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9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2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drawings/drawing23.xml" ContentType="application/vnd.openxmlformats-officedocument.drawing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24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0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drawings/drawing31.xml" ContentType="application/vnd.openxmlformats-officedocument.drawing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drawings/drawing37.xml" ContentType="application/vnd.openxmlformats-officedocument.drawing+xml"/>
  <Override PartName="/xl/charts/chart3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0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8.xml" ContentType="application/vnd.openxmlformats-officedocument.drawingml.chart+xml"/>
  <Override PartName="/xl/drawings/drawing43.xml" ContentType="application/vnd.openxmlformats-officedocument.drawing+xml"/>
  <Override PartName="/xl/charts/chart9.xml" ContentType="application/vnd.openxmlformats-officedocument.drawingml.chart+xml"/>
  <Override PartName="/xl/drawings/drawing4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รายงาน\รายงานการจัดการพลังงาน_มหาวิทยาลัยแม่โจ้ 64\รายงานการจัดการพลังงาน มหาวิทยาลัยแม่โจ้ ประจำปี 2564 -30-05-65\"/>
    </mc:Choice>
  </mc:AlternateContent>
  <bookViews>
    <workbookView xWindow="-120" yWindow="-120" windowWidth="20736" windowHeight="9108" tabRatio="808" firstSheet="67" activeTab="70"/>
  </bookViews>
  <sheets>
    <sheet name="ปก " sheetId="138" r:id="rId1"/>
    <sheet name="คำรับรอง" sheetId="65" r:id="rId2"/>
    <sheet name="สารบัญ" sheetId="3" r:id="rId3"/>
    <sheet name="ข้อมูลเบื้องต้น" sheetId="4" r:id="rId4"/>
    <sheet name="ขั้นตอน1" sheetId="7" r:id="rId5"/>
    <sheet name="1.2คำสั่งแต่งตั้ง" sheetId="67" r:id="rId6"/>
    <sheet name="1.3วิธีการเผยแพร่" sheetId="86" r:id="rId7"/>
    <sheet name="ขั้นตอน2" sheetId="8" r:id="rId8"/>
    <sheet name="ขั้นตอน3" sheetId="9" r:id="rId9"/>
    <sheet name="3.2เอกสารเผยแพร่นโยบาย" sheetId="81" r:id="rId10"/>
    <sheet name="ขั้นตอน4 " sheetId="151" r:id="rId11"/>
    <sheet name="4.1.1 รายละเอียดการใช้อาคาร_63" sheetId="150" r:id="rId12"/>
    <sheet name="4.1.1.2พื้นที่อาคารแต่เดือน_63" sheetId="152" r:id="rId13"/>
    <sheet name="4.1.2ข้อมูลหม้อแปลง" sheetId="153" r:id="rId14"/>
    <sheet name="4.1.2การใช้ไฟฟ้า_63" sheetId="154" r:id="rId15"/>
    <sheet name="4.1.3การใช้เชื้อเพลิง_63" sheetId="155" r:id="rId16"/>
    <sheet name="4.1.4เชื้อเพลิงผลิตไฟฟ้า_63" sheetId="156" r:id="rId17"/>
    <sheet name="4.1.5สัดส่วนการใช้ไฟฟ้า_63" sheetId="157" r:id="rId18"/>
    <sheet name="4.1.6สัดส่วนเชื้อเพลิง_63" sheetId="158" r:id="rId19"/>
    <sheet name="4.2.1 SEC(พื้นที่)_63" sheetId="159" r:id="rId20"/>
    <sheet name="เปรียบเทียบข้อมูลอาคาร" sheetId="161" r:id="rId21"/>
    <sheet name="4.3ประเมินระดับเครื่องจักร" sheetId="17" r:id="rId22"/>
    <sheet name="4.3.1ประเมินระดับเครื่องจักร" sheetId="162" r:id="rId23"/>
    <sheet name="ข้อมูลไฟฟ้าเครื่องจักร" sheetId="18" r:id="rId24"/>
    <sheet name="ข้อมูลความร้อนเครื่องจักร" sheetId="45" r:id="rId25"/>
    <sheet name="ขั้นตอนที่ 5" sheetId="37" r:id="rId26"/>
    <sheet name="มาตรการและเป้าหมายปี_64" sheetId="19" r:id="rId27"/>
    <sheet name="แผนไฟฟ้า" sheetId="21" r:id="rId28"/>
    <sheet name="แผนความร้อน" sheetId="46" r:id="rId29"/>
    <sheet name="มาตรการไฟฟ้า " sheetId="145" r:id="rId30"/>
    <sheet name="มาตรการความร้อน" sheetId="64" r:id="rId31"/>
    <sheet name="5.2แผนการฝึกอบรม" sheetId="25" r:id="rId32"/>
    <sheet name="5.3เพิ่มเติมเผยแพร่ฝึกอบรม" sheetId="51" r:id="rId33"/>
    <sheet name="ขั้นตอนที่ 6" sheetId="26" r:id="rId34"/>
    <sheet name="ผลมาตรการปี_63" sheetId="137" r:id="rId35"/>
    <sheet name="ผลการตรวจสอบ-วิเคราะห์ไฟฟ้า1" sheetId="121" r:id="rId36"/>
    <sheet name="ภาพ+คำนวณผลไฟฟ้า 1" sheetId="183" r:id="rId37"/>
    <sheet name="ภาพ+คำนวณผลไฟฟ้า 2" sheetId="184" r:id="rId38"/>
    <sheet name="ผลการตรวจสอบ-วิเคราะห์ความร้อน" sheetId="48" r:id="rId39"/>
    <sheet name="มาตรการความร้อน (2)" sheetId="164" r:id="rId40"/>
    <sheet name="6.2ผลการติดตามแผนฝีกอบรม " sheetId="122" r:id="rId41"/>
    <sheet name="ผลการติดตามแผนกิจกรรม" sheetId="136" r:id="rId42"/>
    <sheet name="6.3.1 ข้อมูลการใช้อาคาร_64" sheetId="165" r:id="rId43"/>
    <sheet name="6.3.1.2พื้นที่ใช้สอยรายเดือน_64" sheetId="166" r:id="rId44"/>
    <sheet name="6.3.1.3ข้อมูลหม้อแปลง (2)" sheetId="185" r:id="rId45"/>
    <sheet name="6.3.3ปริมาณการใช้ไฟฟ้า_64 " sheetId="167" r:id="rId46"/>
    <sheet name="6.3.3การใช้เชื้อเพลิง_64" sheetId="168" r:id="rId47"/>
    <sheet name="กราฟพลังงาน63_64" sheetId="101" r:id="rId48"/>
    <sheet name="6.3.4เชื้อเพลิงผลิตไฟฟ้า_64" sheetId="169" r:id="rId49"/>
    <sheet name="กราฟพลังงานผลิตไฟฟ้า" sheetId="170" r:id="rId50"/>
    <sheet name="6.3.5สัดส่วนการใช้ไฟฟ้า_64" sheetId="171" r:id="rId51"/>
    <sheet name="6.3.6สัดส่วนเชื้อเพลิง_64" sheetId="172" r:id="rId52"/>
    <sheet name="สัดส่วนการใช้ไฟฟ้า  1" sheetId="109" r:id="rId53"/>
    <sheet name="สัดส่วนการใช้ไฟฟ้า 2 " sheetId="104" r:id="rId54"/>
    <sheet name="SEC (ทุกกรณี)" sheetId="42" r:id="rId55"/>
    <sheet name="SEC (ทุกกรณี) (2)" sheetId="110" r:id="rId56"/>
    <sheet name=" ข้อมูลการใช้ไฟฟ้า " sheetId="38" r:id="rId57"/>
    <sheet name="สัดส่วนการใช้พลังงานไฟฟ้า" sheetId="41" r:id="rId58"/>
    <sheet name="ขั้นตอน7" sheetId="29" r:id="rId59"/>
    <sheet name="เพิ่มเติมเผยแพร่ผู้ตรวจประเมินฯ" sheetId="84" r:id="rId60"/>
    <sheet name="ผลตรวจประเมิน-1" sheetId="31" r:id="rId61"/>
    <sheet name="ผลตรวจประเมิน-2" sheetId="97" r:id="rId62"/>
    <sheet name="ผลตรวจประเมิน-3" sheetId="98" r:id="rId63"/>
    <sheet name="ขั้นตอน8" sheetId="32" r:id="rId64"/>
    <sheet name="เอกสารบันทึกวาระการประชุม" sheetId="85" r:id="rId65"/>
    <sheet name="สรุปผลการทบทวน " sheetId="129" r:id="rId66"/>
    <sheet name="การเผยแพร่ผลการทบทวน" sheetId="50" r:id="rId67"/>
    <sheet name="ภาคผนวก" sheetId="107" r:id="rId68"/>
    <sheet name="ภาคผนวก ก." sheetId="113" r:id="rId69"/>
    <sheet name="ก.1 แผนอนุรักษ์ 3 ปีข้างหน้า" sheetId="173" r:id="rId70"/>
    <sheet name="มาตรการไฟฟ้า (แผน 3 ปี)" sheetId="180" r:id="rId71"/>
    <sheet name="ภาคผนวก ข" sheetId="114" r:id="rId72"/>
    <sheet name="คณะผู้จัดทำ" sheetId="179" r:id="rId73"/>
    <sheet name="พิจารณาลงนามรายงาน" sheetId="175" r:id="rId74"/>
    <sheet name="นำส่งรายงานการจัดการพลังงาน" sheetId="176" r:id="rId75"/>
    <sheet name="ใบคำรองการจัดทำรายงาน" sheetId="177" r:id="rId76"/>
    <sheet name="ตรวจติดตามการจัดการพลังงาน" sheetId="178" r:id="rId77"/>
  </sheets>
  <externalReferences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_____sss2" localSheetId="11">[1]DATA!#REF!</definedName>
    <definedName name="_____sss2" localSheetId="12">[1]DATA!#REF!</definedName>
    <definedName name="_____sss2" localSheetId="14">[1]DATA!#REF!</definedName>
    <definedName name="_____sss2" localSheetId="13">[1]DATA!#REF!</definedName>
    <definedName name="_____sss2" localSheetId="15">[1]DATA!#REF!</definedName>
    <definedName name="_____sss2" localSheetId="16">[1]DATA!#REF!</definedName>
    <definedName name="_____sss2" localSheetId="19">[1]DATA!#REF!</definedName>
    <definedName name="_____sss2" localSheetId="22">[1]DATA!#REF!</definedName>
    <definedName name="_____sss2" localSheetId="42">[1]DATA!#REF!</definedName>
    <definedName name="_____sss2" localSheetId="43">[1]DATA!#REF!</definedName>
    <definedName name="_____sss2" localSheetId="44">[1]DATA!#REF!</definedName>
    <definedName name="_____sss2" localSheetId="46">[1]DATA!#REF!</definedName>
    <definedName name="_____sss2" localSheetId="45">[1]DATA!#REF!</definedName>
    <definedName name="_____sss2" localSheetId="48">[1]DATA!#REF!</definedName>
    <definedName name="_____sss2" localSheetId="50">[1]DATA!#REF!</definedName>
    <definedName name="_____sss2" localSheetId="51">[1]DATA!#REF!</definedName>
    <definedName name="_____sss2" localSheetId="10">[1]DATA!#REF!</definedName>
    <definedName name="_____sss2" localSheetId="37">[1]DATA!#REF!</definedName>
    <definedName name="_____sss2" localSheetId="39">[1]DATA!#REF!</definedName>
    <definedName name="_____sss2" localSheetId="70">[1]DATA!#REF!</definedName>
    <definedName name="_____sss2">[1]DATA!#REF!</definedName>
    <definedName name="_____sss4" localSheetId="11">[1]RE_DATA!#REF!</definedName>
    <definedName name="_____sss4" localSheetId="12">[1]RE_DATA!#REF!</definedName>
    <definedName name="_____sss4" localSheetId="14">[1]RE_DATA!#REF!</definedName>
    <definedName name="_____sss4" localSheetId="13">[1]RE_DATA!#REF!</definedName>
    <definedName name="_____sss4" localSheetId="15">[1]RE_DATA!#REF!</definedName>
    <definedName name="_____sss4" localSheetId="16">[1]RE_DATA!#REF!</definedName>
    <definedName name="_____sss4" localSheetId="19">[1]RE_DATA!#REF!</definedName>
    <definedName name="_____sss4" localSheetId="22">[1]RE_DATA!#REF!</definedName>
    <definedName name="_____sss4" localSheetId="42">[1]RE_DATA!#REF!</definedName>
    <definedName name="_____sss4" localSheetId="43">[1]RE_DATA!#REF!</definedName>
    <definedName name="_____sss4" localSheetId="44">[1]RE_DATA!#REF!</definedName>
    <definedName name="_____sss4" localSheetId="46">[1]RE_DATA!#REF!</definedName>
    <definedName name="_____sss4" localSheetId="45">[1]RE_DATA!#REF!</definedName>
    <definedName name="_____sss4" localSheetId="48">[1]RE_DATA!#REF!</definedName>
    <definedName name="_____sss4" localSheetId="50">[1]RE_DATA!#REF!</definedName>
    <definedName name="_____sss4" localSheetId="51">[1]RE_DATA!#REF!</definedName>
    <definedName name="_____sss4" localSheetId="10">[1]RE_DATA!#REF!</definedName>
    <definedName name="_____sss4" localSheetId="37">[1]RE_DATA!#REF!</definedName>
    <definedName name="_____sss4" localSheetId="39">[1]RE_DATA!#REF!</definedName>
    <definedName name="_____sss4" localSheetId="70">[1]RE_DATA!#REF!</definedName>
    <definedName name="_____sss4">[1]RE_DATA!#REF!</definedName>
    <definedName name="____Flu40">50</definedName>
    <definedName name="___Flu40">50</definedName>
    <definedName name="___sss2" localSheetId="11">[1]DATA!#REF!</definedName>
    <definedName name="___sss2" localSheetId="12">[1]DATA!#REF!</definedName>
    <definedName name="___sss2" localSheetId="14">[1]DATA!#REF!</definedName>
    <definedName name="___sss2" localSheetId="13">[1]DATA!#REF!</definedName>
    <definedName name="___sss2" localSheetId="15">[1]DATA!#REF!</definedName>
    <definedName name="___sss2" localSheetId="16">[1]DATA!#REF!</definedName>
    <definedName name="___sss2" localSheetId="19">[1]DATA!#REF!</definedName>
    <definedName name="___sss2" localSheetId="22">[1]DATA!#REF!</definedName>
    <definedName name="___sss2" localSheetId="42">[1]DATA!#REF!</definedName>
    <definedName name="___sss2" localSheetId="43">[1]DATA!#REF!</definedName>
    <definedName name="___sss2" localSheetId="44">[1]DATA!#REF!</definedName>
    <definedName name="___sss2" localSheetId="46">[1]DATA!#REF!</definedName>
    <definedName name="___sss2" localSheetId="45">[1]DATA!#REF!</definedName>
    <definedName name="___sss2" localSheetId="48">[1]DATA!#REF!</definedName>
    <definedName name="___sss2" localSheetId="50">[1]DATA!#REF!</definedName>
    <definedName name="___sss2" localSheetId="51">[1]DATA!#REF!</definedName>
    <definedName name="___sss2" localSheetId="10">[1]DATA!#REF!</definedName>
    <definedName name="___sss2" localSheetId="37">[1]DATA!#REF!</definedName>
    <definedName name="___sss2" localSheetId="39">[1]DATA!#REF!</definedName>
    <definedName name="___sss2" localSheetId="70">[1]DATA!#REF!</definedName>
    <definedName name="___sss2">[1]DATA!#REF!</definedName>
    <definedName name="___sss4" localSheetId="11">[1]RE_DATA!#REF!</definedName>
    <definedName name="___sss4" localSheetId="12">[1]RE_DATA!#REF!</definedName>
    <definedName name="___sss4" localSheetId="14">[1]RE_DATA!#REF!</definedName>
    <definedName name="___sss4" localSheetId="13">[1]RE_DATA!#REF!</definedName>
    <definedName name="___sss4" localSheetId="15">[1]RE_DATA!#REF!</definedName>
    <definedName name="___sss4" localSheetId="16">[1]RE_DATA!#REF!</definedName>
    <definedName name="___sss4" localSheetId="19">[1]RE_DATA!#REF!</definedName>
    <definedName name="___sss4" localSheetId="22">[1]RE_DATA!#REF!</definedName>
    <definedName name="___sss4" localSheetId="42">[1]RE_DATA!#REF!</definedName>
    <definedName name="___sss4" localSheetId="43">[1]RE_DATA!#REF!</definedName>
    <definedName name="___sss4" localSheetId="44">[1]RE_DATA!#REF!</definedName>
    <definedName name="___sss4" localSheetId="46">[1]RE_DATA!#REF!</definedName>
    <definedName name="___sss4" localSheetId="45">[1]RE_DATA!#REF!</definedName>
    <definedName name="___sss4" localSheetId="48">[1]RE_DATA!#REF!</definedName>
    <definedName name="___sss4" localSheetId="50">[1]RE_DATA!#REF!</definedName>
    <definedName name="___sss4" localSheetId="51">[1]RE_DATA!#REF!</definedName>
    <definedName name="___sss4" localSheetId="10">[1]RE_DATA!#REF!</definedName>
    <definedName name="___sss4" localSheetId="37">[1]RE_DATA!#REF!</definedName>
    <definedName name="___sss4" localSheetId="39">[1]RE_DATA!#REF!</definedName>
    <definedName name="___sss4" localSheetId="70">[1]RE_DATA!#REF!</definedName>
    <definedName name="___sss4">[1]RE_DATA!#REF!</definedName>
    <definedName name="__Flu40">50</definedName>
    <definedName name="__sss2" localSheetId="11">[1]DATA!#REF!</definedName>
    <definedName name="__sss2" localSheetId="12">[1]DATA!#REF!</definedName>
    <definedName name="__sss2" localSheetId="14">[1]DATA!#REF!</definedName>
    <definedName name="__sss2" localSheetId="13">[1]DATA!#REF!</definedName>
    <definedName name="__sss2" localSheetId="15">[1]DATA!#REF!</definedName>
    <definedName name="__sss2" localSheetId="16">[1]DATA!#REF!</definedName>
    <definedName name="__sss2" localSheetId="19">[1]DATA!#REF!</definedName>
    <definedName name="__sss2" localSheetId="22">[1]DATA!#REF!</definedName>
    <definedName name="__sss2" localSheetId="42">[1]DATA!#REF!</definedName>
    <definedName name="__sss2" localSheetId="43">[1]DATA!#REF!</definedName>
    <definedName name="__sss2" localSheetId="44">[1]DATA!#REF!</definedName>
    <definedName name="__sss2" localSheetId="46">[1]DATA!#REF!</definedName>
    <definedName name="__sss2" localSheetId="45">[1]DATA!#REF!</definedName>
    <definedName name="__sss2" localSheetId="48">[1]DATA!#REF!</definedName>
    <definedName name="__sss2" localSheetId="50">[1]DATA!#REF!</definedName>
    <definedName name="__sss2" localSheetId="51">[1]DATA!#REF!</definedName>
    <definedName name="__sss2" localSheetId="10">[1]DATA!#REF!</definedName>
    <definedName name="__sss2" localSheetId="37">[1]DATA!#REF!</definedName>
    <definedName name="__sss2" localSheetId="39">[1]DATA!#REF!</definedName>
    <definedName name="__sss2" localSheetId="70">[1]DATA!#REF!</definedName>
    <definedName name="__sss2">[1]DATA!#REF!</definedName>
    <definedName name="__sss4" localSheetId="11">[1]RE_DATA!#REF!</definedName>
    <definedName name="__sss4" localSheetId="12">[1]RE_DATA!#REF!</definedName>
    <definedName name="__sss4" localSheetId="14">[1]RE_DATA!#REF!</definedName>
    <definedName name="__sss4" localSheetId="13">[1]RE_DATA!#REF!</definedName>
    <definedName name="__sss4" localSheetId="15">[1]RE_DATA!#REF!</definedName>
    <definedName name="__sss4" localSheetId="16">[1]RE_DATA!#REF!</definedName>
    <definedName name="__sss4" localSheetId="19">[1]RE_DATA!#REF!</definedName>
    <definedName name="__sss4" localSheetId="22">[1]RE_DATA!#REF!</definedName>
    <definedName name="__sss4" localSheetId="42">[1]RE_DATA!#REF!</definedName>
    <definedName name="__sss4" localSheetId="43">[1]RE_DATA!#REF!</definedName>
    <definedName name="__sss4" localSheetId="44">[1]RE_DATA!#REF!</definedName>
    <definedName name="__sss4" localSheetId="46">[1]RE_DATA!#REF!</definedName>
    <definedName name="__sss4" localSheetId="45">[1]RE_DATA!#REF!</definedName>
    <definedName name="__sss4" localSheetId="48">[1]RE_DATA!#REF!</definedName>
    <definedName name="__sss4" localSheetId="50">[1]RE_DATA!#REF!</definedName>
    <definedName name="__sss4" localSheetId="51">[1]RE_DATA!#REF!</definedName>
    <definedName name="__sss4" localSheetId="10">[1]RE_DATA!#REF!</definedName>
    <definedName name="__sss4" localSheetId="37">[1]RE_DATA!#REF!</definedName>
    <definedName name="__sss4" localSheetId="39">[1]RE_DATA!#REF!</definedName>
    <definedName name="__sss4" localSheetId="70">[1]RE_DATA!#REF!</definedName>
    <definedName name="__sss4">[1]RE_DATA!#REF!</definedName>
    <definedName name="_1vg" localSheetId="11">#REF!</definedName>
    <definedName name="_1vg" localSheetId="12">#REF!</definedName>
    <definedName name="_1vg" localSheetId="14">#REF!</definedName>
    <definedName name="_1vg" localSheetId="13">#REF!</definedName>
    <definedName name="_1vg" localSheetId="15">#REF!</definedName>
    <definedName name="_1vg" localSheetId="16">#REF!</definedName>
    <definedName name="_1vg" localSheetId="19">#REF!</definedName>
    <definedName name="_1vg" localSheetId="22">#REF!</definedName>
    <definedName name="_1vg" localSheetId="42">#REF!</definedName>
    <definedName name="_1vg" localSheetId="43">#REF!</definedName>
    <definedName name="_1vg" localSheetId="44">#REF!</definedName>
    <definedName name="_1vg" localSheetId="46">#REF!</definedName>
    <definedName name="_1vg" localSheetId="45">#REF!</definedName>
    <definedName name="_1vg" localSheetId="48">#REF!</definedName>
    <definedName name="_1vg" localSheetId="50">#REF!</definedName>
    <definedName name="_1vg" localSheetId="51">#REF!</definedName>
    <definedName name="_1vg" localSheetId="10">#REF!</definedName>
    <definedName name="_1vg" localSheetId="37">#REF!</definedName>
    <definedName name="_1vg" localSheetId="39">#REF!</definedName>
    <definedName name="_1vg" localSheetId="70">#REF!</definedName>
    <definedName name="_1vg">#REF!</definedName>
    <definedName name="_Flu40">50</definedName>
    <definedName name="_sss2" localSheetId="11">[1]DATA!#REF!</definedName>
    <definedName name="_sss2" localSheetId="12">[1]DATA!#REF!</definedName>
    <definedName name="_sss2" localSheetId="14">[1]DATA!#REF!</definedName>
    <definedName name="_sss2" localSheetId="13">[1]DATA!#REF!</definedName>
    <definedName name="_sss2" localSheetId="15">[1]DATA!#REF!</definedName>
    <definedName name="_sss2" localSheetId="16">[1]DATA!#REF!</definedName>
    <definedName name="_sss2" localSheetId="19">[1]DATA!#REF!</definedName>
    <definedName name="_sss2" localSheetId="22">[1]DATA!#REF!</definedName>
    <definedName name="_sss2" localSheetId="42">[1]DATA!#REF!</definedName>
    <definedName name="_sss2" localSheetId="43">[1]DATA!#REF!</definedName>
    <definedName name="_sss2" localSheetId="44">[1]DATA!#REF!</definedName>
    <definedName name="_sss2" localSheetId="46">[1]DATA!#REF!</definedName>
    <definedName name="_sss2" localSheetId="45">[1]DATA!#REF!</definedName>
    <definedName name="_sss2" localSheetId="48">[1]DATA!#REF!</definedName>
    <definedName name="_sss2" localSheetId="50">[1]DATA!#REF!</definedName>
    <definedName name="_sss2" localSheetId="51">[1]DATA!#REF!</definedName>
    <definedName name="_sss2" localSheetId="10">[1]DATA!#REF!</definedName>
    <definedName name="_sss2" localSheetId="37">[1]DATA!#REF!</definedName>
    <definedName name="_sss2" localSheetId="39">[1]DATA!#REF!</definedName>
    <definedName name="_sss2" localSheetId="70">[1]DATA!#REF!</definedName>
    <definedName name="_sss2">[1]DATA!#REF!</definedName>
    <definedName name="_sss4" localSheetId="11">[1]RE_DATA!#REF!</definedName>
    <definedName name="_sss4" localSheetId="12">[1]RE_DATA!#REF!</definedName>
    <definedName name="_sss4" localSheetId="14">[1]RE_DATA!#REF!</definedName>
    <definedName name="_sss4" localSheetId="13">[1]RE_DATA!#REF!</definedName>
    <definedName name="_sss4" localSheetId="15">[1]RE_DATA!#REF!</definedName>
    <definedName name="_sss4" localSheetId="16">[1]RE_DATA!#REF!</definedName>
    <definedName name="_sss4" localSheetId="19">[1]RE_DATA!#REF!</definedName>
    <definedName name="_sss4" localSheetId="22">[1]RE_DATA!#REF!</definedName>
    <definedName name="_sss4" localSheetId="42">[1]RE_DATA!#REF!</definedName>
    <definedName name="_sss4" localSheetId="43">[1]RE_DATA!#REF!</definedName>
    <definedName name="_sss4" localSheetId="44">[1]RE_DATA!#REF!</definedName>
    <definedName name="_sss4" localSheetId="46">[1]RE_DATA!#REF!</definedName>
    <definedName name="_sss4" localSheetId="45">[1]RE_DATA!#REF!</definedName>
    <definedName name="_sss4" localSheetId="48">[1]RE_DATA!#REF!</definedName>
    <definedName name="_sss4" localSheetId="50">[1]RE_DATA!#REF!</definedName>
    <definedName name="_sss4" localSheetId="51">[1]RE_DATA!#REF!</definedName>
    <definedName name="_sss4" localSheetId="10">[1]RE_DATA!#REF!</definedName>
    <definedName name="_sss4" localSheetId="37">[1]RE_DATA!#REF!</definedName>
    <definedName name="_sss4" localSheetId="39">[1]RE_DATA!#REF!</definedName>
    <definedName name="_sss4" localSheetId="70">[1]RE_DATA!#REF!</definedName>
    <definedName name="_sss4">[1]RE_DATA!#REF!</definedName>
    <definedName name="_Toc212100815" localSheetId="4">'1.2คำสั่งแต่งตั้ง'!#REF!</definedName>
    <definedName name="a" localSheetId="19">#REF!</definedName>
    <definedName name="a" localSheetId="22">#REF!</definedName>
    <definedName name="a" localSheetId="42">#REF!</definedName>
    <definedName name="a" localSheetId="43">#REF!</definedName>
    <definedName name="a" localSheetId="44">#REF!</definedName>
    <definedName name="a" localSheetId="46">#REF!</definedName>
    <definedName name="a" localSheetId="45">#REF!</definedName>
    <definedName name="a" localSheetId="48">#REF!</definedName>
    <definedName name="a" localSheetId="50">#REF!</definedName>
    <definedName name="a" localSheetId="51">#REF!</definedName>
    <definedName name="a" localSheetId="69">#REF!</definedName>
    <definedName name="a" localSheetId="49">#REF!</definedName>
    <definedName name="a" localSheetId="37">#REF!</definedName>
    <definedName name="a" localSheetId="39">#REF!</definedName>
    <definedName name="a" localSheetId="70">#REF!</definedName>
    <definedName name="a">#REF!</definedName>
    <definedName name="af_flu" localSheetId="11">#REF!</definedName>
    <definedName name="af_flu" localSheetId="12">#REF!</definedName>
    <definedName name="af_flu" localSheetId="14">#REF!</definedName>
    <definedName name="af_flu" localSheetId="13">#REF!</definedName>
    <definedName name="af_flu" localSheetId="15">#REF!</definedName>
    <definedName name="af_flu" localSheetId="16">#REF!</definedName>
    <definedName name="af_flu" localSheetId="19">#REF!</definedName>
    <definedName name="af_flu" localSheetId="22">#REF!</definedName>
    <definedName name="af_flu" localSheetId="42">#REF!</definedName>
    <definedName name="af_flu" localSheetId="43">#REF!</definedName>
    <definedName name="af_flu" localSheetId="44">#REF!</definedName>
    <definedName name="af_flu" localSheetId="46">#REF!</definedName>
    <definedName name="af_flu" localSheetId="45">#REF!</definedName>
    <definedName name="af_flu" localSheetId="48">#REF!</definedName>
    <definedName name="af_flu" localSheetId="50">#REF!</definedName>
    <definedName name="af_flu" localSheetId="51">#REF!</definedName>
    <definedName name="af_flu" localSheetId="10">#REF!</definedName>
    <definedName name="af_flu" localSheetId="37">#REF!</definedName>
    <definedName name="af_flu" localSheetId="39">#REF!</definedName>
    <definedName name="af_flu" localSheetId="70">#REF!</definedName>
    <definedName name="af_flu">#REF!</definedName>
    <definedName name="afasdfaf" localSheetId="19">#REF!</definedName>
    <definedName name="afasdfaf" localSheetId="22">#REF!</definedName>
    <definedName name="afasdfaf" localSheetId="42">#REF!</definedName>
    <definedName name="afasdfaf" localSheetId="43">#REF!</definedName>
    <definedName name="afasdfaf" localSheetId="44">#REF!</definedName>
    <definedName name="afasdfaf" localSheetId="46">#REF!</definedName>
    <definedName name="afasdfaf" localSheetId="45">#REF!</definedName>
    <definedName name="afasdfaf" localSheetId="48">#REF!</definedName>
    <definedName name="afasdfaf" localSheetId="50">#REF!</definedName>
    <definedName name="afasdfaf" localSheetId="51">#REF!</definedName>
    <definedName name="afasdfaf" localSheetId="69">#REF!</definedName>
    <definedName name="afasdfaf" localSheetId="49">#REF!</definedName>
    <definedName name="afasdfaf" localSheetId="37">#REF!</definedName>
    <definedName name="afasdfaf" localSheetId="39">#REF!</definedName>
    <definedName name="afasdfaf" localSheetId="70">#REF!</definedName>
    <definedName name="afasdfaf">#REF!</definedName>
    <definedName name="AllFotory" localSheetId="19">#REF!</definedName>
    <definedName name="AllFotory" localSheetId="22">#REF!</definedName>
    <definedName name="AllFotory" localSheetId="42">#REF!</definedName>
    <definedName name="AllFotory" localSheetId="43">#REF!</definedName>
    <definedName name="AllFotory" localSheetId="44">#REF!</definedName>
    <definedName name="AllFotory" localSheetId="46">#REF!</definedName>
    <definedName name="AllFotory" localSheetId="45">#REF!</definedName>
    <definedName name="AllFotory" localSheetId="48">#REF!</definedName>
    <definedName name="AllFotory" localSheetId="50">#REF!</definedName>
    <definedName name="AllFotory" localSheetId="51">#REF!</definedName>
    <definedName name="AllFotory" localSheetId="69">#REF!</definedName>
    <definedName name="AllFotory" localSheetId="49">#REF!</definedName>
    <definedName name="AllFotory" localSheetId="37">#REF!</definedName>
    <definedName name="AllFotory" localSheetId="39">#REF!</definedName>
    <definedName name="AllFotory" localSheetId="70">#REF!</definedName>
    <definedName name="AllFotory">#REF!</definedName>
    <definedName name="allGroup" localSheetId="19">#REF!</definedName>
    <definedName name="allGroup" localSheetId="22">#REF!</definedName>
    <definedName name="allGroup" localSheetId="42">#REF!</definedName>
    <definedName name="allGroup" localSheetId="43">#REF!</definedName>
    <definedName name="allGroup" localSheetId="44">#REF!</definedName>
    <definedName name="allGroup" localSheetId="46">#REF!</definedName>
    <definedName name="allGroup" localSheetId="45">#REF!</definedName>
    <definedName name="allGroup" localSheetId="48">#REF!</definedName>
    <definedName name="allGroup" localSheetId="50">#REF!</definedName>
    <definedName name="allGroup" localSheetId="51">#REF!</definedName>
    <definedName name="allGroup" localSheetId="69">#REF!</definedName>
    <definedName name="allGroup" localSheetId="49">#REF!</definedName>
    <definedName name="allGroup" localSheetId="37">#REF!</definedName>
    <definedName name="allGroup" localSheetId="39">#REF!</definedName>
    <definedName name="allGroup" localSheetId="70">#REF!</definedName>
    <definedName name="allGroup">#REF!</definedName>
    <definedName name="Baht" localSheetId="11">#REF!</definedName>
    <definedName name="Baht" localSheetId="12">#REF!</definedName>
    <definedName name="Baht" localSheetId="14">#REF!</definedName>
    <definedName name="Baht" localSheetId="13">#REF!</definedName>
    <definedName name="Baht" localSheetId="15">#REF!</definedName>
    <definedName name="Baht" localSheetId="16">#REF!</definedName>
    <definedName name="Baht" localSheetId="19">#REF!</definedName>
    <definedName name="Baht" localSheetId="22">#REF!</definedName>
    <definedName name="Baht" localSheetId="42">#REF!</definedName>
    <definedName name="Baht" localSheetId="43">#REF!</definedName>
    <definedName name="Baht" localSheetId="44">#REF!</definedName>
    <definedName name="Baht" localSheetId="46">#REF!</definedName>
    <definedName name="Baht" localSheetId="45">#REF!</definedName>
    <definedName name="Baht" localSheetId="48">#REF!</definedName>
    <definedName name="Baht" localSheetId="50">#REF!</definedName>
    <definedName name="Baht" localSheetId="51">#REF!</definedName>
    <definedName name="Baht" localSheetId="10">#REF!</definedName>
    <definedName name="Baht" localSheetId="37">#REF!</definedName>
    <definedName name="Baht" localSheetId="39">#REF!</definedName>
    <definedName name="Baht" localSheetId="70">#REF!</definedName>
    <definedName name="Baht">#REF!</definedName>
    <definedName name="be_flu" localSheetId="11">#REF!</definedName>
    <definedName name="be_flu" localSheetId="12">#REF!</definedName>
    <definedName name="be_flu" localSheetId="14">#REF!</definedName>
    <definedName name="be_flu" localSheetId="13">#REF!</definedName>
    <definedName name="be_flu" localSheetId="15">#REF!</definedName>
    <definedName name="be_flu" localSheetId="16">#REF!</definedName>
    <definedName name="be_flu" localSheetId="19">#REF!</definedName>
    <definedName name="be_flu" localSheetId="22">#REF!</definedName>
    <definedName name="be_flu" localSheetId="42">#REF!</definedName>
    <definedName name="be_flu" localSheetId="43">#REF!</definedName>
    <definedName name="be_flu" localSheetId="44">#REF!</definedName>
    <definedName name="be_flu" localSheetId="46">#REF!</definedName>
    <definedName name="be_flu" localSheetId="45">#REF!</definedName>
    <definedName name="be_flu" localSheetId="48">#REF!</definedName>
    <definedName name="be_flu" localSheetId="50">#REF!</definedName>
    <definedName name="be_flu" localSheetId="51">#REF!</definedName>
    <definedName name="be_flu" localSheetId="10">#REF!</definedName>
    <definedName name="be_flu" localSheetId="37">#REF!</definedName>
    <definedName name="be_flu" localSheetId="39">#REF!</definedName>
    <definedName name="be_flu" localSheetId="70">#REF!</definedName>
    <definedName name="be_flu">#REF!</definedName>
    <definedName name="bld">[2]EE!$A$2</definedName>
    <definedName name="c_watt" localSheetId="11">#REF!</definedName>
    <definedName name="c_watt" localSheetId="12">#REF!</definedName>
    <definedName name="c_watt" localSheetId="14">#REF!</definedName>
    <definedName name="c_watt" localSheetId="13">#REF!</definedName>
    <definedName name="c_watt" localSheetId="15">#REF!</definedName>
    <definedName name="c_watt" localSheetId="16">#REF!</definedName>
    <definedName name="c_watt" localSheetId="19">#REF!</definedName>
    <definedName name="c_watt" localSheetId="22">#REF!</definedName>
    <definedName name="c_watt" localSheetId="42">#REF!</definedName>
    <definedName name="c_watt" localSheetId="43">#REF!</definedName>
    <definedName name="c_watt" localSheetId="44">#REF!</definedName>
    <definedName name="c_watt" localSheetId="46">#REF!</definedName>
    <definedName name="c_watt" localSheetId="45">#REF!</definedName>
    <definedName name="c_watt" localSheetId="48">#REF!</definedName>
    <definedName name="c_watt" localSheetId="50">#REF!</definedName>
    <definedName name="c_watt" localSheetId="51">#REF!</definedName>
    <definedName name="c_watt" localSheetId="10">#REF!</definedName>
    <definedName name="c_watt" localSheetId="37">#REF!</definedName>
    <definedName name="c_watt" localSheetId="39">#REF!</definedName>
    <definedName name="c_watt" localSheetId="70">#REF!</definedName>
    <definedName name="c_watt">#REF!</definedName>
    <definedName name="com">[2]EE!$A$3</definedName>
    <definedName name="ddd" localSheetId="19">#REF!</definedName>
    <definedName name="ddd" localSheetId="22">#REF!</definedName>
    <definedName name="ddd" localSheetId="42">#REF!</definedName>
    <definedName name="ddd" localSheetId="43">#REF!</definedName>
    <definedName name="ddd" localSheetId="44">#REF!</definedName>
    <definedName name="ddd" localSheetId="46">#REF!</definedName>
    <definedName name="ddd" localSheetId="45">#REF!</definedName>
    <definedName name="ddd" localSheetId="48">#REF!</definedName>
    <definedName name="ddd" localSheetId="50">#REF!</definedName>
    <definedName name="ddd" localSheetId="51">#REF!</definedName>
    <definedName name="ddd" localSheetId="69">#REF!</definedName>
    <definedName name="ddd" localSheetId="49">#REF!</definedName>
    <definedName name="ddd" localSheetId="37">#REF!</definedName>
    <definedName name="ddd" localSheetId="39">#REF!</definedName>
    <definedName name="ddd" localSheetId="70">#REF!</definedName>
    <definedName name="ddd">#REF!</definedName>
    <definedName name="E_3">"Text 12"</definedName>
    <definedName name="eeeee" localSheetId="19">#REF!</definedName>
    <definedName name="eeeee" localSheetId="22">#REF!</definedName>
    <definedName name="eeeee" localSheetId="42">#REF!</definedName>
    <definedName name="eeeee" localSheetId="43">#REF!</definedName>
    <definedName name="eeeee" localSheetId="44">#REF!</definedName>
    <definedName name="eeeee" localSheetId="46">#REF!</definedName>
    <definedName name="eeeee" localSheetId="45">#REF!</definedName>
    <definedName name="eeeee" localSheetId="48">#REF!</definedName>
    <definedName name="eeeee" localSheetId="50">#REF!</definedName>
    <definedName name="eeeee" localSheetId="51">#REF!</definedName>
    <definedName name="eeeee" localSheetId="69">#REF!</definedName>
    <definedName name="eeeee" localSheetId="49">#REF!</definedName>
    <definedName name="eeeee" localSheetId="37">#REF!</definedName>
    <definedName name="eeeee" localSheetId="39">#REF!</definedName>
    <definedName name="eeeee" localSheetId="70">#REF!</definedName>
    <definedName name="eeeee">#REF!</definedName>
    <definedName name="Excel_BuiltIn_Print_Area_17" localSheetId="19">#REF!</definedName>
    <definedName name="Excel_BuiltIn_Print_Area_17" localSheetId="22">#REF!</definedName>
    <definedName name="Excel_BuiltIn_Print_Area_17" localSheetId="42">#REF!</definedName>
    <definedName name="Excel_BuiltIn_Print_Area_17" localSheetId="43">#REF!</definedName>
    <definedName name="Excel_BuiltIn_Print_Area_17" localSheetId="44">#REF!</definedName>
    <definedName name="Excel_BuiltIn_Print_Area_17" localSheetId="46">#REF!</definedName>
    <definedName name="Excel_BuiltIn_Print_Area_17" localSheetId="45">#REF!</definedName>
    <definedName name="Excel_BuiltIn_Print_Area_17" localSheetId="48">#REF!</definedName>
    <definedName name="Excel_BuiltIn_Print_Area_17" localSheetId="50">#REF!</definedName>
    <definedName name="Excel_BuiltIn_Print_Area_17" localSheetId="51">#REF!</definedName>
    <definedName name="Excel_BuiltIn_Print_Area_17" localSheetId="69">#REF!</definedName>
    <definedName name="Excel_BuiltIn_Print_Area_17" localSheetId="49">#REF!</definedName>
    <definedName name="Excel_BuiltIn_Print_Area_17" localSheetId="37">#REF!</definedName>
    <definedName name="Excel_BuiltIn_Print_Area_17" localSheetId="39">#REF!</definedName>
    <definedName name="Excel_BuiltIn_Print_Area_17" localSheetId="70">#REF!</definedName>
    <definedName name="Excel_BuiltIn_Print_Area_17">#REF!</definedName>
    <definedName name="F_Fuel_HEAT_V" localSheetId="19">#REF!</definedName>
    <definedName name="F_Fuel_HEAT_V" localSheetId="22">#REF!</definedName>
    <definedName name="F_Fuel_HEAT_V" localSheetId="42">#REF!</definedName>
    <definedName name="F_Fuel_HEAT_V" localSheetId="43">#REF!</definedName>
    <definedName name="F_Fuel_HEAT_V" localSheetId="44">#REF!</definedName>
    <definedName name="F_Fuel_HEAT_V" localSheetId="46">#REF!</definedName>
    <definedName name="F_Fuel_HEAT_V" localSheetId="45">#REF!</definedName>
    <definedName name="F_Fuel_HEAT_V" localSheetId="48">#REF!</definedName>
    <definedName name="F_Fuel_HEAT_V" localSheetId="50">#REF!</definedName>
    <definedName name="F_Fuel_HEAT_V" localSheetId="51">#REF!</definedName>
    <definedName name="F_Fuel_HEAT_V" localSheetId="69">#REF!</definedName>
    <definedName name="F_Fuel_HEAT_V" localSheetId="49">#REF!</definedName>
    <definedName name="F_Fuel_HEAT_V" localSheetId="37">#REF!</definedName>
    <definedName name="F_Fuel_HEAT_V" localSheetId="39">#REF!</definedName>
    <definedName name="F_Fuel_HEAT_V" localSheetId="70">#REF!</definedName>
    <definedName name="F_Fuel_HEAT_V">#REF!</definedName>
    <definedName name="F_Group" localSheetId="19">#REF!</definedName>
    <definedName name="F_Group" localSheetId="22">#REF!</definedName>
    <definedName name="F_Group" localSheetId="42">#REF!</definedName>
    <definedName name="F_Group" localSheetId="43">#REF!</definedName>
    <definedName name="F_Group" localSheetId="44">#REF!</definedName>
    <definedName name="F_Group" localSheetId="46">#REF!</definedName>
    <definedName name="F_Group" localSheetId="45">#REF!</definedName>
    <definedName name="F_Group" localSheetId="48">#REF!</definedName>
    <definedName name="F_Group" localSheetId="50">#REF!</definedName>
    <definedName name="F_Group" localSheetId="51">#REF!</definedName>
    <definedName name="F_Group" localSheetId="69">#REF!</definedName>
    <definedName name="F_Group" localSheetId="49">#REF!</definedName>
    <definedName name="F_Group" localSheetId="37">#REF!</definedName>
    <definedName name="F_Group" localSheetId="39">#REF!</definedName>
    <definedName name="F_Group" localSheetId="70">#REF!</definedName>
    <definedName name="F_Group">#REF!</definedName>
    <definedName name="fac" localSheetId="19">#REF!</definedName>
    <definedName name="fac" localSheetId="22">#REF!</definedName>
    <definedName name="fac" localSheetId="42">#REF!</definedName>
    <definedName name="fac" localSheetId="43">#REF!</definedName>
    <definedName name="fac" localSheetId="44">#REF!</definedName>
    <definedName name="fac" localSheetId="46">#REF!</definedName>
    <definedName name="fac" localSheetId="45">#REF!</definedName>
    <definedName name="fac" localSheetId="48">#REF!</definedName>
    <definedName name="fac" localSheetId="50">#REF!</definedName>
    <definedName name="fac" localSheetId="51">#REF!</definedName>
    <definedName name="fac" localSheetId="69">#REF!</definedName>
    <definedName name="fac" localSheetId="49">#REF!</definedName>
    <definedName name="fac" localSheetId="37">#REF!</definedName>
    <definedName name="fac" localSheetId="39">#REF!</definedName>
    <definedName name="fac" localSheetId="70">#REF!</definedName>
    <definedName name="fac">#REF!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Foctory" localSheetId="19">#REF!</definedName>
    <definedName name="Foctory" localSheetId="22">#REF!</definedName>
    <definedName name="Foctory" localSheetId="42">#REF!</definedName>
    <definedName name="Foctory" localSheetId="43">#REF!</definedName>
    <definedName name="Foctory" localSheetId="44">#REF!</definedName>
    <definedName name="Foctory" localSheetId="46">#REF!</definedName>
    <definedName name="Foctory" localSheetId="45">#REF!</definedName>
    <definedName name="Foctory" localSheetId="48">#REF!</definedName>
    <definedName name="Foctory" localSheetId="50">#REF!</definedName>
    <definedName name="Foctory" localSheetId="51">#REF!</definedName>
    <definedName name="Foctory" localSheetId="69">#REF!</definedName>
    <definedName name="Foctory" localSheetId="49">#REF!</definedName>
    <definedName name="Foctory" localSheetId="37">#REF!</definedName>
    <definedName name="Foctory" localSheetId="39">#REF!</definedName>
    <definedName name="Foctory" localSheetId="70">#REF!</definedName>
    <definedName name="Foctory">#REF!</definedName>
    <definedName name="hhind" localSheetId="11">[4]!hhind</definedName>
    <definedName name="hhind" localSheetId="12">[4]!hhind</definedName>
    <definedName name="hhind" localSheetId="14">[4]!hhind</definedName>
    <definedName name="hhind" localSheetId="13">[4]!hhind</definedName>
    <definedName name="hhind" localSheetId="15">[4]!hhind</definedName>
    <definedName name="hhind" localSheetId="16">[4]!hhind</definedName>
    <definedName name="hhind" localSheetId="19">[4]!hhind</definedName>
    <definedName name="hhind" localSheetId="22">[4]!hhind</definedName>
    <definedName name="hhind" localSheetId="42">[4]!hhind</definedName>
    <definedName name="hhind" localSheetId="43">[4]!hhind</definedName>
    <definedName name="hhind" localSheetId="44">[4]!hhind</definedName>
    <definedName name="hhind" localSheetId="46">[4]!hhind</definedName>
    <definedName name="hhind" localSheetId="45">[4]!hhind</definedName>
    <definedName name="hhind" localSheetId="48">[4]!hhind</definedName>
    <definedName name="hhind" localSheetId="50">[4]!hhind</definedName>
    <definedName name="hhind" localSheetId="51">[4]!hhind</definedName>
    <definedName name="hhind" localSheetId="10">[4]!hhind</definedName>
    <definedName name="hhind" localSheetId="37">[4]!hhind</definedName>
    <definedName name="hhind" localSheetId="39">[4]!hhind</definedName>
    <definedName name="hhind" localSheetId="70">[4]!hhind</definedName>
    <definedName name="hhind">[4]!hhind</definedName>
    <definedName name="HideDataBOQ" localSheetId="11">#REF!</definedName>
    <definedName name="HideDataBOQ" localSheetId="12">#REF!</definedName>
    <definedName name="HideDataBOQ" localSheetId="14">#REF!</definedName>
    <definedName name="HideDataBOQ" localSheetId="13">#REF!</definedName>
    <definedName name="HideDataBOQ" localSheetId="15">#REF!</definedName>
    <definedName name="HideDataBOQ" localSheetId="16">#REF!</definedName>
    <definedName name="HideDataBOQ" localSheetId="19">#REF!</definedName>
    <definedName name="HideDataBOQ" localSheetId="22">#REF!</definedName>
    <definedName name="HideDataBOQ" localSheetId="42">#REF!</definedName>
    <definedName name="HideDataBOQ" localSheetId="43">#REF!</definedName>
    <definedName name="HideDataBOQ" localSheetId="44">#REF!</definedName>
    <definedName name="HideDataBOQ" localSheetId="46">#REF!</definedName>
    <definedName name="HideDataBOQ" localSheetId="45">#REF!</definedName>
    <definedName name="HideDataBOQ" localSheetId="48">#REF!</definedName>
    <definedName name="HideDataBOQ" localSheetId="50">#REF!</definedName>
    <definedName name="HideDataBOQ" localSheetId="51">#REF!</definedName>
    <definedName name="HideDataBOQ" localSheetId="10">#REF!</definedName>
    <definedName name="HideDataBOQ" localSheetId="37">#REF!</definedName>
    <definedName name="HideDataBOQ" localSheetId="39">#REF!</definedName>
    <definedName name="HideDataBOQ" localSheetId="70">#REF!</definedName>
    <definedName name="HideDataBOQ">#REF!</definedName>
    <definedName name="High_lf" localSheetId="11">[1]DATA!#REF!</definedName>
    <definedName name="High_lf" localSheetId="12">[1]DATA!#REF!</definedName>
    <definedName name="High_lf" localSheetId="14">[1]DATA!#REF!</definedName>
    <definedName name="High_lf" localSheetId="13">[1]DATA!#REF!</definedName>
    <definedName name="High_lf" localSheetId="15">[1]DATA!#REF!</definedName>
    <definedName name="High_lf" localSheetId="16">[1]DATA!#REF!</definedName>
    <definedName name="High_lf" localSheetId="19">[1]DATA!#REF!</definedName>
    <definedName name="High_lf" localSheetId="22">[1]DATA!#REF!</definedName>
    <definedName name="High_lf" localSheetId="42">[1]DATA!#REF!</definedName>
    <definedName name="High_lf" localSheetId="43">[1]DATA!#REF!</definedName>
    <definedName name="High_lf" localSheetId="44">[1]DATA!#REF!</definedName>
    <definedName name="High_lf" localSheetId="46">[1]DATA!#REF!</definedName>
    <definedName name="High_lf" localSheetId="45">[1]DATA!#REF!</definedName>
    <definedName name="High_lf" localSheetId="48">[1]DATA!#REF!</definedName>
    <definedName name="High_lf" localSheetId="50">[1]DATA!#REF!</definedName>
    <definedName name="High_lf" localSheetId="51">[1]DATA!#REF!</definedName>
    <definedName name="High_lf" localSheetId="10">[1]DATA!#REF!</definedName>
    <definedName name="High_lf" localSheetId="37">[1]DATA!#REF!</definedName>
    <definedName name="High_lf" localSheetId="39">[1]DATA!#REF!</definedName>
    <definedName name="High_lf" localSheetId="70">[1]DATA!#REF!</definedName>
    <definedName name="High_lf">[1]DATA!#REF!</definedName>
    <definedName name="i_watt" localSheetId="11">#REF!</definedName>
    <definedName name="i_watt" localSheetId="12">#REF!</definedName>
    <definedName name="i_watt" localSheetId="14">#REF!</definedName>
    <definedName name="i_watt" localSheetId="13">#REF!</definedName>
    <definedName name="i_watt" localSheetId="15">#REF!</definedName>
    <definedName name="i_watt" localSheetId="16">#REF!</definedName>
    <definedName name="i_watt" localSheetId="19">#REF!</definedName>
    <definedName name="i_watt" localSheetId="22">#REF!</definedName>
    <definedName name="i_watt" localSheetId="42">#REF!</definedName>
    <definedName name="i_watt" localSheetId="43">#REF!</definedName>
    <definedName name="i_watt" localSheetId="44">#REF!</definedName>
    <definedName name="i_watt" localSheetId="46">#REF!</definedName>
    <definedName name="i_watt" localSheetId="45">#REF!</definedName>
    <definedName name="i_watt" localSheetId="48">#REF!</definedName>
    <definedName name="i_watt" localSheetId="50">#REF!</definedName>
    <definedName name="i_watt" localSheetId="51">#REF!</definedName>
    <definedName name="i_watt" localSheetId="10">#REF!</definedName>
    <definedName name="i_watt" localSheetId="37">#REF!</definedName>
    <definedName name="i_watt" localSheetId="39">#REF!</definedName>
    <definedName name="i_watt" localSheetId="70">#REF!</definedName>
    <definedName name="i_watt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11">[1]RE_DATA!#REF!</definedName>
    <definedName name="L.F." localSheetId="12">[1]RE_DATA!#REF!</definedName>
    <definedName name="L.F." localSheetId="14">[1]RE_DATA!#REF!</definedName>
    <definedName name="L.F." localSheetId="13">[1]RE_DATA!#REF!</definedName>
    <definedName name="L.F." localSheetId="15">[1]RE_DATA!#REF!</definedName>
    <definedName name="L.F." localSheetId="16">[1]RE_DATA!#REF!</definedName>
    <definedName name="L.F." localSheetId="19">[1]RE_DATA!#REF!</definedName>
    <definedName name="L.F." localSheetId="22">[1]RE_DATA!#REF!</definedName>
    <definedName name="L.F." localSheetId="42">[1]RE_DATA!#REF!</definedName>
    <definedName name="L.F." localSheetId="43">[1]RE_DATA!#REF!</definedName>
    <definedName name="L.F." localSheetId="44">[1]RE_DATA!#REF!</definedName>
    <definedName name="L.F." localSheetId="46">[1]RE_DATA!#REF!</definedName>
    <definedName name="L.F." localSheetId="45">[1]RE_DATA!#REF!</definedName>
    <definedName name="L.F." localSheetId="48">[1]RE_DATA!#REF!</definedName>
    <definedName name="L.F." localSheetId="50">[1]RE_DATA!#REF!</definedName>
    <definedName name="L.F." localSheetId="51">[1]RE_DATA!#REF!</definedName>
    <definedName name="L.F." localSheetId="10">[1]RE_DATA!#REF!</definedName>
    <definedName name="L.F." localSheetId="37">[1]RE_DATA!#REF!</definedName>
    <definedName name="L.F." localSheetId="39">[1]RE_DATA!#REF!</definedName>
    <definedName name="L.F." localSheetId="70">[1]RE_DATA!#REF!</definedName>
    <definedName name="L.F.">[1]RE_DATA!#REF!</definedName>
    <definedName name="l_mainair" localSheetId="11">'[3]eirr-a (บท4)'!#REF!</definedName>
    <definedName name="l_mainair" localSheetId="12">'[3]eirr-a (บท4)'!#REF!</definedName>
    <definedName name="l_mainair" localSheetId="14">'[3]eirr-a (บท4)'!#REF!</definedName>
    <definedName name="l_mainair" localSheetId="13">'[3]eirr-a (บท4)'!#REF!</definedName>
    <definedName name="l_mainair" localSheetId="15">'[3]eirr-a (บท4)'!#REF!</definedName>
    <definedName name="l_mainair" localSheetId="16">'[3]eirr-a (บท4)'!#REF!</definedName>
    <definedName name="l_mainair" localSheetId="19">'[3]eirr-a (บท4)'!#REF!</definedName>
    <definedName name="l_mainair" localSheetId="22">'[3]eirr-a (บท4)'!#REF!</definedName>
    <definedName name="l_mainair" localSheetId="42">'[3]eirr-a (บท4)'!#REF!</definedName>
    <definedName name="l_mainair" localSheetId="43">'[3]eirr-a (บท4)'!#REF!</definedName>
    <definedName name="l_mainair" localSheetId="44">'[3]eirr-a (บท4)'!#REF!</definedName>
    <definedName name="l_mainair" localSheetId="46">'[3]eirr-a (บท4)'!#REF!</definedName>
    <definedName name="l_mainair" localSheetId="45">'[3]eirr-a (บท4)'!#REF!</definedName>
    <definedName name="l_mainair" localSheetId="48">'[3]eirr-a (บท4)'!#REF!</definedName>
    <definedName name="l_mainair" localSheetId="50">'[3]eirr-a (บท4)'!#REF!</definedName>
    <definedName name="l_mainair" localSheetId="51">'[3]eirr-a (บท4)'!#REF!</definedName>
    <definedName name="l_mainair" localSheetId="10">'[3]eirr-a (บท4)'!#REF!</definedName>
    <definedName name="l_mainair" localSheetId="37">'[3]eirr-a (บท4)'!#REF!</definedName>
    <definedName name="l_mainair" localSheetId="39">'[3]eirr-a (บท4)'!#REF!</definedName>
    <definedName name="l_mainair" localSheetId="70">'[3]eirr-a (บท4)'!#REF!</definedName>
    <definedName name="l_mainair">'[3]eirr-a (บท4)'!#REF!</definedName>
    <definedName name="ListFBR" localSheetId="19">#REF!</definedName>
    <definedName name="ListFBR" localSheetId="22">#REF!</definedName>
    <definedName name="ListFBR" localSheetId="42">#REF!</definedName>
    <definedName name="ListFBR" localSheetId="43">#REF!</definedName>
    <definedName name="ListFBR" localSheetId="44">#REF!</definedName>
    <definedName name="ListFBR" localSheetId="46">#REF!</definedName>
    <definedName name="ListFBR" localSheetId="45">#REF!</definedName>
    <definedName name="ListFBR" localSheetId="48">#REF!</definedName>
    <definedName name="ListFBR" localSheetId="50">#REF!</definedName>
    <definedName name="ListFBR" localSheetId="51">#REF!</definedName>
    <definedName name="ListFBR" localSheetId="69">#REF!</definedName>
    <definedName name="ListFBR" localSheetId="49">#REF!</definedName>
    <definedName name="ListFBR" localSheetId="37">#REF!</definedName>
    <definedName name="ListFBR" localSheetId="39">#REF!</definedName>
    <definedName name="ListFBR" localSheetId="70">#REF!</definedName>
    <definedName name="ListFBR">#REF!</definedName>
    <definedName name="maintain_air4" localSheetId="11">'[3]eirr-a (บท4)'!#REF!</definedName>
    <definedName name="maintain_air4" localSheetId="12">'[3]eirr-a (บท4)'!#REF!</definedName>
    <definedName name="maintain_air4" localSheetId="14">'[3]eirr-a (บท4)'!#REF!</definedName>
    <definedName name="maintain_air4" localSheetId="13">'[3]eirr-a (บท4)'!#REF!</definedName>
    <definedName name="maintain_air4" localSheetId="15">'[3]eirr-a (บท4)'!#REF!</definedName>
    <definedName name="maintain_air4" localSheetId="16">'[3]eirr-a (บท4)'!#REF!</definedName>
    <definedName name="maintain_air4" localSheetId="19">'[3]eirr-a (บท4)'!#REF!</definedName>
    <definedName name="maintain_air4" localSheetId="22">'[3]eirr-a (บท4)'!#REF!</definedName>
    <definedName name="maintain_air4" localSheetId="42">'[3]eirr-a (บท4)'!#REF!</definedName>
    <definedName name="maintain_air4" localSheetId="43">'[3]eirr-a (บท4)'!#REF!</definedName>
    <definedName name="maintain_air4" localSheetId="44">'[3]eirr-a (บท4)'!#REF!</definedName>
    <definedName name="maintain_air4" localSheetId="46">'[3]eirr-a (บท4)'!#REF!</definedName>
    <definedName name="maintain_air4" localSheetId="45">'[3]eirr-a (บท4)'!#REF!</definedName>
    <definedName name="maintain_air4" localSheetId="48">'[3]eirr-a (บท4)'!#REF!</definedName>
    <definedName name="maintain_air4" localSheetId="50">'[3]eirr-a (บท4)'!#REF!</definedName>
    <definedName name="maintain_air4" localSheetId="51">'[3]eirr-a (บท4)'!#REF!</definedName>
    <definedName name="maintain_air4" localSheetId="10">'[3]eirr-a (บท4)'!#REF!</definedName>
    <definedName name="maintain_air4" localSheetId="37">'[3]eirr-a (บท4)'!#REF!</definedName>
    <definedName name="maintain_air4" localSheetId="39">'[3]eirr-a (บท4)'!#REF!</definedName>
    <definedName name="maintain_air4" localSheetId="70">'[3]eirr-a (บท4)'!#REF!</definedName>
    <definedName name="maintain_air4">'[3]eirr-a (บท4)'!#REF!</definedName>
    <definedName name="ohind" localSheetId="11">[4]!ohind</definedName>
    <definedName name="ohind" localSheetId="12">[4]!ohind</definedName>
    <definedName name="ohind" localSheetId="14">[4]!ohind</definedName>
    <definedName name="ohind" localSheetId="13">[4]!ohind</definedName>
    <definedName name="ohind" localSheetId="15">[4]!ohind</definedName>
    <definedName name="ohind" localSheetId="16">[4]!ohind</definedName>
    <definedName name="ohind" localSheetId="19">[4]!ohind</definedName>
    <definedName name="ohind" localSheetId="22">[4]!ohind</definedName>
    <definedName name="ohind" localSheetId="42">[4]!ohind</definedName>
    <definedName name="ohind" localSheetId="43">[4]!ohind</definedName>
    <definedName name="ohind" localSheetId="44">[4]!ohind</definedName>
    <definedName name="ohind" localSheetId="46">[4]!ohind</definedName>
    <definedName name="ohind" localSheetId="45">[4]!ohind</definedName>
    <definedName name="ohind" localSheetId="48">[4]!ohind</definedName>
    <definedName name="ohind" localSheetId="50">[4]!ohind</definedName>
    <definedName name="ohind" localSheetId="51">[4]!ohind</definedName>
    <definedName name="ohind" localSheetId="10">[4]!ohind</definedName>
    <definedName name="ohind" localSheetId="37">[4]!ohind</definedName>
    <definedName name="ohind" localSheetId="39">[4]!ohind</definedName>
    <definedName name="ohind" localSheetId="70">[4]!ohind</definedName>
    <definedName name="ohind">[4]!ohind</definedName>
    <definedName name="Peak" localSheetId="11">[1]RE_DATA!#REF!</definedName>
    <definedName name="Peak" localSheetId="12">[1]RE_DATA!#REF!</definedName>
    <definedName name="Peak" localSheetId="14">[1]RE_DATA!#REF!</definedName>
    <definedName name="Peak" localSheetId="13">[1]RE_DATA!#REF!</definedName>
    <definedName name="Peak" localSheetId="15">[1]RE_DATA!#REF!</definedName>
    <definedName name="Peak" localSheetId="16">[1]RE_DATA!#REF!</definedName>
    <definedName name="Peak" localSheetId="19">[1]RE_DATA!#REF!</definedName>
    <definedName name="Peak" localSheetId="22">[1]RE_DATA!#REF!</definedName>
    <definedName name="Peak" localSheetId="42">[1]RE_DATA!#REF!</definedName>
    <definedName name="Peak" localSheetId="43">[1]RE_DATA!#REF!</definedName>
    <definedName name="Peak" localSheetId="44">[1]RE_DATA!#REF!</definedName>
    <definedName name="Peak" localSheetId="46">[1]RE_DATA!#REF!</definedName>
    <definedName name="Peak" localSheetId="45">[1]RE_DATA!#REF!</definedName>
    <definedName name="Peak" localSheetId="48">[1]RE_DATA!#REF!</definedName>
    <definedName name="Peak" localSheetId="50">[1]RE_DATA!#REF!</definedName>
    <definedName name="Peak" localSheetId="51">[1]RE_DATA!#REF!</definedName>
    <definedName name="Peak" localSheetId="10">[1]RE_DATA!#REF!</definedName>
    <definedName name="Peak" localSheetId="37">[1]RE_DATA!#REF!</definedName>
    <definedName name="Peak" localSheetId="39">[1]RE_DATA!#REF!</definedName>
    <definedName name="Peak" localSheetId="70">[1]RE_DATA!#REF!</definedName>
    <definedName name="Peak">[1]RE_DATA!#REF!</definedName>
    <definedName name="_xlnm.Print_Area" localSheetId="56">' ข้อมูลการใช้ไฟฟ้า '!$A$1:$I$53</definedName>
    <definedName name="_xlnm.Print_Area" localSheetId="11">'4.1.1 รายละเอียดการใช้อาคาร_63'!$A$1:$L$157</definedName>
    <definedName name="_xlnm.Print_Area" localSheetId="14">'4.1.2การใช้ไฟฟ้า_63'!$A$1:$L$29</definedName>
    <definedName name="_xlnm.Print_Area" localSheetId="15">'4.1.3การใช้เชื้อเพลิง_63'!$A$1:$Q$25</definedName>
    <definedName name="_xlnm.Print_Area" localSheetId="16">'4.1.4เชื้อเพลิงผลิตไฟฟ้า_63'!$A$1:$J$23</definedName>
    <definedName name="_xlnm.Print_Area" localSheetId="17">'4.1.5สัดส่วนการใช้ไฟฟ้า_63'!$A$1:$E$12</definedName>
    <definedName name="_xlnm.Print_Area" localSheetId="18">'4.1.6สัดส่วนเชื้อเพลิง_63'!$A$1:$N$14</definedName>
    <definedName name="_xlnm.Print_Area" localSheetId="19">'4.2.1 SEC(พื้นที่)_63'!$A$1:$J$25</definedName>
    <definedName name="_xlnm.Print_Area" localSheetId="21">'4.3ประเมินระดับเครื่องจักร'!$A$1:$R$17</definedName>
    <definedName name="_xlnm.Print_Area" localSheetId="40">'6.2ผลการติดตามแผนฝีกอบรม '!$A$1:$H$73</definedName>
    <definedName name="_xlnm.Print_Area" localSheetId="42">'6.3.1 ข้อมูลการใช้อาคาร_64'!$A$1:$M$154</definedName>
    <definedName name="_xlnm.Print_Area" localSheetId="46">'6.3.3การใช้เชื้อเพลิง_64'!$A$1:$Q$24</definedName>
    <definedName name="_xlnm.Print_Area" localSheetId="45">'6.3.3ปริมาณการใช้ไฟฟ้า_64 '!$A$1:$L$29</definedName>
    <definedName name="_xlnm.Print_Area" localSheetId="48">'6.3.4เชื้อเพลิงผลิตไฟฟ้า_64'!$A$1:$J$23</definedName>
    <definedName name="_xlnm.Print_Area" localSheetId="50">'6.3.5สัดส่วนการใช้ไฟฟ้า_64'!$A$1:$E$12</definedName>
    <definedName name="_xlnm.Print_Area" localSheetId="51">'6.3.6สัดส่วนเชื้อเพลิง_64'!$A$1:$N$14</definedName>
    <definedName name="_xlnm.Print_Area" localSheetId="54">'SEC (ทุกกรณี)'!$A$1:$R$25</definedName>
    <definedName name="_xlnm.Print_Area" localSheetId="47">กราฟพลังงาน63_64!$A$1:$M$32</definedName>
    <definedName name="_xlnm.Print_Area" localSheetId="49">กราฟพลังงานผลิตไฟฟ้า!$A$1:$J$15</definedName>
    <definedName name="_xlnm.Print_Area" localSheetId="23">ข้อมูลไฟฟ้าเครื่องจักร!$A$1:$O$190</definedName>
    <definedName name="_xlnm.Print_Area" localSheetId="7">ขั้นตอน2!$A$1:$G$23</definedName>
    <definedName name="_xlnm.Print_Area" localSheetId="72">คณะผู้จัดทำ!$A$1:$I$27</definedName>
    <definedName name="_xlnm.Print_Area" localSheetId="0">'ปก '!$A$1:$K$35</definedName>
    <definedName name="_xlnm.Print_Area" localSheetId="20">เปรียบเทียบข้อมูลอาคาร!$A$1:$D$16</definedName>
    <definedName name="_xlnm.Print_Area" localSheetId="35">'ผลการตรวจสอบ-วิเคราะห์ไฟฟ้า1'!$A$1:$L$97</definedName>
    <definedName name="_xlnm.Print_Area" localSheetId="41">ผลการติดตามแผนกิจกรรม!$A$1:$G$29</definedName>
    <definedName name="_xlnm.Print_Area" localSheetId="60">'ผลตรวจประเมิน-1'!$A$1:$G$22</definedName>
    <definedName name="_xlnm.Print_Area" localSheetId="34">ผลมาตรการปี_63!$A$1:$I$20</definedName>
    <definedName name="_xlnm.Print_Area" localSheetId="68">'ภาคผนวก ก.'!$A$1:$G$18</definedName>
    <definedName name="_xlnm.Print_Area" localSheetId="36">'ภาพ+คำนวณผลไฟฟ้า 1'!$A$1:$H$55</definedName>
    <definedName name="_xlnm.Print_Area" localSheetId="37">'ภาพ+คำนวณผลไฟฟ้า 2'!$A$1:$H$56</definedName>
    <definedName name="_xlnm.Print_Area" localSheetId="29">'มาตรการไฟฟ้า '!$A$2:$L$440</definedName>
    <definedName name="_xlnm.Print_Area" localSheetId="70">'มาตรการไฟฟ้า (แผน 3 ปี)'!$A$2:$L$182</definedName>
    <definedName name="_xlnm.Print_Area" localSheetId="2">สารบัญ!$A$1:$J$19</definedName>
    <definedName name="_xlnm.Print_Titles" localSheetId="11">'4.1.1 รายละเอียดการใช้อาคาร_63'!$6:$8</definedName>
    <definedName name="_xlnm.Print_Titles" localSheetId="13">'4.1.2ข้อมูลหม้อแปลง'!$3:$4</definedName>
    <definedName name="_xlnm.Print_Titles" localSheetId="42">'6.3.1 ข้อมูลการใช้อาคาร_64'!$6:$8</definedName>
    <definedName name="_xlnm.Print_Titles" localSheetId="44">'6.3.1.3ข้อมูลหม้อแปลง (2)'!$3:$4</definedName>
    <definedName name="_xlnm.Print_Titles" localSheetId="23">ข้อมูลไฟฟ้าเครื่องจักร!$3:$5</definedName>
    <definedName name="_xlnm.Print_Titles" localSheetId="33">'ขั้นตอนที่ 6'!$10:$10</definedName>
    <definedName name="_xlnm.Print_Titles" localSheetId="41">ผลการติดตามแผนกิจกรรม!$4:$4</definedName>
    <definedName name="_xlnm.Print_Titles" localSheetId="61">'ผลตรวจประเมิน-2'!$3:$5</definedName>
    <definedName name="qac">[5]EE!$A$2</definedName>
    <definedName name="save" localSheetId="11">#REF!</definedName>
    <definedName name="save" localSheetId="12">#REF!</definedName>
    <definedName name="save" localSheetId="14">#REF!</definedName>
    <definedName name="save" localSheetId="13">#REF!</definedName>
    <definedName name="save" localSheetId="15">#REF!</definedName>
    <definedName name="save" localSheetId="16">#REF!</definedName>
    <definedName name="save" localSheetId="19">#REF!</definedName>
    <definedName name="save" localSheetId="22">#REF!</definedName>
    <definedName name="save" localSheetId="42">#REF!</definedName>
    <definedName name="save" localSheetId="43">#REF!</definedName>
    <definedName name="save" localSheetId="44">#REF!</definedName>
    <definedName name="save" localSheetId="46">#REF!</definedName>
    <definedName name="save" localSheetId="45">#REF!</definedName>
    <definedName name="save" localSheetId="48">#REF!</definedName>
    <definedName name="save" localSheetId="50">#REF!</definedName>
    <definedName name="save" localSheetId="51">#REF!</definedName>
    <definedName name="save" localSheetId="10">#REF!</definedName>
    <definedName name="save" localSheetId="37">#REF!</definedName>
    <definedName name="save" localSheetId="39">#REF!</definedName>
    <definedName name="save" localSheetId="70">#REF!</definedName>
    <definedName name="save">#REF!</definedName>
    <definedName name="sdsd" localSheetId="19">#REF!</definedName>
    <definedName name="sdsd" localSheetId="22">#REF!</definedName>
    <definedName name="sdsd" localSheetId="42">#REF!</definedName>
    <definedName name="sdsd" localSheetId="43">#REF!</definedName>
    <definedName name="sdsd" localSheetId="44">#REF!</definedName>
    <definedName name="sdsd" localSheetId="46">#REF!</definedName>
    <definedName name="sdsd" localSheetId="45">#REF!</definedName>
    <definedName name="sdsd" localSheetId="48">#REF!</definedName>
    <definedName name="sdsd" localSheetId="50">#REF!</definedName>
    <definedName name="sdsd" localSheetId="51">#REF!</definedName>
    <definedName name="sdsd" localSheetId="69">#REF!</definedName>
    <definedName name="sdsd" localSheetId="49">#REF!</definedName>
    <definedName name="sdsd" localSheetId="37">#REF!</definedName>
    <definedName name="sdsd" localSheetId="39">#REF!</definedName>
    <definedName name="sdsd" localSheetId="70">#REF!</definedName>
    <definedName name="sdsd">#REF!</definedName>
    <definedName name="ss">[6]fas!$B$2:$B$167</definedName>
    <definedName name="tbl_Factory" localSheetId="19">#REF!</definedName>
    <definedName name="tbl_Factory" localSheetId="22">#REF!</definedName>
    <definedName name="tbl_Factory" localSheetId="42">#REF!</definedName>
    <definedName name="tbl_Factory" localSheetId="43">#REF!</definedName>
    <definedName name="tbl_Factory" localSheetId="44">#REF!</definedName>
    <definedName name="tbl_Factory" localSheetId="46">#REF!</definedName>
    <definedName name="tbl_Factory" localSheetId="45">#REF!</definedName>
    <definedName name="tbl_Factory" localSheetId="48">#REF!</definedName>
    <definedName name="tbl_Factory" localSheetId="50">#REF!</definedName>
    <definedName name="tbl_Factory" localSheetId="51">#REF!</definedName>
    <definedName name="tbl_Factory" localSheetId="69">#REF!</definedName>
    <definedName name="tbl_Factory" localSheetId="49">#REF!</definedName>
    <definedName name="tbl_Factory" localSheetId="37">#REF!</definedName>
    <definedName name="tbl_Factory" localSheetId="39">#REF!</definedName>
    <definedName name="tbl_Factory" localSheetId="70">#REF!</definedName>
    <definedName name="tbl_Factory">#REF!</definedName>
    <definedName name="tbl_FactoryResult" localSheetId="19">#REF!</definedName>
    <definedName name="tbl_FactoryResult" localSheetId="22">#REF!</definedName>
    <definedName name="tbl_FactoryResult" localSheetId="42">#REF!</definedName>
    <definedName name="tbl_FactoryResult" localSheetId="43">#REF!</definedName>
    <definedName name="tbl_FactoryResult" localSheetId="44">#REF!</definedName>
    <definedName name="tbl_FactoryResult" localSheetId="46">#REF!</definedName>
    <definedName name="tbl_FactoryResult" localSheetId="45">#REF!</definedName>
    <definedName name="tbl_FactoryResult" localSheetId="48">#REF!</definedName>
    <definedName name="tbl_FactoryResult" localSheetId="50">#REF!</definedName>
    <definedName name="tbl_FactoryResult" localSheetId="51">#REF!</definedName>
    <definedName name="tbl_FactoryResult" localSheetId="69">#REF!</definedName>
    <definedName name="tbl_FactoryResult" localSheetId="49">#REF!</definedName>
    <definedName name="tbl_FactoryResult" localSheetId="37">#REF!</definedName>
    <definedName name="tbl_FactoryResult" localSheetId="39">#REF!</definedName>
    <definedName name="tbl_FactoryResult" localSheetId="70">#REF!</definedName>
    <definedName name="tbl_FactoryResult">#REF!</definedName>
    <definedName name="unit">'[3]eirr-a (บท5)'!$G$9</definedName>
    <definedName name="vg" localSheetId="11">#REF!</definedName>
    <definedName name="vg" localSheetId="12">#REF!</definedName>
    <definedName name="vg" localSheetId="14">#REF!</definedName>
    <definedName name="vg" localSheetId="13">#REF!</definedName>
    <definedName name="vg" localSheetId="15">#REF!</definedName>
    <definedName name="vg" localSheetId="16">#REF!</definedName>
    <definedName name="vg" localSheetId="19">#REF!</definedName>
    <definedName name="vg" localSheetId="22">#REF!</definedName>
    <definedName name="vg" localSheetId="42">#REF!</definedName>
    <definedName name="vg" localSheetId="43">#REF!</definedName>
    <definedName name="vg" localSheetId="44">#REF!</definedName>
    <definedName name="vg" localSheetId="46">#REF!</definedName>
    <definedName name="vg" localSheetId="45">#REF!</definedName>
    <definedName name="vg" localSheetId="48">#REF!</definedName>
    <definedName name="vg" localSheetId="50">#REF!</definedName>
    <definedName name="vg" localSheetId="51">#REF!</definedName>
    <definedName name="vg" localSheetId="10">#REF!</definedName>
    <definedName name="vg" localSheetId="37">#REF!</definedName>
    <definedName name="vg" localSheetId="39">#REF!</definedName>
    <definedName name="vg" localSheetId="70">#REF!</definedName>
    <definedName name="vg">#REF!</definedName>
    <definedName name="vg0" localSheetId="11">#REF!</definedName>
    <definedName name="vg0" localSheetId="12">#REF!</definedName>
    <definedName name="vg0" localSheetId="14">#REF!</definedName>
    <definedName name="vg0" localSheetId="13">#REF!</definedName>
    <definedName name="vg0" localSheetId="15">#REF!</definedName>
    <definedName name="vg0" localSheetId="16">#REF!</definedName>
    <definedName name="vg0" localSheetId="19">#REF!</definedName>
    <definedName name="vg0" localSheetId="22">#REF!</definedName>
    <definedName name="vg0" localSheetId="42">#REF!</definedName>
    <definedName name="vg0" localSheetId="43">#REF!</definedName>
    <definedName name="vg0" localSheetId="44">#REF!</definedName>
    <definedName name="vg0" localSheetId="46">#REF!</definedName>
    <definedName name="vg0" localSheetId="45">#REF!</definedName>
    <definedName name="vg0" localSheetId="48">#REF!</definedName>
    <definedName name="vg0" localSheetId="50">#REF!</definedName>
    <definedName name="vg0" localSheetId="51">#REF!</definedName>
    <definedName name="vg0" localSheetId="10">#REF!</definedName>
    <definedName name="vg0" localSheetId="37">#REF!</definedName>
    <definedName name="vg0" localSheetId="39">#REF!</definedName>
    <definedName name="vg0" localSheetId="70">#REF!</definedName>
    <definedName name="vg0">#REF!</definedName>
    <definedName name="wrn.sheet2." localSheetId="18" hidden="1">{#N/A,#N/A,FALSE,"Sheet2"}</definedName>
    <definedName name="wrn.sheet2." localSheetId="51" hidden="1">{#N/A,#N/A,FALSE,"Sheet2"}</definedName>
    <definedName name="wrn.sheet2." localSheetId="69" hidden="1">{#N/A,#N/A,FALSE,"Sheet2"}</definedName>
    <definedName name="wrn.sheet2." localSheetId="49" hidden="1">{#N/A,#N/A,FALSE,"Sheet2"}</definedName>
    <definedName name="wrn.sheet2." localSheetId="20" hidden="1">{#N/A,#N/A,FALSE,"Sheet2"}</definedName>
    <definedName name="wrn.sheet2." hidden="1">{#N/A,#N/A,FALSE,"Sheet2"}</definedName>
    <definedName name="xxx10" localSheetId="11">[7]RE_DATA!#REF!</definedName>
    <definedName name="xxx10" localSheetId="12">[7]RE_DATA!#REF!</definedName>
    <definedName name="xxx10" localSheetId="14">[7]RE_DATA!#REF!</definedName>
    <definedName name="xxx10" localSheetId="13">[7]RE_DATA!#REF!</definedName>
    <definedName name="xxx10" localSheetId="15">[7]RE_DATA!#REF!</definedName>
    <definedName name="xxx10" localSheetId="16">[7]RE_DATA!#REF!</definedName>
    <definedName name="xxx10" localSheetId="19">[7]RE_DATA!#REF!</definedName>
    <definedName name="xxx10" localSheetId="22">[7]RE_DATA!#REF!</definedName>
    <definedName name="xxx10" localSheetId="42">[7]RE_DATA!#REF!</definedName>
    <definedName name="xxx10" localSheetId="43">[7]RE_DATA!#REF!</definedName>
    <definedName name="xxx10" localSheetId="44">[7]RE_DATA!#REF!</definedName>
    <definedName name="xxx10" localSheetId="46">[7]RE_DATA!#REF!</definedName>
    <definedName name="xxx10" localSheetId="45">[7]RE_DATA!#REF!</definedName>
    <definedName name="xxx10" localSheetId="48">[7]RE_DATA!#REF!</definedName>
    <definedName name="xxx10" localSheetId="50">[7]RE_DATA!#REF!</definedName>
    <definedName name="xxx10" localSheetId="51">[7]RE_DATA!#REF!</definedName>
    <definedName name="xxx10" localSheetId="10">[7]RE_DATA!#REF!</definedName>
    <definedName name="xxx10" localSheetId="37">[7]RE_DATA!#REF!</definedName>
    <definedName name="xxx10" localSheetId="39">[7]RE_DATA!#REF!</definedName>
    <definedName name="xxx10" localSheetId="70">[7]RE_DATA!#REF!</definedName>
    <definedName name="xxx10">[7]RE_DATA!#REF!</definedName>
    <definedName name="xxx14" localSheetId="11">[7]RE_DATA!#REF!</definedName>
    <definedName name="xxx14" localSheetId="12">[7]RE_DATA!#REF!</definedName>
    <definedName name="xxx14" localSheetId="14">[7]RE_DATA!#REF!</definedName>
    <definedName name="xxx14" localSheetId="13">[7]RE_DATA!#REF!</definedName>
    <definedName name="xxx14" localSheetId="15">[7]RE_DATA!#REF!</definedName>
    <definedName name="xxx14" localSheetId="16">[7]RE_DATA!#REF!</definedName>
    <definedName name="xxx14" localSheetId="19">[7]RE_DATA!#REF!</definedName>
    <definedName name="xxx14" localSheetId="22">[7]RE_DATA!#REF!</definedName>
    <definedName name="xxx14" localSheetId="42">[7]RE_DATA!#REF!</definedName>
    <definedName name="xxx14" localSheetId="43">[7]RE_DATA!#REF!</definedName>
    <definedName name="xxx14" localSheetId="44">[7]RE_DATA!#REF!</definedName>
    <definedName name="xxx14" localSheetId="46">[7]RE_DATA!#REF!</definedName>
    <definedName name="xxx14" localSheetId="45">[7]RE_DATA!#REF!</definedName>
    <definedName name="xxx14" localSheetId="48">[7]RE_DATA!#REF!</definedName>
    <definedName name="xxx14" localSheetId="50">[7]RE_DATA!#REF!</definedName>
    <definedName name="xxx14" localSheetId="51">[7]RE_DATA!#REF!</definedName>
    <definedName name="xxx14" localSheetId="10">[7]RE_DATA!#REF!</definedName>
    <definedName name="xxx14" localSheetId="37">[7]RE_DATA!#REF!</definedName>
    <definedName name="xxx14" localSheetId="39">[7]RE_DATA!#REF!</definedName>
    <definedName name="xxx14" localSheetId="70">[7]RE_DATA!#REF!</definedName>
    <definedName name="xxx14">[7]RE_DATA!#REF!</definedName>
    <definedName name="xxx6" localSheetId="11">[7]DATA!#REF!</definedName>
    <definedName name="xxx6" localSheetId="12">[7]DATA!#REF!</definedName>
    <definedName name="xxx6" localSheetId="14">[7]DATA!#REF!</definedName>
    <definedName name="xxx6" localSheetId="13">[7]DATA!#REF!</definedName>
    <definedName name="xxx6" localSheetId="15">[7]DATA!#REF!</definedName>
    <definedName name="xxx6" localSheetId="16">[7]DATA!#REF!</definedName>
    <definedName name="xxx6" localSheetId="19">[7]DATA!#REF!</definedName>
    <definedName name="xxx6" localSheetId="22">[7]DATA!#REF!</definedName>
    <definedName name="xxx6" localSheetId="42">[7]DATA!#REF!</definedName>
    <definedName name="xxx6" localSheetId="43">[7]DATA!#REF!</definedName>
    <definedName name="xxx6" localSheetId="44">[7]DATA!#REF!</definedName>
    <definedName name="xxx6" localSheetId="46">[7]DATA!#REF!</definedName>
    <definedName name="xxx6" localSheetId="45">[7]DATA!#REF!</definedName>
    <definedName name="xxx6" localSheetId="48">[7]DATA!#REF!</definedName>
    <definedName name="xxx6" localSheetId="50">[7]DATA!#REF!</definedName>
    <definedName name="xxx6" localSheetId="51">[7]DATA!#REF!</definedName>
    <definedName name="xxx6" localSheetId="10">[7]DATA!#REF!</definedName>
    <definedName name="xxx6" localSheetId="37">[7]DATA!#REF!</definedName>
    <definedName name="xxx6" localSheetId="39">[7]DATA!#REF!</definedName>
    <definedName name="xxx6" localSheetId="70">[7]DATA!#REF!</definedName>
    <definedName name="xxx6">[7]DATA!#REF!</definedName>
    <definedName name="ค่าความร้อน" localSheetId="19">#REF!</definedName>
    <definedName name="ค่าความร้อน" localSheetId="22">#REF!</definedName>
    <definedName name="ค่าความร้อน" localSheetId="42">#REF!</definedName>
    <definedName name="ค่าความร้อน" localSheetId="43">#REF!</definedName>
    <definedName name="ค่าความร้อน" localSheetId="44">#REF!</definedName>
    <definedName name="ค่าความร้อน" localSheetId="46">#REF!</definedName>
    <definedName name="ค่าความร้อน" localSheetId="45">#REF!</definedName>
    <definedName name="ค่าความร้อน" localSheetId="48">#REF!</definedName>
    <definedName name="ค่าความร้อน" localSheetId="50">#REF!</definedName>
    <definedName name="ค่าความร้อน" localSheetId="51">#REF!</definedName>
    <definedName name="ค่าความร้อน" localSheetId="69">#REF!</definedName>
    <definedName name="ค่าความร้อน" localSheetId="49">#REF!</definedName>
    <definedName name="ค่าความร้อน" localSheetId="37">#REF!</definedName>
    <definedName name="ค่าความร้อน" localSheetId="39">#REF!</definedName>
    <definedName name="ค่าความร้อน" localSheetId="70">#REF!</definedName>
    <definedName name="ค่าความร้อน">#REF!</definedName>
    <definedName name="เชื้อเพลิง" localSheetId="19">#REF!</definedName>
    <definedName name="เชื้อเพลิง" localSheetId="22">#REF!</definedName>
    <definedName name="เชื้อเพลิง" localSheetId="42">#REF!</definedName>
    <definedName name="เชื้อเพลิง" localSheetId="43">#REF!</definedName>
    <definedName name="เชื้อเพลิง" localSheetId="44">#REF!</definedName>
    <definedName name="เชื้อเพลิง" localSheetId="46">#REF!</definedName>
    <definedName name="เชื้อเพลิง" localSheetId="45">#REF!</definedName>
    <definedName name="เชื้อเพลิง" localSheetId="48">#REF!</definedName>
    <definedName name="เชื้อเพลิง" localSheetId="50">#REF!</definedName>
    <definedName name="เชื้อเพลิง" localSheetId="51">#REF!</definedName>
    <definedName name="เชื้อเพลิง" localSheetId="69">#REF!</definedName>
    <definedName name="เชื้อเพลิง" localSheetId="49">#REF!</definedName>
    <definedName name="เชื้อเพลิง" localSheetId="37">#REF!</definedName>
    <definedName name="เชื้อเพลิง" localSheetId="39">#REF!</definedName>
    <definedName name="เชื้อเพลิง" localSheetId="70">#REF!</definedName>
    <definedName name="เชื้อเพลิง">#REF!</definedName>
    <definedName name="ดฟแ2">[5]EE!$A$2</definedName>
    <definedName name="ตาราง_การจัดทำรายงาน_Feedback_Report_รอบ_ปี_51_53_หน้าที่ของผู้ที่เกี่ยวข้อง" localSheetId="19">#REF!</definedName>
    <definedName name="ตาราง_การจัดทำรายงาน_Feedback_Report_รอบ_ปี_51_53_หน้าที่ของผู้ที่เกี่ยวข้อง" localSheetId="22">#REF!</definedName>
    <definedName name="ตาราง_การจัดทำรายงาน_Feedback_Report_รอบ_ปี_51_53_หน้าที่ของผู้ที่เกี่ยวข้อง" localSheetId="42">#REF!</definedName>
    <definedName name="ตาราง_การจัดทำรายงาน_Feedback_Report_รอบ_ปี_51_53_หน้าที่ของผู้ที่เกี่ยวข้อง" localSheetId="43">#REF!</definedName>
    <definedName name="ตาราง_การจัดทำรายงาน_Feedback_Report_รอบ_ปี_51_53_หน้าที่ของผู้ที่เกี่ยวข้อง" localSheetId="44">#REF!</definedName>
    <definedName name="ตาราง_การจัดทำรายงาน_Feedback_Report_รอบ_ปี_51_53_หน้าที่ของผู้ที่เกี่ยวข้อง" localSheetId="46">#REF!</definedName>
    <definedName name="ตาราง_การจัดทำรายงาน_Feedback_Report_รอบ_ปี_51_53_หน้าที่ของผู้ที่เกี่ยวข้อง" localSheetId="45">#REF!</definedName>
    <definedName name="ตาราง_การจัดทำรายงาน_Feedback_Report_รอบ_ปี_51_53_หน้าที่ของผู้ที่เกี่ยวข้อง" localSheetId="48">#REF!</definedName>
    <definedName name="ตาราง_การจัดทำรายงาน_Feedback_Report_รอบ_ปี_51_53_หน้าที่ของผู้ที่เกี่ยวข้อง" localSheetId="50">#REF!</definedName>
    <definedName name="ตาราง_การจัดทำรายงาน_Feedback_Report_รอบ_ปี_51_53_หน้าที่ของผู้ที่เกี่ยวข้อง" localSheetId="51">#REF!</definedName>
    <definedName name="ตาราง_การจัดทำรายงาน_Feedback_Report_รอบ_ปี_51_53_หน้าที่ของผู้ที่เกี่ยวข้อง" localSheetId="69">#REF!</definedName>
    <definedName name="ตาราง_การจัดทำรายงาน_Feedback_Report_รอบ_ปี_51_53_หน้าที่ของผู้ที่เกี่ยวข้อง" localSheetId="49">#REF!</definedName>
    <definedName name="ตาราง_การจัดทำรายงาน_Feedback_Report_รอบ_ปี_51_53_หน้าที่ของผู้ที่เกี่ยวข้อง" localSheetId="37">#REF!</definedName>
    <definedName name="ตาราง_การจัดทำรายงาน_Feedback_Report_รอบ_ปี_51_53_หน้าที่ของผู้ที่เกี่ยวข้อง" localSheetId="39">#REF!</definedName>
    <definedName name="ตาราง_การจัดทำรายงาน_Feedback_Report_รอบ_ปี_51_53_หน้าที่ของผู้ที่เกี่ยวข้อง" localSheetId="70">#REF!</definedName>
    <definedName name="ตาราง_การจัดทำรายงาน_Feedback_Report_รอบ_ปี_51_53_หน้าที่ของผู้ที่เกี่ยวข้อง">#REF!</definedName>
    <definedName name="ฟ1330" localSheetId="11">#REF!</definedName>
    <definedName name="ฟ1330" localSheetId="12">#REF!</definedName>
    <definedName name="ฟ1330" localSheetId="14">#REF!</definedName>
    <definedName name="ฟ1330" localSheetId="13">#REF!</definedName>
    <definedName name="ฟ1330" localSheetId="15">#REF!</definedName>
    <definedName name="ฟ1330" localSheetId="16">#REF!</definedName>
    <definedName name="ฟ1330" localSheetId="19">#REF!</definedName>
    <definedName name="ฟ1330" localSheetId="22">#REF!</definedName>
    <definedName name="ฟ1330" localSheetId="42">#REF!</definedName>
    <definedName name="ฟ1330" localSheetId="43">#REF!</definedName>
    <definedName name="ฟ1330" localSheetId="44">#REF!</definedName>
    <definedName name="ฟ1330" localSheetId="46">#REF!</definedName>
    <definedName name="ฟ1330" localSheetId="45">#REF!</definedName>
    <definedName name="ฟ1330" localSheetId="48">#REF!</definedName>
    <definedName name="ฟ1330" localSheetId="50">#REF!</definedName>
    <definedName name="ฟ1330" localSheetId="51">#REF!</definedName>
    <definedName name="ฟ1330" localSheetId="10">#REF!</definedName>
    <definedName name="ฟ1330" localSheetId="37">#REF!</definedName>
    <definedName name="ฟ1330" localSheetId="39">#REF!</definedName>
    <definedName name="ฟ1330" localSheetId="70">#REF!</definedName>
    <definedName name="ฟ1330">#REF!</definedName>
    <definedName name="ฟ1492" localSheetId="11">#REF!</definedName>
    <definedName name="ฟ1492" localSheetId="12">#REF!</definedName>
    <definedName name="ฟ1492" localSheetId="14">#REF!</definedName>
    <definedName name="ฟ1492" localSheetId="13">#REF!</definedName>
    <definedName name="ฟ1492" localSheetId="15">#REF!</definedName>
    <definedName name="ฟ1492" localSheetId="16">#REF!</definedName>
    <definedName name="ฟ1492" localSheetId="19">#REF!</definedName>
    <definedName name="ฟ1492" localSheetId="22">#REF!</definedName>
    <definedName name="ฟ1492" localSheetId="42">#REF!</definedName>
    <definedName name="ฟ1492" localSheetId="43">#REF!</definedName>
    <definedName name="ฟ1492" localSheetId="44">#REF!</definedName>
    <definedName name="ฟ1492" localSheetId="46">#REF!</definedName>
    <definedName name="ฟ1492" localSheetId="45">#REF!</definedName>
    <definedName name="ฟ1492" localSheetId="48">#REF!</definedName>
    <definedName name="ฟ1492" localSheetId="50">#REF!</definedName>
    <definedName name="ฟ1492" localSheetId="51">#REF!</definedName>
    <definedName name="ฟ1492" localSheetId="10">#REF!</definedName>
    <definedName name="ฟ1492" localSheetId="37">#REF!</definedName>
    <definedName name="ฟ1492" localSheetId="39">#REF!</definedName>
    <definedName name="ฟ1492" localSheetId="70">#REF!</definedName>
    <definedName name="ฟ1492">#REF!</definedName>
    <definedName name="ฟ2327" localSheetId="11">#REF!</definedName>
    <definedName name="ฟ2327" localSheetId="12">#REF!</definedName>
    <definedName name="ฟ2327" localSheetId="14">#REF!</definedName>
    <definedName name="ฟ2327" localSheetId="13">#REF!</definedName>
    <definedName name="ฟ2327" localSheetId="15">#REF!</definedName>
    <definedName name="ฟ2327" localSheetId="16">#REF!</definedName>
    <definedName name="ฟ2327" localSheetId="19">#REF!</definedName>
    <definedName name="ฟ2327" localSheetId="22">#REF!</definedName>
    <definedName name="ฟ2327" localSheetId="42">#REF!</definedName>
    <definedName name="ฟ2327" localSheetId="43">#REF!</definedName>
    <definedName name="ฟ2327" localSheetId="44">#REF!</definedName>
    <definedName name="ฟ2327" localSheetId="46">#REF!</definedName>
    <definedName name="ฟ2327" localSheetId="45">#REF!</definedName>
    <definedName name="ฟ2327" localSheetId="48">#REF!</definedName>
    <definedName name="ฟ2327" localSheetId="50">#REF!</definedName>
    <definedName name="ฟ2327" localSheetId="51">#REF!</definedName>
    <definedName name="ฟ2327" localSheetId="10">#REF!</definedName>
    <definedName name="ฟ2327" localSheetId="37">#REF!</definedName>
    <definedName name="ฟ2327" localSheetId="39">#REF!</definedName>
    <definedName name="ฟ2327" localSheetId="70">#REF!</definedName>
    <definedName name="ฟ2327">#REF!</definedName>
    <definedName name="ฟ856" localSheetId="11">#REF!</definedName>
    <definedName name="ฟ856" localSheetId="12">#REF!</definedName>
    <definedName name="ฟ856" localSheetId="14">#REF!</definedName>
    <definedName name="ฟ856" localSheetId="13">#REF!</definedName>
    <definedName name="ฟ856" localSheetId="15">#REF!</definedName>
    <definedName name="ฟ856" localSheetId="16">#REF!</definedName>
    <definedName name="ฟ856" localSheetId="19">#REF!</definedName>
    <definedName name="ฟ856" localSheetId="22">#REF!</definedName>
    <definedName name="ฟ856" localSheetId="42">#REF!</definedName>
    <definedName name="ฟ856" localSheetId="43">#REF!</definedName>
    <definedName name="ฟ856" localSheetId="44">#REF!</definedName>
    <definedName name="ฟ856" localSheetId="46">#REF!</definedName>
    <definedName name="ฟ856" localSheetId="45">#REF!</definedName>
    <definedName name="ฟ856" localSheetId="48">#REF!</definedName>
    <definedName name="ฟ856" localSheetId="50">#REF!</definedName>
    <definedName name="ฟ856" localSheetId="51">#REF!</definedName>
    <definedName name="ฟ856" localSheetId="10">#REF!</definedName>
    <definedName name="ฟ856" localSheetId="37">#REF!</definedName>
    <definedName name="ฟ856" localSheetId="39">#REF!</definedName>
    <definedName name="ฟ856" localSheetId="70">#REF!</definedName>
    <definedName name="ฟ856">#REF!</definedName>
    <definedName name="ฟ897" localSheetId="11">#REF!</definedName>
    <definedName name="ฟ897" localSheetId="12">#REF!</definedName>
    <definedName name="ฟ897" localSheetId="14">#REF!</definedName>
    <definedName name="ฟ897" localSheetId="13">#REF!</definedName>
    <definedName name="ฟ897" localSheetId="15">#REF!</definedName>
    <definedName name="ฟ897" localSheetId="16">#REF!</definedName>
    <definedName name="ฟ897" localSheetId="19">#REF!</definedName>
    <definedName name="ฟ897" localSheetId="22">#REF!</definedName>
    <definedName name="ฟ897" localSheetId="42">#REF!</definedName>
    <definedName name="ฟ897" localSheetId="43">#REF!</definedName>
    <definedName name="ฟ897" localSheetId="44">#REF!</definedName>
    <definedName name="ฟ897" localSheetId="46">#REF!</definedName>
    <definedName name="ฟ897" localSheetId="45">#REF!</definedName>
    <definedName name="ฟ897" localSheetId="48">#REF!</definedName>
    <definedName name="ฟ897" localSheetId="50">#REF!</definedName>
    <definedName name="ฟ897" localSheetId="51">#REF!</definedName>
    <definedName name="ฟ897" localSheetId="10">#REF!</definedName>
    <definedName name="ฟ897" localSheetId="37">#REF!</definedName>
    <definedName name="ฟ897" localSheetId="39">#REF!</definedName>
    <definedName name="ฟ897" localSheetId="70">#REF!</definedName>
    <definedName name="ฟ897">#REF!</definedName>
    <definedName name="แฟด">[5]EE!$A$2</definedName>
    <definedName name="สถาพข้อมูล" localSheetId="19">#REF!</definedName>
    <definedName name="สถาพข้อมูล" localSheetId="22">#REF!</definedName>
    <definedName name="สถาพข้อมูล" localSheetId="42">#REF!</definedName>
    <definedName name="สถาพข้อมูล" localSheetId="43">#REF!</definedName>
    <definedName name="สถาพข้อมูล" localSheetId="44">#REF!</definedName>
    <definedName name="สถาพข้อมูล" localSheetId="46">#REF!</definedName>
    <definedName name="สถาพข้อมูล" localSheetId="45">#REF!</definedName>
    <definedName name="สถาพข้อมูล" localSheetId="48">#REF!</definedName>
    <definedName name="สถาพข้อมูล" localSheetId="50">#REF!</definedName>
    <definedName name="สถาพข้อมูล" localSheetId="51">#REF!</definedName>
    <definedName name="สถาพข้อมูล" localSheetId="69">#REF!</definedName>
    <definedName name="สถาพข้อมูล" localSheetId="49">#REF!</definedName>
    <definedName name="สถาพข้อมูล" localSheetId="37">#REF!</definedName>
    <definedName name="สถาพข้อมูล" localSheetId="39">#REF!</definedName>
    <definedName name="สถาพข้อมูล" localSheetId="70">#REF!</definedName>
    <definedName name="สถาพข้อมูล">#REF!</definedName>
  </definedNames>
  <calcPr calcId="162913"/>
</workbook>
</file>

<file path=xl/calcChain.xml><?xml version="1.0" encoding="utf-8"?>
<calcChain xmlns="http://schemas.openxmlformats.org/spreadsheetml/2006/main">
  <c r="J129" i="180" l="1"/>
  <c r="M32" i="185" l="1"/>
  <c r="M63" i="185"/>
  <c r="M62" i="185"/>
  <c r="M61" i="185"/>
  <c r="M60" i="185"/>
  <c r="M59" i="185"/>
  <c r="M58" i="185"/>
  <c r="M57" i="185"/>
  <c r="M56" i="185"/>
  <c r="M54" i="185"/>
  <c r="M45" i="185"/>
  <c r="M44" i="185"/>
  <c r="M43" i="185"/>
  <c r="M42" i="185"/>
  <c r="M41" i="185"/>
  <c r="M40" i="185"/>
  <c r="M37" i="185"/>
  <c r="M36" i="185"/>
  <c r="M35" i="185"/>
  <c r="M33" i="185"/>
  <c r="M30" i="185"/>
  <c r="M29" i="185"/>
  <c r="M28" i="185"/>
  <c r="M27" i="185"/>
  <c r="M25" i="185"/>
  <c r="M24" i="185"/>
  <c r="M23" i="185"/>
  <c r="M22" i="185"/>
  <c r="M21" i="185"/>
  <c r="M20" i="185"/>
  <c r="M19" i="185"/>
  <c r="M17" i="185"/>
  <c r="M16" i="185"/>
  <c r="M15" i="185"/>
  <c r="M14" i="185"/>
  <c r="M13" i="185"/>
  <c r="M11" i="185"/>
  <c r="M10" i="185"/>
  <c r="M9" i="185"/>
  <c r="M8" i="185"/>
  <c r="M7" i="185"/>
  <c r="M6" i="185"/>
  <c r="M5" i="185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9" i="18"/>
  <c r="H8" i="18"/>
  <c r="H7" i="18"/>
  <c r="H6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30" i="18"/>
  <c r="M65" i="185" l="1"/>
  <c r="G65" i="185" s="1"/>
  <c r="B14" i="122" l="1"/>
  <c r="B6" i="122"/>
  <c r="G33" i="183" l="1"/>
  <c r="G34" i="183"/>
  <c r="G35" i="183"/>
  <c r="G36" i="183"/>
  <c r="G37" i="183"/>
  <c r="G38" i="183"/>
  <c r="G32" i="183"/>
  <c r="H44" i="184"/>
  <c r="H45" i="184"/>
  <c r="H46" i="184"/>
  <c r="H43" i="184"/>
  <c r="G34" i="184"/>
  <c r="G35" i="184"/>
  <c r="G36" i="184"/>
  <c r="G37" i="184"/>
  <c r="G38" i="184"/>
  <c r="G39" i="184"/>
  <c r="G33" i="184"/>
  <c r="L46" i="180" l="1"/>
  <c r="D26" i="173"/>
  <c r="E129" i="180"/>
  <c r="B11" i="171"/>
  <c r="W10" i="159"/>
  <c r="X10" i="159"/>
  <c r="W11" i="159"/>
  <c r="X11" i="159"/>
  <c r="W12" i="159"/>
  <c r="X12" i="159"/>
  <c r="W13" i="159"/>
  <c r="X13" i="159"/>
  <c r="W14" i="159"/>
  <c r="X14" i="159"/>
  <c r="W15" i="159"/>
  <c r="X15" i="159"/>
  <c r="W16" i="159"/>
  <c r="X16" i="159"/>
  <c r="W17" i="159"/>
  <c r="X17" i="159"/>
  <c r="W18" i="159"/>
  <c r="X18" i="159"/>
  <c r="W19" i="159"/>
  <c r="X19" i="159"/>
  <c r="W20" i="159"/>
  <c r="X20" i="159"/>
  <c r="X9" i="159"/>
  <c r="W9" i="159"/>
  <c r="N10" i="159"/>
  <c r="N11" i="159"/>
  <c r="N12" i="159"/>
  <c r="N13" i="159"/>
  <c r="N14" i="159"/>
  <c r="N15" i="159"/>
  <c r="N16" i="159"/>
  <c r="N17" i="159"/>
  <c r="N18" i="159"/>
  <c r="N19" i="159"/>
  <c r="N20" i="159"/>
  <c r="N9" i="159"/>
  <c r="R118" i="18" l="1"/>
  <c r="L118" i="18" s="1"/>
  <c r="I118" i="18" s="1"/>
  <c r="R94" i="18"/>
  <c r="L94" i="18" s="1"/>
  <c r="I94" i="18" s="1"/>
  <c r="R90" i="18"/>
  <c r="L90" i="18" s="1"/>
  <c r="I90" i="18" s="1"/>
  <c r="R63" i="18"/>
  <c r="L63" i="18" s="1"/>
  <c r="I63" i="18" s="1"/>
  <c r="R69" i="18"/>
  <c r="L69" i="18" s="1"/>
  <c r="I69" i="18" s="1"/>
  <c r="R73" i="18"/>
  <c r="L73" i="18" s="1"/>
  <c r="I73" i="18" s="1"/>
  <c r="R75" i="18"/>
  <c r="L75" i="18" s="1"/>
  <c r="I75" i="18" s="1"/>
  <c r="R78" i="18"/>
  <c r="L78" i="18" s="1"/>
  <c r="I78" i="18" s="1"/>
  <c r="R83" i="18"/>
  <c r="L83" i="18" s="1"/>
  <c r="I83" i="18" s="1"/>
  <c r="R82" i="18"/>
  <c r="L82" i="18" s="1"/>
  <c r="I82" i="18" s="1"/>
  <c r="R70" i="18"/>
  <c r="L70" i="18" s="1"/>
  <c r="I70" i="18" s="1"/>
  <c r="R55" i="18"/>
  <c r="L55" i="18" s="1"/>
  <c r="I55" i="18" s="1"/>
  <c r="R52" i="18"/>
  <c r="L52" i="18" s="1"/>
  <c r="I52" i="18" s="1"/>
  <c r="R51" i="18"/>
  <c r="L51" i="18" s="1"/>
  <c r="I51" i="18" s="1"/>
  <c r="R50" i="18"/>
  <c r="L50" i="18" s="1"/>
  <c r="I50" i="18" s="1"/>
  <c r="R46" i="18"/>
  <c r="L46" i="18" s="1"/>
  <c r="I46" i="18" s="1"/>
  <c r="R44" i="18"/>
  <c r="L44" i="18" s="1"/>
  <c r="I44" i="18" s="1"/>
  <c r="R37" i="18"/>
  <c r="L37" i="18" s="1"/>
  <c r="I37" i="18" s="1"/>
  <c r="R30" i="18"/>
  <c r="L30" i="18" s="1"/>
  <c r="I30" i="18" s="1"/>
  <c r="R25" i="18" l="1"/>
  <c r="L25" i="18" s="1"/>
  <c r="I25" i="18" s="1"/>
  <c r="R104" i="18" l="1"/>
  <c r="L104" i="18" s="1"/>
  <c r="I104" i="18" s="1"/>
  <c r="R114" i="18"/>
  <c r="L114" i="18" s="1"/>
  <c r="I114" i="18" s="1"/>
  <c r="R116" i="18"/>
  <c r="L116" i="18" s="1"/>
  <c r="I116" i="18" s="1"/>
  <c r="R122" i="18"/>
  <c r="L122" i="18" s="1"/>
  <c r="I122" i="18" s="1"/>
  <c r="O6" i="170" l="1"/>
  <c r="B46" i="184" l="1"/>
  <c r="F46" i="184"/>
  <c r="G46" i="184"/>
  <c r="B43" i="184"/>
  <c r="F43" i="184"/>
  <c r="G43" i="184"/>
  <c r="B44" i="184"/>
  <c r="F44" i="184"/>
  <c r="G44" i="184"/>
  <c r="B45" i="184"/>
  <c r="F45" i="184"/>
  <c r="G45" i="184"/>
  <c r="H42" i="184"/>
  <c r="G42" i="184"/>
  <c r="F42" i="184"/>
  <c r="B42" i="184"/>
  <c r="E33" i="184"/>
  <c r="F33" i="184"/>
  <c r="E34" i="184"/>
  <c r="F34" i="184"/>
  <c r="E35" i="184"/>
  <c r="F35" i="184"/>
  <c r="E36" i="184"/>
  <c r="F36" i="184"/>
  <c r="E37" i="184"/>
  <c r="F37" i="184"/>
  <c r="E38" i="184"/>
  <c r="F38" i="184"/>
  <c r="E39" i="184"/>
  <c r="F39" i="184"/>
  <c r="G32" i="184"/>
  <c r="F32" i="184"/>
  <c r="E32" i="184"/>
  <c r="B33" i="184"/>
  <c r="B34" i="184"/>
  <c r="B35" i="184"/>
  <c r="B36" i="184"/>
  <c r="B37" i="184"/>
  <c r="B38" i="184"/>
  <c r="B39" i="184"/>
  <c r="B32" i="184"/>
  <c r="F42" i="183"/>
  <c r="G42" i="183"/>
  <c r="F43" i="183"/>
  <c r="G43" i="183"/>
  <c r="F44" i="183"/>
  <c r="G44" i="183"/>
  <c r="H41" i="183"/>
  <c r="G41" i="183"/>
  <c r="F41" i="183"/>
  <c r="B42" i="183"/>
  <c r="B43" i="183"/>
  <c r="B44" i="183"/>
  <c r="B41" i="183"/>
  <c r="G31" i="183"/>
  <c r="F32" i="183"/>
  <c r="F33" i="183"/>
  <c r="F34" i="183"/>
  <c r="F35" i="183"/>
  <c r="F36" i="183"/>
  <c r="F37" i="183"/>
  <c r="F38" i="183"/>
  <c r="F31" i="183"/>
  <c r="E32" i="183"/>
  <c r="E33" i="183"/>
  <c r="E34" i="183"/>
  <c r="E35" i="183"/>
  <c r="E36" i="183"/>
  <c r="E37" i="183"/>
  <c r="E38" i="183"/>
  <c r="E31" i="183"/>
  <c r="B32" i="183"/>
  <c r="B33" i="183"/>
  <c r="B34" i="183"/>
  <c r="B35" i="183"/>
  <c r="B36" i="183"/>
  <c r="B37" i="183"/>
  <c r="B38" i="183"/>
  <c r="B31" i="183"/>
  <c r="D4" i="184" l="1"/>
  <c r="B4" i="184"/>
  <c r="B3" i="184"/>
  <c r="D4" i="183"/>
  <c r="B4" i="183"/>
  <c r="B3" i="183"/>
  <c r="I9" i="154" l="1"/>
  <c r="I10" i="154"/>
  <c r="I11" i="154"/>
  <c r="I12" i="154"/>
  <c r="I13" i="154"/>
  <c r="I14" i="154"/>
  <c r="I15" i="154"/>
  <c r="I16" i="154"/>
  <c r="I17" i="154"/>
  <c r="I18" i="154"/>
  <c r="I19" i="154"/>
  <c r="I8" i="154"/>
  <c r="B9" i="154"/>
  <c r="C9" i="154"/>
  <c r="D9" i="154"/>
  <c r="E9" i="154"/>
  <c r="F9" i="154"/>
  <c r="B10" i="154"/>
  <c r="C10" i="154"/>
  <c r="D10" i="154"/>
  <c r="E10" i="154"/>
  <c r="F10" i="154"/>
  <c r="B11" i="154"/>
  <c r="C11" i="154"/>
  <c r="D11" i="154"/>
  <c r="E11" i="154"/>
  <c r="F11" i="154"/>
  <c r="B12" i="154"/>
  <c r="C12" i="154"/>
  <c r="D12" i="154"/>
  <c r="E12" i="154"/>
  <c r="F12" i="154"/>
  <c r="B13" i="154"/>
  <c r="C13" i="154"/>
  <c r="D13" i="154"/>
  <c r="E13" i="154"/>
  <c r="F13" i="154"/>
  <c r="B14" i="154"/>
  <c r="C14" i="154"/>
  <c r="D14" i="154"/>
  <c r="E14" i="154"/>
  <c r="F14" i="154"/>
  <c r="B15" i="154"/>
  <c r="C15" i="154"/>
  <c r="D15" i="154"/>
  <c r="E15" i="154"/>
  <c r="F15" i="154"/>
  <c r="B16" i="154"/>
  <c r="C16" i="154"/>
  <c r="D16" i="154"/>
  <c r="E16" i="154"/>
  <c r="F16" i="154"/>
  <c r="B17" i="154"/>
  <c r="C17" i="154"/>
  <c r="D17" i="154"/>
  <c r="E17" i="154"/>
  <c r="F17" i="154"/>
  <c r="B18" i="154"/>
  <c r="C18" i="154"/>
  <c r="D18" i="154"/>
  <c r="E18" i="154"/>
  <c r="F18" i="154"/>
  <c r="B19" i="154"/>
  <c r="C19" i="154"/>
  <c r="D19" i="154"/>
  <c r="E19" i="154"/>
  <c r="F19" i="154"/>
  <c r="C8" i="154"/>
  <c r="D8" i="154"/>
  <c r="E8" i="154"/>
  <c r="F8" i="154"/>
  <c r="B8" i="154"/>
  <c r="I9" i="167" l="1"/>
  <c r="I10" i="167"/>
  <c r="I11" i="167"/>
  <c r="I12" i="167"/>
  <c r="I13" i="167"/>
  <c r="I14" i="167"/>
  <c r="G14" i="167" s="1"/>
  <c r="I15" i="167"/>
  <c r="I16" i="167"/>
  <c r="G16" i="167" s="1"/>
  <c r="I17" i="167"/>
  <c r="I18" i="167"/>
  <c r="I19" i="167"/>
  <c r="G17" i="167"/>
  <c r="G19" i="167"/>
  <c r="B9" i="167"/>
  <c r="C9" i="167"/>
  <c r="D9" i="167"/>
  <c r="E9" i="167"/>
  <c r="G9" i="167" s="1"/>
  <c r="F9" i="167"/>
  <c r="B10" i="167"/>
  <c r="C10" i="167"/>
  <c r="D10" i="167"/>
  <c r="E10" i="167"/>
  <c r="F10" i="167"/>
  <c r="B11" i="167"/>
  <c r="C11" i="167"/>
  <c r="D11" i="167"/>
  <c r="E11" i="167"/>
  <c r="F11" i="167"/>
  <c r="B12" i="167"/>
  <c r="C12" i="167"/>
  <c r="D12" i="167"/>
  <c r="E12" i="167"/>
  <c r="F12" i="167"/>
  <c r="B13" i="167"/>
  <c r="C13" i="167"/>
  <c r="D13" i="167"/>
  <c r="E13" i="167"/>
  <c r="F13" i="167"/>
  <c r="B14" i="167"/>
  <c r="C14" i="167"/>
  <c r="D14" i="167"/>
  <c r="E14" i="167"/>
  <c r="F14" i="167"/>
  <c r="B15" i="167"/>
  <c r="C15" i="167"/>
  <c r="D15" i="167"/>
  <c r="E15" i="167"/>
  <c r="F15" i="167"/>
  <c r="B16" i="167"/>
  <c r="C16" i="167"/>
  <c r="D16" i="167"/>
  <c r="E16" i="167"/>
  <c r="F16" i="167"/>
  <c r="B17" i="167"/>
  <c r="C17" i="167"/>
  <c r="D17" i="167"/>
  <c r="E17" i="167"/>
  <c r="F17" i="167"/>
  <c r="B18" i="167"/>
  <c r="C18" i="167"/>
  <c r="D18" i="167"/>
  <c r="E18" i="167"/>
  <c r="F18" i="167"/>
  <c r="B19" i="167"/>
  <c r="C19" i="167"/>
  <c r="D19" i="167"/>
  <c r="E19" i="167"/>
  <c r="F19" i="167"/>
  <c r="I8" i="167"/>
  <c r="C8" i="167"/>
  <c r="D8" i="167"/>
  <c r="E8" i="167"/>
  <c r="F8" i="167"/>
  <c r="B8" i="167"/>
  <c r="G13" i="167" l="1"/>
  <c r="G15" i="167"/>
  <c r="G12" i="167"/>
  <c r="G11" i="167"/>
  <c r="G8" i="167"/>
  <c r="G18" i="167"/>
  <c r="G10" i="167"/>
  <c r="C12" i="173"/>
  <c r="C9" i="173"/>
  <c r="C6" i="173"/>
  <c r="K69" i="180"/>
  <c r="E69" i="180"/>
  <c r="K140" i="180"/>
  <c r="N12" i="173" s="1"/>
  <c r="K80" i="180"/>
  <c r="N9" i="173" s="1"/>
  <c r="L161" i="180"/>
  <c r="L170" i="180" s="1"/>
  <c r="L162" i="180"/>
  <c r="L171" i="180" s="1"/>
  <c r="L101" i="180"/>
  <c r="L110" i="180" s="1"/>
  <c r="L102" i="180"/>
  <c r="L41" i="180"/>
  <c r="L40" i="180"/>
  <c r="K19" i="180"/>
  <c r="N6" i="173" s="1"/>
  <c r="K8" i="180"/>
  <c r="E8" i="180"/>
  <c r="J137" i="180"/>
  <c r="E131" i="180"/>
  <c r="L111" i="180"/>
  <c r="J77" i="180"/>
  <c r="E71" i="180"/>
  <c r="L172" i="180" l="1"/>
  <c r="K138" i="180"/>
  <c r="L112" i="180"/>
  <c r="K78" i="180"/>
  <c r="L50" i="180"/>
  <c r="L49" i="180"/>
  <c r="J16" i="180"/>
  <c r="E10" i="180"/>
  <c r="L51" i="180" l="1"/>
  <c r="K139" i="180"/>
  <c r="K137" i="180" s="1"/>
  <c r="G12" i="173" s="1"/>
  <c r="K79" i="180"/>
  <c r="K77" i="180" s="1"/>
  <c r="G9" i="173" s="1"/>
  <c r="K17" i="180"/>
  <c r="K18" i="180" l="1"/>
  <c r="K16" i="180" s="1"/>
  <c r="G6" i="173" s="1"/>
  <c r="E69" i="145" l="1"/>
  <c r="I19" i="38" l="1"/>
  <c r="H19" i="38"/>
  <c r="I18" i="38"/>
  <c r="H18" i="38"/>
  <c r="I17" i="38"/>
  <c r="H17" i="38"/>
  <c r="I16" i="38"/>
  <c r="H16" i="38"/>
  <c r="I15" i="38"/>
  <c r="H15" i="38"/>
  <c r="I14" i="38"/>
  <c r="H14" i="38"/>
  <c r="I13" i="38"/>
  <c r="H13" i="38"/>
  <c r="I12" i="38"/>
  <c r="H12" i="38"/>
  <c r="I11" i="38"/>
  <c r="H11" i="38"/>
  <c r="I10" i="38"/>
  <c r="H10" i="38"/>
  <c r="I9" i="38"/>
  <c r="H9" i="38"/>
  <c r="I8" i="38"/>
  <c r="H8" i="38"/>
  <c r="H144" i="165"/>
  <c r="H143" i="165"/>
  <c r="H142" i="165"/>
  <c r="H141" i="165"/>
  <c r="H140" i="165"/>
  <c r="H139" i="165"/>
  <c r="K144" i="165"/>
  <c r="K143" i="165"/>
  <c r="K142" i="165"/>
  <c r="K141" i="165"/>
  <c r="K140" i="165"/>
  <c r="K139" i="165"/>
  <c r="K138" i="165"/>
  <c r="K137" i="165"/>
  <c r="K136" i="165"/>
  <c r="K134" i="165"/>
  <c r="K133" i="165"/>
  <c r="K132" i="165"/>
  <c r="K131" i="165"/>
  <c r="K130" i="165"/>
  <c r="K129" i="165"/>
  <c r="K128" i="165"/>
  <c r="K126" i="165"/>
  <c r="K124" i="165"/>
  <c r="K123" i="165"/>
  <c r="H120" i="165"/>
  <c r="K121" i="165"/>
  <c r="K120" i="165"/>
  <c r="K119" i="165"/>
  <c r="K118" i="165"/>
  <c r="H115" i="165"/>
  <c r="H114" i="165"/>
  <c r="H112" i="165"/>
  <c r="H111" i="165"/>
  <c r="H107" i="165"/>
  <c r="H105" i="165"/>
  <c r="H104" i="165"/>
  <c r="H98" i="165"/>
  <c r="H92" i="165"/>
  <c r="K116" i="165"/>
  <c r="K115" i="165"/>
  <c r="K114" i="165"/>
  <c r="K113" i="165"/>
  <c r="K112" i="165"/>
  <c r="K111" i="165"/>
  <c r="K110" i="165"/>
  <c r="K109" i="165"/>
  <c r="K108" i="165"/>
  <c r="K107" i="165"/>
  <c r="K106" i="165"/>
  <c r="K105" i="165"/>
  <c r="K104" i="165"/>
  <c r="K103" i="165"/>
  <c r="K102" i="165"/>
  <c r="K101" i="165"/>
  <c r="K100" i="165"/>
  <c r="K99" i="165"/>
  <c r="K98" i="165"/>
  <c r="K97" i="165"/>
  <c r="K96" i="165"/>
  <c r="K95" i="165"/>
  <c r="K94" i="165"/>
  <c r="K93" i="165"/>
  <c r="K92" i="165"/>
  <c r="K91" i="165"/>
  <c r="K90" i="165"/>
  <c r="K89" i="165"/>
  <c r="K88" i="165"/>
  <c r="K87" i="165"/>
  <c r="K85" i="165"/>
  <c r="K84" i="165"/>
  <c r="K82" i="165"/>
  <c r="K80" i="165"/>
  <c r="K78" i="165"/>
  <c r="K77" i="165"/>
  <c r="K74" i="165"/>
  <c r="K72" i="165"/>
  <c r="K70" i="165"/>
  <c r="K69" i="165"/>
  <c r="K67" i="165"/>
  <c r="K65" i="165"/>
  <c r="K63" i="165"/>
  <c r="K62" i="165"/>
  <c r="H54" i="165"/>
  <c r="H52" i="165"/>
  <c r="H50" i="165"/>
  <c r="K60" i="165"/>
  <c r="K59" i="165"/>
  <c r="K58" i="165"/>
  <c r="K57" i="165"/>
  <c r="K56" i="165"/>
  <c r="K55" i="165"/>
  <c r="K54" i="165"/>
  <c r="K53" i="165"/>
  <c r="K52" i="165"/>
  <c r="K51" i="165"/>
  <c r="K50" i="165"/>
  <c r="K48" i="165"/>
  <c r="K46" i="165"/>
  <c r="H43" i="165"/>
  <c r="H40" i="165"/>
  <c r="H36" i="165"/>
  <c r="H35" i="165"/>
  <c r="K44" i="165"/>
  <c r="K43" i="165"/>
  <c r="K42" i="165"/>
  <c r="K41" i="165"/>
  <c r="K40" i="165"/>
  <c r="K39" i="165"/>
  <c r="K38" i="165"/>
  <c r="K37" i="165"/>
  <c r="K36" i="165"/>
  <c r="K35" i="165"/>
  <c r="K34" i="165"/>
  <c r="K33" i="165"/>
  <c r="K32" i="165"/>
  <c r="K22" i="165"/>
  <c r="K21" i="165"/>
  <c r="K30" i="165"/>
  <c r="K29" i="165"/>
  <c r="K28" i="165"/>
  <c r="K27" i="165"/>
  <c r="K26" i="165"/>
  <c r="K25" i="165"/>
  <c r="K24" i="165"/>
  <c r="H29" i="165"/>
  <c r="H28" i="165"/>
  <c r="H27" i="165"/>
  <c r="H26" i="165"/>
  <c r="H25" i="165"/>
  <c r="H22" i="165"/>
  <c r="K19" i="165"/>
  <c r="K18" i="165"/>
  <c r="K17" i="165"/>
  <c r="K16" i="165"/>
  <c r="K15" i="165"/>
  <c r="H18" i="165"/>
  <c r="H17" i="165"/>
  <c r="H11" i="165"/>
  <c r="K11" i="165"/>
  <c r="K12" i="165"/>
  <c r="K13" i="165"/>
  <c r="K14" i="165"/>
  <c r="B140" i="165"/>
  <c r="C140" i="165"/>
  <c r="D140" i="165"/>
  <c r="E140" i="165"/>
  <c r="F140" i="165"/>
  <c r="G140" i="165"/>
  <c r="J140" i="165"/>
  <c r="B141" i="165"/>
  <c r="C141" i="165"/>
  <c r="D141" i="165"/>
  <c r="E141" i="165"/>
  <c r="F141" i="165"/>
  <c r="G141" i="165"/>
  <c r="J141" i="165"/>
  <c r="B142" i="165"/>
  <c r="C142" i="165"/>
  <c r="D142" i="165"/>
  <c r="E142" i="165"/>
  <c r="F142" i="165"/>
  <c r="G142" i="165"/>
  <c r="J142" i="165"/>
  <c r="B143" i="165"/>
  <c r="C143" i="165"/>
  <c r="D143" i="165"/>
  <c r="E143" i="165"/>
  <c r="F143" i="165"/>
  <c r="G143" i="165"/>
  <c r="J143" i="165"/>
  <c r="B144" i="165"/>
  <c r="C144" i="165"/>
  <c r="D144" i="165"/>
  <c r="E144" i="165"/>
  <c r="F144" i="165"/>
  <c r="G144" i="165"/>
  <c r="J144" i="165"/>
  <c r="B11" i="165"/>
  <c r="C11" i="165"/>
  <c r="D11" i="165"/>
  <c r="E11" i="165"/>
  <c r="F11" i="165"/>
  <c r="G11" i="165"/>
  <c r="J11" i="165"/>
  <c r="B12" i="165"/>
  <c r="C12" i="165"/>
  <c r="D12" i="165"/>
  <c r="E12" i="165"/>
  <c r="F12" i="165"/>
  <c r="G12" i="165"/>
  <c r="H12" i="165"/>
  <c r="J12" i="165"/>
  <c r="B13" i="165"/>
  <c r="C13" i="165"/>
  <c r="D13" i="165"/>
  <c r="E13" i="165"/>
  <c r="F13" i="165"/>
  <c r="G13" i="165"/>
  <c r="H13" i="165"/>
  <c r="J13" i="165"/>
  <c r="B14" i="165"/>
  <c r="C14" i="165"/>
  <c r="D14" i="165"/>
  <c r="E14" i="165"/>
  <c r="F14" i="165"/>
  <c r="G14" i="165"/>
  <c r="H14" i="165"/>
  <c r="J14" i="165"/>
  <c r="B15" i="165"/>
  <c r="C15" i="165"/>
  <c r="D15" i="165"/>
  <c r="E15" i="165"/>
  <c r="F15" i="165"/>
  <c r="G15" i="165"/>
  <c r="H15" i="165"/>
  <c r="J15" i="165"/>
  <c r="B16" i="165"/>
  <c r="C16" i="165"/>
  <c r="D16" i="165"/>
  <c r="E16" i="165"/>
  <c r="F16" i="165"/>
  <c r="G16" i="165"/>
  <c r="H16" i="165"/>
  <c r="J16" i="165"/>
  <c r="B17" i="165"/>
  <c r="C17" i="165"/>
  <c r="D17" i="165"/>
  <c r="E17" i="165"/>
  <c r="F17" i="165"/>
  <c r="G17" i="165"/>
  <c r="J17" i="165"/>
  <c r="B18" i="165"/>
  <c r="C18" i="165"/>
  <c r="D18" i="165"/>
  <c r="E18" i="165"/>
  <c r="F18" i="165"/>
  <c r="G18" i="165"/>
  <c r="J18" i="165"/>
  <c r="B19" i="165"/>
  <c r="C19" i="165"/>
  <c r="D19" i="165"/>
  <c r="E19" i="165"/>
  <c r="F19" i="165"/>
  <c r="G19" i="165"/>
  <c r="H19" i="165"/>
  <c r="I19" i="165"/>
  <c r="J19" i="165"/>
  <c r="B20" i="165"/>
  <c r="C20" i="165"/>
  <c r="D20" i="165"/>
  <c r="E20" i="165"/>
  <c r="F20" i="165"/>
  <c r="G20" i="165"/>
  <c r="J20" i="165"/>
  <c r="K20" i="165"/>
  <c r="B21" i="165"/>
  <c r="C21" i="165"/>
  <c r="D21" i="165"/>
  <c r="E21" i="165"/>
  <c r="F21" i="165"/>
  <c r="G21" i="165"/>
  <c r="J21" i="165"/>
  <c r="B22" i="165"/>
  <c r="C22" i="165"/>
  <c r="D22" i="165"/>
  <c r="E22" i="165"/>
  <c r="F22" i="165"/>
  <c r="G22" i="165"/>
  <c r="J22" i="165"/>
  <c r="B23" i="165"/>
  <c r="C23" i="165"/>
  <c r="D23" i="165"/>
  <c r="E23" i="165"/>
  <c r="F23" i="165"/>
  <c r="G23" i="165"/>
  <c r="H23" i="165"/>
  <c r="J23" i="165"/>
  <c r="K23" i="165"/>
  <c r="B24" i="165"/>
  <c r="C24" i="165"/>
  <c r="D24" i="165"/>
  <c r="E24" i="165"/>
  <c r="F24" i="165"/>
  <c r="G24" i="165"/>
  <c r="H24" i="165"/>
  <c r="J24" i="165"/>
  <c r="B25" i="165"/>
  <c r="C25" i="165"/>
  <c r="D25" i="165"/>
  <c r="E25" i="165"/>
  <c r="F25" i="165"/>
  <c r="G25" i="165"/>
  <c r="J25" i="165"/>
  <c r="B26" i="165"/>
  <c r="C26" i="165"/>
  <c r="D26" i="165"/>
  <c r="E26" i="165"/>
  <c r="F26" i="165"/>
  <c r="G26" i="165"/>
  <c r="J26" i="165"/>
  <c r="B27" i="165"/>
  <c r="C27" i="165"/>
  <c r="D27" i="165"/>
  <c r="E27" i="165"/>
  <c r="F27" i="165"/>
  <c r="G27" i="165"/>
  <c r="J27" i="165"/>
  <c r="B28" i="165"/>
  <c r="C28" i="165"/>
  <c r="D28" i="165"/>
  <c r="E28" i="165"/>
  <c r="F28" i="165"/>
  <c r="G28" i="165"/>
  <c r="J28" i="165"/>
  <c r="B29" i="165"/>
  <c r="C29" i="165"/>
  <c r="D29" i="165"/>
  <c r="E29" i="165"/>
  <c r="F29" i="165"/>
  <c r="G29" i="165"/>
  <c r="J29" i="165"/>
  <c r="B30" i="165"/>
  <c r="C30" i="165"/>
  <c r="D30" i="165"/>
  <c r="E30" i="165"/>
  <c r="F30" i="165"/>
  <c r="G30" i="165"/>
  <c r="H30" i="165"/>
  <c r="J30" i="165"/>
  <c r="B31" i="165"/>
  <c r="B32" i="165"/>
  <c r="C32" i="165"/>
  <c r="D32" i="165"/>
  <c r="E32" i="165"/>
  <c r="F32" i="165"/>
  <c r="G32" i="165"/>
  <c r="J32" i="165"/>
  <c r="B33" i="165"/>
  <c r="C33" i="165"/>
  <c r="D33" i="165"/>
  <c r="E33" i="165"/>
  <c r="F33" i="165"/>
  <c r="G33" i="165"/>
  <c r="J33" i="165"/>
  <c r="B34" i="165"/>
  <c r="C34" i="165"/>
  <c r="D34" i="165"/>
  <c r="E34" i="165"/>
  <c r="F34" i="165"/>
  <c r="G34" i="165"/>
  <c r="J34" i="165"/>
  <c r="B35" i="165"/>
  <c r="C35" i="165"/>
  <c r="D35" i="165"/>
  <c r="E35" i="165"/>
  <c r="F35" i="165"/>
  <c r="G35" i="165"/>
  <c r="J35" i="165"/>
  <c r="B36" i="165"/>
  <c r="C36" i="165"/>
  <c r="D36" i="165"/>
  <c r="E36" i="165"/>
  <c r="F36" i="165"/>
  <c r="G36" i="165"/>
  <c r="J36" i="165"/>
  <c r="B37" i="165"/>
  <c r="C37" i="165"/>
  <c r="D37" i="165"/>
  <c r="E37" i="165"/>
  <c r="F37" i="165"/>
  <c r="G37" i="165"/>
  <c r="J37" i="165"/>
  <c r="B38" i="165"/>
  <c r="C38" i="165"/>
  <c r="D38" i="165"/>
  <c r="E38" i="165"/>
  <c r="F38" i="165"/>
  <c r="G38" i="165"/>
  <c r="H38" i="165"/>
  <c r="J38" i="165"/>
  <c r="B39" i="165"/>
  <c r="C39" i="165"/>
  <c r="D39" i="165"/>
  <c r="E39" i="165"/>
  <c r="F39" i="165"/>
  <c r="G39" i="165"/>
  <c r="H39" i="165"/>
  <c r="J39" i="165"/>
  <c r="B40" i="165"/>
  <c r="C40" i="165"/>
  <c r="D40" i="165"/>
  <c r="E40" i="165"/>
  <c r="F40" i="165"/>
  <c r="G40" i="165"/>
  <c r="J40" i="165"/>
  <c r="B41" i="165"/>
  <c r="C41" i="165"/>
  <c r="D41" i="165"/>
  <c r="E41" i="165"/>
  <c r="F41" i="165"/>
  <c r="G41" i="165"/>
  <c r="H41" i="165"/>
  <c r="J41" i="165"/>
  <c r="B42" i="165"/>
  <c r="C42" i="165"/>
  <c r="D42" i="165"/>
  <c r="E42" i="165"/>
  <c r="F42" i="165"/>
  <c r="G42" i="165"/>
  <c r="H42" i="165"/>
  <c r="J42" i="165"/>
  <c r="B43" i="165"/>
  <c r="C43" i="165"/>
  <c r="D43" i="165"/>
  <c r="E43" i="165"/>
  <c r="F43" i="165"/>
  <c r="G43" i="165"/>
  <c r="J43" i="165"/>
  <c r="B44" i="165"/>
  <c r="C44" i="165"/>
  <c r="D44" i="165"/>
  <c r="E44" i="165"/>
  <c r="F44" i="165"/>
  <c r="G44" i="165"/>
  <c r="H44" i="165"/>
  <c r="J44" i="165"/>
  <c r="B45" i="165"/>
  <c r="B46" i="165"/>
  <c r="C46" i="165"/>
  <c r="D46" i="165"/>
  <c r="E46" i="165"/>
  <c r="F46" i="165"/>
  <c r="G46" i="165"/>
  <c r="H46" i="165"/>
  <c r="J46" i="165"/>
  <c r="B47" i="165"/>
  <c r="B48" i="165"/>
  <c r="C48" i="165"/>
  <c r="D48" i="165"/>
  <c r="E48" i="165"/>
  <c r="F48" i="165"/>
  <c r="G48" i="165"/>
  <c r="H48" i="165"/>
  <c r="J48" i="165"/>
  <c r="B49" i="165"/>
  <c r="B50" i="165"/>
  <c r="C50" i="165"/>
  <c r="D50" i="165"/>
  <c r="E50" i="165"/>
  <c r="F50" i="165"/>
  <c r="G50" i="165"/>
  <c r="J50" i="165"/>
  <c r="B51" i="165"/>
  <c r="C51" i="165"/>
  <c r="D51" i="165"/>
  <c r="E51" i="165"/>
  <c r="F51" i="165"/>
  <c r="G51" i="165"/>
  <c r="H51" i="165"/>
  <c r="J51" i="165"/>
  <c r="B52" i="165"/>
  <c r="C52" i="165"/>
  <c r="D52" i="165"/>
  <c r="E52" i="165"/>
  <c r="F52" i="165"/>
  <c r="G52" i="165"/>
  <c r="J52" i="165"/>
  <c r="B53" i="165"/>
  <c r="C53" i="165"/>
  <c r="D53" i="165"/>
  <c r="E53" i="165"/>
  <c r="F53" i="165"/>
  <c r="G53" i="165"/>
  <c r="H53" i="165"/>
  <c r="J53" i="165"/>
  <c r="B54" i="165"/>
  <c r="C54" i="165"/>
  <c r="D54" i="165"/>
  <c r="E54" i="165"/>
  <c r="F54" i="165"/>
  <c r="G54" i="165"/>
  <c r="J54" i="165"/>
  <c r="B55" i="165"/>
  <c r="C55" i="165"/>
  <c r="D55" i="165"/>
  <c r="E55" i="165"/>
  <c r="F55" i="165"/>
  <c r="G55" i="165"/>
  <c r="H55" i="165"/>
  <c r="J55" i="165"/>
  <c r="B56" i="165"/>
  <c r="C56" i="165"/>
  <c r="D56" i="165"/>
  <c r="E56" i="165"/>
  <c r="F56" i="165"/>
  <c r="G56" i="165"/>
  <c r="H56" i="165"/>
  <c r="J56" i="165"/>
  <c r="B57" i="165"/>
  <c r="C57" i="165"/>
  <c r="D57" i="165"/>
  <c r="E57" i="165"/>
  <c r="F57" i="165"/>
  <c r="G57" i="165"/>
  <c r="H57" i="165"/>
  <c r="J57" i="165"/>
  <c r="B58" i="165"/>
  <c r="C58" i="165"/>
  <c r="D58" i="165"/>
  <c r="E58" i="165"/>
  <c r="F58" i="165"/>
  <c r="G58" i="165"/>
  <c r="H58" i="165"/>
  <c r="J58" i="165"/>
  <c r="B59" i="165"/>
  <c r="C59" i="165"/>
  <c r="D59" i="165"/>
  <c r="E59" i="165"/>
  <c r="F59" i="165"/>
  <c r="G59" i="165"/>
  <c r="H59" i="165"/>
  <c r="J59" i="165"/>
  <c r="B60" i="165"/>
  <c r="C60" i="165"/>
  <c r="D60" i="165"/>
  <c r="E60" i="165"/>
  <c r="F60" i="165"/>
  <c r="G60" i="165"/>
  <c r="H60" i="165"/>
  <c r="J60" i="165"/>
  <c r="B61" i="165"/>
  <c r="B62" i="165"/>
  <c r="C62" i="165"/>
  <c r="D62" i="165"/>
  <c r="E62" i="165"/>
  <c r="F62" i="165"/>
  <c r="G62" i="165"/>
  <c r="H62" i="165"/>
  <c r="J62" i="165"/>
  <c r="B63" i="165"/>
  <c r="C63" i="165"/>
  <c r="D63" i="165"/>
  <c r="E63" i="165"/>
  <c r="F63" i="165"/>
  <c r="G63" i="165"/>
  <c r="H63" i="165"/>
  <c r="J63" i="165"/>
  <c r="B64" i="165"/>
  <c r="B65" i="165"/>
  <c r="C65" i="165"/>
  <c r="D65" i="165"/>
  <c r="E65" i="165"/>
  <c r="F65" i="165"/>
  <c r="G65" i="165"/>
  <c r="J65" i="165"/>
  <c r="B66" i="165"/>
  <c r="B67" i="165"/>
  <c r="C67" i="165"/>
  <c r="D67" i="165"/>
  <c r="E67" i="165"/>
  <c r="F67" i="165"/>
  <c r="G67" i="165"/>
  <c r="B68" i="165"/>
  <c r="B69" i="165"/>
  <c r="C69" i="165"/>
  <c r="D69" i="165"/>
  <c r="E69" i="165"/>
  <c r="F69" i="165"/>
  <c r="G69" i="165"/>
  <c r="H69" i="165"/>
  <c r="J69" i="165"/>
  <c r="B70" i="165"/>
  <c r="C70" i="165"/>
  <c r="D70" i="165"/>
  <c r="E70" i="165"/>
  <c r="F70" i="165"/>
  <c r="G70" i="165"/>
  <c r="H70" i="165"/>
  <c r="J70" i="165"/>
  <c r="B71" i="165"/>
  <c r="B72" i="165"/>
  <c r="C72" i="165"/>
  <c r="D72" i="165"/>
  <c r="E72" i="165"/>
  <c r="F72" i="165"/>
  <c r="G72" i="165"/>
  <c r="H72" i="165"/>
  <c r="J72" i="165"/>
  <c r="B73" i="165"/>
  <c r="B74" i="165"/>
  <c r="C74" i="165"/>
  <c r="D74" i="165"/>
  <c r="E74" i="165"/>
  <c r="F74" i="165"/>
  <c r="G74" i="165"/>
  <c r="H74" i="165"/>
  <c r="J74" i="165"/>
  <c r="B75" i="165"/>
  <c r="B76" i="165"/>
  <c r="C76" i="165"/>
  <c r="D76" i="165"/>
  <c r="E76" i="165"/>
  <c r="F76" i="165"/>
  <c r="G76" i="165"/>
  <c r="J76" i="165"/>
  <c r="K76" i="165"/>
  <c r="B77" i="165"/>
  <c r="C77" i="165"/>
  <c r="D77" i="165"/>
  <c r="E77" i="165"/>
  <c r="F77" i="165"/>
  <c r="G77" i="165"/>
  <c r="H77" i="165"/>
  <c r="J77" i="165"/>
  <c r="B78" i="165"/>
  <c r="C78" i="165"/>
  <c r="D78" i="165"/>
  <c r="E78" i="165"/>
  <c r="F78" i="165"/>
  <c r="G78" i="165"/>
  <c r="H78" i="165"/>
  <c r="J78" i="165"/>
  <c r="B79" i="165"/>
  <c r="B80" i="165"/>
  <c r="C80" i="165"/>
  <c r="D80" i="165"/>
  <c r="E80" i="165"/>
  <c r="F80" i="165"/>
  <c r="G80" i="165"/>
  <c r="J80" i="165"/>
  <c r="B81" i="165"/>
  <c r="B82" i="165"/>
  <c r="C82" i="165"/>
  <c r="D82" i="165"/>
  <c r="E82" i="165"/>
  <c r="F82" i="165"/>
  <c r="G82" i="165"/>
  <c r="J82" i="165"/>
  <c r="B83" i="165"/>
  <c r="B84" i="165"/>
  <c r="C84" i="165"/>
  <c r="D84" i="165"/>
  <c r="E84" i="165"/>
  <c r="F84" i="165"/>
  <c r="G84" i="165"/>
  <c r="J84" i="165"/>
  <c r="B85" i="165"/>
  <c r="C85" i="165"/>
  <c r="D85" i="165"/>
  <c r="E85" i="165"/>
  <c r="F85" i="165"/>
  <c r="G85" i="165"/>
  <c r="H85" i="165"/>
  <c r="J85" i="165"/>
  <c r="B86" i="165"/>
  <c r="B87" i="165"/>
  <c r="C87" i="165"/>
  <c r="D87" i="165"/>
  <c r="E87" i="165"/>
  <c r="F87" i="165"/>
  <c r="G87" i="165"/>
  <c r="J87" i="165"/>
  <c r="B88" i="165"/>
  <c r="C88" i="165"/>
  <c r="D88" i="165"/>
  <c r="E88" i="165"/>
  <c r="F88" i="165"/>
  <c r="G88" i="165"/>
  <c r="J88" i="165"/>
  <c r="B89" i="165"/>
  <c r="C89" i="165"/>
  <c r="D89" i="165"/>
  <c r="E89" i="165"/>
  <c r="F89" i="165"/>
  <c r="G89" i="165"/>
  <c r="H89" i="165"/>
  <c r="J89" i="165"/>
  <c r="B90" i="165"/>
  <c r="C90" i="165"/>
  <c r="D90" i="165"/>
  <c r="E90" i="165"/>
  <c r="F90" i="165"/>
  <c r="G90" i="165"/>
  <c r="H90" i="165"/>
  <c r="J90" i="165"/>
  <c r="B91" i="165"/>
  <c r="C91" i="165"/>
  <c r="D91" i="165"/>
  <c r="E91" i="165"/>
  <c r="F91" i="165"/>
  <c r="G91" i="165"/>
  <c r="H91" i="165"/>
  <c r="J91" i="165"/>
  <c r="B92" i="165"/>
  <c r="C92" i="165"/>
  <c r="D92" i="165"/>
  <c r="E92" i="165"/>
  <c r="F92" i="165"/>
  <c r="G92" i="165"/>
  <c r="J92" i="165"/>
  <c r="B93" i="165"/>
  <c r="C93" i="165"/>
  <c r="D93" i="165"/>
  <c r="E93" i="165"/>
  <c r="F93" i="165"/>
  <c r="G93" i="165"/>
  <c r="H93" i="165"/>
  <c r="J93" i="165"/>
  <c r="B94" i="165"/>
  <c r="C94" i="165"/>
  <c r="D94" i="165"/>
  <c r="E94" i="165"/>
  <c r="F94" i="165"/>
  <c r="G94" i="165"/>
  <c r="H94" i="165"/>
  <c r="J94" i="165"/>
  <c r="B95" i="165"/>
  <c r="C95" i="165"/>
  <c r="D95" i="165"/>
  <c r="E95" i="165"/>
  <c r="F95" i="165"/>
  <c r="G95" i="165"/>
  <c r="H95" i="165"/>
  <c r="J95" i="165"/>
  <c r="B96" i="165"/>
  <c r="C96" i="165"/>
  <c r="D96" i="165"/>
  <c r="E96" i="165"/>
  <c r="F96" i="165"/>
  <c r="G96" i="165"/>
  <c r="J96" i="165"/>
  <c r="B97" i="165"/>
  <c r="C97" i="165"/>
  <c r="D97" i="165"/>
  <c r="E97" i="165"/>
  <c r="F97" i="165"/>
  <c r="G97" i="165"/>
  <c r="H97" i="165"/>
  <c r="J97" i="165"/>
  <c r="B98" i="165"/>
  <c r="C98" i="165"/>
  <c r="D98" i="165"/>
  <c r="E98" i="165"/>
  <c r="F98" i="165"/>
  <c r="G98" i="165"/>
  <c r="J98" i="165"/>
  <c r="B99" i="165"/>
  <c r="C99" i="165"/>
  <c r="D99" i="165"/>
  <c r="E99" i="165"/>
  <c r="F99" i="165"/>
  <c r="G99" i="165"/>
  <c r="J99" i="165"/>
  <c r="B100" i="165"/>
  <c r="C100" i="165"/>
  <c r="D100" i="165"/>
  <c r="E100" i="165"/>
  <c r="F100" i="165"/>
  <c r="G100" i="165"/>
  <c r="J100" i="165"/>
  <c r="B101" i="165"/>
  <c r="C101" i="165"/>
  <c r="D101" i="165"/>
  <c r="E101" i="165"/>
  <c r="F101" i="165"/>
  <c r="G101" i="165"/>
  <c r="H101" i="165"/>
  <c r="J101" i="165"/>
  <c r="B102" i="165"/>
  <c r="C102" i="165"/>
  <c r="D102" i="165"/>
  <c r="E102" i="165"/>
  <c r="F102" i="165"/>
  <c r="G102" i="165"/>
  <c r="H102" i="165"/>
  <c r="J102" i="165"/>
  <c r="B103" i="165"/>
  <c r="C103" i="165"/>
  <c r="D103" i="165"/>
  <c r="E103" i="165"/>
  <c r="F103" i="165"/>
  <c r="G103" i="165"/>
  <c r="H103" i="165"/>
  <c r="J103" i="165"/>
  <c r="B104" i="165"/>
  <c r="C104" i="165"/>
  <c r="D104" i="165"/>
  <c r="E104" i="165"/>
  <c r="F104" i="165"/>
  <c r="G104" i="165"/>
  <c r="J104" i="165"/>
  <c r="B105" i="165"/>
  <c r="C105" i="165"/>
  <c r="D105" i="165"/>
  <c r="E105" i="165"/>
  <c r="F105" i="165"/>
  <c r="G105" i="165"/>
  <c r="J105" i="165"/>
  <c r="B106" i="165"/>
  <c r="C106" i="165"/>
  <c r="D106" i="165"/>
  <c r="E106" i="165"/>
  <c r="F106" i="165"/>
  <c r="G106" i="165"/>
  <c r="H106" i="165"/>
  <c r="J106" i="165"/>
  <c r="B107" i="165"/>
  <c r="C107" i="165"/>
  <c r="D107" i="165"/>
  <c r="E107" i="165"/>
  <c r="F107" i="165"/>
  <c r="G107" i="165"/>
  <c r="J107" i="165"/>
  <c r="B108" i="165"/>
  <c r="C108" i="165"/>
  <c r="D108" i="165"/>
  <c r="E108" i="165"/>
  <c r="F108" i="165"/>
  <c r="G108" i="165"/>
  <c r="H108" i="165"/>
  <c r="J108" i="165"/>
  <c r="B109" i="165"/>
  <c r="C109" i="165"/>
  <c r="D109" i="165"/>
  <c r="E109" i="165"/>
  <c r="F109" i="165"/>
  <c r="G109" i="165"/>
  <c r="H109" i="165"/>
  <c r="J109" i="165"/>
  <c r="B110" i="165"/>
  <c r="C110" i="165"/>
  <c r="D110" i="165"/>
  <c r="E110" i="165"/>
  <c r="F110" i="165"/>
  <c r="G110" i="165"/>
  <c r="H110" i="165"/>
  <c r="J110" i="165"/>
  <c r="B111" i="165"/>
  <c r="C111" i="165"/>
  <c r="D111" i="165"/>
  <c r="E111" i="165"/>
  <c r="F111" i="165"/>
  <c r="G111" i="165"/>
  <c r="J111" i="165"/>
  <c r="B112" i="165"/>
  <c r="C112" i="165"/>
  <c r="D112" i="165"/>
  <c r="E112" i="165"/>
  <c r="F112" i="165"/>
  <c r="G112" i="165"/>
  <c r="J112" i="165"/>
  <c r="B113" i="165"/>
  <c r="C113" i="165"/>
  <c r="D113" i="165"/>
  <c r="E113" i="165"/>
  <c r="F113" i="165"/>
  <c r="G113" i="165"/>
  <c r="H113" i="165"/>
  <c r="J113" i="165"/>
  <c r="B114" i="165"/>
  <c r="C114" i="165"/>
  <c r="D114" i="165"/>
  <c r="E114" i="165"/>
  <c r="F114" i="165"/>
  <c r="G114" i="165"/>
  <c r="J114" i="165"/>
  <c r="B115" i="165"/>
  <c r="C115" i="165"/>
  <c r="D115" i="165"/>
  <c r="E115" i="165"/>
  <c r="F115" i="165"/>
  <c r="G115" i="165"/>
  <c r="J115" i="165"/>
  <c r="B116" i="165"/>
  <c r="C116" i="165"/>
  <c r="D116" i="165"/>
  <c r="E116" i="165"/>
  <c r="F116" i="165"/>
  <c r="G116" i="165"/>
  <c r="H116" i="165"/>
  <c r="J116" i="165"/>
  <c r="B117" i="165"/>
  <c r="B118" i="165"/>
  <c r="C118" i="165"/>
  <c r="D118" i="165"/>
  <c r="E118" i="165"/>
  <c r="F118" i="165"/>
  <c r="G118" i="165"/>
  <c r="J118" i="165"/>
  <c r="B119" i="165"/>
  <c r="C119" i="165"/>
  <c r="D119" i="165"/>
  <c r="E119" i="165"/>
  <c r="F119" i="165"/>
  <c r="G119" i="165"/>
  <c r="H119" i="165"/>
  <c r="J119" i="165"/>
  <c r="B120" i="165"/>
  <c r="C120" i="165"/>
  <c r="D120" i="165"/>
  <c r="E120" i="165"/>
  <c r="F120" i="165"/>
  <c r="G120" i="165"/>
  <c r="J120" i="165"/>
  <c r="B121" i="165"/>
  <c r="C121" i="165"/>
  <c r="D121" i="165"/>
  <c r="E121" i="165"/>
  <c r="F121" i="165"/>
  <c r="G121" i="165"/>
  <c r="J121" i="165"/>
  <c r="B122" i="165"/>
  <c r="B123" i="165"/>
  <c r="C123" i="165"/>
  <c r="D123" i="165"/>
  <c r="E123" i="165"/>
  <c r="F123" i="165"/>
  <c r="G123" i="165"/>
  <c r="H123" i="165"/>
  <c r="J123" i="165"/>
  <c r="B124" i="165"/>
  <c r="C124" i="165"/>
  <c r="D124" i="165"/>
  <c r="E124" i="165"/>
  <c r="F124" i="165"/>
  <c r="G124" i="165"/>
  <c r="H124" i="165"/>
  <c r="J124" i="165"/>
  <c r="B125" i="165"/>
  <c r="B126" i="165"/>
  <c r="C126" i="165"/>
  <c r="D126" i="165"/>
  <c r="E126" i="165"/>
  <c r="F126" i="165"/>
  <c r="G126" i="165"/>
  <c r="J126" i="165"/>
  <c r="B127" i="165"/>
  <c r="B128" i="165"/>
  <c r="C128" i="165"/>
  <c r="D128" i="165"/>
  <c r="E128" i="165"/>
  <c r="F128" i="165"/>
  <c r="G128" i="165"/>
  <c r="J128" i="165"/>
  <c r="B129" i="165"/>
  <c r="C129" i="165"/>
  <c r="D129" i="165"/>
  <c r="E129" i="165"/>
  <c r="F129" i="165"/>
  <c r="G129" i="165"/>
  <c r="J129" i="165"/>
  <c r="B130" i="165"/>
  <c r="C130" i="165"/>
  <c r="D130" i="165"/>
  <c r="E130" i="165"/>
  <c r="F130" i="165"/>
  <c r="G130" i="165"/>
  <c r="H130" i="165"/>
  <c r="J130" i="165"/>
  <c r="B131" i="165"/>
  <c r="C131" i="165"/>
  <c r="D131" i="165"/>
  <c r="E131" i="165"/>
  <c r="F131" i="165"/>
  <c r="G131" i="165"/>
  <c r="J131" i="165"/>
  <c r="B132" i="165"/>
  <c r="C132" i="165"/>
  <c r="D132" i="165"/>
  <c r="E132" i="165"/>
  <c r="F132" i="165"/>
  <c r="G132" i="165"/>
  <c r="J132" i="165"/>
  <c r="B133" i="165"/>
  <c r="C133" i="165"/>
  <c r="D133" i="165"/>
  <c r="E133" i="165"/>
  <c r="F133" i="165"/>
  <c r="G133" i="165"/>
  <c r="J133" i="165"/>
  <c r="B134" i="165"/>
  <c r="C134" i="165"/>
  <c r="D134" i="165"/>
  <c r="E134" i="165"/>
  <c r="F134" i="165"/>
  <c r="G134" i="165"/>
  <c r="H134" i="165"/>
  <c r="J134" i="165"/>
  <c r="B135" i="165"/>
  <c r="B136" i="165"/>
  <c r="C136" i="165"/>
  <c r="D136" i="165"/>
  <c r="E136" i="165"/>
  <c r="F136" i="165"/>
  <c r="G136" i="165"/>
  <c r="J136" i="165"/>
  <c r="B137" i="165"/>
  <c r="C137" i="165"/>
  <c r="D137" i="165"/>
  <c r="E137" i="165"/>
  <c r="F137" i="165"/>
  <c r="G137" i="165"/>
  <c r="J137" i="165"/>
  <c r="B138" i="165"/>
  <c r="C138" i="165"/>
  <c r="D138" i="165"/>
  <c r="E138" i="165"/>
  <c r="F138" i="165"/>
  <c r="G138" i="165"/>
  <c r="H138" i="165"/>
  <c r="J138" i="165"/>
  <c r="B139" i="165"/>
  <c r="C139" i="165"/>
  <c r="D139" i="165"/>
  <c r="E139" i="165"/>
  <c r="F139" i="165"/>
  <c r="G139" i="165"/>
  <c r="J139" i="165"/>
  <c r="J10" i="165"/>
  <c r="K10" i="165"/>
  <c r="C10" i="165"/>
  <c r="D10" i="165"/>
  <c r="E10" i="165"/>
  <c r="F10" i="165"/>
  <c r="G10" i="165"/>
  <c r="B10" i="165"/>
  <c r="B9" i="165"/>
  <c r="H9" i="167"/>
  <c r="H10" i="167"/>
  <c r="H11" i="167"/>
  <c r="H12" i="167"/>
  <c r="H13" i="167"/>
  <c r="H14" i="167"/>
  <c r="H15" i="167"/>
  <c r="H16" i="167"/>
  <c r="H17" i="167"/>
  <c r="H18" i="167"/>
  <c r="H19" i="167"/>
  <c r="H8" i="167"/>
  <c r="K145" i="165" l="1"/>
  <c r="E151" i="18" l="1"/>
  <c r="E149" i="18"/>
  <c r="E147" i="18"/>
  <c r="E146" i="18"/>
  <c r="K145" i="150" l="1"/>
  <c r="L144" i="150"/>
  <c r="L144" i="165" s="1"/>
  <c r="I144" i="150"/>
  <c r="I144" i="165" s="1"/>
  <c r="L143" i="150"/>
  <c r="L143" i="165" s="1"/>
  <c r="I143" i="150"/>
  <c r="I143" i="165" s="1"/>
  <c r="L142" i="150"/>
  <c r="L142" i="165" s="1"/>
  <c r="I142" i="150"/>
  <c r="I142" i="165" s="1"/>
  <c r="L141" i="150"/>
  <c r="L141" i="165" s="1"/>
  <c r="I141" i="150"/>
  <c r="I141" i="165" s="1"/>
  <c r="L140" i="150"/>
  <c r="L140" i="165" s="1"/>
  <c r="I140" i="150"/>
  <c r="I140" i="165" s="1"/>
  <c r="L139" i="150"/>
  <c r="L139" i="165" s="1"/>
  <c r="I139" i="150"/>
  <c r="I139" i="165" s="1"/>
  <c r="L138" i="150"/>
  <c r="L138" i="165" s="1"/>
  <c r="I138" i="150"/>
  <c r="I138" i="165" s="1"/>
  <c r="L137" i="150"/>
  <c r="L137" i="165" s="1"/>
  <c r="H137" i="150"/>
  <c r="L136" i="150"/>
  <c r="L136" i="165" s="1"/>
  <c r="H136" i="150"/>
  <c r="L134" i="150"/>
  <c r="L134" i="165" s="1"/>
  <c r="I134" i="150"/>
  <c r="I134" i="165" s="1"/>
  <c r="L133" i="150"/>
  <c r="L133" i="165" s="1"/>
  <c r="H133" i="150"/>
  <c r="L132" i="150"/>
  <c r="L132" i="165" s="1"/>
  <c r="H132" i="150"/>
  <c r="L131" i="150"/>
  <c r="L131" i="165" s="1"/>
  <c r="H131" i="150"/>
  <c r="L130" i="150"/>
  <c r="L130" i="165" s="1"/>
  <c r="I130" i="150"/>
  <c r="I130" i="165" s="1"/>
  <c r="L129" i="150"/>
  <c r="L129" i="165" s="1"/>
  <c r="H129" i="150"/>
  <c r="L128" i="150"/>
  <c r="L128" i="165" s="1"/>
  <c r="H128" i="150"/>
  <c r="L124" i="150"/>
  <c r="L124" i="165" s="1"/>
  <c r="I124" i="150"/>
  <c r="I124" i="165" s="1"/>
  <c r="L123" i="150"/>
  <c r="L123" i="165" s="1"/>
  <c r="I123" i="150"/>
  <c r="I123" i="165" s="1"/>
  <c r="L126" i="150"/>
  <c r="L126" i="165" s="1"/>
  <c r="H126" i="150"/>
  <c r="L121" i="150"/>
  <c r="L121" i="165" s="1"/>
  <c r="H121" i="150"/>
  <c r="L120" i="150"/>
  <c r="L120" i="165" s="1"/>
  <c r="I120" i="150"/>
  <c r="I120" i="165" s="1"/>
  <c r="L119" i="150"/>
  <c r="L119" i="165" s="1"/>
  <c r="I119" i="150"/>
  <c r="I119" i="165" s="1"/>
  <c r="L118" i="150"/>
  <c r="L118" i="165" s="1"/>
  <c r="H118" i="150"/>
  <c r="L116" i="150"/>
  <c r="L116" i="165" s="1"/>
  <c r="I116" i="150"/>
  <c r="I116" i="165" s="1"/>
  <c r="L115" i="150"/>
  <c r="L115" i="165" s="1"/>
  <c r="I115" i="150"/>
  <c r="I115" i="165" s="1"/>
  <c r="L114" i="150"/>
  <c r="L114" i="165" s="1"/>
  <c r="I114" i="150"/>
  <c r="I114" i="165" s="1"/>
  <c r="L113" i="150"/>
  <c r="L113" i="165" s="1"/>
  <c r="I113" i="150"/>
  <c r="I113" i="165" s="1"/>
  <c r="L111" i="150"/>
  <c r="L111" i="165" s="1"/>
  <c r="I111" i="150"/>
  <c r="I111" i="165" s="1"/>
  <c r="L112" i="150"/>
  <c r="L112" i="165" s="1"/>
  <c r="I112" i="150"/>
  <c r="I112" i="165" s="1"/>
  <c r="L110" i="150"/>
  <c r="L110" i="165" s="1"/>
  <c r="I110" i="150"/>
  <c r="I110" i="165" s="1"/>
  <c r="L109" i="150"/>
  <c r="L109" i="165" s="1"/>
  <c r="I109" i="150"/>
  <c r="I109" i="165" s="1"/>
  <c r="L108" i="150"/>
  <c r="L108" i="165" s="1"/>
  <c r="I108" i="150"/>
  <c r="I108" i="165" s="1"/>
  <c r="L107" i="150"/>
  <c r="L107" i="165" s="1"/>
  <c r="I107" i="150"/>
  <c r="I107" i="165" s="1"/>
  <c r="L106" i="150"/>
  <c r="L106" i="165" s="1"/>
  <c r="I106" i="150"/>
  <c r="I106" i="165" s="1"/>
  <c r="L105" i="150"/>
  <c r="L105" i="165" s="1"/>
  <c r="I105" i="150"/>
  <c r="I105" i="165" s="1"/>
  <c r="L104" i="150"/>
  <c r="L104" i="165" s="1"/>
  <c r="I104" i="150"/>
  <c r="I104" i="165" s="1"/>
  <c r="L103" i="150"/>
  <c r="L103" i="165" s="1"/>
  <c r="I103" i="150"/>
  <c r="I103" i="165" s="1"/>
  <c r="L102" i="150"/>
  <c r="L102" i="165" s="1"/>
  <c r="I102" i="150"/>
  <c r="I102" i="165" s="1"/>
  <c r="L101" i="150"/>
  <c r="L101" i="165" s="1"/>
  <c r="I101" i="150"/>
  <c r="I101" i="165" s="1"/>
  <c r="L100" i="150"/>
  <c r="L100" i="165" s="1"/>
  <c r="H100" i="150"/>
  <c r="L99" i="150"/>
  <c r="L99" i="165" s="1"/>
  <c r="H99" i="150"/>
  <c r="L98" i="150"/>
  <c r="L98" i="165" s="1"/>
  <c r="I98" i="150"/>
  <c r="I98" i="165" s="1"/>
  <c r="L97" i="150"/>
  <c r="L97" i="165" s="1"/>
  <c r="I97" i="150"/>
  <c r="I97" i="165" s="1"/>
  <c r="L95" i="150"/>
  <c r="L95" i="165" s="1"/>
  <c r="I95" i="150"/>
  <c r="I95" i="165" s="1"/>
  <c r="L94" i="150"/>
  <c r="L94" i="165" s="1"/>
  <c r="I94" i="150"/>
  <c r="I94" i="165" s="1"/>
  <c r="L93" i="150"/>
  <c r="L93" i="165" s="1"/>
  <c r="I93" i="150"/>
  <c r="I93" i="165" s="1"/>
  <c r="L96" i="150"/>
  <c r="L96" i="165" s="1"/>
  <c r="H96" i="150"/>
  <c r="L92" i="150"/>
  <c r="L92" i="165" s="1"/>
  <c r="I92" i="150"/>
  <c r="I92" i="165" s="1"/>
  <c r="L91" i="150"/>
  <c r="L91" i="165" s="1"/>
  <c r="I91" i="150"/>
  <c r="I91" i="165" s="1"/>
  <c r="L90" i="150"/>
  <c r="L90" i="165" s="1"/>
  <c r="I90" i="150"/>
  <c r="I90" i="165" s="1"/>
  <c r="L89" i="150"/>
  <c r="L89" i="165" s="1"/>
  <c r="I89" i="150"/>
  <c r="I89" i="165" s="1"/>
  <c r="L88" i="150"/>
  <c r="L88" i="165" s="1"/>
  <c r="H88" i="150"/>
  <c r="L87" i="150"/>
  <c r="L87" i="165" s="1"/>
  <c r="H87" i="150"/>
  <c r="L85" i="150"/>
  <c r="L85" i="165" s="1"/>
  <c r="I85" i="150"/>
  <c r="I85" i="165" s="1"/>
  <c r="L84" i="150"/>
  <c r="L84" i="165" s="1"/>
  <c r="H84" i="150"/>
  <c r="L82" i="150"/>
  <c r="L82" i="165" s="1"/>
  <c r="H82" i="150"/>
  <c r="L80" i="150"/>
  <c r="L80" i="165" s="1"/>
  <c r="H80" i="150"/>
  <c r="L78" i="150"/>
  <c r="L78" i="165" s="1"/>
  <c r="I78" i="150"/>
  <c r="I78" i="165" s="1"/>
  <c r="L77" i="150"/>
  <c r="L77" i="165" s="1"/>
  <c r="I77" i="150"/>
  <c r="I77" i="165" s="1"/>
  <c r="L76" i="150"/>
  <c r="L76" i="165" s="1"/>
  <c r="H76" i="150"/>
  <c r="L74" i="150"/>
  <c r="L74" i="165" s="1"/>
  <c r="I74" i="150"/>
  <c r="I74" i="165" s="1"/>
  <c r="L72" i="150"/>
  <c r="L72" i="165" s="1"/>
  <c r="I72" i="150"/>
  <c r="I72" i="165" s="1"/>
  <c r="L70" i="150"/>
  <c r="L70" i="165" s="1"/>
  <c r="I70" i="150"/>
  <c r="I70" i="165" s="1"/>
  <c r="L69" i="150"/>
  <c r="L69" i="165" s="1"/>
  <c r="I69" i="150"/>
  <c r="I69" i="165" s="1"/>
  <c r="J67" i="150"/>
  <c r="H67" i="150"/>
  <c r="H67" i="165" s="1"/>
  <c r="L65" i="150"/>
  <c r="L65" i="165" s="1"/>
  <c r="H65" i="150"/>
  <c r="L62" i="150"/>
  <c r="L62" i="165" s="1"/>
  <c r="I62" i="150"/>
  <c r="I62" i="165" s="1"/>
  <c r="I80" i="150" l="1"/>
  <c r="I80" i="165" s="1"/>
  <c r="H80" i="165"/>
  <c r="I87" i="150"/>
  <c r="I87" i="165" s="1"/>
  <c r="H87" i="165"/>
  <c r="I99" i="150"/>
  <c r="I99" i="165" s="1"/>
  <c r="H99" i="165"/>
  <c r="I126" i="150"/>
  <c r="I126" i="165" s="1"/>
  <c r="H126" i="165"/>
  <c r="I129" i="150"/>
  <c r="I129" i="165" s="1"/>
  <c r="H129" i="165"/>
  <c r="I84" i="150"/>
  <c r="I84" i="165" s="1"/>
  <c r="H84" i="165"/>
  <c r="I96" i="150"/>
  <c r="I96" i="165" s="1"/>
  <c r="H96" i="165"/>
  <c r="I118" i="150"/>
  <c r="I118" i="165" s="1"/>
  <c r="H118" i="165"/>
  <c r="I131" i="150"/>
  <c r="I131" i="165" s="1"/>
  <c r="H131" i="165"/>
  <c r="I133" i="150"/>
  <c r="I133" i="165" s="1"/>
  <c r="H133" i="165"/>
  <c r="I136" i="150"/>
  <c r="I136" i="165" s="1"/>
  <c r="H136" i="165"/>
  <c r="L67" i="150"/>
  <c r="L67" i="165" s="1"/>
  <c r="J67" i="165"/>
  <c r="J145" i="165" s="1"/>
  <c r="I65" i="150"/>
  <c r="I65" i="165" s="1"/>
  <c r="H65" i="165"/>
  <c r="I76" i="150"/>
  <c r="I76" i="165" s="1"/>
  <c r="H76" i="165"/>
  <c r="I82" i="150"/>
  <c r="I82" i="165" s="1"/>
  <c r="H82" i="165"/>
  <c r="I88" i="150"/>
  <c r="I88" i="165" s="1"/>
  <c r="H88" i="165"/>
  <c r="I100" i="150"/>
  <c r="I100" i="165" s="1"/>
  <c r="H100" i="165"/>
  <c r="I121" i="150"/>
  <c r="I121" i="165" s="1"/>
  <c r="H121" i="165"/>
  <c r="I128" i="150"/>
  <c r="I128" i="165" s="1"/>
  <c r="H128" i="165"/>
  <c r="I132" i="150"/>
  <c r="I132" i="165" s="1"/>
  <c r="H132" i="165"/>
  <c r="I137" i="150"/>
  <c r="I137" i="165" s="1"/>
  <c r="H137" i="165"/>
  <c r="J145" i="150"/>
  <c r="I67" i="150"/>
  <c r="I67" i="165" s="1"/>
  <c r="L63" i="150"/>
  <c r="L63" i="165" s="1"/>
  <c r="I63" i="150"/>
  <c r="I63" i="165" s="1"/>
  <c r="L59" i="150" l="1"/>
  <c r="L59" i="165" s="1"/>
  <c r="I59" i="150"/>
  <c r="I59" i="165" s="1"/>
  <c r="L58" i="150"/>
  <c r="L58" i="165" s="1"/>
  <c r="I58" i="150"/>
  <c r="I58" i="165" s="1"/>
  <c r="L57" i="150"/>
  <c r="L57" i="165" s="1"/>
  <c r="I57" i="150"/>
  <c r="I57" i="165" s="1"/>
  <c r="L56" i="150"/>
  <c r="L56" i="165" s="1"/>
  <c r="I56" i="150"/>
  <c r="I56" i="165" s="1"/>
  <c r="L55" i="150"/>
  <c r="L55" i="165" s="1"/>
  <c r="I55" i="150"/>
  <c r="I55" i="165" s="1"/>
  <c r="L54" i="150"/>
  <c r="L54" i="165" s="1"/>
  <c r="I54" i="150"/>
  <c r="I54" i="165" s="1"/>
  <c r="L53" i="150"/>
  <c r="L53" i="165" s="1"/>
  <c r="I53" i="150"/>
  <c r="I53" i="165" s="1"/>
  <c r="L52" i="150"/>
  <c r="L52" i="165" s="1"/>
  <c r="I52" i="150"/>
  <c r="I52" i="165" s="1"/>
  <c r="L51" i="150"/>
  <c r="L51" i="165" s="1"/>
  <c r="I51" i="150"/>
  <c r="I51" i="165" s="1"/>
  <c r="L50" i="150"/>
  <c r="L50" i="165" s="1"/>
  <c r="I50" i="150"/>
  <c r="I50" i="165" s="1"/>
  <c r="L48" i="150"/>
  <c r="L48" i="165" s="1"/>
  <c r="I48" i="150"/>
  <c r="I48" i="165" s="1"/>
  <c r="L46" i="150"/>
  <c r="L46" i="165" s="1"/>
  <c r="I46" i="150"/>
  <c r="I46" i="165" s="1"/>
  <c r="L44" i="150"/>
  <c r="L44" i="165" s="1"/>
  <c r="I44" i="150"/>
  <c r="I44" i="165" s="1"/>
  <c r="L43" i="150"/>
  <c r="L43" i="165" s="1"/>
  <c r="I43" i="150"/>
  <c r="I43" i="165" s="1"/>
  <c r="L42" i="150"/>
  <c r="L42" i="165" s="1"/>
  <c r="I42" i="150"/>
  <c r="I42" i="165" s="1"/>
  <c r="L41" i="150"/>
  <c r="L41" i="165" s="1"/>
  <c r="I41" i="150"/>
  <c r="I41" i="165" s="1"/>
  <c r="L40" i="150"/>
  <c r="L40" i="165" s="1"/>
  <c r="I40" i="150"/>
  <c r="I40" i="165" s="1"/>
  <c r="L39" i="150"/>
  <c r="L39" i="165" s="1"/>
  <c r="I39" i="150"/>
  <c r="I39" i="165" s="1"/>
  <c r="L38" i="150"/>
  <c r="L38" i="165" s="1"/>
  <c r="I38" i="150"/>
  <c r="I38" i="165" s="1"/>
  <c r="L37" i="150"/>
  <c r="L37" i="165" s="1"/>
  <c r="H37" i="150"/>
  <c r="I37" i="150" l="1"/>
  <c r="I37" i="165" s="1"/>
  <c r="H37" i="165"/>
  <c r="I35" i="150"/>
  <c r="I35" i="165" s="1"/>
  <c r="I11" i="150"/>
  <c r="I11" i="165" s="1"/>
  <c r="I17" i="150"/>
  <c r="I17" i="165" s="1"/>
  <c r="I18" i="150"/>
  <c r="I18" i="165" s="1"/>
  <c r="L36" i="150"/>
  <c r="L36" i="165" s="1"/>
  <c r="I36" i="150"/>
  <c r="I36" i="165" s="1"/>
  <c r="L35" i="150"/>
  <c r="L35" i="165" s="1"/>
  <c r="L34" i="150"/>
  <c r="L34" i="165" s="1"/>
  <c r="H34" i="150"/>
  <c r="L32" i="150"/>
  <c r="L32" i="165" s="1"/>
  <c r="H32" i="150"/>
  <c r="L33" i="150"/>
  <c r="L33" i="165" s="1"/>
  <c r="H33" i="150"/>
  <c r="I33" i="150" l="1"/>
  <c r="I33" i="165" s="1"/>
  <c r="H33" i="165"/>
  <c r="I34" i="150"/>
  <c r="I34" i="165" s="1"/>
  <c r="H34" i="165"/>
  <c r="I32" i="150"/>
  <c r="I32" i="165" s="1"/>
  <c r="H32" i="165"/>
  <c r="L30" i="150"/>
  <c r="L30" i="165" s="1"/>
  <c r="I30" i="150"/>
  <c r="I30" i="165" s="1"/>
  <c r="L29" i="150"/>
  <c r="L29" i="165" s="1"/>
  <c r="I29" i="150"/>
  <c r="I29" i="165" s="1"/>
  <c r="L28" i="150"/>
  <c r="L28" i="165" s="1"/>
  <c r="I28" i="150"/>
  <c r="I28" i="165" s="1"/>
  <c r="L27" i="150"/>
  <c r="L27" i="165" s="1"/>
  <c r="I27" i="150"/>
  <c r="I27" i="165" s="1"/>
  <c r="L26" i="150"/>
  <c r="L26" i="165" s="1"/>
  <c r="I26" i="150"/>
  <c r="I26" i="165" s="1"/>
  <c r="L25" i="150"/>
  <c r="L25" i="165" s="1"/>
  <c r="I25" i="150"/>
  <c r="I25" i="165" s="1"/>
  <c r="L24" i="150"/>
  <c r="L24" i="165" s="1"/>
  <c r="I24" i="150"/>
  <c r="I24" i="165" s="1"/>
  <c r="L23" i="150"/>
  <c r="L23" i="165" s="1"/>
  <c r="I23" i="150"/>
  <c r="I23" i="165" s="1"/>
  <c r="L22" i="150"/>
  <c r="L22" i="165" s="1"/>
  <c r="I22" i="150"/>
  <c r="I22" i="165" s="1"/>
  <c r="L21" i="150"/>
  <c r="L21" i="165" s="1"/>
  <c r="H21" i="150"/>
  <c r="L20" i="150"/>
  <c r="L20" i="165" s="1"/>
  <c r="H20" i="150"/>
  <c r="L19" i="150"/>
  <c r="L19" i="165" s="1"/>
  <c r="L18" i="150"/>
  <c r="L18" i="165" s="1"/>
  <c r="L16" i="150"/>
  <c r="L16" i="165" s="1"/>
  <c r="I16" i="150"/>
  <c r="I16" i="165" s="1"/>
  <c r="L15" i="150"/>
  <c r="L15" i="165" s="1"/>
  <c r="I15" i="150"/>
  <c r="I15" i="165" s="1"/>
  <c r="L14" i="150"/>
  <c r="L14" i="165" s="1"/>
  <c r="I14" i="150"/>
  <c r="I14" i="165" s="1"/>
  <c r="L13" i="150"/>
  <c r="L13" i="165" s="1"/>
  <c r="I13" i="150"/>
  <c r="I13" i="165" s="1"/>
  <c r="L12" i="150"/>
  <c r="L12" i="165" s="1"/>
  <c r="I12" i="150"/>
  <c r="I12" i="165" s="1"/>
  <c r="L11" i="150"/>
  <c r="L11" i="165" s="1"/>
  <c r="L10" i="150"/>
  <c r="L10" i="165" s="1"/>
  <c r="H10" i="150"/>
  <c r="H10" i="165" s="1"/>
  <c r="I20" i="150" l="1"/>
  <c r="I20" i="165" s="1"/>
  <c r="H20" i="165"/>
  <c r="H145" i="165"/>
  <c r="I21" i="150"/>
  <c r="I21" i="165" s="1"/>
  <c r="H21" i="165"/>
  <c r="I10" i="150"/>
  <c r="I10" i="165" s="1"/>
  <c r="I145" i="165" s="1"/>
  <c r="H145" i="150"/>
  <c r="I60" i="150"/>
  <c r="I60" i="165" s="1"/>
  <c r="I145" i="150" l="1"/>
  <c r="N24" i="173"/>
  <c r="O24" i="173" s="1"/>
  <c r="M24" i="173"/>
  <c r="L24" i="173"/>
  <c r="K24" i="173"/>
  <c r="J24" i="173"/>
  <c r="N21" i="173"/>
  <c r="M21" i="173"/>
  <c r="L21" i="173"/>
  <c r="K21" i="173"/>
  <c r="J21" i="173"/>
  <c r="N18" i="173"/>
  <c r="M18" i="173"/>
  <c r="L18" i="173"/>
  <c r="K18" i="173"/>
  <c r="J18" i="173"/>
  <c r="N14" i="173"/>
  <c r="G14" i="173"/>
  <c r="F14" i="173"/>
  <c r="N11" i="173"/>
  <c r="G11" i="173"/>
  <c r="F11" i="173"/>
  <c r="N8" i="173"/>
  <c r="G8" i="173"/>
  <c r="F8" i="173"/>
  <c r="O21" i="173" l="1"/>
  <c r="O18" i="173"/>
  <c r="F3" i="154"/>
  <c r="T13" i="172" l="1"/>
  <c r="E13" i="172"/>
  <c r="D13" i="172"/>
  <c r="N8" i="172" s="1"/>
  <c r="T12" i="172"/>
  <c r="N12" i="172"/>
  <c r="N11" i="172"/>
  <c r="N7" i="172"/>
  <c r="O17" i="170"/>
  <c r="N17" i="170"/>
  <c r="O16" i="170"/>
  <c r="N16" i="170"/>
  <c r="O15" i="170"/>
  <c r="N15" i="170"/>
  <c r="O14" i="170"/>
  <c r="N14" i="170"/>
  <c r="O13" i="170"/>
  <c r="N13" i="170"/>
  <c r="O12" i="170"/>
  <c r="N12" i="170"/>
  <c r="O11" i="170"/>
  <c r="N11" i="170"/>
  <c r="O10" i="170"/>
  <c r="N10" i="170"/>
  <c r="O9" i="170"/>
  <c r="N9" i="170"/>
  <c r="O8" i="170"/>
  <c r="N8" i="170"/>
  <c r="O7" i="170"/>
  <c r="N7" i="170"/>
  <c r="N6" i="170"/>
  <c r="O21" i="168"/>
  <c r="O20" i="168"/>
  <c r="R20" i="168" s="1"/>
  <c r="O18" i="168"/>
  <c r="O17" i="168"/>
  <c r="Q17" i="168" s="1"/>
  <c r="O16" i="168"/>
  <c r="O15" i="168"/>
  <c r="Q15" i="168" s="1"/>
  <c r="S15" i="168" s="1"/>
  <c r="O14" i="168"/>
  <c r="O13" i="168"/>
  <c r="O12" i="168"/>
  <c r="O11" i="168"/>
  <c r="Q11" i="168" s="1"/>
  <c r="S11" i="168" s="1"/>
  <c r="O10" i="168"/>
  <c r="O9" i="168"/>
  <c r="O8" i="168"/>
  <c r="O7" i="168"/>
  <c r="Q7" i="168" s="1"/>
  <c r="O6" i="168"/>
  <c r="AG5" i="168"/>
  <c r="AF5" i="168"/>
  <c r="AE5" i="168"/>
  <c r="AD5" i="168"/>
  <c r="AC5" i="168"/>
  <c r="AB5" i="168"/>
  <c r="AA5" i="168"/>
  <c r="Z5" i="168"/>
  <c r="Y5" i="168"/>
  <c r="X5" i="168"/>
  <c r="W5" i="168"/>
  <c r="V5" i="168"/>
  <c r="O5" i="168"/>
  <c r="Q5" i="168" s="1"/>
  <c r="I21" i="167"/>
  <c r="H21" i="167"/>
  <c r="F21" i="167"/>
  <c r="E21" i="167"/>
  <c r="I20" i="167"/>
  <c r="H20" i="167"/>
  <c r="F20" i="167"/>
  <c r="E20" i="167"/>
  <c r="L19" i="167"/>
  <c r="K19" i="167"/>
  <c r="J19" i="167"/>
  <c r="L18" i="167"/>
  <c r="K18" i="167"/>
  <c r="J18" i="167"/>
  <c r="L17" i="167"/>
  <c r="K17" i="167"/>
  <c r="J17" i="167"/>
  <c r="L16" i="167"/>
  <c r="K16" i="167"/>
  <c r="J16" i="167"/>
  <c r="L15" i="167"/>
  <c r="K15" i="167"/>
  <c r="J15" i="167"/>
  <c r="L14" i="167"/>
  <c r="K14" i="167"/>
  <c r="J14" i="167"/>
  <c r="L13" i="167"/>
  <c r="K13" i="167"/>
  <c r="J13" i="167"/>
  <c r="L12" i="167"/>
  <c r="K12" i="167"/>
  <c r="J12" i="167"/>
  <c r="L11" i="167"/>
  <c r="K11" i="167"/>
  <c r="J11" i="167"/>
  <c r="L10" i="167"/>
  <c r="K10" i="167"/>
  <c r="J10" i="167"/>
  <c r="L9" i="167"/>
  <c r="K9" i="167"/>
  <c r="J9" i="167"/>
  <c r="L8" i="167"/>
  <c r="K8" i="167"/>
  <c r="J8" i="167"/>
  <c r="J3" i="167"/>
  <c r="F3" i="167"/>
  <c r="R9" i="168" l="1"/>
  <c r="R13" i="168"/>
  <c r="J21" i="167"/>
  <c r="K21" i="167"/>
  <c r="L21" i="167"/>
  <c r="R15" i="168"/>
  <c r="AH5" i="168"/>
  <c r="R11" i="168"/>
  <c r="S7" i="168"/>
  <c r="T9" i="172"/>
  <c r="S17" i="168"/>
  <c r="S5" i="168"/>
  <c r="R5" i="168"/>
  <c r="Q13" i="168"/>
  <c r="S13" i="168" s="1"/>
  <c r="Q20" i="168"/>
  <c r="S20" i="168" s="1"/>
  <c r="R7" i="168"/>
  <c r="Q9" i="168"/>
  <c r="S9" i="168" s="1"/>
  <c r="R17" i="168"/>
  <c r="Q19" i="168" l="1"/>
  <c r="Q23" i="168" s="1"/>
  <c r="R15" i="162" l="1"/>
  <c r="R14" i="162"/>
  <c r="R13" i="162"/>
  <c r="R12" i="162"/>
  <c r="N22" i="159"/>
  <c r="N21" i="159"/>
  <c r="P20" i="159"/>
  <c r="P19" i="159"/>
  <c r="P18" i="159"/>
  <c r="P17" i="159"/>
  <c r="P16" i="159"/>
  <c r="P15" i="159"/>
  <c r="P14" i="159"/>
  <c r="P13" i="159"/>
  <c r="P12" i="159"/>
  <c r="P11" i="159"/>
  <c r="P10" i="159"/>
  <c r="P9" i="159"/>
  <c r="C10" i="159"/>
  <c r="E10" i="159" s="1"/>
  <c r="C11" i="159"/>
  <c r="E11" i="159" s="1"/>
  <c r="C12" i="159"/>
  <c r="C13" i="159"/>
  <c r="E13" i="159" s="1"/>
  <c r="C14" i="159"/>
  <c r="E14" i="159" s="1"/>
  <c r="C15" i="159"/>
  <c r="C16" i="159"/>
  <c r="E16" i="159" s="1"/>
  <c r="C17" i="159"/>
  <c r="E17" i="159" s="1"/>
  <c r="C18" i="159"/>
  <c r="C19" i="159"/>
  <c r="E19" i="159" s="1"/>
  <c r="C20" i="159"/>
  <c r="C9" i="159"/>
  <c r="E9" i="159" s="1"/>
  <c r="E18" i="159"/>
  <c r="D13" i="158"/>
  <c r="T12" i="158"/>
  <c r="N12" i="158"/>
  <c r="N11" i="158"/>
  <c r="Q21" i="155"/>
  <c r="O19" i="155"/>
  <c r="O18" i="155"/>
  <c r="R18" i="155" s="1"/>
  <c r="O17" i="155"/>
  <c r="R16" i="155" s="1"/>
  <c r="O16" i="155"/>
  <c r="O15" i="155"/>
  <c r="O14" i="155"/>
  <c r="O13" i="155"/>
  <c r="O12" i="155"/>
  <c r="Q12" i="155" s="1"/>
  <c r="O11" i="155"/>
  <c r="O10" i="155"/>
  <c r="R10" i="155" s="1"/>
  <c r="O9" i="155"/>
  <c r="O8" i="155"/>
  <c r="O7" i="155"/>
  <c r="O6" i="155"/>
  <c r="O22" i="155"/>
  <c r="O21" i="155"/>
  <c r="V6" i="155"/>
  <c r="AG6" i="155"/>
  <c r="AF6" i="155"/>
  <c r="AE6" i="155"/>
  <c r="AD6" i="155"/>
  <c r="AC6" i="155"/>
  <c r="AB6" i="155"/>
  <c r="AA6" i="155"/>
  <c r="Z6" i="155"/>
  <c r="Y6" i="155"/>
  <c r="X6" i="155"/>
  <c r="AH6" i="155" s="1"/>
  <c r="W6" i="155"/>
  <c r="Q14" i="155"/>
  <c r="R6" i="155"/>
  <c r="Q16" i="155"/>
  <c r="Q8" i="155"/>
  <c r="J3" i="154"/>
  <c r="K9" i="154"/>
  <c r="K10" i="154"/>
  <c r="K11" i="154"/>
  <c r="K12" i="154"/>
  <c r="K13" i="154"/>
  <c r="K14" i="154"/>
  <c r="K15" i="154"/>
  <c r="K16" i="154"/>
  <c r="K17" i="154"/>
  <c r="K18" i="154"/>
  <c r="K19" i="154"/>
  <c r="K8" i="154"/>
  <c r="L9" i="154"/>
  <c r="L10" i="154"/>
  <c r="L11" i="154"/>
  <c r="L12" i="154"/>
  <c r="L13" i="154"/>
  <c r="L14" i="154"/>
  <c r="L15" i="154"/>
  <c r="L16" i="154"/>
  <c r="L17" i="154"/>
  <c r="L18" i="154"/>
  <c r="L19" i="154"/>
  <c r="L8" i="154"/>
  <c r="J9" i="154"/>
  <c r="J10" i="154"/>
  <c r="J11" i="154"/>
  <c r="J12" i="154"/>
  <c r="J13" i="154"/>
  <c r="J14" i="154"/>
  <c r="J15" i="154"/>
  <c r="J16" i="154"/>
  <c r="J17" i="154"/>
  <c r="J18" i="154"/>
  <c r="J19" i="154"/>
  <c r="J8" i="154"/>
  <c r="G9" i="154"/>
  <c r="G10" i="154"/>
  <c r="G11" i="154"/>
  <c r="G12" i="154"/>
  <c r="G13" i="154"/>
  <c r="G14" i="154"/>
  <c r="G15" i="154"/>
  <c r="G16" i="154"/>
  <c r="G17" i="154"/>
  <c r="G18" i="154"/>
  <c r="G19" i="154"/>
  <c r="G8" i="154"/>
  <c r="H20" i="154"/>
  <c r="H21" i="154"/>
  <c r="I21" i="154"/>
  <c r="F21" i="154"/>
  <c r="E21" i="154"/>
  <c r="I20" i="154"/>
  <c r="F20" i="154"/>
  <c r="E20" i="154"/>
  <c r="S8" i="155" l="1"/>
  <c r="S16" i="155"/>
  <c r="R8" i="155"/>
  <c r="S12" i="155"/>
  <c r="B11" i="157"/>
  <c r="M9" i="173"/>
  <c r="M11" i="173" s="1"/>
  <c r="M12" i="173"/>
  <c r="M14" i="173" s="1"/>
  <c r="M6" i="173"/>
  <c r="M8" i="173" s="1"/>
  <c r="G21" i="167"/>
  <c r="G20" i="167"/>
  <c r="T8" i="172"/>
  <c r="T8" i="158"/>
  <c r="E13" i="158"/>
  <c r="N8" i="158"/>
  <c r="T9" i="158"/>
  <c r="P22" i="159"/>
  <c r="P21" i="159"/>
  <c r="E15" i="159"/>
  <c r="E20" i="159"/>
  <c r="E12" i="159"/>
  <c r="C22" i="159"/>
  <c r="C21" i="159"/>
  <c r="S21" i="155"/>
  <c r="R12" i="155"/>
  <c r="S14" i="155"/>
  <c r="Q18" i="155"/>
  <c r="S18" i="155" s="1"/>
  <c r="Q10" i="155"/>
  <c r="S10" i="155" s="1"/>
  <c r="R21" i="155"/>
  <c r="R14" i="155"/>
  <c r="Q6" i="155"/>
  <c r="K21" i="154"/>
  <c r="G21" i="154"/>
  <c r="J21" i="154"/>
  <c r="G20" i="154"/>
  <c r="L21" i="154"/>
  <c r="M63" i="153"/>
  <c r="M62" i="153"/>
  <c r="M61" i="153"/>
  <c r="M60" i="153"/>
  <c r="M59" i="153"/>
  <c r="M58" i="153"/>
  <c r="M57" i="153"/>
  <c r="M56" i="153"/>
  <c r="M54" i="153"/>
  <c r="M45" i="153"/>
  <c r="M44" i="153"/>
  <c r="M43" i="153"/>
  <c r="M42" i="153"/>
  <c r="M41" i="153"/>
  <c r="M40" i="153"/>
  <c r="M37" i="153"/>
  <c r="M36" i="153"/>
  <c r="M35" i="153"/>
  <c r="M33" i="153"/>
  <c r="M30" i="153"/>
  <c r="M29" i="153"/>
  <c r="M28" i="153"/>
  <c r="M27" i="153"/>
  <c r="M25" i="153"/>
  <c r="M24" i="153"/>
  <c r="M23" i="153"/>
  <c r="M22" i="153"/>
  <c r="M21" i="153"/>
  <c r="M20" i="153"/>
  <c r="M19" i="153"/>
  <c r="M17" i="153"/>
  <c r="M16" i="153"/>
  <c r="M15" i="153"/>
  <c r="M14" i="153"/>
  <c r="M13" i="153"/>
  <c r="M11" i="153"/>
  <c r="M10" i="153"/>
  <c r="M9" i="153"/>
  <c r="M8" i="153"/>
  <c r="M7" i="153"/>
  <c r="M6" i="153"/>
  <c r="M5" i="153"/>
  <c r="L60" i="150"/>
  <c r="L60" i="165" s="1"/>
  <c r="E9" i="166"/>
  <c r="E10" i="166" s="1"/>
  <c r="E11" i="166" s="1"/>
  <c r="E12" i="166" s="1"/>
  <c r="E13" i="166" s="1"/>
  <c r="E14" i="166" s="1"/>
  <c r="E15" i="166" s="1"/>
  <c r="E16" i="166" s="1"/>
  <c r="E17" i="166" s="1"/>
  <c r="E18" i="166" s="1"/>
  <c r="E19" i="166" s="1"/>
  <c r="E20" i="166" s="1"/>
  <c r="L17" i="150"/>
  <c r="S6" i="155" l="1"/>
  <c r="Q20" i="155"/>
  <c r="Q24" i="155" s="1"/>
  <c r="L145" i="150"/>
  <c r="L17" i="165"/>
  <c r="L145" i="165" s="1"/>
  <c r="L106" i="145"/>
  <c r="C27" i="19"/>
  <c r="L43" i="145"/>
  <c r="E9" i="152"/>
  <c r="B9" i="159" s="1"/>
  <c r="M9" i="159" s="1"/>
  <c r="E21" i="159"/>
  <c r="E22" i="159"/>
  <c r="M65" i="153"/>
  <c r="G65" i="153" s="1"/>
  <c r="L167" i="180" l="1"/>
  <c r="L107" i="180"/>
  <c r="L17" i="180"/>
  <c r="L18" i="180"/>
  <c r="L52" i="180"/>
  <c r="F9" i="159"/>
  <c r="B9" i="42"/>
  <c r="K9" i="42" s="1"/>
  <c r="E10" i="152"/>
  <c r="E11" i="152" s="1"/>
  <c r="C9" i="166"/>
  <c r="C10" i="166" s="1"/>
  <c r="C11" i="166" s="1"/>
  <c r="C12" i="166" s="1"/>
  <c r="C13" i="166" s="1"/>
  <c r="C14" i="166" s="1"/>
  <c r="C15" i="166" s="1"/>
  <c r="C16" i="166" s="1"/>
  <c r="C17" i="166" s="1"/>
  <c r="C18" i="166" s="1"/>
  <c r="C19" i="166" s="1"/>
  <c r="C20" i="166" s="1"/>
  <c r="C9" i="152"/>
  <c r="C10" i="152" s="1"/>
  <c r="C11" i="152" s="1"/>
  <c r="C12" i="152" s="1"/>
  <c r="C13" i="152" s="1"/>
  <c r="C14" i="152" s="1"/>
  <c r="C15" i="152" s="1"/>
  <c r="Q9" i="159"/>
  <c r="L78" i="180" l="1"/>
  <c r="L113" i="180"/>
  <c r="L79" i="180"/>
  <c r="L138" i="180"/>
  <c r="L173" i="180"/>
  <c r="L139" i="180"/>
  <c r="L16" i="180"/>
  <c r="B10" i="159"/>
  <c r="M10" i="159" s="1"/>
  <c r="D9" i="166"/>
  <c r="D10" i="166" s="1"/>
  <c r="D11" i="166" s="1"/>
  <c r="D12" i="166" s="1"/>
  <c r="D13" i="166" s="1"/>
  <c r="D14" i="166" s="1"/>
  <c r="D15" i="166" s="1"/>
  <c r="D16" i="166" s="1"/>
  <c r="D17" i="166" s="1"/>
  <c r="D18" i="166" s="1"/>
  <c r="D19" i="166" s="1"/>
  <c r="D20" i="166" s="1"/>
  <c r="D9" i="152"/>
  <c r="D10" i="152" s="1"/>
  <c r="D11" i="152" s="1"/>
  <c r="D12" i="152" s="1"/>
  <c r="D13" i="152" s="1"/>
  <c r="D14" i="152" s="1"/>
  <c r="D15" i="152" s="1"/>
  <c r="D16" i="152" s="1"/>
  <c r="D17" i="152" s="1"/>
  <c r="D18" i="152" s="1"/>
  <c r="D19" i="152" s="1"/>
  <c r="D20" i="152" s="1"/>
  <c r="E12" i="152"/>
  <c r="B11" i="159"/>
  <c r="C16" i="152"/>
  <c r="L77" i="180" l="1"/>
  <c r="K81" i="180" s="1"/>
  <c r="K20" i="180"/>
  <c r="H6" i="173"/>
  <c r="L137" i="180"/>
  <c r="F10" i="159"/>
  <c r="B10" i="42"/>
  <c r="K10" i="42" s="1"/>
  <c r="E13" i="152"/>
  <c r="B12" i="159"/>
  <c r="Q10" i="159"/>
  <c r="M11" i="159"/>
  <c r="Q11" i="159" s="1"/>
  <c r="B11" i="42"/>
  <c r="K11" i="42" s="1"/>
  <c r="F11" i="159"/>
  <c r="C17" i="152"/>
  <c r="L7" i="18"/>
  <c r="H9" i="173" l="1"/>
  <c r="O9" i="173" s="1"/>
  <c r="O6" i="173"/>
  <c r="H8" i="173"/>
  <c r="O8" i="173" s="1"/>
  <c r="K141" i="180"/>
  <c r="H12" i="173"/>
  <c r="M12" i="159"/>
  <c r="Q12" i="159" s="1"/>
  <c r="B12" i="42"/>
  <c r="K12" i="42" s="1"/>
  <c r="F12" i="159"/>
  <c r="E14" i="152"/>
  <c r="B13" i="159"/>
  <c r="C18" i="152"/>
  <c r="K67" i="145"/>
  <c r="E67" i="145"/>
  <c r="K7" i="145"/>
  <c r="E7" i="145"/>
  <c r="H11" i="173" l="1"/>
  <c r="O11" i="173" s="1"/>
  <c r="O12" i="173"/>
  <c r="H14" i="173"/>
  <c r="O14" i="173" s="1"/>
  <c r="M13" i="159"/>
  <c r="B13" i="42"/>
  <c r="K13" i="42" s="1"/>
  <c r="F13" i="159"/>
  <c r="E15" i="152"/>
  <c r="B14" i="159"/>
  <c r="C19" i="152"/>
  <c r="Q13" i="159" l="1"/>
  <c r="M14" i="159"/>
  <c r="Q14" i="159" s="1"/>
  <c r="B14" i="42"/>
  <c r="K14" i="42" s="1"/>
  <c r="F14" i="159"/>
  <c r="E16" i="152"/>
  <c r="B15" i="159"/>
  <c r="C20" i="152"/>
  <c r="R98" i="18"/>
  <c r="L98" i="18" s="1"/>
  <c r="M15" i="159" l="1"/>
  <c r="Q15" i="159" s="1"/>
  <c r="B15" i="42"/>
  <c r="K15" i="42" s="1"/>
  <c r="F15" i="159"/>
  <c r="E17" i="152"/>
  <c r="B16" i="159"/>
  <c r="R65" i="18"/>
  <c r="L65" i="18" s="1"/>
  <c r="R64" i="18"/>
  <c r="L64" i="18" s="1"/>
  <c r="M16" i="159" l="1"/>
  <c r="Q16" i="159" s="1"/>
  <c r="B16" i="42"/>
  <c r="K16" i="42" s="1"/>
  <c r="F16" i="159"/>
  <c r="E18" i="152"/>
  <c r="B17" i="159"/>
  <c r="R49" i="18"/>
  <c r="L49" i="18" s="1"/>
  <c r="R41" i="18"/>
  <c r="L41" i="18" s="1"/>
  <c r="R40" i="18"/>
  <c r="L40" i="18" s="1"/>
  <c r="R29" i="18"/>
  <c r="L29" i="18" s="1"/>
  <c r="M17" i="159" l="1"/>
  <c r="Q17" i="159" s="1"/>
  <c r="B17" i="42"/>
  <c r="K17" i="42" s="1"/>
  <c r="F17" i="159"/>
  <c r="E19" i="152"/>
  <c r="B18" i="159"/>
  <c r="K252" i="145"/>
  <c r="K192" i="145"/>
  <c r="K131" i="145"/>
  <c r="E252" i="145"/>
  <c r="E192" i="145"/>
  <c r="E131" i="145"/>
  <c r="M18" i="159" l="1"/>
  <c r="Q18" i="159" s="1"/>
  <c r="B18" i="42"/>
  <c r="K18" i="42" s="1"/>
  <c r="F18" i="159"/>
  <c r="E20" i="152"/>
  <c r="B20" i="159" s="1"/>
  <c r="B19" i="159"/>
  <c r="N296" i="145"/>
  <c r="N295" i="145"/>
  <c r="N294" i="145"/>
  <c r="N293" i="145"/>
  <c r="L294" i="145"/>
  <c r="L293" i="145"/>
  <c r="K261" i="145" s="1"/>
  <c r="M19" i="159" l="1"/>
  <c r="Q19" i="159" s="1"/>
  <c r="B19" i="42"/>
  <c r="K19" i="42" s="1"/>
  <c r="F19" i="159"/>
  <c r="M20" i="159"/>
  <c r="B20" i="42"/>
  <c r="K20" i="42" s="1"/>
  <c r="F20" i="159"/>
  <c r="B22" i="159"/>
  <c r="R130" i="18" s="1"/>
  <c r="I45" i="38"/>
  <c r="Q20" i="159" l="1"/>
  <c r="M22" i="159"/>
  <c r="F22" i="159"/>
  <c r="F10" i="21"/>
  <c r="C10" i="21"/>
  <c r="B10" i="21"/>
  <c r="F9" i="21"/>
  <c r="F8" i="21"/>
  <c r="G7" i="21"/>
  <c r="G6" i="21"/>
  <c r="F6" i="21"/>
  <c r="C9" i="21"/>
  <c r="C8" i="21"/>
  <c r="C6" i="21"/>
  <c r="M11" i="19"/>
  <c r="B11" i="19"/>
  <c r="C82" i="121" s="1"/>
  <c r="M10" i="19"/>
  <c r="E70" i="121" s="1"/>
  <c r="F70" i="121" s="1"/>
  <c r="B10" i="19"/>
  <c r="M9" i="19"/>
  <c r="B9" i="19"/>
  <c r="M8" i="19"/>
  <c r="B8" i="19"/>
  <c r="B19" i="26" s="1"/>
  <c r="M7" i="19"/>
  <c r="B7" i="19"/>
  <c r="B11" i="26" s="1"/>
  <c r="Q22" i="159" l="1"/>
  <c r="E89" i="121"/>
  <c r="F89" i="121" s="1"/>
  <c r="L433" i="145"/>
  <c r="K395" i="145" s="1"/>
  <c r="J394" i="145"/>
  <c r="E388" i="145"/>
  <c r="K386" i="145"/>
  <c r="E386" i="145"/>
  <c r="L367" i="145"/>
  <c r="K327" i="145" s="1"/>
  <c r="L366" i="145"/>
  <c r="J325" i="145"/>
  <c r="J322" i="145"/>
  <c r="I321" i="145"/>
  <c r="J260" i="145"/>
  <c r="E254" i="145"/>
  <c r="L233" i="145"/>
  <c r="K201" i="145" s="1"/>
  <c r="L232" i="145"/>
  <c r="J199" i="145"/>
  <c r="E194" i="145"/>
  <c r="L173" i="145"/>
  <c r="K141" i="145" s="1"/>
  <c r="L172" i="145"/>
  <c r="J139" i="145"/>
  <c r="E133" i="145"/>
  <c r="L110" i="145"/>
  <c r="L109" i="145"/>
  <c r="L46" i="145"/>
  <c r="H42" i="183" s="1"/>
  <c r="E9" i="145"/>
  <c r="G9" i="21"/>
  <c r="K14" i="145" l="1"/>
  <c r="K328" i="145"/>
  <c r="L234" i="145"/>
  <c r="L368" i="145"/>
  <c r="L174" i="145"/>
  <c r="L434" i="145"/>
  <c r="K396" i="145" s="1"/>
  <c r="L47" i="145"/>
  <c r="H43" i="183" s="1"/>
  <c r="K75" i="145"/>
  <c r="L111" i="145"/>
  <c r="K140" i="145"/>
  <c r="K139" i="145" s="1"/>
  <c r="F9" i="19" s="1"/>
  <c r="K200" i="145"/>
  <c r="K199" i="145" s="1"/>
  <c r="F10" i="19" s="1"/>
  <c r="K326" i="145"/>
  <c r="L295" i="145"/>
  <c r="K76" i="145" l="1"/>
  <c r="K77" i="145" s="1"/>
  <c r="F8" i="19" s="1"/>
  <c r="L8" i="19" s="1"/>
  <c r="G10" i="21"/>
  <c r="G8" i="21"/>
  <c r="K262" i="145"/>
  <c r="K260" i="145" s="1"/>
  <c r="F11" i="19" s="1"/>
  <c r="K15" i="145"/>
  <c r="K394" i="145"/>
  <c r="K325" i="145"/>
  <c r="K16" i="145" l="1"/>
  <c r="F7" i="19" s="1"/>
  <c r="L7" i="19" s="1"/>
  <c r="H89" i="121"/>
  <c r="K89" i="121" s="1"/>
  <c r="R85" i="18" l="1"/>
  <c r="L85" i="18" s="1"/>
  <c r="S139" i="18" l="1"/>
  <c r="R119" i="18"/>
  <c r="L119" i="18" s="1"/>
  <c r="R117" i="18"/>
  <c r="L117" i="18" s="1"/>
  <c r="R108" i="18"/>
  <c r="L108" i="18" s="1"/>
  <c r="R97" i="18"/>
  <c r="L97" i="18" s="1"/>
  <c r="R95" i="18"/>
  <c r="L95" i="18" s="1"/>
  <c r="R84" i="18"/>
  <c r="L84" i="18" s="1"/>
  <c r="R81" i="18"/>
  <c r="L81" i="18" s="1"/>
  <c r="R80" i="18"/>
  <c r="L80" i="18" s="1"/>
  <c r="R66" i="18" l="1"/>
  <c r="L66" i="18" s="1"/>
  <c r="R56" i="18" l="1"/>
  <c r="L56" i="18" s="1"/>
  <c r="R53" i="18"/>
  <c r="L53" i="18" s="1"/>
  <c r="R128" i="18" l="1"/>
  <c r="L128" i="18" s="1"/>
  <c r="R123" i="18"/>
  <c r="L123" i="18" s="1"/>
  <c r="R120" i="18"/>
  <c r="L120" i="18" s="1"/>
  <c r="R113" i="18"/>
  <c r="L113" i="18" s="1"/>
  <c r="R110" i="18"/>
  <c r="L110" i="18" s="1"/>
  <c r="R107" i="18"/>
  <c r="L107" i="18" s="1"/>
  <c r="R106" i="18"/>
  <c r="L106" i="18" s="1"/>
  <c r="R100" i="18"/>
  <c r="L100" i="18" s="1"/>
  <c r="R88" i="18"/>
  <c r="L88" i="18" s="1"/>
  <c r="R76" i="18"/>
  <c r="L76" i="18" s="1"/>
  <c r="R72" i="18"/>
  <c r="L72" i="18" s="1"/>
  <c r="R54" i="18"/>
  <c r="L54" i="18" s="1"/>
  <c r="R43" i="18"/>
  <c r="L43" i="18" s="1"/>
  <c r="R38" i="18"/>
  <c r="L38" i="18" s="1"/>
  <c r="R18" i="18"/>
  <c r="L18" i="18" s="1"/>
  <c r="B9" i="21"/>
  <c r="B35" i="26" s="1"/>
  <c r="C45" i="121"/>
  <c r="B7" i="21"/>
  <c r="E12" i="121"/>
  <c r="H32" i="121"/>
  <c r="K32" i="121" s="1"/>
  <c r="R39" i="18"/>
  <c r="L39" i="18" s="1"/>
  <c r="R9" i="18"/>
  <c r="L9" i="18" s="1"/>
  <c r="L8" i="18"/>
  <c r="M30" i="41"/>
  <c r="L30" i="41"/>
  <c r="M29" i="41"/>
  <c r="L29" i="41"/>
  <c r="F30" i="38"/>
  <c r="H30" i="38"/>
  <c r="M8" i="38"/>
  <c r="N8" i="38"/>
  <c r="M9" i="38"/>
  <c r="N9" i="38"/>
  <c r="M10" i="38"/>
  <c r="N10" i="38"/>
  <c r="M11" i="38"/>
  <c r="N11" i="38"/>
  <c r="M12" i="38"/>
  <c r="N12" i="38"/>
  <c r="M13" i="38"/>
  <c r="N13" i="38"/>
  <c r="M14" i="38"/>
  <c r="N14" i="38"/>
  <c r="M15" i="38"/>
  <c r="N15" i="38"/>
  <c r="M16" i="38"/>
  <c r="N16" i="38"/>
  <c r="M17" i="38"/>
  <c r="N17" i="38"/>
  <c r="M18" i="38"/>
  <c r="N18" i="38"/>
  <c r="M19" i="38"/>
  <c r="N19" i="38"/>
  <c r="E20" i="38"/>
  <c r="F20" i="38"/>
  <c r="I150" i="18" s="1"/>
  <c r="G20" i="38"/>
  <c r="E21" i="38"/>
  <c r="G21" i="38"/>
  <c r="C30" i="38"/>
  <c r="H34" i="38"/>
  <c r="I34" i="38"/>
  <c r="H35" i="38"/>
  <c r="I35" i="38"/>
  <c r="H36" i="38"/>
  <c r="I36" i="38"/>
  <c r="H37" i="38"/>
  <c r="I37" i="38"/>
  <c r="H38" i="38"/>
  <c r="I38" i="38"/>
  <c r="H39" i="38"/>
  <c r="I39" i="38"/>
  <c r="H40" i="38"/>
  <c r="I40" i="38"/>
  <c r="H41" i="38"/>
  <c r="I41" i="38"/>
  <c r="H42" i="38"/>
  <c r="I42" i="38"/>
  <c r="H43" i="38"/>
  <c r="I43" i="38"/>
  <c r="H44" i="38"/>
  <c r="I44" i="38"/>
  <c r="H45" i="38"/>
  <c r="E46" i="38"/>
  <c r="F46" i="38"/>
  <c r="B22" i="41" s="1"/>
  <c r="K28" i="41" s="1"/>
  <c r="K30" i="41" s="1"/>
  <c r="G46" i="38"/>
  <c r="E47" i="38"/>
  <c r="F47" i="38"/>
  <c r="G47" i="38"/>
  <c r="D70" i="121"/>
  <c r="D89" i="121" s="1"/>
  <c r="D5" i="137"/>
  <c r="B43" i="26"/>
  <c r="B51" i="26"/>
  <c r="B60" i="26"/>
  <c r="B69" i="26"/>
  <c r="C63" i="121"/>
  <c r="R4" i="18"/>
  <c r="R6" i="18"/>
  <c r="R7" i="18"/>
  <c r="V8" i="18"/>
  <c r="R10" i="18"/>
  <c r="L10" i="18" s="1"/>
  <c r="R11" i="18"/>
  <c r="L11" i="18" s="1"/>
  <c r="R12" i="18"/>
  <c r="L12" i="18" s="1"/>
  <c r="I12" i="18" s="1"/>
  <c r="R13" i="18"/>
  <c r="L13" i="18" s="1"/>
  <c r="R14" i="18"/>
  <c r="L14" i="18" s="1"/>
  <c r="R15" i="18"/>
  <c r="L15" i="18" s="1"/>
  <c r="R16" i="18"/>
  <c r="L16" i="18" s="1"/>
  <c r="R17" i="18"/>
  <c r="L17" i="18" s="1"/>
  <c r="R19" i="18"/>
  <c r="L19" i="18" s="1"/>
  <c r="R20" i="18"/>
  <c r="L20" i="18" s="1"/>
  <c r="R21" i="18"/>
  <c r="L21" i="18" s="1"/>
  <c r="I21" i="18" s="1"/>
  <c r="R22" i="18"/>
  <c r="L22" i="18" s="1"/>
  <c r="R23" i="18"/>
  <c r="L23" i="18" s="1"/>
  <c r="R24" i="18"/>
  <c r="L24" i="18" s="1"/>
  <c r="R26" i="18"/>
  <c r="L26" i="18" s="1"/>
  <c r="R27" i="18"/>
  <c r="L27" i="18" s="1"/>
  <c r="R28" i="18"/>
  <c r="L28" i="18" s="1"/>
  <c r="R31" i="18"/>
  <c r="L31" i="18" s="1"/>
  <c r="R32" i="18"/>
  <c r="L32" i="18" s="1"/>
  <c r="I32" i="18" s="1"/>
  <c r="R33" i="18"/>
  <c r="L33" i="18" s="1"/>
  <c r="R34" i="18"/>
  <c r="L34" i="18" s="1"/>
  <c r="R35" i="18"/>
  <c r="L35" i="18" s="1"/>
  <c r="R36" i="18"/>
  <c r="L36" i="18" s="1"/>
  <c r="R42" i="18"/>
  <c r="L42" i="18" s="1"/>
  <c r="R45" i="18"/>
  <c r="L45" i="18" s="1"/>
  <c r="R47" i="18"/>
  <c r="L47" i="18" s="1"/>
  <c r="R48" i="18"/>
  <c r="L48" i="18" s="1"/>
  <c r="I48" i="18" s="1"/>
  <c r="R57" i="18"/>
  <c r="L57" i="18" s="1"/>
  <c r="R58" i="18"/>
  <c r="L58" i="18" s="1"/>
  <c r="R59" i="18"/>
  <c r="L59" i="18" s="1"/>
  <c r="R60" i="18"/>
  <c r="L60" i="18" s="1"/>
  <c r="R61" i="18"/>
  <c r="L61" i="18" s="1"/>
  <c r="R62" i="18"/>
  <c r="L62" i="18" s="1"/>
  <c r="R67" i="18"/>
  <c r="L67" i="18" s="1"/>
  <c r="R68" i="18"/>
  <c r="L68" i="18" s="1"/>
  <c r="I68" i="18" s="1"/>
  <c r="R71" i="18"/>
  <c r="L71" i="18" s="1"/>
  <c r="R74" i="18"/>
  <c r="L74" i="18" s="1"/>
  <c r="R77" i="18"/>
  <c r="L77" i="18" s="1"/>
  <c r="R79" i="18"/>
  <c r="L79" i="18" s="1"/>
  <c r="R86" i="18"/>
  <c r="L86" i="18" s="1"/>
  <c r="R87" i="18"/>
  <c r="L87" i="18" s="1"/>
  <c r="R89" i="18"/>
  <c r="L89" i="18" s="1"/>
  <c r="I89" i="18" s="1"/>
  <c r="R91" i="18"/>
  <c r="L91" i="18" s="1"/>
  <c r="R92" i="18"/>
  <c r="L92" i="18" s="1"/>
  <c r="R93" i="18"/>
  <c r="L93" i="18" s="1"/>
  <c r="R96" i="18"/>
  <c r="L96" i="18" s="1"/>
  <c r="R99" i="18"/>
  <c r="L99" i="18" s="1"/>
  <c r="R101" i="18"/>
  <c r="L101" i="18" s="1"/>
  <c r="R102" i="18"/>
  <c r="L102" i="18" s="1"/>
  <c r="R103" i="18"/>
  <c r="L103" i="18" s="1"/>
  <c r="I103" i="18" s="1"/>
  <c r="R105" i="18"/>
  <c r="L105" i="18" s="1"/>
  <c r="R109" i="18"/>
  <c r="L109" i="18" s="1"/>
  <c r="R111" i="18"/>
  <c r="L111" i="18" s="1"/>
  <c r="R112" i="18"/>
  <c r="L112" i="18" s="1"/>
  <c r="R115" i="18"/>
  <c r="L115" i="18" s="1"/>
  <c r="R121" i="18"/>
  <c r="L121" i="18" s="1"/>
  <c r="R124" i="18"/>
  <c r="L124" i="18" s="1"/>
  <c r="R125" i="18"/>
  <c r="L125" i="18" s="1"/>
  <c r="I125" i="18" s="1"/>
  <c r="R126" i="18"/>
  <c r="L126" i="18" s="1"/>
  <c r="R127" i="18"/>
  <c r="L127" i="18" s="1"/>
  <c r="R129" i="18"/>
  <c r="L129" i="18" s="1"/>
  <c r="R131" i="18"/>
  <c r="S131" i="18"/>
  <c r="I132" i="18"/>
  <c r="I143" i="18"/>
  <c r="I152" i="18"/>
  <c r="I160" i="18"/>
  <c r="I168" i="18"/>
  <c r="I178" i="18"/>
  <c r="I188" i="18"/>
  <c r="C9" i="42"/>
  <c r="L9" i="42"/>
  <c r="N9" i="42" s="1"/>
  <c r="C10" i="42"/>
  <c r="E10" i="42" s="1"/>
  <c r="L10" i="42"/>
  <c r="N10" i="42" s="1"/>
  <c r="C11" i="42"/>
  <c r="E11" i="42" s="1"/>
  <c r="L11" i="42"/>
  <c r="N11" i="42" s="1"/>
  <c r="C12" i="42"/>
  <c r="E12" i="42" s="1"/>
  <c r="L12" i="42"/>
  <c r="N12" i="42" s="1"/>
  <c r="C13" i="42"/>
  <c r="E13" i="42" s="1"/>
  <c r="L13" i="42"/>
  <c r="N13" i="42" s="1"/>
  <c r="C14" i="42"/>
  <c r="E14" i="42" s="1"/>
  <c r="L14" i="42"/>
  <c r="N14" i="42" s="1"/>
  <c r="C15" i="42"/>
  <c r="E15" i="42" s="1"/>
  <c r="L15" i="42"/>
  <c r="N15" i="42" s="1"/>
  <c r="C16" i="42"/>
  <c r="E16" i="42" s="1"/>
  <c r="L16" i="42"/>
  <c r="N16" i="42" s="1"/>
  <c r="C17" i="42"/>
  <c r="E17" i="42" s="1"/>
  <c r="L17" i="42"/>
  <c r="N17" i="42" s="1"/>
  <c r="C18" i="42"/>
  <c r="E18" i="42" s="1"/>
  <c r="L18" i="42"/>
  <c r="N18" i="42" s="1"/>
  <c r="C19" i="42"/>
  <c r="E19" i="42" s="1"/>
  <c r="L19" i="42"/>
  <c r="N19" i="42" s="1"/>
  <c r="C20" i="42"/>
  <c r="E20" i="42" s="1"/>
  <c r="L20" i="42"/>
  <c r="N20" i="42" s="1"/>
  <c r="F4" i="4"/>
  <c r="F6" i="4"/>
  <c r="F33" i="138"/>
  <c r="E3" i="65" s="1"/>
  <c r="L5" i="38"/>
  <c r="I186" i="18" l="1"/>
  <c r="I180" i="18"/>
  <c r="I175" i="18"/>
  <c r="I170" i="18"/>
  <c r="I166" i="18"/>
  <c r="I154" i="18"/>
  <c r="I149" i="18"/>
  <c r="I145" i="18"/>
  <c r="I141" i="18"/>
  <c r="I135" i="18"/>
  <c r="I127" i="18"/>
  <c r="I121" i="18"/>
  <c r="I109" i="18"/>
  <c r="I101" i="18"/>
  <c r="I92" i="18"/>
  <c r="I86" i="18"/>
  <c r="I71" i="18"/>
  <c r="I62" i="18"/>
  <c r="I58" i="18"/>
  <c r="I45" i="18"/>
  <c r="I34" i="18"/>
  <c r="I28" i="18"/>
  <c r="I23" i="18"/>
  <c r="I19" i="18"/>
  <c r="I14" i="18"/>
  <c r="I10" i="18"/>
  <c r="I187" i="18"/>
  <c r="I177" i="18"/>
  <c r="I167" i="18"/>
  <c r="I159" i="18"/>
  <c r="I151" i="18"/>
  <c r="I142" i="18"/>
  <c r="I124" i="18"/>
  <c r="I102" i="18"/>
  <c r="I87" i="18"/>
  <c r="I67" i="18"/>
  <c r="I47" i="18"/>
  <c r="I31" i="18"/>
  <c r="I20" i="18"/>
  <c r="B11" i="41"/>
  <c r="I184" i="18"/>
  <c r="I174" i="18"/>
  <c r="I165" i="18"/>
  <c r="I157" i="18"/>
  <c r="I148" i="18"/>
  <c r="I131" i="18"/>
  <c r="I115" i="18"/>
  <c r="I99" i="18"/>
  <c r="I79" i="18"/>
  <c r="I61" i="18"/>
  <c r="I42" i="18"/>
  <c r="I27" i="18"/>
  <c r="I17" i="18"/>
  <c r="I182" i="18"/>
  <c r="I173" i="18"/>
  <c r="I164" i="18"/>
  <c r="I156" i="18"/>
  <c r="I139" i="18"/>
  <c r="I130" i="18"/>
  <c r="I112" i="18"/>
  <c r="I96" i="18"/>
  <c r="I77" i="18"/>
  <c r="I60" i="18"/>
  <c r="I36" i="18"/>
  <c r="I26" i="18"/>
  <c r="I16" i="18"/>
  <c r="I181" i="18"/>
  <c r="I171" i="18"/>
  <c r="I163" i="18"/>
  <c r="I155" i="18"/>
  <c r="I146" i="18"/>
  <c r="I138" i="18"/>
  <c r="I129" i="18"/>
  <c r="I111" i="18"/>
  <c r="I93" i="18"/>
  <c r="I74" i="18"/>
  <c r="I59" i="18"/>
  <c r="I35" i="18"/>
  <c r="I24" i="18"/>
  <c r="I15" i="18"/>
  <c r="I179" i="18"/>
  <c r="I169" i="18"/>
  <c r="I161" i="18"/>
  <c r="I153" i="18"/>
  <c r="I144" i="18"/>
  <c r="I126" i="18"/>
  <c r="I105" i="18"/>
  <c r="I91" i="18"/>
  <c r="I57" i="18"/>
  <c r="I33" i="18"/>
  <c r="I22" i="18"/>
  <c r="I13" i="18"/>
  <c r="I98" i="18"/>
  <c r="I65" i="18"/>
  <c r="I64" i="18"/>
  <c r="I29" i="18"/>
  <c r="I40" i="18"/>
  <c r="I49" i="18"/>
  <c r="I41" i="18"/>
  <c r="I8" i="18"/>
  <c r="I7" i="18"/>
  <c r="F5" i="4"/>
  <c r="I38" i="18"/>
  <c r="L11" i="19"/>
  <c r="I136" i="18"/>
  <c r="I137" i="18"/>
  <c r="I134" i="18"/>
  <c r="I85" i="18"/>
  <c r="I84" i="18"/>
  <c r="I95" i="18"/>
  <c r="I108" i="18"/>
  <c r="I117" i="18"/>
  <c r="I80" i="18"/>
  <c r="I97" i="18"/>
  <c r="I119" i="18"/>
  <c r="I81" i="18"/>
  <c r="I66" i="18"/>
  <c r="I9" i="18"/>
  <c r="I56" i="18"/>
  <c r="I53" i="18"/>
  <c r="C25" i="121"/>
  <c r="D3" i="184" s="1"/>
  <c r="B8" i="21"/>
  <c r="B27" i="26" s="1"/>
  <c r="X11" i="18"/>
  <c r="X13" i="18"/>
  <c r="I72" i="18"/>
  <c r="I47" i="38"/>
  <c r="N22" i="42"/>
  <c r="L22" i="42"/>
  <c r="L21" i="42"/>
  <c r="I113" i="18"/>
  <c r="I128" i="18"/>
  <c r="C22" i="42"/>
  <c r="I21" i="38"/>
  <c r="I39" i="18"/>
  <c r="I11" i="18"/>
  <c r="X12" i="18"/>
  <c r="L9" i="19"/>
  <c r="H52" i="121"/>
  <c r="K52" i="121" s="1"/>
  <c r="I147" i="18"/>
  <c r="I140" i="18"/>
  <c r="I185" i="18"/>
  <c r="I176" i="18"/>
  <c r="I133" i="18"/>
  <c r="I158" i="18"/>
  <c r="I162" i="18"/>
  <c r="B6" i="21"/>
  <c r="C5" i="121"/>
  <c r="D3" i="183" s="1"/>
  <c r="I100" i="18"/>
  <c r="I110" i="18"/>
  <c r="I76" i="18"/>
  <c r="I106" i="18"/>
  <c r="N21" i="42"/>
  <c r="E9" i="42"/>
  <c r="I43" i="18"/>
  <c r="I172" i="18"/>
  <c r="H21" i="38"/>
  <c r="I107" i="18"/>
  <c r="I120" i="18"/>
  <c r="H47" i="38"/>
  <c r="I6" i="18"/>
  <c r="I54" i="18"/>
  <c r="I88" i="18"/>
  <c r="I183" i="18"/>
  <c r="C21" i="42"/>
  <c r="I18" i="18"/>
  <c r="I123" i="18"/>
  <c r="B18" i="41" l="1"/>
  <c r="B7" i="157"/>
  <c r="J28" i="41"/>
  <c r="J30" i="41" s="1"/>
  <c r="Y11" i="18"/>
  <c r="B20" i="41"/>
  <c r="B9" i="157"/>
  <c r="B8" i="157"/>
  <c r="L290" i="145"/>
  <c r="L229" i="145"/>
  <c r="L235" i="145" s="1"/>
  <c r="L169" i="145"/>
  <c r="L363" i="145"/>
  <c r="L430" i="145"/>
  <c r="Y13" i="18"/>
  <c r="B19" i="41"/>
  <c r="X14" i="18"/>
  <c r="F19" i="42"/>
  <c r="U19" i="42" s="1"/>
  <c r="F11" i="42"/>
  <c r="U11" i="42" s="1"/>
  <c r="F20" i="42"/>
  <c r="U20" i="42" s="1"/>
  <c r="Y12" i="18"/>
  <c r="L10" i="19"/>
  <c r="H70" i="121"/>
  <c r="K70" i="121" s="1"/>
  <c r="E52" i="121"/>
  <c r="F52" i="121" s="1"/>
  <c r="E21" i="42"/>
  <c r="E22" i="42"/>
  <c r="O17" i="42"/>
  <c r="V17" i="42" s="1"/>
  <c r="O15" i="42"/>
  <c r="V15" i="42" s="1"/>
  <c r="O18" i="42"/>
  <c r="V18" i="42" s="1"/>
  <c r="O11" i="42"/>
  <c r="V11" i="42" s="1"/>
  <c r="O13" i="42"/>
  <c r="V13" i="42" s="1"/>
  <c r="O14" i="42"/>
  <c r="V14" i="42" s="1"/>
  <c r="M18" i="19"/>
  <c r="B8" i="41" l="1"/>
  <c r="B8" i="171"/>
  <c r="C18" i="41"/>
  <c r="B7" i="171"/>
  <c r="B7" i="41"/>
  <c r="K9" i="41"/>
  <c r="B9" i="171"/>
  <c r="B10" i="171" s="1"/>
  <c r="B9" i="41"/>
  <c r="K7" i="41"/>
  <c r="G7" i="171"/>
  <c r="G7" i="157"/>
  <c r="G9" i="157"/>
  <c r="C20" i="41"/>
  <c r="G8" i="157"/>
  <c r="G8" i="171"/>
  <c r="L327" i="145"/>
  <c r="L369" i="145"/>
  <c r="L326" i="145"/>
  <c r="L140" i="145"/>
  <c r="L200" i="145"/>
  <c r="L141" i="145"/>
  <c r="L201" i="145"/>
  <c r="L175" i="145"/>
  <c r="L395" i="145"/>
  <c r="L435" i="145"/>
  <c r="L396" i="145"/>
  <c r="L75" i="145"/>
  <c r="L112" i="145"/>
  <c r="L76" i="145"/>
  <c r="L14" i="145"/>
  <c r="L48" i="145"/>
  <c r="H44" i="183" s="1"/>
  <c r="L15" i="145"/>
  <c r="L261" i="145"/>
  <c r="L262" i="145"/>
  <c r="L296" i="145"/>
  <c r="Y14" i="18"/>
  <c r="F10" i="42"/>
  <c r="U10" i="42" s="1"/>
  <c r="F18" i="19"/>
  <c r="H12" i="121"/>
  <c r="K12" i="121" s="1"/>
  <c r="G5" i="137" s="1"/>
  <c r="L18" i="19"/>
  <c r="F17" i="42"/>
  <c r="U17" i="42" s="1"/>
  <c r="F15" i="42"/>
  <c r="U15" i="42" s="1"/>
  <c r="F13" i="42"/>
  <c r="U13" i="42" s="1"/>
  <c r="O10" i="42"/>
  <c r="V10" i="42" s="1"/>
  <c r="F14" i="42"/>
  <c r="U14" i="42" s="1"/>
  <c r="F16" i="42"/>
  <c r="U16" i="42" s="1"/>
  <c r="F18" i="42"/>
  <c r="U18" i="42" s="1"/>
  <c r="O19" i="42"/>
  <c r="V19" i="42" s="1"/>
  <c r="O12" i="42"/>
  <c r="V12" i="42" s="1"/>
  <c r="O20" i="42"/>
  <c r="V20" i="42" s="1"/>
  <c r="O16" i="42"/>
  <c r="V16" i="42" s="1"/>
  <c r="F12" i="42"/>
  <c r="U12" i="42" s="1"/>
  <c r="K8" i="41"/>
  <c r="B21" i="41"/>
  <c r="C19" i="41"/>
  <c r="C8" i="171" s="1"/>
  <c r="J8" i="41" l="1"/>
  <c r="C8" i="41"/>
  <c r="L8" i="41" s="1"/>
  <c r="J7" i="41"/>
  <c r="C7" i="41"/>
  <c r="L7" i="41" s="1"/>
  <c r="M7" i="41"/>
  <c r="C7" i="171"/>
  <c r="G9" i="171"/>
  <c r="J9" i="41"/>
  <c r="C9" i="41"/>
  <c r="B10" i="41"/>
  <c r="M9" i="41"/>
  <c r="C9" i="171"/>
  <c r="L77" i="145"/>
  <c r="L16" i="145"/>
  <c r="L394" i="145"/>
  <c r="K398" i="145" s="1"/>
  <c r="L260" i="145"/>
  <c r="K264" i="145" s="1"/>
  <c r="L139" i="145"/>
  <c r="K143" i="145" s="1"/>
  <c r="L199" i="145"/>
  <c r="L325" i="145"/>
  <c r="K329" i="145" s="1"/>
  <c r="K22" i="42"/>
  <c r="O9" i="42"/>
  <c r="B22" i="42"/>
  <c r="F9" i="42"/>
  <c r="M8" i="41"/>
  <c r="K10" i="41"/>
  <c r="K11" i="41" s="1"/>
  <c r="C21" i="41"/>
  <c r="M10" i="41" s="1"/>
  <c r="C10" i="41" l="1"/>
  <c r="L10" i="41" s="1"/>
  <c r="J10" i="41"/>
  <c r="J11" i="41" s="1"/>
  <c r="L9" i="41"/>
  <c r="K79" i="145"/>
  <c r="G8" i="19"/>
  <c r="I32" i="121" s="1"/>
  <c r="L32" i="121" s="1"/>
  <c r="K18" i="145"/>
  <c r="G7" i="19"/>
  <c r="N7" i="19" s="1"/>
  <c r="G11" i="19"/>
  <c r="I89" i="121" s="1"/>
  <c r="L89" i="121" s="1"/>
  <c r="G9" i="19"/>
  <c r="G10" i="19"/>
  <c r="I70" i="121" s="1"/>
  <c r="L70" i="121" s="1"/>
  <c r="K203" i="145"/>
  <c r="U9" i="42"/>
  <c r="F22" i="42"/>
  <c r="G9" i="37" s="1"/>
  <c r="D7" i="137" s="1"/>
  <c r="V9" i="42"/>
  <c r="O22" i="42"/>
  <c r="G7" i="137" s="1"/>
  <c r="C22" i="41"/>
  <c r="M11" i="41" s="1"/>
  <c r="C11" i="41" l="1"/>
  <c r="L11" i="41" s="1"/>
  <c r="N11" i="19"/>
  <c r="I12" i="121"/>
  <c r="L12" i="121" s="1"/>
  <c r="N10" i="19"/>
  <c r="I52" i="121"/>
  <c r="L52" i="121" s="1"/>
  <c r="N9" i="19"/>
  <c r="G18" i="19"/>
  <c r="N18" i="19" s="1"/>
  <c r="T13" i="158"/>
  <c r="N7" i="158"/>
  <c r="C9" i="157"/>
  <c r="C8" i="157"/>
  <c r="B10" i="157"/>
  <c r="C7" i="157"/>
  <c r="C10" i="157" l="1"/>
  <c r="G10" i="171"/>
  <c r="G11" i="171" s="1"/>
  <c r="G10" i="157"/>
  <c r="G11" i="157" s="1"/>
  <c r="C11" i="157" l="1"/>
  <c r="C11" i="171" s="1"/>
  <c r="C10" i="171" s="1"/>
</calcChain>
</file>

<file path=xl/comments1.xml><?xml version="1.0" encoding="utf-8"?>
<comments xmlns="http://schemas.openxmlformats.org/spreadsheetml/2006/main">
  <authors>
    <author>user</author>
  </authors>
  <commentList>
    <comment ref="L3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กำหนดให้ค่าเฉลี่ยเป็นค่า ตันความเย็นรวม = กำลังไฟฟ้ารวม (1TR = 1kW)</t>
        </r>
      </text>
    </comment>
  </commentList>
</comments>
</file>

<file path=xl/sharedStrings.xml><?xml version="1.0" encoding="utf-8"?>
<sst xmlns="http://schemas.openxmlformats.org/spreadsheetml/2006/main" count="4682" uniqueCount="1421">
  <si>
    <t>(1)  พื้นที่ใช้สอยสำหรับโรงแรม ได้แก่ ส่วนบริการห้องพัก พื้นที่ส่วนสาธารณะ ส่วนบริการด้านหน้า และส่วนบริการด้านหลัง</t>
  </si>
  <si>
    <t>หมายเหตุ  :</t>
  </si>
  <si>
    <t>การกำหนดเป้าหมาย</t>
  </si>
  <si>
    <t>ข้าพเจ้าในฐานะผู้รับผิดชอบด้านพลังงานของอาคารควบคุม ขอรับรองว่าได้ดำเนินการจัดการพลังงาน</t>
  </si>
  <si>
    <t>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</si>
  <si>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>ค่าเป้าหมาย</t>
  </si>
  <si>
    <t>ร้อยละที่ลดลงของปริมาณพลังงานที่ใช้เดิม</t>
  </si>
  <si>
    <t>ระดับของค่าการใช้พลังงานต่อหน่วยบริการ</t>
  </si>
  <si>
    <t>หมายเหตุ : ในการกำหนดเป้าหมายการอนุรักษ์พลังงาน ให้เลือกดำเนินการอย่างใดอย่างหนึ่ง</t>
  </si>
  <si>
    <t>คณะทำงานด้านการจัดการพลังงานได้ดำเนินการติดตามความก้าวหน้าของการปฏิบัติตามมาตรการและแผน</t>
  </si>
  <si>
    <t>อนุรักษ์พลังงนที่กำหนดไว้ โดยผลการดำเนินการสรุปได้ดังต่อไปนี้</t>
  </si>
  <si>
    <t xml:space="preserve"> ในกรณีไม่มีค่าความร้อนสูงจากผู้จำหน่าย ให้อ้างอิงค่าความร้อนเฉลี่ยตามที่กรมพัฒนาพลังงานทดแทนและอนุรักษ์พลังงานกำหนด</t>
  </si>
  <si>
    <t>เป็นผู้ได้รับประกาศนียบัตรวิชาชีพชั้นสูงและมีประสบการณ์การทำงานในอาคารอย่างน้อยสามปีโดยมีผลงานด้านการอนุรักษ์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</si>
  <si>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โดยมีผลงานด้านการอนุรักษ์พลังงานตามการรับรองของเจ้าของอาคารควบคุม</t>
  </si>
  <si>
    <t>วิธีการเผยแพร่คณะทำงานด้านการจัดการพลังงาน</t>
  </si>
  <si>
    <t>มีการประสานงานระหว่างผู้รับผิดชอบด้านพลังงาน และทีมงานทุก ระดับอย่าง สม่ำเสมอ</t>
  </si>
  <si>
    <t>ค่าการใช้พลังงานจำเพาะ (SEC) =ปริมาณพลังงานไฟฟ้า (กิโลวัตต์-ชั่วโมง) x 3.6 (เมกะจูล/กิโลวัตต์-ชั่วโมง)+ปริมาณพลังงานความร้อน (เมกะจูล)</t>
  </si>
  <si>
    <t>ค่าประสิทธิภาพหรือสมรรถนะ</t>
  </si>
  <si>
    <t>(ข) การประเมินระดับการบริการ</t>
  </si>
  <si>
    <t>ประเภทอาคาร</t>
  </si>
  <si>
    <t>แจ้งผลการใช้พลังงานจากมิเตอร์ย่อยให้แต่ละฝ่ายทราบ แต่ไม่มีการแจ้งถึงผลการประหยัด</t>
  </si>
  <si>
    <t xml:space="preserve">           สถานศึกษา</t>
  </si>
  <si>
    <t>เพื่อแสดงเจตจำนงและความมุ่งมั่นในการดำเนินการด้านการอนุรักษ์พลังงาน อาคารควบคุมได้กำหนด</t>
  </si>
  <si>
    <t>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</t>
  </si>
  <si>
    <t>พลังงานและเหมาะสมกับอาคารควบคุม ดังต่อไปนี้</t>
  </si>
  <si>
    <t>หมายเหตุ :</t>
  </si>
  <si>
    <t>หมายเหตุ : *เฉพาะเครื่องปรับอากาศแบบแยกส่วน</t>
  </si>
  <si>
    <t>ชื่อนิติบุคคล :</t>
  </si>
  <si>
    <t>ของอาคารควบคุม</t>
  </si>
  <si>
    <t xml:space="preserve">     การจัดการพลังงานให้เป็นไปตามที่กฎกระทรวงกำหนดทุกประการ</t>
  </si>
  <si>
    <t xml:space="preserve">     ให้เป็นไปตามที่กฎกระทรวงกำหนดทุกประการ</t>
  </si>
  <si>
    <t>ข้าพเจ้าในฐานะประธานคณะทำงานด้านการจัดการพลังงานของอาคารควบคุม ขอรับรองว่าได้ดำเนิน</t>
  </si>
  <si>
    <t xml:space="preserve">                    ข้าพเจ้าในฐานะเจ้าของอาคารควบคุม/ผู้รับมอบอำนาจ ขอรับรองว่าได้ดำเนินการจัดการพลังงานให้</t>
  </si>
  <si>
    <t xml:space="preserve">   เป็นไปตามที่กฎกระทรวงกำหนดทุกประการ</t>
  </si>
  <si>
    <t>ภาคผนวก</t>
  </si>
  <si>
    <t>ผู้รับผิดชอบด้านพลังงานสามัญ</t>
  </si>
  <si>
    <t>ผู้รับผิดชอบด้านพลังงานอาวุโส</t>
  </si>
  <si>
    <t>1.1 โครงสร้างคณะทำงานด้านการจัดการพลังงาน</t>
  </si>
  <si>
    <t>1.2  การแต่งตั้งคณะทำงานด้านการจัดการพลังงาน และอำนาจหน้าทึ่ความรับผิดชอบ</t>
  </si>
  <si>
    <t>(ใส่เอกสารการเผยแพร่คณะทำงานฯ วิธีการที่ 1)</t>
  </si>
  <si>
    <t>ผลการประเมินสถานภาพการจัดการพลังงานเบื้องต้น</t>
  </si>
  <si>
    <t xml:space="preserve">       เพื่อให้พนักงานทุกคนรับทราบและปฏิบัติตามนโยบายอนุรักษ์พลังงานของอาคารควบคุม จึงได้ดำเนินการ</t>
  </si>
  <si>
    <t xml:space="preserve">        วิธีการเผยแพร่นโยบายอนุรักษ์พลังงาน             </t>
  </si>
  <si>
    <t>การใช้พลังงานเชื้อเพลิงผลิตไฟฟ้า</t>
  </si>
  <si>
    <t xml:space="preserve">                        สัดส่วนการใช้พลังงานไฟฟ้า</t>
  </si>
  <si>
    <t xml:space="preserve">                        สัดส่วนการใช้พลังงานความร้อน</t>
  </si>
  <si>
    <t>หมายเหตุ : ให้ดำเนินการบันทึกเฉพาะเครื่องจักร/อุปกรณ์หลักที่มีนัยสำคัญ</t>
  </si>
  <si>
    <t>อายุการใช้งาน (ปี)</t>
  </si>
  <si>
    <t>ปริมาณการใช้
พลังงานไฟฟ้า
(กิโลวัตต์-ชั่วโมง/ปี)</t>
  </si>
  <si>
    <t>ปริมาณการ
ใช้พลังงานความร้อน
(เมกะจูล/ปี)</t>
  </si>
  <si>
    <t>สัดส่วนการ
ใช้พลังงาน
ในระบบ</t>
  </si>
  <si>
    <t>หมายเหตุ : ผู้รับผิดชอบ หมายถึง บุคคลที่รับผิดชอบมาตรการ</t>
  </si>
  <si>
    <t>หมายเหตุ : ผู้รับผิดชอบ หมายถึง บุคคลที่รับผิดชอบหลักสูตร/กิจกรรม</t>
  </si>
  <si>
    <t>การแต่งตั้งคณะผู้ตรวจประเมินการจัดการพลังงานภายในองค์กร</t>
  </si>
  <si>
    <t xml:space="preserve">     วิธีการเผยแพร่คณะผู้ตรวจประเมินการจัดการพลังงานภายในองค์กร</t>
  </si>
  <si>
    <t>8.1 การทบทวนการดำเนินงานการจัดการพลังงาน</t>
  </si>
  <si>
    <t>8.2 การเผยแพร่ผลการทบทวน วิเคราะห์ และแก้ไขข้อบกพร่องของการจัดการพลังงาน</t>
  </si>
  <si>
    <t xml:space="preserve">               </t>
  </si>
  <si>
    <t>ชื่ออาคารควบคุม :</t>
  </si>
  <si>
    <t>TSIC - ID :</t>
  </si>
  <si>
    <t xml:space="preserve">      เพื่อให้พนักงานทุกคนรับทราบ คำสั่งแต่งตั้งคณะทำงานด้านการจัดการพลังงาน โดยอาคารได้ดำเนินการเผยแพร่และดำเนินการดังต่อไปนี้</t>
  </si>
  <si>
    <t xml:space="preserve">    ตารางด้านบนได้</t>
  </si>
  <si>
    <t>3. การประเมินสถานภาพการจัดการพลังงานในภาพรวมของอาคารควบคุม หากทางอาคารมีวิธีการอื่นที่เหมาะสมกว่า ก็สามารถนำมาใช้แทน</t>
  </si>
  <si>
    <t>ใช้งานจริง</t>
  </si>
  <si>
    <t>การกำหนดเป้าหมายและแผนอนุรักษ์พลังงาน และแผนการฝึกอบรมและกิจกรรมเพื่อ</t>
  </si>
  <si>
    <t>ส่งเสริมการอนุรักษ์พลังงาน</t>
  </si>
  <si>
    <t>5.1 การกำหนดเป้าหมายและแผนอนุรักษ์พลังงาน กรณีมี 1 บริการ</t>
  </si>
  <si>
    <t xml:space="preserve">     เป้าหมายการอนุรักษ์พลังงาน กรณีมี 1 บริการ</t>
  </si>
  <si>
    <t xml:space="preserve">     เป้าหมายการอนุรักษ์พลังงาน กรณีมีหลายบริการ</t>
  </si>
  <si>
    <t>5.2 แผนการฝึกอบรม และกิจกรรมเพื่อส่งเสริมการอนุรักษ์พลังงาน</t>
  </si>
  <si>
    <t xml:space="preserve">     วิธีการเผยแพร่แผนฝึกอบรมและกิจกรรมเพื่อส่งเสริมการอนุรักษ์พลังงาน</t>
  </si>
  <si>
    <t>5.3 การเผยแพร่แผนฝึกอบรมและกิจกรรมเพื่อส่งเสริมการอนุรักษ์พลังงาน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</si>
  <si>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โดยอาคารได้ดำเนินการเผยแพร่และดำเนินการดังต่อไปนี้</t>
  </si>
  <si>
    <t xml:space="preserve">          การปฏิบัติตามเป้าหมายและแผนอนุรักษ์พลังงาน และแผนการฝึกอบรม</t>
  </si>
  <si>
    <t xml:space="preserve">          และกิจกรรมเพื่อส่งเสริมการอนุรักษ์พลังงาน</t>
  </si>
  <si>
    <t xml:space="preserve"> เพื่อให้พนักงานทุกคนรับทราบ คำสั่งแต่งตั้งคณะผู้ตรวจประเมินการจัดการพลังงานภายในองค์กร 
โดยอาคารได้ดำเนินการเผยแพร่และดำเนินการดังต่อไปนี้</t>
  </si>
  <si>
    <t xml:space="preserve"> แบบประเมินการใช้พลังงานในเครื่องจักร/อุปกรณ์หลัก</t>
  </si>
  <si>
    <t>เครื่องจักร/อุปกรณ์หลัก</t>
  </si>
  <si>
    <t>ประเภทพลังงาน</t>
  </si>
  <si>
    <t xml:space="preserve">(1) ปริมาณการใช้พลังงาน 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</si>
  <si>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</si>
  <si>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</si>
  <si>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</si>
  <si>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</si>
  <si>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</si>
  <si>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</si>
  <si>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</si>
  <si>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</si>
  <si>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</si>
  <si>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</si>
  <si>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                 </t>
  </si>
  <si>
    <t xml:space="preserve">2.  กรณีมีหลายแผนกให้เพิ่มตารางตามจำนวนแผนกที่มีการใช้พลังงาน  </t>
  </si>
  <si>
    <t>การค้นหาการใช้พลังงานที่มีนัยสำคัญในเครื่องจักร/อุปกรณ์หลัก อาคารควบคุมได้ดำเนินการโดยการ</t>
  </si>
  <si>
    <t>3.  แนวทางนี้เป็นข้อแนะนำเท่านั้น ท่านสามารถใช้วิธีการอื่นในการประเมินที่มีค่านี้ได้ เช่น การตรวจวัด การใช้งานจริง</t>
  </si>
  <si>
    <r>
      <rPr>
        <b/>
        <sz val="16"/>
        <color indexed="8"/>
        <rFont val="TH SarabunPSK"/>
        <family val="2"/>
      </rPr>
      <t>รูปที่ 1-1</t>
    </r>
    <r>
      <rPr>
        <sz val="16"/>
        <color indexed="8"/>
        <rFont val="TH SarabunPSK"/>
        <family val="2"/>
      </rPr>
      <t xml:space="preserve">  ผังโครงสร้างคณะทำงานด้านการจัดการพลังงาน</t>
    </r>
  </si>
  <si>
    <r>
      <rPr>
        <b/>
        <sz val="16"/>
        <color indexed="8"/>
        <rFont val="TH SarabunPSK"/>
        <family val="2"/>
      </rPr>
      <t>รูปที่ 1-3</t>
    </r>
    <r>
      <rPr>
        <sz val="16"/>
        <color indexed="8"/>
        <rFont val="TH SarabunPSK"/>
        <family val="2"/>
      </rPr>
      <t xml:space="preserve">  ภาพการเผยแพร่คณะทำงานด้านการจัดการพลังงาน</t>
    </r>
  </si>
  <si>
    <t>หมายเหตุ : กรณีมีวิธีการเผยแพร่มากกว่า 2 วิธีการ อาคารสามารถเพิ่มจำนวนการแสดงเอกสาร หลักฐานรูปภาพต่างๆ เพิ่มเติม</t>
  </si>
  <si>
    <r>
      <t>ขั้นตอนที่ 2</t>
    </r>
    <r>
      <rPr>
        <b/>
        <sz val="20"/>
        <color indexed="8"/>
        <rFont val="TH SarabunPSK"/>
        <family val="2"/>
      </rPr>
      <t xml:space="preserve"> การประเมินสถานภาพการจัดการพลังงานเบื้องต้น</t>
    </r>
  </si>
  <si>
    <r>
      <rPr>
        <b/>
        <sz val="16"/>
        <color indexed="8"/>
        <rFont val="TH SarabunPSK"/>
        <family val="2"/>
      </rPr>
      <t>ตารางที่ 2.1</t>
    </r>
    <r>
      <rPr>
        <sz val="16"/>
        <color indexed="8"/>
        <rFont val="TH SarabunPSK"/>
        <family val="2"/>
      </rPr>
      <t xml:space="preserve"> การประเมินการจัดการพลังงานขององค์กร</t>
    </r>
  </si>
  <si>
    <r>
      <rPr>
        <b/>
        <u/>
        <sz val="20"/>
        <color indexed="8"/>
        <rFont val="TH SarabunPSK"/>
        <family val="2"/>
      </rPr>
      <t>ขั้นตอนที่ 3</t>
    </r>
    <r>
      <rPr>
        <b/>
        <sz val="20"/>
        <color indexed="8"/>
        <rFont val="TH SarabunPSK"/>
        <family val="2"/>
      </rPr>
      <t xml:space="preserve"> นโยบายอนุรักษ์พลังงาน</t>
    </r>
  </si>
  <si>
    <r>
      <rPr>
        <b/>
        <sz val="16"/>
        <rFont val="TH SarabunPSK"/>
        <family val="2"/>
      </rPr>
      <t xml:space="preserve">รูปที่ 3-1 </t>
    </r>
    <r>
      <rPr>
        <sz val="16"/>
        <rFont val="TH SarabunPSK"/>
        <family val="2"/>
      </rPr>
      <t>นโยบายอนุรักษ์พลังงาน</t>
    </r>
  </si>
  <si>
    <r>
      <t xml:space="preserve">หมายเหตุ : </t>
    </r>
    <r>
      <rPr>
        <sz val="13"/>
        <rFont val="TH SarabunPSK"/>
        <family val="2"/>
      </rPr>
      <t>โปรดแนบสำเนาคำสั่งประกาศนโยบายอนุรักษ์พลังงาน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</si>
  <si>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4</t>
    </r>
    <r>
      <rPr>
        <b/>
        <sz val="20"/>
        <color indexed="8"/>
        <rFont val="TH SarabunPSK"/>
        <family val="2"/>
      </rPr>
      <t xml:space="preserve"> การประเมินศักยภาพการอนุรักษ์พลังงาน</t>
    </r>
  </si>
  <si>
    <r>
      <rPr>
        <b/>
        <sz val="16"/>
        <color indexed="8"/>
        <rFont val="TH SarabunPSK"/>
        <family val="2"/>
      </rPr>
      <t xml:space="preserve">รูปที่ 5-1 </t>
    </r>
    <r>
      <rPr>
        <sz val="16"/>
        <color indexed="8"/>
        <rFont val="TH SarabunPSK"/>
        <family val="2"/>
      </rPr>
      <t>ภาพการเผยแพร่แผนฝึกอบรมและกิจกรรมส่งเสริมการอนุรักษ์พลังงาน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</si>
  <si>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6</t>
    </r>
    <r>
      <rPr>
        <b/>
        <sz val="20"/>
        <color indexed="8"/>
        <rFont val="TH SarabunPSK"/>
        <family val="2"/>
      </rPr>
      <t xml:space="preserve"> การดำเนินการตามแผนอนุรักษ์พลังงาน การตรวจสอบและวิเคราะห์การ</t>
    </r>
  </si>
  <si>
    <r>
      <rPr>
        <b/>
        <sz val="16"/>
        <color indexed="8"/>
        <rFont val="TH SarabunPSK"/>
        <family val="2"/>
      </rPr>
      <t>ตารางที่ 6.</t>
    </r>
    <r>
      <rPr>
        <sz val="16"/>
        <color indexed="8"/>
        <rFont val="TH SarabunPSK"/>
        <family val="2"/>
      </rPr>
      <t>1 สรุปผลการติดตามการดำเนินการตามแผนอนุรักษ์พลังงาน</t>
    </r>
  </si>
  <si>
    <r>
      <rPr>
        <b/>
        <sz val="16"/>
        <color indexed="8"/>
        <rFont val="TH SarabunPSK"/>
        <family val="2"/>
      </rPr>
      <t>ตารางที่ 6.3</t>
    </r>
    <r>
      <rPr>
        <sz val="16"/>
        <color indexed="8"/>
        <rFont val="TH SarabunPSK"/>
        <family val="2"/>
      </rPr>
      <t xml:space="preserve"> ผลการตรวจสอบและวิเคราะห์การปฏิบัติตามเป้าหมายและแผนอนุรักษ์พลังงาน</t>
    </r>
  </si>
  <si>
    <r>
      <rPr>
        <b/>
        <u/>
        <sz val="20"/>
        <color indexed="8"/>
        <rFont val="TH SarabunPSK"/>
        <family val="2"/>
      </rPr>
      <t>ขั้นตอนที่ 7</t>
    </r>
    <r>
      <rPr>
        <b/>
        <sz val="20"/>
        <color indexed="8"/>
        <rFont val="TH SarabunPSK"/>
        <family val="2"/>
      </rPr>
      <t xml:space="preserve"> การตรวจติดตามและประเมินการจัดการพลังงาน</t>
    </r>
  </si>
  <si>
    <r>
      <rPr>
        <b/>
        <sz val="16"/>
        <rFont val="TH SarabunPSK"/>
        <family val="2"/>
      </rPr>
      <t xml:space="preserve">รูปที่ 7-2 </t>
    </r>
    <r>
      <rPr>
        <sz val="16"/>
        <rFont val="TH SarabunPSK"/>
        <family val="2"/>
      </rPr>
      <t>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</si>
  <si>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</si>
  <si>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u/>
        <sz val="20"/>
        <color indexed="8"/>
        <rFont val="TH SarabunPSK"/>
        <family val="2"/>
      </rPr>
      <t>ขั้นตอนที่ 8</t>
    </r>
    <r>
      <rPr>
        <b/>
        <sz val="20"/>
        <color indexed="8"/>
        <rFont val="TH SarabunPSK"/>
        <family val="2"/>
      </rPr>
      <t xml:space="preserve"> การทบทวน วิเคราะห์และแก้ไขข้อบกพร่องของการจัดการพลังงาน</t>
    </r>
  </si>
  <si>
    <t>ลงชื่อ....................................................................</t>
  </si>
  <si>
    <r>
      <t>(.....บาร์/.......</t>
    </r>
    <r>
      <rPr>
        <vertAlign val="superscript"/>
        <sz val="12"/>
        <color indexed="8"/>
        <rFont val="TH SarabunPSK"/>
        <family val="2"/>
      </rPr>
      <t>๐</t>
    </r>
    <r>
      <rPr>
        <sz val="12"/>
        <color indexed="8"/>
        <rFont val="TH SarabunPSK"/>
        <family val="2"/>
      </rPr>
      <t>C)</t>
    </r>
  </si>
  <si>
    <t>6.</t>
  </si>
  <si>
    <t>7.</t>
  </si>
  <si>
    <t>8.</t>
  </si>
  <si>
    <t>9.</t>
  </si>
  <si>
    <t>ข้อมูลปริมาณการใช้พลังงาน ชั่วโมงการทำงาน และวิเคราะห์หาค่าประสิทธิภาพและการสูญเสียพลังงานในแต่ละเครื่องจักร/</t>
  </si>
  <si>
    <t>อุปกรณ์หลักที่มีการใช้ในอาคารควบคุม ซึ่งมีผลสรุปได้ดังนี้</t>
  </si>
  <si>
    <t>อาคารควบคุมได้กำหนดเป้าหมายและแผนอนุรักษ์พลังงาน โดยมีรายละเอียดการดำเนินการดังต่อไปนี้</t>
  </si>
  <si>
    <t>หมายเหตุ : กรณีมีวิธีการเผยแพร่มากกว่า 2 วิธีการ โรงงานสามารถเพิ่มจำนวนการแสดงเอกสาร หลักฐานรูปภาพต่างๆ เพิ่มเติม</t>
  </si>
  <si>
    <t xml:space="preserve">    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โดยอาคารได้ดำเนินการเผยแพร่และดำเนินการดังต่อไปนี้</t>
  </si>
  <si>
    <t xml:space="preserve">          วิธีการเผยแพร่ผลการทบทวน วิเคราะห์ และแก้ไขข้อบกพร่องของการจัดการพลังงาน</t>
  </si>
  <si>
    <t xml:space="preserve">           หลักฐานหรือเอกสารต่างๆ ที่แสดงถึงการเผยแพร่ผลการทบทวน วิเคราะห์ และแก้ไขข้อบกพร่องของการจัดการ</t>
  </si>
  <si>
    <t>พลังงานให้กับพนักงานในองค์กรได้รับทราบอย่างทั่วถึง</t>
  </si>
  <si>
    <t xml:space="preserve">         ตรวจวัดหาข้อมูลปริมาณการใช้พลังงาน ชั่วโมงการทำงาน และวิเคราะห์หาค่าประสิทธิภาพและการสูญเสียพลังงาน</t>
  </si>
  <si>
    <t xml:space="preserve">         ในแต่ละเครื่องจักร/อุปกรณ์หลักที่มีการใช้ในอาคารควบคุม ซึ่งมีผลสรุปได้ดังนี้</t>
  </si>
  <si>
    <t>สัดส่วนการใช้พลังงานไฟฟ้า</t>
  </si>
  <si>
    <t>และแผนการฝึกอบรมและกิจกรรมเพื่อส่งเสริมการอนุรักษ์พลังงาน</t>
  </si>
  <si>
    <t>ค่าพิกัด</t>
  </si>
  <si>
    <t xml:space="preserve">    ก.1 รายละเอียดการใช้งานอาคาร (สำหรับอาคารทุกประเภท)</t>
  </si>
  <si>
    <t>ภาคผนวก  ก.</t>
  </si>
  <si>
    <t>ภาคผนวก  ข.</t>
  </si>
  <si>
    <t>ค่าตัวประกอบภาระ (เปอร์เซ็นต์) =          ปริมาณพลังงานไฟฟ้า (กิโลวัตต์-ชั่วโมง)</t>
  </si>
  <si>
    <t xml:space="preserve">                     ค่าพลังไฟฟ้าสูงสุด (กิโลวัตต์) x 24 (ชม./วัน) X จำนวนวันในแต่ละเดือน (วัน)</t>
  </si>
  <si>
    <t xml:space="preserve">ให้ใส่กราฟวงกลม (Pie Chart) </t>
  </si>
  <si>
    <t>แสดงสัดส่วนการใช้พลังงานไฟฟ้าและความร้อน</t>
  </si>
  <si>
    <t>อาคาร (รายละเอียดจำนวนอาคาร แสดงในภาคผนวก ก.)</t>
  </si>
  <si>
    <t>ห้อง (รายละเอียดจำนวนห้องพักที่จำหน่ายได้ แสดงในภาคผนวก ก.)</t>
  </si>
  <si>
    <t>เตียง (รายละเอียดจำนวนคนไข้ใน แสดงในภาคผนวก ก.)</t>
  </si>
  <si>
    <t xml:space="preserve">          ผู้รับผิดชอบด้านพลังงานประเภทที่ 1</t>
  </si>
  <si>
    <t xml:space="preserve">          ผู้รับผิดชอบด้านพลังงานประเภทที่ 2</t>
  </si>
  <si>
    <t xml:space="preserve">  ตำบล</t>
  </si>
  <si>
    <t xml:space="preserve">          อื่นๆ (ระบุ)</t>
  </si>
  <si>
    <t>(ก) ติดประกาศ</t>
  </si>
  <si>
    <t>มาตรการลำดับที่</t>
  </si>
  <si>
    <t>:</t>
  </si>
  <si>
    <t>ชื่อมาตรการ</t>
  </si>
  <si>
    <t>-</t>
  </si>
  <si>
    <t>จำนวนอุปกรณ์ที่ปรับปรุง</t>
  </si>
  <si>
    <t>เครื่อง</t>
  </si>
  <si>
    <t>อาคารเรียนและสำนักงาน</t>
  </si>
  <si>
    <t>เชียงใหม่</t>
  </si>
  <si>
    <t>อีเมล   thanachoke@cmru.ac.th</t>
  </si>
  <si>
    <t>คณะ</t>
  </si>
  <si>
    <t>รายการข้อมูลประกอบการคำนวณ</t>
  </si>
  <si>
    <t>ตัวย่อ</t>
  </si>
  <si>
    <t>n</t>
  </si>
  <si>
    <t>วัตต์</t>
  </si>
  <si>
    <t>W</t>
  </si>
  <si>
    <t>ชั่วโมง</t>
  </si>
  <si>
    <t>h1</t>
  </si>
  <si>
    <t>h2</t>
  </si>
  <si>
    <t>วันที่ใช้งานต่อปี</t>
  </si>
  <si>
    <t>วัน</t>
  </si>
  <si>
    <t>D</t>
  </si>
  <si>
    <t>อัตราค่าไฟฟ้าโดยเฉลี่ยต่อหน่วย</t>
  </si>
  <si>
    <t>B</t>
  </si>
  <si>
    <t>การคำนวณ</t>
  </si>
  <si>
    <t>kWh/y</t>
  </si>
  <si>
    <t>Ei</t>
  </si>
  <si>
    <t>Eo</t>
  </si>
  <si>
    <t>พลังงานที่สามารถประหยัดได้;  (Ei - Eo)</t>
  </si>
  <si>
    <t>Es</t>
  </si>
  <si>
    <t>คิดเป็นเงินที่ประหยัดได้;  (Es x B)</t>
  </si>
  <si>
    <t>Bs</t>
  </si>
  <si>
    <t>h</t>
  </si>
  <si>
    <t>AHU</t>
  </si>
  <si>
    <t>n1</t>
  </si>
  <si>
    <t>n2</t>
  </si>
  <si>
    <t>%</t>
  </si>
  <si>
    <t>F</t>
  </si>
  <si>
    <t>ลดชั่วโมงการใช้งานเครื่องปรับอากาศ</t>
  </si>
  <si>
    <t>ค่าไฟฟ้ารวม</t>
  </si>
  <si>
    <t xml:space="preserve">ค่าตัวประกอบภาระ </t>
  </si>
  <si>
    <t>(เปอร์เซ็นต์)</t>
  </si>
  <si>
    <t>ค่าไฟฟ้าเฉลี่ย</t>
  </si>
  <si>
    <t>(บาท/กิโลวัตต์-ชั่วโมง)</t>
  </si>
  <si>
    <t>เปลี่ยนโคม 2 : 1  เป็นโคม  1 : 1</t>
  </si>
  <si>
    <t>โคมไฟฟ้า</t>
  </si>
  <si>
    <t>สถานที่ปรับปรุง</t>
  </si>
  <si>
    <t>สาเหตุการปรับปรุง</t>
  </si>
  <si>
    <t>ผู้รับผิดชอบมาตรการ</t>
  </si>
  <si>
    <t>อุปกรณ์ที่ปรับปรุง</t>
  </si>
  <si>
    <t>ลานกิจกรรม   จึงได้ทำการเปลี่ยนโคมไฟฟ้า เป็น   1 x 36 W  Reflector แทนโคมเดิม</t>
  </si>
  <si>
    <t>หนองหาร</t>
  </si>
  <si>
    <t xml:space="preserve">ของอาคารเป็น ลานกิจกรรมของนักศึกษา  และมีการใช้งานตอนกลางคืน  การเปิด-ปิด ไฟฟ้าจะเปิดทั้งหมดของ  </t>
  </si>
  <si>
    <t xml:space="preserve">     ระบบไฟฟ้าแสงสว่างของอาคารเรียนวิทยาลัยบริหารศาสตร์  ชั้น 1  เป็นโคมไฟฟ้า   2 x 36 W   ชั้น 1  </t>
  </si>
  <si>
    <t>เพื่อลดการใช้พลังงาน</t>
  </si>
  <si>
    <t>อาคารเรียนวิทยาลัยบริหารศาสตร์  ชั้น  1  ลานกิจกรรม</t>
  </si>
  <si>
    <t>จำนวนโคมก่อนการปรับปรุง 2:1</t>
  </si>
  <si>
    <t>จำนวนโคมหลังการปรับปรุง 1:1</t>
  </si>
  <si>
    <t>พลังงานที่ใช้หลังปรับปรุง;    (n2 x (W3+W4) x h x D)/1000</t>
  </si>
  <si>
    <t>จำนวนหลอดต่อโคม</t>
  </si>
  <si>
    <t>E</t>
  </si>
  <si>
    <t>พลังงานที่ใช้ก่อนปรับปรุง;  (n1 x ((W1+W2) x E) x h x D)/1000</t>
  </si>
  <si>
    <t>โคมไฟฟ้า เดิม 2 : 1 จำนวน</t>
  </si>
  <si>
    <t>โคมไฟฟ้า ที่ปรับปรุง 1 : 1 จำนวน</t>
  </si>
  <si>
    <t>นายปกรณ์  สมบูรณ์ชัย</t>
  </si>
  <si>
    <t>วิศวกรไฟฟ้า</t>
  </si>
  <si>
    <t>เครื่องปรับที่ไม่เกิน 75000 Btu</t>
  </si>
  <si>
    <t>บำรุงรักษา</t>
  </si>
  <si>
    <t xml:space="preserve">         ทางมหาวิทยาลัยแม่โจ้  ได้จ้างลูกจ้างชั่วคราว  จำนวน  2  คน  มาดำเนินการในการล้างทำความสะอาด</t>
  </si>
  <si>
    <t xml:space="preserve">เพื่อลดชั่วโมงทำงานเครื่องปรับอากาศ  ใช้งานเครื่องปรับอากาศเท่าที่จำเป็น </t>
  </si>
  <si>
    <t>และยืดอายุการใช้งาน</t>
  </si>
  <si>
    <t>ให้แต่ละแผนกที่มีศักยภาพลดชั่วโมงการใช้งานเครื่องปรับอากาศ โดยไม่กระทบต่อการให้บริการ  ดำเนินการ</t>
  </si>
  <si>
    <t>ลดชั่วโมงใช้งานเครื่องปรับอากาศ  โดยมีรายละเอียดการดำเนินงาน คือ</t>
  </si>
  <si>
    <t>1. เวลา เปิด-ปิด เครื่องปรับอากาศ ก่อนปรับปรุง คือ  9:00-12:00 น.  และ 13:00-16.30 น.</t>
  </si>
  <si>
    <t>ประเมินผลประหยัดโดยการคำนวณ</t>
  </si>
  <si>
    <t>จำนวนเครื่องปรับอากาศ</t>
  </si>
  <si>
    <t>กำลังไฟฟ้าต่อเครื่อง</t>
  </si>
  <si>
    <t>kW</t>
  </si>
  <si>
    <t xml:space="preserve">ชั่วโมงใช้งานต่อวัน </t>
  </si>
  <si>
    <t>แฟกเตอร์การทำงาน</t>
  </si>
  <si>
    <t xml:space="preserve">ชั่วโมงใช้งานต่อวันที่ลดลง </t>
  </si>
  <si>
    <t>พลังงานที่ใช้ก่อนปรับปรุง;   n x W x h x D x (F/100)</t>
  </si>
  <si>
    <t>พลังงานที่ใช้หลังปรับปรุง;   n x W x (h1-h2) x D x (F/100)</t>
  </si>
  <si>
    <t>พลังงานที่สามารถประหยัดได้;  ( Ei-Eo)</t>
  </si>
  <si>
    <t>โคม</t>
  </si>
  <si>
    <t>หลอด</t>
  </si>
  <si>
    <t>W1</t>
  </si>
  <si>
    <t>W2</t>
  </si>
  <si>
    <t>บำรุงรักษาเครื่องปรับอากาศแบบแยกส่วน</t>
  </si>
  <si>
    <t>เครื่องปรับอากาศแบบแยกส่วน</t>
  </si>
  <si>
    <t>เพื่อให้เครื่องปรับอากาศทำงานอย่างมีประสิทธิภาพ และยืดอายุการใช้งาน</t>
  </si>
  <si>
    <t>ตรวจเช็คทำความสะอาด บำรุงรักษาเครื่องปรับอากาศแบบแยกส่วนตามระยะเวลา  ซึ่งดำเนินการโดย</t>
  </si>
  <si>
    <t>จ้างเหมา</t>
  </si>
  <si>
    <t>ผลประหยัดภายหลังการบำรุงรักษา</t>
  </si>
  <si>
    <t>S</t>
  </si>
  <si>
    <t>พลังงานที่สามารถประหยัดได้;  (S x Ei)/100</t>
  </si>
  <si>
    <t>หลอดไฟ</t>
  </si>
  <si>
    <t>เพื่อเพิ่มประสิทธิภาพการใช้พลังงานในระบบแสงสว่าง</t>
  </si>
  <si>
    <t>จำนวนหลอด T8</t>
  </si>
  <si>
    <t>กำลังวัตต์หลอด T8</t>
  </si>
  <si>
    <t>กำลังวัตต์บัลลาสต์แบบธรรมดา</t>
  </si>
  <si>
    <t>W3</t>
  </si>
  <si>
    <t>กำลังวัตต์บัลลาสต์อิเลคทรอนิคส์</t>
  </si>
  <si>
    <t>W4</t>
  </si>
  <si>
    <t>พลังงานที่ใช้ก่อนปรับปรุง;  (n x (W1+W2) x h x D)/1000</t>
  </si>
  <si>
    <t>พลังงานที่ใช้หลังปรับปรุง;    (n x (W3+W4) x h x D)/1000</t>
  </si>
  <si>
    <t>เปลี่ยนเครื่องปรับอากาศรุ่นเก่าที่มีอายุการใช้งานนานเกิน 15 ปีขึ้นไป และมีสภาพชำรุด</t>
  </si>
  <si>
    <t>กำลังไฟฟ้าต่อเครื่องเก่า</t>
  </si>
  <si>
    <t>กำลังไฟฟ้าต่อเครื่องใหม่</t>
  </si>
  <si>
    <t>แฟกเตอร์การทำงานเครื่องเก่า</t>
  </si>
  <si>
    <t>F1</t>
  </si>
  <si>
    <t>แฟกเตอร์การทำงานเครื่องใหม่</t>
  </si>
  <si>
    <t>F2</t>
  </si>
  <si>
    <t>แล้วเสร็จ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</si>
  <si>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</si>
  <si>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>ü</t>
  </si>
  <si>
    <t>เครื่องปรับอากาศ</t>
  </si>
  <si>
    <t>หลอดไฟฟ้า</t>
  </si>
  <si>
    <t>มอเตอร์ / ปั๊มน้ำ</t>
  </si>
  <si>
    <r>
      <t>กลุ่มที่ 1 :</t>
    </r>
    <r>
      <rPr>
        <sz val="14"/>
        <rFont val="TH SarabunPSK"/>
        <family val="2"/>
      </rPr>
      <t xml:space="preserve"> อาคาร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
สามสิบกิโลโวลต์แอมแปร์หรืออาคารควบคุมที่ใช้พลังงานไฟฟ้า พลังงานความร้อนจากไอน้ำ หรือ พลังงานสิ้นเปลืองอื่นๆ โดยมีปริมาณพลังงานเทียบเท่าพลังงานไฟฟ้าต่ำกว่าหกสิบล้านเมกะจูล</t>
    </r>
  </si>
  <si>
    <r>
      <t>กลุ่มที่ 2 :</t>
    </r>
    <r>
      <rPr>
        <sz val="14"/>
        <rFont val="TH SarabunPSK"/>
        <family val="2"/>
      </rPr>
      <t>อาคาร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อาคารควบคุมที่ใช้พลังงานไฟฟ้า พลังงานความร้อนจากไอน้ำ หรือพลังงานสิ้นเปลืองอื่นๆ  โดยมีปริมาณพลังงานเทียบเท่าพลังงานไฟฟ้าตั้งแต่หกสิบล้านเมกะจูลขึ้นไป</t>
    </r>
  </si>
  <si>
    <t>ชนิดแบบรวมศูนย์</t>
  </si>
  <si>
    <t>ชนิดแบบแยกส่วน</t>
  </si>
  <si>
    <t>ระบบปรับอากาศ</t>
  </si>
  <si>
    <t>Btu/hr</t>
  </si>
  <si>
    <t>kW/tr</t>
  </si>
  <si>
    <t>ระบบแสงสว่าง</t>
  </si>
  <si>
    <t>หลอดฟลูออเรสเซ็นต์</t>
  </si>
  <si>
    <t>รวมทั้งหมด</t>
  </si>
  <si>
    <t>4.2.2</t>
  </si>
  <si>
    <t>หลอดอินแคนเดสเซนต์</t>
  </si>
  <si>
    <t>หลอดสปอตไลท์</t>
  </si>
  <si>
    <t>ใบคำรับรองการจัดทำรายงานการจัดการพลังงาน</t>
  </si>
  <si>
    <t xml:space="preserve">      วันที่............../...................../.................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</si>
  <si>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</si>
  <si>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</si>
  <si>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</si>
  <si>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</si>
  <si>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 xml:space="preserve">       ขั้นตอนที่ 1</t>
  </si>
  <si>
    <t>คณะทำงานด้านการจัดการพลังงาน</t>
  </si>
  <si>
    <t xml:space="preserve">       ขั้นตอนที่ 2</t>
  </si>
  <si>
    <t>การประเมินสถานภาพการจัดการพลังงานเบื้องต้น</t>
  </si>
  <si>
    <t xml:space="preserve">       ขั้นตอนที่ 3</t>
  </si>
  <si>
    <t>นโยบายอนุรักษ์พลังงาน</t>
  </si>
  <si>
    <t xml:space="preserve">       ขั้นตอนที่ 4</t>
  </si>
  <si>
    <t>การประเมินศักยภาพการอนุรักษ์พลังงาน</t>
  </si>
  <si>
    <t xml:space="preserve">       ขั้นตอนที่ 5</t>
  </si>
  <si>
    <t>การกำหนดเป้าหมายและแผนอนุรักษ์พลังงาน</t>
  </si>
  <si>
    <t xml:space="preserve">       ขั้นตอนที่ 6</t>
  </si>
  <si>
    <t xml:space="preserve">      ขั้นตอนที่ 7</t>
  </si>
  <si>
    <t>การตรวจติดตามและประเมินการจัดการพลังงาน</t>
  </si>
  <si>
    <t xml:space="preserve">      ขั้นตอนที่ 8</t>
  </si>
  <si>
    <t>การทบทวน วิเคราะห์และแก้ไขข้อบกพร่องของการจัดการพลังงาน</t>
  </si>
  <si>
    <t xml:space="preserve">     1.   ประธานคณะทำงานด้านการจัดการพลังงาน</t>
  </si>
  <si>
    <t xml:space="preserve">     2.   ผู้รับผิดชอบด้านพลังงาน</t>
  </si>
  <si>
    <t>เวลาทำงาน</t>
  </si>
  <si>
    <t>ชั่วโมง/วัน</t>
  </si>
  <si>
    <t>วัน/ปี</t>
  </si>
  <si>
    <t xml:space="preserve">ชื่อนิติบุคคล: </t>
  </si>
  <si>
    <t>TSIC - ID:</t>
  </si>
  <si>
    <t>เลขที่</t>
  </si>
  <si>
    <t>ถนน</t>
  </si>
  <si>
    <t>อำเภอ</t>
  </si>
  <si>
    <t>จังหวัด</t>
  </si>
  <si>
    <t>รหัสไปรษณีย์</t>
  </si>
  <si>
    <t>เดือน</t>
  </si>
  <si>
    <t>ผู้รับผิดชอบด้านพลังงาน</t>
  </si>
  <si>
    <t>ลำดับที่</t>
  </si>
  <si>
    <t>ชื่อ - 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</si>
  <si>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</si>
  <si>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</si>
  <si>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</si>
  <si>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</si>
  <si>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</si>
  <si>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</si>
  <si>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</si>
  <si>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</si>
  <si>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</si>
  <si>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</si>
  <si>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</si>
  <si>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</si>
  <si>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</si>
  <si>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</si>
  <si>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</si>
  <si>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ขั้นตอนที่ 1</t>
  </si>
  <si>
    <t>อื่นๆ (ระบุ)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</si>
  <si>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</si>
  <si>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</si>
  <si>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</si>
  <si>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</si>
  <si>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</si>
  <si>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t>3.1 นโยบายอนุรักษ์พลังงานขององค์กร</t>
  </si>
  <si>
    <t>3.2 การเผยแพร่นโยบายอนุรักษ์พลังงาน</t>
  </si>
  <si>
    <t>การประเมินศักยภาพการอนุรักษ์พลังงานขององค์กรแบ่งออกได้เป็น 3 ระดับ คือ</t>
  </si>
  <si>
    <t>(ก) การประเมินระดับองค์กร</t>
  </si>
  <si>
    <t>(ค) การประเมินระดับเครื่องจักร/อุปกรณ์</t>
  </si>
  <si>
    <t>โดยมีแนวทางดำเนินการดังต่อไปนี้</t>
  </si>
  <si>
    <t>หม้อแปลงไฟฟ้า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</si>
  <si>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</si>
  <si>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</si>
  <si>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</si>
  <si>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</si>
  <si>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</si>
  <si>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</si>
  <si>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ขนาด</t>
  </si>
  <si>
    <t>kVA</t>
  </si>
  <si>
    <t>จำนวน</t>
  </si>
  <si>
    <t>ตัว</t>
  </si>
  <si>
    <t xml:space="preserve">    TOU</t>
  </si>
  <si>
    <t xml:space="preserve">    ปกติ</t>
  </si>
  <si>
    <t xml:space="preserve">    TOD</t>
  </si>
  <si>
    <t>รวม</t>
  </si>
  <si>
    <t>พลังไฟฟ้าสูงสุด</t>
  </si>
  <si>
    <t>P</t>
  </si>
  <si>
    <t>(กิโลวัตต์)</t>
  </si>
  <si>
    <t>PP/OP1</t>
  </si>
  <si>
    <t>OP/OP2</t>
  </si>
  <si>
    <t>ค่าใช้จ่าย</t>
  </si>
  <si>
    <t>(บาท)</t>
  </si>
  <si>
    <t>พลังงานไฟฟ้า</t>
  </si>
  <si>
    <t>ปริมาณ</t>
  </si>
  <si>
    <t>(กิโลวัตต์-ชั่วโมง)</t>
  </si>
  <si>
    <t>เฉลี่ย</t>
  </si>
  <si>
    <t>หมายเหตุ:</t>
  </si>
  <si>
    <t>กรณีอัตรา ปกติ ให้กรอกค่าพลังงานไฟฟ้าสูงสุด (On Peak) ในช่อง P</t>
  </si>
  <si>
    <t>กรณีอัตรา TOD: P หมายถึง On Peak / PP หมายถึง Partial Peak / OP หมายถึง Off Peak</t>
  </si>
  <si>
    <t>กรณีอัตรา TOU: P หมายถึง Peak / OP1 หมายถึง Off Peak1 / OP2 หมายถึง Off Peak2</t>
  </si>
  <si>
    <t>ชนิด</t>
  </si>
  <si>
    <t>พลังงานที่ใช้</t>
  </si>
  <si>
    <t>หน่วย/</t>
  </si>
  <si>
    <t>มูลค่า</t>
  </si>
  <si>
    <t>ปริมาณการใช้</t>
  </si>
  <si>
    <t>(เมกะจูล/หน่วย)</t>
  </si>
  <si>
    <t>ค่าความร้อนเฉลี่ย</t>
  </si>
  <si>
    <t>ปริมาณพลังงานรวม</t>
  </si>
  <si>
    <t>(เมกะจูล)</t>
  </si>
  <si>
    <t>น้ำมันเตา</t>
  </si>
  <si>
    <t>ลิตร</t>
  </si>
  <si>
    <t>บาท</t>
  </si>
  <si>
    <t>น้ำมันดีเซล</t>
  </si>
  <si>
    <t>ก๊าซปิโตรเลียมเหลว</t>
  </si>
  <si>
    <t>กิโลกรัม</t>
  </si>
  <si>
    <t>ล้านบีทียู</t>
  </si>
  <si>
    <t>ก๊าซธรรมชาติ</t>
  </si>
  <si>
    <t>ถ่านหิน</t>
  </si>
  <si>
    <t>ตัน</t>
  </si>
  <si>
    <t>ไอน้ำ</t>
  </si>
  <si>
    <t>รวมการใช้พลังงานความร้อนจากเชื้อเพลิง</t>
  </si>
  <si>
    <t>พลังงานหมุนเวียน</t>
  </si>
  <si>
    <t>หน่วย (ระบุ)</t>
  </si>
  <si>
    <t>รวมการใช้พลังงานหมุนเวียน</t>
  </si>
  <si>
    <t>รวมปริมาณพลังงานความร้อนทั้งหมด</t>
  </si>
  <si>
    <t>(ชนิด.....)</t>
  </si>
  <si>
    <t>หมายเหตุ</t>
  </si>
  <si>
    <t xml:space="preserve">           ผลิตกระแสไฟฟ้าอย่างเดียว</t>
  </si>
  <si>
    <t>ปริมาณการใช้เชื้อเพลิงหลัก</t>
  </si>
  <si>
    <t>หน่วย</t>
  </si>
  <si>
    <t>กำลังผลิตติดตั้ง (กิโลวัตต์)</t>
  </si>
  <si>
    <t>ระบบ</t>
  </si>
  <si>
    <t>การใช้พลังงานไฟฟ้า</t>
  </si>
  <si>
    <t>กิโลวัตต์-ชั่วโมง/ปี</t>
  </si>
  <si>
    <t>ร้อยละ</t>
  </si>
  <si>
    <t>แสงสว่าง</t>
  </si>
  <si>
    <t>อื่นๆ</t>
  </si>
  <si>
    <t>ปริมาณพลังงานที่ใช้</t>
  </si>
  <si>
    <t>ไฟฟ้า</t>
  </si>
  <si>
    <t>ความร้อน</t>
  </si>
  <si>
    <t>ค่าการใช้พลังงานจำเพาะ (SEC)</t>
  </si>
  <si>
    <t xml:space="preserve">     หมายเหตุ:</t>
  </si>
  <si>
    <t>พิกัด</t>
  </si>
  <si>
    <t>ชนิดเชื้อเพลิง</t>
  </si>
  <si>
    <t>เมกะจูล/ปี</t>
  </si>
  <si>
    <t>มาตรการ</t>
  </si>
  <si>
    <t>เป้าหมายการประหยัด</t>
  </si>
  <si>
    <t>กิโลวัตต์</t>
  </si>
  <si>
    <t>บาท/ปี</t>
  </si>
  <si>
    <t>เชื้อเพลิง</t>
  </si>
  <si>
    <t>ปริมาณ (หน่วย/ปี)</t>
  </si>
  <si>
    <t>ด้านความร้อน</t>
  </si>
  <si>
    <t>ด้านไฟฟ้า</t>
  </si>
  <si>
    <t xml:space="preserve">2. อัตราค่าไฟฟ้าเฉลี่ย </t>
  </si>
  <si>
    <t>3. อัตราค่าเชื้อเพลิง</t>
  </si>
  <si>
    <t>วัตถุประสงค์</t>
  </si>
  <si>
    <t>ระยะเวลา</t>
  </si>
  <si>
    <t>เริ่มต้น</t>
  </si>
  <si>
    <t>มหาวิทยาลัยแม่โจ้</t>
  </si>
  <si>
    <t>เชียงใหม่ - พร้าว</t>
  </si>
  <si>
    <t>สันทราย</t>
  </si>
  <si>
    <t xml:space="preserve">อาคารเริ่มเปิดดำเนินการ เมื่อปี พ.ศ.  </t>
  </si>
  <si>
    <t xml:space="preserve">โทรศัพท์  </t>
  </si>
  <si>
    <t>นายสุรเดช  คิดการงาน</t>
  </si>
  <si>
    <t>นายรัฐพล  ญาติมิตรหนุน</t>
  </si>
  <si>
    <t>ผชอ.03430</t>
  </si>
  <si>
    <t xml:space="preserve">จำนวน  </t>
  </si>
  <si>
    <t xml:space="preserve">Chiller </t>
  </si>
  <si>
    <t>&gt; = 2538 - ใหม่</t>
  </si>
  <si>
    <t>&lt; 2538 - เก่า</t>
  </si>
  <si>
    <t>kW/ton</t>
  </si>
  <si>
    <t>W/m2</t>
  </si>
  <si>
    <t>ค่ามาตรฐาน</t>
  </si>
  <si>
    <t>OTTV</t>
  </si>
  <si>
    <t>RTTV</t>
  </si>
  <si>
    <t>(เดือน/ปี)</t>
  </si>
  <si>
    <t>สิ้นสุด</t>
  </si>
  <si>
    <t xml:space="preserve"> Water  Pump</t>
  </si>
  <si>
    <t>รวมAIR</t>
  </si>
  <si>
    <t>พื้นที่</t>
  </si>
  <si>
    <t>หลอดคอมแพ็กฟลูออเรสเซนต์บัลลาสต์ภายใน</t>
  </si>
  <si>
    <t>หลอดซูปเปอร์ลักซ์</t>
  </si>
  <si>
    <t>หลอดฮาโลเจน</t>
  </si>
  <si>
    <t xml:space="preserve"> หลอดพาร์</t>
  </si>
  <si>
    <t xml:space="preserve">หลอดเมอร์คิวรี่ </t>
  </si>
  <si>
    <t>หลอดไอโซเดียมความดันสูง</t>
  </si>
  <si>
    <t>หลอดเมทัลฮาร์ไลท์</t>
  </si>
  <si>
    <t>รวมแสงสว่าง</t>
  </si>
  <si>
    <t>ปี พ.ศ.</t>
  </si>
  <si>
    <t>ที่เปิดใช้งาน</t>
  </si>
  <si>
    <t>(2)</t>
  </si>
  <si>
    <t>พื้นที่จอดรถ
ในตัวอาคาร</t>
  </si>
  <si>
    <t>(3)=(2)+(1)</t>
  </si>
  <si>
    <t>อาคารช่วงเกษตรศิลป์</t>
  </si>
  <si>
    <t>อาคารแผ่พืชน์</t>
  </si>
  <si>
    <t>โรงจอดรถกองกิจการนักศึกษา</t>
  </si>
  <si>
    <t>อาคารโรงอาหารเทิดกสิกร</t>
  </si>
  <si>
    <t>อาคารหอพักนักศึกษานานาชาติ</t>
  </si>
  <si>
    <t>อาคารหอพักนักศึกษาชาย 2</t>
  </si>
  <si>
    <t>อาคารหอพักนักศึกษาชาย 3 (รวมอาคารห้องน้ำ)</t>
  </si>
  <si>
    <t>อาคารหอพักนักศึกษาชาย 5 (รวมอาคารห้องน้ำ)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</si>
  <si>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</si>
  <si>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</si>
  <si>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</si>
  <si>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</si>
  <si>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อาคารพิพิธภัณฑ์เกษตรไทย</t>
  </si>
  <si>
    <t>อาคารเรือนธรรม</t>
  </si>
  <si>
    <t>อาคารหน่วยอาคารและสถานที่</t>
  </si>
  <si>
    <t>อาคารเรียนรวมแม่โจ้  70  ปี</t>
  </si>
  <si>
    <t>อาคารเฉลิมพระเกียรติสมเด็จพระเทพรัตนราชสุดา</t>
  </si>
  <si>
    <t>อาคารเรือนกระจก</t>
  </si>
  <si>
    <t>อาคารวิภาต  บุญศรี  วังซ้าย</t>
  </si>
  <si>
    <t>สนามกีฬาอินทนิล (อัฒจัททร์ 2 หลัง)</t>
  </si>
  <si>
    <t>อาคารเกษตรทฏืใหม่</t>
  </si>
  <si>
    <t>อาคารต้นแบบขยายเชื้อจุลินทรัย์เพื่อการเกษตร</t>
  </si>
  <si>
    <t>อาคารเก็บอุปกรณ์</t>
  </si>
  <si>
    <t>อาคารศูนย์วิจัยพลังงาน 1</t>
  </si>
  <si>
    <t>อาคารศูนย์วิจัยพลังงาน 2</t>
  </si>
  <si>
    <t>อาคารสำนักงานประปาและสุขาภิบาล</t>
  </si>
  <si>
    <t>อาคารโรงสูบน้ำแรงดันต่ำ</t>
  </si>
  <si>
    <t>อาคารโรงสูบน้ำแรงดันสูง</t>
  </si>
  <si>
    <t>อาคารจ่ายสารเคมีและเก็บสารเคมี</t>
  </si>
  <si>
    <t>อาคารซ่อมบำรุงอาคารและสถานที่</t>
  </si>
  <si>
    <t>อาคารงานไฟฟ้า</t>
  </si>
  <si>
    <t>อาคารยานพาหนะ</t>
  </si>
  <si>
    <t>อาคารโรงจอดรถ</t>
  </si>
  <si>
    <t>อาคารสำนักงานระบบบำบัดน้ำเสียรวม (รวมอาคารห้องน้ำ)</t>
  </si>
  <si>
    <t>ชมรมวิทยุสมัครเล่น</t>
  </si>
  <si>
    <t>อาคารอำนวย  ยศสุข</t>
  </si>
  <si>
    <t>อาคารวุฒากาศ</t>
  </si>
  <si>
    <t>อาคารสระว่ายน้ำ</t>
  </si>
  <si>
    <t>คณะผลิตกรรมการเกษตร</t>
  </si>
  <si>
    <t>อาคารกำจร  บุญแปง</t>
  </si>
  <si>
    <t>อาคารเรียนและปฏิบัติการรวมทางปฐพีวิทยาและฝึกอบรมทางดินและปุ๋ยชั้นสูง</t>
  </si>
  <si>
    <t>อาคารปฏิบัติการไม้ผล</t>
  </si>
  <si>
    <t>โรงเรือนเพาะชำไม้ผล 1</t>
  </si>
  <si>
    <t>โรงเรือนเพาะชำไม้ผล 2</t>
  </si>
  <si>
    <t>อาคารเก็บพัสดุไม้ผล</t>
  </si>
  <si>
    <t>อาคารปฏิบัติการและคัดเมล็ดพันธุ์พืชไร่</t>
  </si>
  <si>
    <t>อาคารสำนักงานพืชไร่(พักอาจารย์)</t>
  </si>
  <si>
    <t>อาคารศูนย์ประสานงานโครงการธัญพืชไร่</t>
  </si>
  <si>
    <t>อาคารเพาะเลี้ยงเนื้อเยื่อ  ฝ่ายพัฒนาเกษตรที่สูง</t>
  </si>
  <si>
    <t xml:space="preserve">อาคารหม่อนไหม 1 </t>
  </si>
  <si>
    <t>อาคารหม่อนไหม 2</t>
  </si>
  <si>
    <t>อาคารชมรมอารักขาพืช</t>
  </si>
  <si>
    <t>อาคารปฏิบัติการโรคพืช</t>
  </si>
  <si>
    <t xml:space="preserve">อาคารเนื้อเยื่อ  </t>
  </si>
  <si>
    <t>อาคารปฏิบัติการพืชผัก</t>
  </si>
  <si>
    <t>อาคารจัดเก็บวัสดุพืชผัก</t>
  </si>
  <si>
    <t>อาคารสำนักงานพืชผัก</t>
  </si>
  <si>
    <t>อาคารเทคโนโลยีด้านการผลิตไม้ดอกไม้ประดับ</t>
  </si>
  <si>
    <t>อาคารกล้วยไม้ไทย</t>
  </si>
  <si>
    <t>อาคารชั้นเรียนการจัดและแต่งดอกไม้</t>
  </si>
  <si>
    <t>อาคารอนุบาลต้นอ่อน</t>
  </si>
  <si>
    <t>อาคารโดมจัดแสดงกล้วยไม้และไม้ดอกไม้ประดับ</t>
  </si>
  <si>
    <t>อาคารเลี้ยงไส้เดือนดิน</t>
  </si>
  <si>
    <t>คณะบริหารธุรกิจ</t>
  </si>
  <si>
    <t>อาคารพิทยาลงกรณ์</t>
  </si>
  <si>
    <t>อาคาร 25 ปี  คณะบริหารธุรกิจ</t>
  </si>
  <si>
    <t>สำนักวิจัยและส่งเสริมการเกษตร</t>
  </si>
  <si>
    <t>อาคารธรรมศักดิ์มนตรี</t>
  </si>
  <si>
    <t>อาคารหอพักธรรมศักดิ์มนตรี</t>
  </si>
  <si>
    <t>อาคารโรงอาหารสำนักวิจัยฯ</t>
  </si>
  <si>
    <t>อาคารมงคลชัยสิทธิ์</t>
  </si>
  <si>
    <t>อาคารศูนย์การศึกษาและอบรมนานาชาติ</t>
  </si>
  <si>
    <t>คณะวิทยาศาสตร์</t>
  </si>
  <si>
    <t>อาคารเสาวรัจนิตยวรรธนะ</t>
  </si>
  <si>
    <t xml:space="preserve">อาคารจุฬาภรณ์   </t>
  </si>
  <si>
    <t>คณะวิศวกรรมศาสตร์</t>
  </si>
  <si>
    <t>อาคารเรียนรวมสาขาวิศวกรรมศาสตร์</t>
  </si>
  <si>
    <t>อาคารปฏิบัติการวิศวกรรมทั่วไป</t>
  </si>
  <si>
    <t>อาคารบริการและโชว์รูม</t>
  </si>
  <si>
    <t>อาคารสมิตานนท์</t>
  </si>
  <si>
    <t>อาคารโรงงานนำร่อง</t>
  </si>
  <si>
    <t>อาคารคัดบรรจุผลิตผลเกษตร</t>
  </si>
  <si>
    <t>อาคารปฏิบัติเทคโนโลยียางและพอลิเมอร์</t>
  </si>
  <si>
    <t>คณะเทคโนโลยีการประมง</t>
  </si>
  <si>
    <t xml:space="preserve">อาคารเทคโนโลยีการประมง </t>
  </si>
  <si>
    <t>อาคารปฏิบัติการเทคโนโลยีการประมง</t>
  </si>
  <si>
    <t>อาคารโรงเพาะฟัก</t>
  </si>
  <si>
    <t>ชมรมประมง</t>
  </si>
  <si>
    <t>อาคารโรงอัดอาหารเม็ด</t>
  </si>
  <si>
    <t>อาคารหน่วยวิจัยย่อย</t>
  </si>
  <si>
    <t>อาคารโรงเก็บพัสดุ</t>
  </si>
  <si>
    <t>อาคารปฏิบัติการเลี้ยงปลาสวยงาม</t>
  </si>
  <si>
    <t>คณะศิลป์ศาสตร์</t>
  </si>
  <si>
    <t>อาคารประเสริฐ ณ.นคร</t>
  </si>
  <si>
    <t>คณะเศรษฐศาสตร์</t>
  </si>
  <si>
    <t>อาคารยรรยง  สิทธิชัย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</si>
  <si>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</si>
  <si>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</si>
  <si>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วิทยาลัยบริหารศาสตร์</t>
  </si>
  <si>
    <t>คณะเทคโนโลยีสารสนเทศและการสื่อสาร</t>
  </si>
  <si>
    <t>ชั้น</t>
  </si>
  <si>
    <t>1.อาคารประเสริฐ ณ.นคร</t>
  </si>
  <si>
    <t>1.อาคารสมเด็จพระเทพรัตนราชสุดา</t>
  </si>
  <si>
    <t>2.อาคารเรียนรวมสาขาวิศวกรรมศาสตร์</t>
  </si>
  <si>
    <t>1.อาคารสมเด็จพระศรีนครินทราบรมราชนี</t>
  </si>
  <si>
    <t>อื่นๆ (ระบุ) สถานีวิทยุ FM 95.5</t>
  </si>
  <si>
    <t>(ข) จดหมายอิเล็กทรอนิกส์</t>
  </si>
  <si>
    <t>(ค) โปสเตอร์</t>
  </si>
  <si>
    <t>การจัดการพลังงาน</t>
  </si>
  <si>
    <t>การประชุมคณะกรรมการ</t>
  </si>
  <si>
    <t xml:space="preserve">   หากดำเนินการประเมินสถานภาพการจัดการพลังงานภายในองค์กรต่อเนื่องทุกๆปี จะทำให้ทราบสถานภาพการจัดการพลังงานที่มี</t>
  </si>
  <si>
    <t xml:space="preserve">   มีการเปลี่ยนแปลงได้ดียิ่งขึ้น</t>
  </si>
  <si>
    <t xml:space="preserve">เดือนละ ….. ครั้ง </t>
  </si>
  <si>
    <t>อื่นๆ (ระบุ) การปิดเปิดการใช้ไฟฟ้าและลิฟท์</t>
  </si>
  <si>
    <t>การประชุมแลกเปลี่ยนเรียนรู้</t>
  </si>
  <si>
    <t>คณะกรรมการการจัดการพลังงาน</t>
  </si>
  <si>
    <r>
      <t>รูปที่ 7-1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</si>
  <si>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1.อาคารสมิตานนท์</t>
  </si>
  <si>
    <t>1.อาคารอำนวย  ยศสุข</t>
  </si>
  <si>
    <t>1.อาคาร 25 ปี  คณะบริหารธุรกิจ</t>
  </si>
  <si>
    <t>1.อาคารธรรมศักดิ์มนตรี</t>
  </si>
  <si>
    <t>1.อาคารช่วงเกษตรศิลป์</t>
  </si>
  <si>
    <t>9806 - 020004562842</t>
  </si>
  <si>
    <t>ผู้รับผิดชอบ</t>
  </si>
  <si>
    <t>รายละเอียดมาตรการอนุรักษ์พลังงาน</t>
  </si>
  <si>
    <t>(สำหรับมาตรการด้านไฟฟ้า)</t>
  </si>
  <si>
    <t>1)</t>
  </si>
  <si>
    <t>มาตรการลำดับที่:</t>
  </si>
  <si>
    <t>2)</t>
  </si>
  <si>
    <t>ชื่อมาตรการ:</t>
  </si>
  <si>
    <t>3)</t>
  </si>
  <si>
    <t>ผู้รับผิดชอบมาตรการ:</t>
  </si>
  <si>
    <t>ตำแหน่ง</t>
  </si>
  <si>
    <t>4)</t>
  </si>
  <si>
    <t>อุปกรณ์ที่ปรับปรุง:</t>
  </si>
  <si>
    <t>5)</t>
  </si>
  <si>
    <t>6)</t>
  </si>
  <si>
    <t>สถานที่ปรับปรุง:</t>
  </si>
  <si>
    <t>7)</t>
  </si>
  <si>
    <t>สาเหตุการปรับปรุง:</t>
  </si>
  <si>
    <t>ปี</t>
  </si>
  <si>
    <t>8)</t>
  </si>
  <si>
    <t>เป้าหมายเชิงปริมาณ</t>
  </si>
  <si>
    <t>9)</t>
  </si>
  <si>
    <t>10)</t>
  </si>
  <si>
    <t>ระดับการใช้พลังงานเป้าหมายหลังการปรับปรุง</t>
  </si>
  <si>
    <t>ระดับการใช้พลังงานอ้างอิงก่อนการปรับปรุง</t>
  </si>
  <si>
    <t>11)</t>
  </si>
  <si>
    <t>เงินลงทุนทั้งหมด</t>
  </si>
  <si>
    <t>12)</t>
  </si>
  <si>
    <t>ระยะเวลาคืนทุน</t>
  </si>
  <si>
    <t>13)</t>
  </si>
  <si>
    <t>รายละเอียดการดำเนินการปรับปรุง:</t>
  </si>
  <si>
    <t>14)</t>
  </si>
  <si>
    <t>วิธีการตรวจสอบผลการประหยัดหลังปรับปรุง</t>
  </si>
  <si>
    <t>15)</t>
  </si>
  <si>
    <t>แสดงวิธีการคำนวณประกอบ</t>
  </si>
  <si>
    <t>(สำหรับมาตรการด้านความร้อน)</t>
  </si>
  <si>
    <t>หลักสูตร/กิจกรรม</t>
  </si>
  <si>
    <t>กลุ่มผู้เข้าอบรม</t>
  </si>
  <si>
    <t>สถานภาพการดำเนินการ</t>
  </si>
  <si>
    <t xml:space="preserve">          ดำเนินการตามแผน</t>
  </si>
  <si>
    <t xml:space="preserve">          ไม่ได้ดำเนินการ เนื่องจาก</t>
  </si>
  <si>
    <t xml:space="preserve">         ล่าช้า เนื่องจาก</t>
  </si>
  <si>
    <t>สำหรับมาตรการด้านไฟฟ้า</t>
  </si>
  <si>
    <t>ระยะเวลาดำเนินการ</t>
  </si>
  <si>
    <t>ตามแผน</t>
  </si>
  <si>
    <t>ดำเนินการ</t>
  </si>
  <si>
    <t>ที่เกิดขึ้นจริง</t>
  </si>
  <si>
    <t>เงินลงทุน</t>
  </si>
  <si>
    <t>ลงทุนจริง</t>
  </si>
  <si>
    <t>ผลการอนุรักษ์พลังงาน</t>
  </si>
  <si>
    <t>ตามเป้าหมาย</t>
  </si>
  <si>
    <t>จากจำนวนทั้งหมด:</t>
  </si>
  <si>
    <t>หมายเหตุ: ระบุมาตรการเรียงตามลำดับ โดยกรอก 1 แผ่น ต่อ 1 มาตรการ</t>
  </si>
  <si>
    <t>สำหรับมาตรการด้านความร้อน</t>
  </si>
  <si>
    <t>7.1 คณะผู้ตรวจประเมินการจัดการพลังงานภายในองค์กร</t>
  </si>
  <si>
    <t>สิ่งที่ต้องมีเอกสาร/หลักฐาน</t>
  </si>
  <si>
    <t>ผลการตรวจสอบ</t>
  </si>
  <si>
    <t>มี</t>
  </si>
  <si>
    <t>ไม่มี</t>
  </si>
  <si>
    <t>ครบ</t>
  </si>
  <si>
    <t>ไม่ครบ</t>
  </si>
  <si>
    <t>ข้อควรปรับปรุง/ข้อเสนอแนะ</t>
  </si>
  <si>
    <t>1. คณะทำงานด้านการจัดการพลังงาน</t>
  </si>
  <si>
    <t>2. เอกสารที่แสดงถึงการเผยแพร่คำสั่งแต่งตั้งคณะทำงานด้าน</t>
  </si>
  <si>
    <t xml:space="preserve">    การจัดการพลังงานให้บุคลากรรับทราบด้วยวิธีการต่างๆ</t>
  </si>
  <si>
    <t>3. อื่นๆ (ระบุ) .................................................................</t>
  </si>
  <si>
    <t>2. การประเมินสถานภาพ</t>
  </si>
  <si>
    <t xml:space="preserve">    การจัดการพลังงานเบื้องต้น</t>
  </si>
  <si>
    <t>1. ผลการประเมินการดำเนินงานด้านพลังงานที่ผ่าน โดยใช้</t>
  </si>
  <si>
    <t xml:space="preserve">    Matrix)</t>
  </si>
  <si>
    <t>2. อื่นๆ (ระบุ) ..................................................................</t>
  </si>
  <si>
    <t>3. นโยบายอนุรักษ์พลังงาน</t>
  </si>
  <si>
    <t>1. นโยบายอนุรักษ์พลังงาน</t>
  </si>
  <si>
    <t>2. เอกสารที่แสดงถึงการเผยแพร่นโยบายอนุรักษ์พลังงานให้</t>
  </si>
  <si>
    <t xml:space="preserve">    บุคลากรรับทราบด้วยวิธีการต่างๆ</t>
  </si>
  <si>
    <t>4. การประเมินศักยภาพการอนุรักษ์พลังงาน</t>
  </si>
  <si>
    <t>1. การประเมินการใช้พลังงานระดับองค์กร</t>
  </si>
  <si>
    <t>3. การประเมินการใช้พลังงานระดับเครื่องจักร/อุปกรณ์</t>
  </si>
  <si>
    <t>4. อื่นๆ (ระบุ) ...............................................................</t>
  </si>
  <si>
    <t>5. การกำหนดเป้าหมายและแผนอนุรักษ์</t>
  </si>
  <si>
    <t xml:space="preserve">    พลังงาน</t>
  </si>
  <si>
    <t>1. มาตรการและเป้าหมายในการดำเนินการอนุรักษ์พลังงาน</t>
  </si>
  <si>
    <t>2. แผนการอนุรักษ์พลังงานด้านไฟฟ้า</t>
  </si>
  <si>
    <t>3. แผนการอนุรักษ์พลังงานด้านความร้อน</t>
  </si>
  <si>
    <t>1. ผลการดำเนินการตามมาตรการอนุรักษ์พลังงาน</t>
  </si>
  <si>
    <t xml:space="preserve">    ส่งเสริมการอนุรักษ์พลังงาน</t>
  </si>
  <si>
    <t>7. การตรวจติดตามและประเมินการจัดการ</t>
  </si>
  <si>
    <t>1. คำสั่งแต่งตั้งคณะผู้ตรวจประเมินการจัดการพลังงานภายใน</t>
  </si>
  <si>
    <t xml:space="preserve">    องค์กร</t>
  </si>
  <si>
    <t>2. รายงานผลการตรวจประเมิน</t>
  </si>
  <si>
    <t>3. อื่นๆ (ระบุ) ...............................................................</t>
  </si>
  <si>
    <t>8. การทบทวน วิเคราะห์ และแก้ไข</t>
  </si>
  <si>
    <t xml:space="preserve">   ข้อบกพร่องของการจัดการพลังงาน</t>
  </si>
  <si>
    <t>1. แผนการทบทวนการดำเนินงานการจัดการพลังงาน</t>
  </si>
  <si>
    <t>2. รายงานสรุปผลการทบทวน วิเคราะห์และแนวทางการแก้ไข</t>
  </si>
  <si>
    <t xml:space="preserve">    ข้อบกพร่องของการจัดการพลังงาน</t>
  </si>
  <si>
    <t>ลงชื่อ</t>
  </si>
  <si>
    <t>ครั้งที่</t>
  </si>
  <si>
    <t>ขั้นตอน</t>
  </si>
  <si>
    <t>ผลการทบทวน</t>
  </si>
  <si>
    <t>เหมาะสม</t>
  </si>
  <si>
    <t>ควรปรับปรุง</t>
  </si>
  <si>
    <t>แนวทางการปรับปรุง</t>
  </si>
  <si>
    <t>2. การประเมินสถานภาพการจัดการพลังงานเบื้องต้น</t>
  </si>
  <si>
    <t>5. การกำหนดเป้าหมายและแผนอนุรักษ์พลังงาน</t>
  </si>
  <si>
    <t>7. การตรวจติดตามและประเมินการจัดการพลังงาน</t>
  </si>
  <si>
    <t>การใช้พลังงานเชื้อเพลิง</t>
  </si>
  <si>
    <t>การดำเนินการตามแผนอนุรักษ์พลังงาน การตรวจสอบและ</t>
  </si>
  <si>
    <t>วิเคราะห์การปฏิบัติตามเป้าหมายและแผนอนุรักษ์พลังงาน</t>
  </si>
  <si>
    <t>ระดับคะแนน</t>
  </si>
  <si>
    <t>ระบบที่ใช้พลังงาน</t>
  </si>
  <si>
    <t xml:space="preserve">จำนวน </t>
  </si>
  <si>
    <t>ขั้นตอนที่ 5</t>
  </si>
  <si>
    <t>1. ร้อยละผลประหยัด คิดเทียบจากข้อมูลการใช้พลังงานรวมในปีที่ผ่านมา</t>
  </si>
  <si>
    <t>รายการตรวจประเมิน</t>
  </si>
  <si>
    <t xml:space="preserve">6. การดำเนินการตามแผนอนุรักษ์พลังงาน </t>
  </si>
  <si>
    <t xml:space="preserve">   แผนอนุรักษ์พลังงานสำหรับมาตรการด้านไฟฟ้า</t>
  </si>
  <si>
    <t>3. ผลการตรวจสอบและวิเคราะห์การปฏิบัติตามเป้าหมายและ</t>
  </si>
  <si>
    <t xml:space="preserve">   แผนอนุรักษ์พลังงานสำหรับมาตรการด้านความร้อน</t>
  </si>
  <si>
    <t>ใส่เอกสารวาระการประชุมทบทวนการจัดการพลังงาน</t>
  </si>
  <si>
    <t>รายงาน</t>
  </si>
  <si>
    <t>วัน/เดือน</t>
  </si>
  <si>
    <t>หมายเลขผู้ใช้ไฟฟ้า</t>
  </si>
  <si>
    <t>หมายเลขเครื่องวัดไฟฟ้า</t>
  </si>
  <si>
    <t>อัตราการใช้ไฟฟ้า</t>
  </si>
  <si>
    <t>หน่วยเชื้อเพลิง</t>
  </si>
  <si>
    <t>ชั่วโมง
ใช้งาน
เฉลี่ย/ปี</t>
  </si>
  <si>
    <t xml:space="preserve">    ชื่อเครื่องจักร/อุปกรณ์หลัก</t>
  </si>
  <si>
    <t>ระยะ
เวลา
คืนทุน (ปี)</t>
  </si>
  <si>
    <t>เงินลงทุน
(บาท)</t>
  </si>
  <si>
    <t>การใช้เชื้อเพลิง</t>
  </si>
  <si>
    <t>รวมด้านไฟฟ้า</t>
  </si>
  <si>
    <t>รวมด้านความร้อน</t>
  </si>
  <si>
    <t>ลำดับ
ที่</t>
  </si>
  <si>
    <t>ร้อยละ
ผลประหยัด</t>
  </si>
  <si>
    <t>สถานภาพ
การดำเนินการ</t>
  </si>
  <si>
    <t>ความคิดเห็นและข้อเสนอแนะ :</t>
  </si>
  <si>
    <t>ปัญหาและอุปสรรคที่เกิดขึ้นระหว่างดำเนินการ :</t>
  </si>
  <si>
    <t>หน่วย(ระบุ)</t>
  </si>
  <si>
    <t>จำนวน
ผู้เข้าอบรม</t>
  </si>
  <si>
    <t>7.2 การเผยแพร่คณะผู้ตรวจประเมินการจัดการพลังงานภายในองค์กร</t>
  </si>
  <si>
    <t>ตามข้อกำหนด</t>
  </si>
  <si>
    <t>ความถูกต้องครบถ้วน</t>
  </si>
  <si>
    <t>วันที่ ............./................/.....................</t>
  </si>
  <si>
    <t>6.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</si>
  <si>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 xml:space="preserve">    ตารางการประเมินการจัดการพลังงาน (Energy Management</t>
  </si>
  <si>
    <t>ต้นทุน</t>
  </si>
  <si>
    <t>(บาท/หน่วย)</t>
  </si>
  <si>
    <t>(บาท/MJ)</t>
  </si>
  <si>
    <t>หน่วย (ลบ. ม.)</t>
  </si>
  <si>
    <t>จำนวนอุปกรณ์ที่ปรับปรุง:</t>
  </si>
  <si>
    <t>ลิตร/ปี</t>
  </si>
  <si>
    <t xml:space="preserve">ชื่ออาคารควบคุม: </t>
  </si>
  <si>
    <t>ที่อยู่อาคาร</t>
  </si>
  <si>
    <t xml:space="preserve">           สำนักงาน</t>
  </si>
  <si>
    <t xml:space="preserve">          โรงแรม</t>
  </si>
  <si>
    <t xml:space="preserve">          โรงพยาบาล</t>
  </si>
  <si>
    <t xml:space="preserve">จำนวนอาคารทั้งหมด : </t>
  </si>
  <si>
    <t>สำหรับอาคารประเภทโรงแรม</t>
  </si>
  <si>
    <t>จำนวนห้องพักทั้งหมด</t>
  </si>
  <si>
    <t>สำหรับอาคารประเภทโรงพยาบาล</t>
  </si>
  <si>
    <t>จำนวนเตียงคนไข้ในทั้งหมด</t>
  </si>
  <si>
    <t>ชื่ออาคาร</t>
  </si>
  <si>
    <t>พื้นที่ทั้งหมดของอาคาร (ตารางเมตร)</t>
  </si>
  <si>
    <t>(1) พื้นที่ใช้สอย</t>
  </si>
  <si>
    <t>ปรับอากาศ</t>
  </si>
  <si>
    <t>ไม่ปรับอากาศ</t>
  </si>
  <si>
    <t xml:space="preserve">การจัดการพลังงาน </t>
  </si>
  <si>
    <t>ระบุกลุ่มอาคารควบคุม ดังนี้</t>
  </si>
  <si>
    <t xml:space="preserve">             ศูนย์การค้า</t>
  </si>
  <si>
    <t>สำหรับอาคารทุกประเภท</t>
  </si>
  <si>
    <t>การใช้ประโยชน์พื้นที่ใช้สอยที่ใช้งานจริง</t>
  </si>
  <si>
    <t>สำหรับอาคารประเภท</t>
  </si>
  <si>
    <t>โรงแรม</t>
  </si>
  <si>
    <t>โรงพยาบาล</t>
  </si>
  <si>
    <t>พื้นที่ปรับอากาศ</t>
  </si>
  <si>
    <t>(ตารางเมตร)</t>
  </si>
  <si>
    <t>พื้นที่ไม่ปรับอากาศ</t>
  </si>
  <si>
    <t>จำนวนห้องพักที่จำหน่ายได้</t>
  </si>
  <si>
    <t>(ห้อง-วัน)</t>
  </si>
  <si>
    <t>จำนวนคนไข้นอก</t>
  </si>
  <si>
    <t>(คน)</t>
  </si>
  <si>
    <t>จำนวนคนไข้ใน</t>
  </si>
  <si>
    <t>(เตียง-วัน)</t>
  </si>
  <si>
    <t>ใส่เอกสารแสดงประกาศนโยบายอนุรักษ์พลังงาน</t>
  </si>
  <si>
    <t>ขนาด (kVA)</t>
  </si>
  <si>
    <t>จำนวน (ชุด)</t>
  </si>
  <si>
    <t>อาคารที่ใช้งาน</t>
  </si>
  <si>
    <t>กรณีอาคารมีเครื่องวัดไฟฟ้ามากกว่า 1 เครื่อง ให้เพิ่มจำนวนตารางแสดงข้อมูลการใช้ไฟฟ้าตามจำนวนของเครื่องวัดไฟฟ้า</t>
  </si>
  <si>
    <t>(ชนิด.........)</t>
  </si>
  <si>
    <t xml:space="preserve">           ผลิตไฟฟ้าสำรองหรือกรณีฉุกเฉิน</t>
  </si>
  <si>
    <t>ชั่วโมง
การเดินเครื่อง
(ชั่วโมง)</t>
  </si>
  <si>
    <t xml:space="preserve">   ปริมาณพลังงานไฟฟ้าที่ผลิตได้ 
(กิโลวัตต์ - ชั่วโมง)</t>
  </si>
  <si>
    <t>ปรับอากาศแบบรวมศูนย์</t>
  </si>
  <si>
    <t>4.2 การประเมินระดับการบริการ</t>
  </si>
  <si>
    <t>พื้นที่ใช้สอยที่ใช้งานจริง (ตารางเมตร)</t>
  </si>
  <si>
    <t>(เมกะจูล/ตารางเมตร)</t>
  </si>
  <si>
    <t>พื้นที่ใช้สอยที่ใช้งานจริง
(ตารางเมตร)</t>
  </si>
  <si>
    <t>4.3 การประเมินระดับเครื่องจักร/อุปกรณ์หลัก</t>
  </si>
  <si>
    <t>เงินลงทุน (บาท)</t>
  </si>
  <si>
    <t>(ใส่เอกสารคำสั่งแต่งตั้งคณะผู้ตรวจประเมินฯ)</t>
  </si>
  <si>
    <t>7.3 ผลการตรวจประเมินภายในองค์กร</t>
  </si>
  <si>
    <t>2. การประเมินการใช้พลังงานระดับการบริการ</t>
  </si>
  <si>
    <t>รวมทั้งได้นำข้อมูลที่ได้จากคณะผู้ตรวจประเมินการจัดการพลังงานภายในองค์กรมาใช้ในการปรับปรุงและแก้ไขข้อบกพร่อง</t>
  </si>
  <si>
    <t>ข้อบกพร่องที่ตรวจพบ</t>
  </si>
  <si>
    <t>6.1 ผลการติดตามการดำเนินการของมาตรการอนุรักษ์พลังงาน</t>
  </si>
  <si>
    <t xml:space="preserve">     3.   เจ้าของอาคารควบคุม</t>
  </si>
  <si>
    <t>ข้อมูลทั่วไป</t>
  </si>
  <si>
    <t>จดหมายอิเล็กทรอนิกส์</t>
  </si>
  <si>
    <t xml:space="preserve">          </t>
  </si>
  <si>
    <t xml:space="preserve">                         </t>
  </si>
  <si>
    <t xml:space="preserve">           </t>
  </si>
  <si>
    <t xml:space="preserve">  </t>
  </si>
  <si>
    <t>(ก)</t>
  </si>
  <si>
    <t>(ข)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</si>
  <si>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</si>
  <si>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</si>
  <si>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</si>
  <si>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</si>
  <si>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(จ)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</si>
  <si>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</si>
  <si>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</si>
  <si>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</si>
  <si>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พลังงานตามการรับรองของเจ้าของโรงงานควบคุมหรือเจ้าของอาคารควบคุม</t>
  </si>
  <si>
    <t xml:space="preserve">      </t>
  </si>
  <si>
    <t xml:space="preserve">ติดประกาศ </t>
  </si>
  <si>
    <t>โปสเตอร์</t>
  </si>
  <si>
    <t xml:space="preserve">เอกสารเผยแพร่                                      </t>
  </si>
  <si>
    <t>เสียงตามสาย</t>
  </si>
  <si>
    <t>แผ่นพับ/วารสาร .....ฉบับ</t>
  </si>
  <si>
    <t>สัปดาห์ละ ….. ครั้ง  ช่วงเวลา…...</t>
  </si>
  <si>
    <t xml:space="preserve">   </t>
  </si>
  <si>
    <t>ระดับของผู้ได้รับ…….</t>
  </si>
  <si>
    <t>เพื่อแสดงการเผยแพร่อย่างทั่วถึง ควรแสดงการเผยแพร่มากกว่า 1 วิธีการ</t>
  </si>
  <si>
    <t>มีนโยบายการจัดการพลังงานจากฝ่ายบริหารและถือเป็นส่วนหนึ่งของนโยบายของบริษัท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</si>
  <si>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</si>
  <si>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t>มีนโยบายและมีการสนับสนุนเป็นครั้งคราวจากฝ่ายบริหาร</t>
  </si>
  <si>
    <t>คณะกรรมการอนุรักษ์พลังงานเป็นช่องทางหลักในการดำเนินงาน</t>
  </si>
  <si>
    <t>คณะกรรมการเฉพาะกิจเป็นผู้ดำเนินการ</t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</si>
  <si>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</si>
  <si>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</si>
  <si>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</si>
  <si>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</si>
  <si>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</si>
  <si>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</si>
  <si>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</si>
  <si>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</si>
  <si>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</si>
  <si>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</si>
  <si>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</si>
  <si>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</si>
  <si>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นโยบายการอนุรักษ์พลังงาน</t>
  </si>
  <si>
    <t>กำหนดเป้าหมายที่ครอบคลุม ติดตามผล หาข้อผิดพลาดประเมินผล และควบคุมการใช้งบประมาณ</t>
  </si>
  <si>
    <t>ประชาสัมพันธ์คุณค่าของการประหยัดพลังงาน และผลการดำเนินงานของการจัดการพลังงาน</t>
  </si>
  <si>
    <t>จัดสรรงบประมาณโดยละเอียด โดยพิจารณาถึงความสำคัญของโครงการ</t>
  </si>
  <si>
    <t>ใช้ระยะเวลา คุ้มทุนเป็นหลักในการพิจารณาการลงทุน</t>
  </si>
  <si>
    <t>ไม่มีการกำหนดนโยบายที่ชัดเจน โดยผู้บริหารหรือผู้รับผิดชอบด้านพลังงาน</t>
  </si>
  <si>
    <t>BTU/TOR</t>
  </si>
  <si>
    <t>kW-เฉลี่ย</t>
  </si>
  <si>
    <t>มีผู้รับผิดชอบด้านพลังงานรายงานต่อคณะกรรมการเฉพาะกิจ แต่สายงานบังคับบัญชาไม่ชัดเจน</t>
  </si>
  <si>
    <t>มีการติดต่ออย่างไม่เป็นทางการระหว่างวิศวกรกับผู้ใช้พลังงาน (พนักงาน)</t>
  </si>
  <si>
    <t>ผู้รับผิดชอบด้านพลังงานรายงานโดยตรงต่อคณะ กรรมการจัดการพลังงาน ซึ่งประกอบด้วยหัวหน้าฝ่ายต่างๆ</t>
  </si>
  <si>
    <t>ให้พนักงานรับทราบโครงการอนุรักษ์พลังงาน และให้มีการประชา สัมพันธ์อย่างสม่ำเสมอ</t>
  </si>
  <si>
    <t>ทำรายงานติดตามประเมิน ผล โดยดูจากมิเตอร์ให้คณะ กรรมการเฉพาะกิจเข้ามาเกี่ยวข้องกับการตั้งงบประ มาณ</t>
  </si>
  <si>
    <t>ไม่มีการลงทุนใดๆในการปรับปรุงประสิทธิภาพ การใช้พลังงาน</t>
  </si>
  <si>
    <t>เผยแพร่และดำเนินการดังต่อไปนี้</t>
  </si>
  <si>
    <t>No.</t>
  </si>
  <si>
    <t>Fuel</t>
  </si>
  <si>
    <t>Heating Value</t>
  </si>
  <si>
    <t>01</t>
  </si>
  <si>
    <t xml:space="preserve">น้ำมันเตา  </t>
  </si>
  <si>
    <t xml:space="preserve">   =    39.77  เมกะจูล/ลิตร</t>
  </si>
  <si>
    <t>02</t>
  </si>
  <si>
    <t xml:space="preserve">   =    38.18  เมกะจูล/ลิตร</t>
  </si>
  <si>
    <t>03</t>
  </si>
  <si>
    <t xml:space="preserve">   =    41.28  เมกะจูล/ลิตร</t>
  </si>
  <si>
    <t>04</t>
  </si>
  <si>
    <t xml:space="preserve">   =    36.42  เมกะจูล/ลิตร</t>
  </si>
  <si>
    <t>05</t>
  </si>
  <si>
    <t>น้ำมันเบนซิน</t>
  </si>
  <si>
    <t xml:space="preserve">   =    31.48  เมกะจูล/ลิตร</t>
  </si>
  <si>
    <t>06</t>
  </si>
  <si>
    <t>น้ำมันก๊าด</t>
  </si>
  <si>
    <t xml:space="preserve">   =    34.53  เมกะจูล/ลิตร</t>
  </si>
  <si>
    <t>07</t>
  </si>
  <si>
    <t xml:space="preserve">ก๊าซปิโตรเลียมเหลว </t>
  </si>
  <si>
    <t xml:space="preserve">   =  26.62   เมกะจูล/ลิตร</t>
  </si>
  <si>
    <t>08</t>
  </si>
  <si>
    <t xml:space="preserve">( LPG )         </t>
  </si>
  <si>
    <t xml:space="preserve">   =  50.23   เมกะจูล/กิโลกรัม</t>
  </si>
  <si>
    <t>09</t>
  </si>
  <si>
    <t xml:space="preserve">ก๊าซธรรมชาติ        </t>
  </si>
  <si>
    <t xml:space="preserve">   =  1,055   เมกะจูล/ล้านบีทียู</t>
  </si>
  <si>
    <t>10</t>
  </si>
  <si>
    <t>ถ่านหินนำเข้า</t>
  </si>
  <si>
    <t xml:space="preserve">   =  26,370  เมกะจูล/ตัน</t>
  </si>
  <si>
    <t>11</t>
  </si>
  <si>
    <t>ลิกไนต์ (ลี้)</t>
  </si>
  <si>
    <t xml:space="preserve">   =  18,420  เมกะจูล/ตัน</t>
  </si>
  <si>
    <t>12</t>
  </si>
  <si>
    <t>ลิกไนต์ (กระบี่)</t>
  </si>
  <si>
    <t xml:space="preserve">   =  10,880  เมกะจูล/ตัน</t>
  </si>
  <si>
    <t>13</t>
  </si>
  <si>
    <t>ลิกไนต์ (แม่เมาะ)</t>
  </si>
  <si>
    <t xml:space="preserve">   =  10,470  เมกะจูล/ตัน</t>
  </si>
  <si>
    <t>14</t>
  </si>
  <si>
    <t>ลิกไนต์ (แจ้คอน)</t>
  </si>
  <si>
    <t xml:space="preserve">   =  15,110  เมกะจูล/ตัน</t>
  </si>
  <si>
    <t>15</t>
  </si>
  <si>
    <t>ฟืน</t>
  </si>
  <si>
    <t xml:space="preserve">   =  15.99   เมกะจูล/กิโลกรัม</t>
  </si>
  <si>
    <t>16</t>
  </si>
  <si>
    <t>ถ่าน</t>
  </si>
  <si>
    <t xml:space="preserve">   =  28.88   เมกะจูล/กิโลกรัม</t>
  </si>
  <si>
    <t>17</t>
  </si>
  <si>
    <t>แกลบ</t>
  </si>
  <si>
    <t xml:space="preserve">   =  14.40   เมกะจูล/กิโลกรัม</t>
  </si>
  <si>
    <t>18</t>
  </si>
  <si>
    <t>กากอ้อย</t>
  </si>
  <si>
    <t xml:space="preserve">   =  7.53    เมกะจูล/กิโลกรัม</t>
  </si>
  <si>
    <t>19</t>
  </si>
  <si>
    <t xml:space="preserve">ขยะ      </t>
  </si>
  <si>
    <t xml:space="preserve">   =  4.86   เมกะจูล/กิโลกรัม</t>
  </si>
  <si>
    <t>20</t>
  </si>
  <si>
    <t xml:space="preserve">ขี้เลื่อย  </t>
  </si>
  <si>
    <t xml:space="preserve">   =  10.88  เมกะจูล/กิโลกรัม</t>
  </si>
  <si>
    <t>21</t>
  </si>
  <si>
    <t>วัสดุเหลือใช้ทางการเกษตร</t>
  </si>
  <si>
    <t xml:space="preserve">   =  12.68  เมกะจูล/กิโลกรัม</t>
  </si>
  <si>
    <t>22</t>
  </si>
  <si>
    <t>กะลาปาล์ม</t>
  </si>
  <si>
    <t xml:space="preserve">   = 16,900   เมกะจูล/ตัน</t>
  </si>
  <si>
    <t>23</t>
  </si>
  <si>
    <t>ซังข้าวโพด</t>
  </si>
  <si>
    <t xml:space="preserve">   = 1,6220  เมกะจูล/ตัน</t>
  </si>
  <si>
    <t>ค่า Heating Value และหน่วยของเชื้อเพลิงที่ใช้จะต้องเป็นไปตามที่ พพ. กำหนดใน บพร.1 ตามตัวอย่างด้านบน และหากมีเชื้อเพลิงนอกเหนือจากนี้ที่ปรึกษาฯ จะต้องแจ้งจุฬาฯ ให้รับทราบ และเพิ่มเติมในฐานข้อมูลต่อไป ในส่วนเชื้อเพลิงน้ำมันเตา ต้องระบุชนิดให้ชัดเจนตามการใช</t>
  </si>
  <si>
    <t>*ปรับอากาศแบบแยกส่วน</t>
  </si>
  <si>
    <t>วิธีการ</t>
  </si>
  <si>
    <t>ประเมิน</t>
  </si>
  <si>
    <t>ตรวจวัด</t>
  </si>
  <si>
    <t>อุปกรณ์</t>
  </si>
  <si>
    <t xml:space="preserve">   จากทั้งหมด..........240.........คน คิดเป็นร้อยละ .....41.......  </t>
  </si>
  <si>
    <t>4. ข้อมูลการประเมินสถานภาพการจัดการพลังงานเบื้องต้นประเมินจาก......11......แผนก  ของจำนวนทั้งหมด......11.....แผนก หรือบุคลากรจำนวน........50......คน</t>
  </si>
  <si>
    <r>
      <t>2. ในกรณีที่อาคารควบคุมพัฒนาระบบการจัดการพลังงานในรอบที่สอง ในขั้นตอนนี้อาคารควบคุม</t>
    </r>
    <r>
      <rPr>
        <u/>
        <sz val="13"/>
        <rFont val="TH SarabunPSK"/>
        <family val="2"/>
      </rPr>
      <t xml:space="preserve">จะดำเนินการหรือไม่ดำเนินการก็ได้ </t>
    </r>
  </si>
  <si>
    <t>การตรวจสอบการปฏิบัติตามเป้าหมายการอนุรักษ์พลังงาน</t>
  </si>
  <si>
    <t>การติดตามการดำเนินการ</t>
  </si>
  <si>
    <t>แผนการอนุรักษ์พลังงาน
ตามเป้าหมาย</t>
  </si>
  <si>
    <t>ผลการอนุรักษ์พลังงาน
ที่เกิดขึ้นจริง</t>
  </si>
  <si>
    <t>ร้อยละที่ลดลงของปริมาณพลังงาน</t>
  </si>
  <si>
    <t>ที่ใช้เดิม</t>
  </si>
  <si>
    <t>ระดับของค่าการใช้พลังงานต่อ</t>
  </si>
  <si>
    <t>หน่วยบริการที่ 1</t>
  </si>
  <si>
    <t>หน่วยบริการที่ 2</t>
  </si>
  <si>
    <t>หน่วยบริการที่ 3</t>
  </si>
  <si>
    <t>4. แผนการฝึกอบรม</t>
  </si>
  <si>
    <t>5. แผนกิจกรรมเพื่อส่งเสริมการอนุรักษ์พลังงาน</t>
  </si>
  <si>
    <t>6. อื่นๆ (ระบุ) ...............................................................</t>
  </si>
  <si>
    <t xml:space="preserve"> การตรวจสอบและวิเคราะห์การปฏิบัติตาม</t>
  </si>
  <si>
    <t>2. ผลการตรวจสอบการปฏิบัติตามเป้าหมายการอนุรักษ์พลังงาน</t>
  </si>
  <si>
    <t xml:space="preserve">     เป้าหมายและแผนอนุรักษ์พลังงาน</t>
  </si>
  <si>
    <t>4. ผลการตรวจสอบและวิเคราะห์การปฏิบัติตามเป้าหมายและ</t>
  </si>
  <si>
    <t>5. ผลการติดตามการดำเนินการตามแผนฝึกอบรม</t>
  </si>
  <si>
    <t>6. ผลการติดตามการดำเนินการตามแผนกิจกรรมเพื่อ</t>
  </si>
  <si>
    <t>7. อื่นๆ (ระบุ) ...............................................................</t>
  </si>
  <si>
    <t>4.1.2</t>
  </si>
  <si>
    <t>โทรสาร   053-873256</t>
  </si>
  <si>
    <r>
      <t>W/m</t>
    </r>
    <r>
      <rPr>
        <vertAlign val="superscript"/>
        <sz val="14"/>
        <rFont val="TH SarabunPSK"/>
        <family val="2"/>
      </rPr>
      <t>2</t>
    </r>
  </si>
  <si>
    <r>
      <t xml:space="preserve">ตารางที่ 6.2 </t>
    </r>
    <r>
      <rPr>
        <sz val="16"/>
        <rFont val="TH SarabunPSK"/>
        <family val="2"/>
      </rPr>
      <t xml:space="preserve"> สรุปผลการตรวจสอบการปฏิบัติตามเป้าหมายการอนุรักษ์พลังงาน</t>
    </r>
  </si>
  <si>
    <r>
      <rPr>
        <b/>
        <sz val="16"/>
        <rFont val="TH SarabunPSK"/>
        <family val="2"/>
      </rPr>
      <t>ตารางที่ 7.1</t>
    </r>
    <r>
      <rPr>
        <sz val="16"/>
        <rFont val="TH SarabunPSK"/>
        <family val="2"/>
      </rPr>
      <t xml:space="preserve"> การตรวจติดตามการดำเนินการจัดการพลังงาน  (ต่อ)</t>
    </r>
  </si>
  <si>
    <r>
      <rPr>
        <b/>
        <sz val="14"/>
        <rFont val="TH SarabunPSK"/>
        <family val="2"/>
      </rPr>
      <t>รูปที่ 8-2</t>
    </r>
    <r>
      <rPr>
        <sz val="14"/>
        <rFont val="TH SarabunPSK"/>
        <family val="2"/>
      </rPr>
      <t xml:space="preserve">  ภาพการเผยแพร่ผลการทบทวน วิเคราะห์ และแก้ไขข้อบกพร่องของการจัดการพลังงาน</t>
    </r>
  </si>
  <si>
    <r>
      <rPr>
        <b/>
        <sz val="16"/>
        <rFont val="TH SarabunPSK"/>
        <family val="2"/>
      </rPr>
      <t>รูปที่ 3-2</t>
    </r>
    <r>
      <rPr>
        <sz val="16"/>
        <rFont val="TH SarabunPSK"/>
        <family val="2"/>
      </rPr>
      <t xml:space="preserve">  ภาพการเผยแพร่นโยบายอนุรักษ์พลังงาน</t>
    </r>
  </si>
  <si>
    <t>เครื่องปรับอากาศภายในมหาวิทยาลัยแม่โจ้ดังนั้นเงินลงทุนทั้งหมด คิดมาจาก การจ้างลูกจ้างชั่วคราว จำนวน 2 คน</t>
  </si>
  <si>
    <t>การประชุมคณะผู้ตรวจประเมิน</t>
  </si>
  <si>
    <t>การจัดการพลังงานภายในองค์กร</t>
  </si>
  <si>
    <t>85302-0095</t>
  </si>
  <si>
    <t xml:space="preserve">หมายเหตุ : ระบบไฟฟ้าเป็น Substation 115kV 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</si>
  <si>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คำสั่งแต่งตั้งคณะกรรมการดำเนินงาน</t>
    </r>
  </si>
  <si>
    <t>(ง) โปสเตอร์ประชาสัมพันธ์</t>
  </si>
  <si>
    <t>2. เวลา เปิด-ปิด เครื่องปรับอากาศ หลังปรับปรุง คือ  9:00-12:00 น.  และ 13:00-16.00 น.</t>
  </si>
  <si>
    <t>เครื่องทำน้ำเย็น</t>
  </si>
  <si>
    <t>(ง) สถานีวิทยุ FM 95.5</t>
  </si>
  <si>
    <t>จำนวนติดประกาศ ….... คณะ</t>
  </si>
  <si>
    <t>จำนวนติดประกาศ …... วิทยาเขต</t>
  </si>
  <si>
    <t>จำนวนติดประกาศ …... วิทยาลัย</t>
  </si>
  <si>
    <t>จำนวนติดประกาศ …... สำนัก</t>
  </si>
  <si>
    <t>รูปที่ 8-1 วาระการประชุม</t>
  </si>
  <si>
    <t>ton</t>
  </si>
  <si>
    <t>รูปที่ 8-1 รายชื่อผู้เข้าร่วมประชุม</t>
  </si>
  <si>
    <t>ผอส.04244</t>
  </si>
  <si>
    <t>อาคารคณะสถาปัตยกรรมศาสตร์และการออกแบบสิ่งแวดล้อม (ใหม่)</t>
  </si>
  <si>
    <t>ลงชื่อ..................................................</t>
  </si>
  <si>
    <t>วันที่............/................./..............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</si>
  <si>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คำสั่งแต่งตั้งอนุกรรมการจัดการพลังงานประจำหน่วยงาน</t>
    </r>
  </si>
  <si>
    <t>(ข-2) จดหมายเวียนอิเลกทรอนิคส์</t>
  </si>
  <si>
    <t>รูปที่ 8-1 รูปผู้เข้าร่วมประชุม</t>
  </si>
  <si>
    <t xml:space="preserve">                (ก) โครงการให้ความรู้อาสาสมัครการดูแล บำรุงรักษาเครื่องปรับอากาศในสำนักงานอธิการบดีเบื้องต้น</t>
  </si>
  <si>
    <t>กำลังวัตต์หลอด LED</t>
  </si>
  <si>
    <t>หมายเหตุ :  ได้รับการสนับสนุนจาก กรมพัฒนาพลังงานทดแทนและอนุรักษ์พลังงาน</t>
  </si>
  <si>
    <t>suradet215@gmail.com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</si>
  <si>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indexed="8"/>
        <rFont val="Tahoma"/>
        <family val="2"/>
        <charset val="222"/>
      </rPr>
      <t/>
    </r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</si>
  <si>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indexed="8"/>
        <rFont val="Tahoma"/>
        <family val="2"/>
        <charset val="222"/>
      </rPr>
      <t/>
    </r>
  </si>
  <si>
    <t>1.อาคารศูนย์การศึกษาและอบรมนานาชาติ</t>
  </si>
  <si>
    <t>2.อาคารวิภาต  บุญศรี  วังซ้าย</t>
  </si>
  <si>
    <t>3.อาคารหอพักนักศึกษาหญิง 11</t>
  </si>
  <si>
    <t>1.อาคารเทพ  พงษ์พานิช</t>
  </si>
  <si>
    <t>4.อาคารสำนักงานอธิการบดี</t>
  </si>
  <si>
    <t>2.อาคารเรียนรวม 80 ปี</t>
  </si>
  <si>
    <t xml:space="preserve">3.อาคารเทคโนโลยีการประมง </t>
  </si>
  <si>
    <t>4.อาคารปฏิบัติการเทคโนโลยีการประมง</t>
  </si>
  <si>
    <t>1.อาคารปฏิบัติการวิศวกรรมทั่วไป</t>
  </si>
  <si>
    <t>1.อาคารเสาวรัจนิตยวรรธนะ</t>
  </si>
  <si>
    <t>2.อาคารเรือนกระจก</t>
  </si>
  <si>
    <t>3.อาคารพัฒนาวิสัยทัศน์</t>
  </si>
  <si>
    <t>6.คาบอยมาร์เก็ต</t>
  </si>
  <si>
    <t>9.โรงกรอกประปา 2</t>
  </si>
  <si>
    <t>2-3.อาคารแม่โจ้  60  ปี(2)</t>
  </si>
  <si>
    <t>4.อาคารจุฬาภรณ์(2)</t>
  </si>
  <si>
    <t>5.อาคาร  75  ปี  แม่โจ้</t>
  </si>
  <si>
    <t xml:space="preserve">6.อาคาร  75  ปี  แม่โจ้ </t>
  </si>
  <si>
    <t>4-5.อาคารศูนย์กีฬากาญจนาภิเษกรัชกาลที่  9  โซน  A , B (2)</t>
  </si>
  <si>
    <t>6.อาคารโรงงานนำร่อง</t>
  </si>
  <si>
    <t>3.อาคารเรียนรวมแม่โจ้  70  ปี</t>
  </si>
  <si>
    <t>5.อาคารหอพักนักศึกษาหญิง 10</t>
  </si>
  <si>
    <t>6.อาคารคณะสถาปัตยกรรมศาสตร์และการออกแบบสิ่งแวดล้อม (ใหม่)</t>
  </si>
  <si>
    <t>2.อาคารพิทยาลงกรณ์</t>
  </si>
  <si>
    <t>3.อาคารหอพักนักศึกษาหญิง 8</t>
  </si>
  <si>
    <t>4.อาคารหอพักนักศึกษาหญิง 9</t>
  </si>
  <si>
    <t xml:space="preserve">5.อาคารปฏิบัติการดินและปุ๋ย </t>
  </si>
  <si>
    <t>4.อาคารเทพศาสตร์สถิตย์</t>
  </si>
  <si>
    <t>5.อาคารอิงคศรีกสิการ</t>
  </si>
  <si>
    <t>7.อาคารโรงอาหารเทิดกสิกร</t>
  </si>
  <si>
    <t>8.กาดแลง</t>
  </si>
  <si>
    <t>10.อาคารสมาคมศิษย์เก่า</t>
  </si>
  <si>
    <t>11.สนามกีฬาอินทนิล (อัฒจัททร์มีหลังคา)</t>
  </si>
  <si>
    <t xml:space="preserve">12.อาคารรัตนโกสินทร์ 200 ปี </t>
  </si>
  <si>
    <t>13.อาคารคัดบรรจุผลิตผลเกษตร</t>
  </si>
  <si>
    <t>14.ระบบประปา</t>
  </si>
  <si>
    <t xml:space="preserve">1.อาคารเนื้อเยื่อ  </t>
  </si>
  <si>
    <t>2.เทคโนโลยีด้านการผลิตไม้ดอกไม้ประดับ</t>
  </si>
  <si>
    <t>3.ศูนย์ IT</t>
  </si>
  <si>
    <t>4.ลานจัตุรัส</t>
  </si>
  <si>
    <t>5.อาคารแฟลตชัยพฤกษ์</t>
  </si>
  <si>
    <t>6.อาคารสระว่ายน้ำอุบลรัตน์</t>
  </si>
  <si>
    <t>7.อาคารคณะสถาปัตยกรรมศาสตร์และการออกแบบสิ่งแวดล้อม (เก่า)</t>
  </si>
  <si>
    <t>8.อาคารปฏิบัติการไม้ผล</t>
  </si>
  <si>
    <t>9.ระบบบำบัดน้ำเสีย</t>
  </si>
  <si>
    <t>7.อาคารเพิ่มพูน</t>
  </si>
  <si>
    <t>8.อาคารปฏิบัติเทคโนโลยียางและพอลิเมอร์</t>
  </si>
  <si>
    <t>9.อาคารยรรยง  สิทธิชัย</t>
  </si>
  <si>
    <t>หลอดฟลูออเรสเซ็นต์ (T5)</t>
  </si>
  <si>
    <t>หลอดฟลูออเรสเซ็นต์ (LED)</t>
  </si>
  <si>
    <t>ตรวจเช็คทำความสะอาด บำรุงรักษาเครื่องปรับอากาศแบบแยกส่วนตามระยะเวลา  ซึ่งดำเนินการโดย จ้างเหมา</t>
  </si>
  <si>
    <t>เปลี่ยนหลอด T8 (36W) เป็นหลอด LED (18W)</t>
  </si>
  <si>
    <t>เปลี่ยนหลอด T8 (18W) เป็นหลอด LED (9W)</t>
  </si>
  <si>
    <t>เปลี่ยนหลอด T8 (18W) ที่มีชั่วโมงการทำงานโดยเฉลี่ย 10 ชั่วโมง</t>
  </si>
  <si>
    <t>เปลี่ยนหลอด T8 (36W) ที่มีชั่วโมงการทำงานโดยเฉลี่ย 10 ชั่วโมง</t>
  </si>
  <si>
    <t>เพื่อลดชั่วโมงทำงานเครื่องปรับอากาศ  ใช้งานเครื่องปรับอากาศเท่าที่จำเป็น และยืดอายุการใช้งาน</t>
  </si>
  <si>
    <t>เมษายน 61</t>
  </si>
  <si>
    <t>กันยายน 61</t>
  </si>
  <si>
    <t>เม.ย. 61-ก.ย. 61</t>
  </si>
  <si>
    <r>
      <rPr>
        <b/>
        <sz val="16"/>
        <color indexed="8"/>
        <rFont val="TH SarabunPSK"/>
        <family val="2"/>
      </rPr>
      <t>ตารางที่ 6.10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</t>
    </r>
  </si>
  <si>
    <t>ปี 2562</t>
  </si>
  <si>
    <t>เครื่องปรับอากาศประสิทธิภาพสูง Inverter</t>
  </si>
  <si>
    <t>พลังงานที่ใช้หลังปรับปรุง;   W2 x h x D x (F2/100)</t>
  </si>
  <si>
    <t>พลังงานที่ใช้ก่อนปรับปรุง;  W1 x h x D x (F1/100)</t>
  </si>
  <si>
    <t>รายละเอียดการคำนวณ ภาคผนวก  ก. ( เครื่องปรับอากาศประสิทธิภาพสูง Inverter )</t>
  </si>
  <si>
    <t>(ก-1) ติดประกาศ</t>
  </si>
  <si>
    <t>(ก-2) ติดประกาศ</t>
  </si>
  <si>
    <t>(ก-3) ติดประกาศ</t>
  </si>
  <si>
    <r>
      <t xml:space="preserve">           หมายเหตุ</t>
    </r>
    <r>
      <rPr>
        <sz val="14"/>
        <color theme="1"/>
        <rFont val="TH SarabunPSK"/>
        <family val="2"/>
      </rPr>
      <t xml:space="preserve">  </t>
    </r>
  </si>
  <si>
    <r>
      <rPr>
        <b/>
        <sz val="16"/>
        <color indexed="8"/>
        <rFont val="TH SarabunPSK"/>
        <family val="2"/>
      </rPr>
      <t>ตารางที่ 7.1</t>
    </r>
    <r>
      <rPr>
        <sz val="16"/>
        <color indexed="8"/>
        <rFont val="TH SarabunPSK"/>
        <family val="2"/>
      </rPr>
      <t xml:space="preserve"> การตรวจติดตามการดำเนินการจัดการพลังงาน  </t>
    </r>
  </si>
  <si>
    <t xml:space="preserve">       (ผู้ช่วยศาสตราจารย์ ดร.ณัฐวุฒิ ดุษฎี)</t>
  </si>
  <si>
    <t xml:space="preserve">      (รองศาสตราจารย์ ดร.วีระพล ทองมา)</t>
  </si>
  <si>
    <t>ลงชื่อ.........................................................................</t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</si>
  <si>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คำสั่งแต่งตั้งคณะกรรมการผู้ตรวจประเมินการจัดการพลังงานภายใน</t>
    </r>
  </si>
  <si>
    <r>
      <rPr>
        <b/>
        <sz val="16"/>
        <color indexed="8"/>
        <rFont val="TH SarabunPSK"/>
        <family val="2"/>
      </rPr>
      <t>รูปที่ 1-2</t>
    </r>
    <r>
      <rPr>
        <sz val="16"/>
        <color indexed="8"/>
        <rFont val="TH SarabunPSK"/>
        <family val="2"/>
      </rPr>
      <t xml:space="preserve"> คำสั่งแต่งตั้งคณะอนุกรรมการจัดการพลังงานประจำหน่วยงาน</t>
    </r>
  </si>
  <si>
    <t>ประธานคณะผู้ตรวจประเมินการจัดการพลังงาน</t>
  </si>
  <si>
    <t>3 - 27</t>
  </si>
  <si>
    <t>ปี 2563</t>
  </si>
  <si>
    <t>(ก-4) ติดประกาศ</t>
  </si>
  <si>
    <t>(ค) สถานีวิทยุ FM 95.5</t>
  </si>
  <si>
    <r>
      <t>รูปที่ 7-2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</si>
  <si>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7-3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</si>
  <si>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7-4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</si>
  <si>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7-5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</si>
  <si>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r>
      <t>รูปที่ 7-6</t>
    </r>
    <r>
      <rPr>
        <sz val="16"/>
        <color indexed="8"/>
        <rFont val="TH SarabunPSK"/>
        <family val="2"/>
      </rPr>
      <t xml:space="preserve"> คำสั่งแต่งตั้งคณะผู้ตรวจประเมินการจัดการพลังงานภายในองค์กร</t>
    </r>
  </si>
  <si>
    <t>(ข) ติดประกาศ</t>
  </si>
  <si>
    <t>(ค) จดหมายเวียนอิเลกทรอนิคส์</t>
  </si>
  <si>
    <t>(ง) การประชุมคณะกรรมการการจัดการพลังงาน</t>
  </si>
  <si>
    <t>(จ) สถานีวิทยุ FM 95.5</t>
  </si>
  <si>
    <t>(ค) จดหมายอิเลกทรอนิคส์</t>
  </si>
  <si>
    <t xml:space="preserve">(ง) การประชุมคณะผู้ตรวจประเมินการจัดการพลังงานภายในองค์กร </t>
  </si>
  <si>
    <r>
      <rPr>
        <b/>
        <sz val="16"/>
        <color indexed="8"/>
        <rFont val="TH SarabunPSK"/>
        <family val="2"/>
      </rPr>
      <t>ตารางที่ 6.4</t>
    </r>
    <r>
      <rPr>
        <sz val="16"/>
        <color indexed="8"/>
        <rFont val="TH SarabunPSK"/>
        <family val="2"/>
      </rPr>
      <t xml:space="preserve">  ผลการตรวจสอบและวิเคราะห์การปฏิบัติตามเป้าหมายและแผนอนุรักษ์พลังงาน (ต่อ)</t>
    </r>
  </si>
  <si>
    <t xml:space="preserve">           อธิการบดีมหาวิทยาลัยแม่โจ้</t>
  </si>
  <si>
    <t xml:space="preserve">     ลงชื่อ..................................................</t>
  </si>
  <si>
    <t xml:space="preserve">     วันที่............/................./..............</t>
  </si>
  <si>
    <t xml:space="preserve">     หลักฐานหรือเอกสารต่างๆ ที่แสดงถึงการเผยแพร่คณะทำงานด้านการจัดการพลังงาน </t>
  </si>
  <si>
    <t xml:space="preserve">          หลักฐานหรือเอกสารต่างๆ ที่แสดงถึงการเผยแพร่นโยบายอนุรักษ์พลังงาน </t>
  </si>
  <si>
    <t>4.1) การประเมินระดับองค์กร</t>
  </si>
  <si>
    <t>4.1.1) ข้อมูลการใช้อาคาร</t>
  </si>
  <si>
    <t xml:space="preserve">    4.1.1.1) รายละเอียดการใช้งานอาคาร (สำหรับอาคารทุกประเภท)</t>
  </si>
  <si>
    <t>(2)  พื้นที่ใช้สอยสำหรับโรงพยาบาล ได้แก่ พื้นที่ปรับอากาศและพื้นที่ไม่ปรับอากาศในบริเวณพื้นที่ทางการแพทย์ และการบริการที่เกี่ยวข้องกับการแพทย์ทั้งหมด โดยไม่รวมถึงหอพักแพทย์ หอพักพยาบาล ห้องเรียนนักศึกษาแพทย์</t>
  </si>
  <si>
    <t>(3)  จำนวนห้องพักที่จำหน่ายได้ในแต่ละเดือน หมายถึง ผลรวมของห้องพักที่ให้บริการคูณจำนวนวันที่ให้บริการ เช่น ห้องพักหมายเลข 1 มีผู้ใช้บริการในรอบ 1 เดือน รวมกันทั้งสิ้น 20 วัน หรือเท่ากับ 20 ห้อง-วัน/เดือน ห้องพัก</t>
  </si>
  <si>
    <t xml:space="preserve">       หมายเลข 2 มีผู้ใช้บริการในรอบ 1 เดือน รวมกันทั้งสิ้น 15 วัน หรือเท่ากับ 15 ห้อง-วัน/เดือน รวมจำนวนห้องพักที่จำหน่ายได้ในรอบ 1 เดือน รวมกันทั้งสิ้น  35 ห้อง-วัน/เดือน เป็นต้น </t>
  </si>
  <si>
    <t xml:space="preserve">(4)  จำนวนคนไข้ในแต่ละเดือน หมายถึง ผลรวมของเตียงคนไข้ในที่ให้บริการคูณจำนวนวันที่ให้บริการ เช่น เตียงหมายเลข 1 มีคนไข้ในใช้บริการในรอบ 1 เดือน รวมกันทั้งสิ้น 20 วัน หรือเท่ากับ 20 เตียง-วัน/เดือน </t>
  </si>
  <si>
    <t xml:space="preserve">      เตียงหมายเลข 2 มีคนไข้ในใช้บริการในรอบ 1 เดือน รวมกันทั้งสิ้น 15 วัน หรือเท่ากับ 15 เตียง-วัน/เดือน รวมจำนวนคนไข้ในใช้บริการในรอบ 1 เดือน รวมกันทั้งสิ้น  35 เตียง-วัน/เดือน เป็นต้น</t>
  </si>
  <si>
    <t>4.1.1.2) การใช้ประโยชน์พื้นที่ใช้สอยที่ใช้งานจริงในแต่ละเดือน</t>
  </si>
  <si>
    <t>4.1.2) ข้อมูลระบบไฟฟ้า</t>
  </si>
  <si>
    <t>9806 - 020017405371</t>
  </si>
  <si>
    <t>กิโลวาร์</t>
  </si>
  <si>
    <t>ค่าไฟฟ้ารวม
 (บาท)</t>
  </si>
  <si>
    <t>Power Factor</t>
  </si>
  <si>
    <t>Power Factor (PF) =         ค่าพลังไฟฟ้าสูงสุด (กิโลวัตต์)</t>
  </si>
  <si>
    <r>
      <t>( kW</t>
    </r>
    <r>
      <rPr>
        <vertAlign val="superscript"/>
        <sz val="14"/>
        <rFont val="TH SarabunPSK"/>
        <family val="2"/>
      </rPr>
      <t>2</t>
    </r>
    <r>
      <rPr>
        <sz val="14"/>
        <rFont val="TH SarabunPSK"/>
        <family val="2"/>
      </rPr>
      <t xml:space="preserve"> ) +</t>
    </r>
    <r>
      <rPr>
        <vertAlign val="superscript"/>
        <sz val="14"/>
        <rFont val="TH SarabunPSK"/>
        <family val="2"/>
      </rPr>
      <t xml:space="preserve">  </t>
    </r>
    <r>
      <rPr>
        <sz val="14"/>
        <rFont val="TH SarabunPSK"/>
        <family val="2"/>
      </rPr>
      <t>(KVAR</t>
    </r>
    <r>
      <rPr>
        <vertAlign val="superscript"/>
        <sz val="14"/>
        <rFont val="TH SarabunPSK"/>
        <family val="2"/>
      </rPr>
      <t xml:space="preserve">2 </t>
    </r>
    <r>
      <rPr>
        <sz val="14"/>
        <rFont val="TH SarabunPSK"/>
        <family val="2"/>
      </rPr>
      <t>)</t>
    </r>
  </si>
  <si>
    <t>น้ำมันเตา 600 (A)</t>
  </si>
  <si>
    <t>น้ำมันเตา1500 (C)</t>
  </si>
  <si>
    <t>น้ำมันเตา 2000 (D)</t>
  </si>
  <si>
    <t xml:space="preserve">   =    …..  เมกะจูล/ลิตร</t>
  </si>
  <si>
    <t>24</t>
  </si>
  <si>
    <t>ปี2562</t>
  </si>
  <si>
    <t>ปรับอากาศแบบแยกส่วน</t>
  </si>
  <si>
    <t>ปี 2553</t>
  </si>
  <si>
    <t>หม้อไอน้ำ</t>
  </si>
  <si>
    <t>หม้อต้มน้ำมันร้อน</t>
  </si>
  <si>
    <t>ปี 2554</t>
  </si>
  <si>
    <t>ปี 2561</t>
  </si>
  <si>
    <t xml:space="preserve">4.2.1 ค่าการใช้พลังงานจำเพาะของพื้นที่ใช้สอย </t>
  </si>
  <si>
    <t xml:space="preserve">     เปรียบเทียบข้อมูลการใช้พลังงานหรือดัชนีการใช้พลังงานเทียบกับค่าเป้าหมายภายในอาคาร  </t>
  </si>
  <si>
    <t>หรือเปรียบเทียบข้อมูลการใช้พลังงานกับอาคารอื่น  (ถ้ามี)</t>
  </si>
  <si>
    <t>MJ/หน่วย</t>
  </si>
  <si>
    <t>SEC เป้าหมาย</t>
  </si>
  <si>
    <t>ค่าต่ำที่สุด</t>
  </si>
  <si>
    <t>ค่าเฉลี่ย</t>
  </si>
  <si>
    <r>
      <rPr>
        <b/>
        <sz val="16"/>
        <rFont val="TH SarabunPSK"/>
        <family val="2"/>
      </rPr>
      <t>รูปที่ 4-1</t>
    </r>
    <r>
      <rPr>
        <sz val="16"/>
        <rFont val="TH SarabunPSK"/>
        <family val="2"/>
      </rPr>
      <t xml:space="preserve"> กราฟแสดงข้อมูลเปรียบเทียบข้อมูลการใช้พลังงานหรือดัชนีการใช้พลังงาน</t>
    </r>
  </si>
  <si>
    <t>เทียบกับค่าเป้าหมายภายในอาคารหรือเปรียบเทียบข้อมูล (ถ้ามี)</t>
  </si>
  <si>
    <t xml:space="preserve">   4.3.1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</si>
  <si>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>การสูญเสียพลังงานไฟฟ้า (กิโลวัตต์-ชั่วโมง/ปี)</t>
  </si>
  <si>
    <t>การสูญเสียพลังงานความร้อน (เมกะจูล/ปี)</t>
  </si>
  <si>
    <t>ผลประหยัด</t>
  </si>
  <si>
    <t xml:space="preserve">     หลักฐานหรือเอกสารต่างๆ ที่แสดงถึงการเผยแพร่แผนฝึกอบรม</t>
  </si>
  <si>
    <t xml:space="preserve">  ดำเนินการ
ตามแผน</t>
  </si>
  <si>
    <t xml:space="preserve">      ไม่ได้ดำเนินการ</t>
  </si>
  <si>
    <t>ล่าช้า</t>
  </si>
  <si>
    <t>รายละเอียดผลการดำเนินการที่เกิดขึ้นจริง</t>
  </si>
  <si>
    <t>6.2 ผลการติดตามการดำเนินงานของแผนการฝึกอบรมและกิจกรรมเพื่อส่งเสริมการอนุรักษ์พลังงาน</t>
  </si>
  <si>
    <t>ภาพ/หลักฐานแสดงการฝึกอบรม</t>
  </si>
  <si>
    <t>ชื่อหลักสูตรการฝึกอบรม</t>
  </si>
  <si>
    <t>ชื่อกิจกรรม
เพื่อส่งเสริม
การอนุรักษ์พลังงาน</t>
  </si>
  <si>
    <t>จำนวน
ผู้เข้ากิจกรรม</t>
  </si>
  <si>
    <t>ภาพ/หลักฐานแสดงกิจกรรมเพื่อส่งเสริมการอนุรักษ์พลังงาน</t>
  </si>
  <si>
    <t xml:space="preserve">    6.3.1.1) รายละเอียดการใช้งานอาคาร (สำหรับอาคารทุกประเภท)</t>
  </si>
  <si>
    <t>6.3.1.2) การใช้ประโยชน์พื้นที่ใช้สอยที่ใช้งานจริงในแต่ละเดือน</t>
  </si>
  <si>
    <t>รูปที่ 6-5.2 ภาพแสดงการฝึกอบรม</t>
  </si>
  <si>
    <t>กราฟแสดงการเปรียบเทียบข้อมูลการใช้พลังงาน</t>
  </si>
  <si>
    <t>6.3.7) เปรียบเทียบค่าการใช้พลังงานจำเพาะ (SEC)</t>
  </si>
  <si>
    <t>6.3.7.1  ค่าการใช้พลังงานจำเพาะของพื้นที่ใช้สอย (ทุกกรณี)</t>
  </si>
  <si>
    <t xml:space="preserve"> หลักฐานหรือเอกสารต่างๆ ที่แสดงถึงการเผยแพร่คณะผู้ตรวจประเมินการจัดการพลังงานภายในองค์กร</t>
  </si>
  <si>
    <t xml:space="preserve">วันที่ดำเนินการก่อนประชุมทบทวนฯ) โดยมีรายละเอียดดังต่อไปนี้ </t>
  </si>
  <si>
    <t>หมายเหตุ : กรณีอาคารดำเนินการทบทวนภายหลังเดือน ธันวาคม ให้ระบุเพิ่มเติม</t>
  </si>
  <si>
    <t xml:space="preserve">ครั้งที่ </t>
  </si>
  <si>
    <t>พ.ศ.</t>
  </si>
  <si>
    <t>แผนการดำเนินการมาตรการอนุรักษ์พลังงานในระยะเวลา 3 ปีข้างหน้า</t>
  </si>
  <si>
    <t>ภาคผนวก ก.</t>
  </si>
  <si>
    <t>ภาคผนวก ข.</t>
  </si>
  <si>
    <t>เอกสารประกอบอื่นๆ</t>
  </si>
  <si>
    <t xml:space="preserve">ข้อมูลการใช้ไฟฟ้า </t>
  </si>
  <si>
    <t>ภาคผนวก ก. แผนการดำเนินการมาตรการอนุรักษ์พลังงานในระยะเวลา 3 ปีข้างหน้า</t>
  </si>
  <si>
    <t>ภาคผนวก ข. เอกสารประกอบอื่นๆ</t>
  </si>
  <si>
    <t>ตาราง ก.1 แผนการดำเนินการมาตรการอนุรักษ์พลังงานในระยะเวลา 3 ปีข้างหน้า</t>
  </si>
  <si>
    <t>แผนอนุรักษ์พลังงานปี</t>
  </si>
  <si>
    <t>รวมผลประหยัดด้านไฟฟ้าปี 2565</t>
  </si>
  <si>
    <t>1. ข้อมูลการประเมินสถานภาพการจัดการพลังงานเบื้องต้นประเมินในภาพรวมของมหาวิทยาลัย</t>
  </si>
  <si>
    <r>
      <t>W/m</t>
    </r>
    <r>
      <rPr>
        <vertAlign val="superscript"/>
        <sz val="14"/>
        <rFont val="TH SarabunPSK"/>
        <family val="2"/>
      </rPr>
      <t>1</t>
    </r>
    <r>
      <rPr>
        <sz val="11"/>
        <color theme="1"/>
        <rFont val="Tahoma"/>
        <family val="2"/>
        <charset val="222"/>
        <scheme val="minor"/>
      </rPr>
      <t/>
    </r>
  </si>
  <si>
    <r>
      <t xml:space="preserve">ตารางที่ 6.6 </t>
    </r>
    <r>
      <rPr>
        <sz val="16"/>
        <color theme="1"/>
        <rFont val="TH SarabunPSK"/>
        <family val="2"/>
      </rPr>
      <t>สรุปสถานภาพการดำเนินงานตามกิจกรรมเพื่อส่งเสริมการอนุรักษ์พลังงาน</t>
    </r>
  </si>
  <si>
    <t>(ผู้ช่วยศาสตราจารย์ ดร.สราวุธ  พลวงษ์ศรี)</t>
  </si>
  <si>
    <t xml:space="preserve">    จำนวน  -  คน  จากทั้งหมด  -  คน คิดเป็นร้อยละ 100</t>
  </si>
  <si>
    <t>ส่วนกลาง</t>
  </si>
  <si>
    <t>อาคารเทพศาสตร์สถิตย์(มิเตอร์หมุนกลับทาง)</t>
  </si>
  <si>
    <t>โรงประชุม (รวมอาคารห้องน้ำ) (ชูติวัตร เดิม)</t>
  </si>
  <si>
    <t>โรงประปา 2</t>
  </si>
  <si>
    <t>อาคาร 80 ปี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</si>
  <si>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</si>
  <si>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</si>
  <si>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</si>
  <si>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สระว่ายน้ำ</t>
  </si>
  <si>
    <t>โรงอาหาร</t>
  </si>
  <si>
    <t>หอพักนักศึกษา</t>
  </si>
  <si>
    <t>อาคารหอพักนักศึกษาชาย 4 (รวมอาคารโรงจอดรถ ข้างหอ)</t>
  </si>
  <si>
    <t>อาคารหอพักนักศึกษาหญิง 6 (รวมอาคารโรงจอดรถ ข้างหอ)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</si>
  <si>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</si>
  <si>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</si>
  <si>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</si>
  <si>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สำนักหอสมุด</t>
  </si>
  <si>
    <t>อาคารเทพ  พงษ์พานิช</t>
  </si>
  <si>
    <t>ศูนย์กล้วยไม้</t>
  </si>
  <si>
    <t>อาคาร  75  ปี  แม่โจ้</t>
  </si>
  <si>
    <t xml:space="preserve">อาคารเพิ่มพูล  </t>
  </si>
  <si>
    <t>อาคารอบเมล็ดพันธุ์พืช (ไซโล)</t>
  </si>
  <si>
    <t>ฐานการเรียนรู้การผลิตเห็ดเศรษฐกิจ</t>
  </si>
  <si>
    <t>โรงเรือนเพาะเมล็ดพันธ์และขยายพันธุ์ไม้ดอกไม้ประดับ</t>
  </si>
  <si>
    <t>อาคารโรงสีข้าวเก่า</t>
  </si>
  <si>
    <t>ศูนย์วิจัยพลังงาน</t>
  </si>
  <si>
    <t>ศูนย์อาคารที่พัก</t>
  </si>
  <si>
    <t>อาคารเฉลิมพระเกียรติ  โซน  A</t>
  </si>
  <si>
    <t xml:space="preserve">อาคารเฉลิมพระเกียรติ  โซน  B </t>
  </si>
  <si>
    <t>อาคารสำนักงานมหาวิทยาลัย 3  (อิงคศรีกสิการ เดิม)</t>
  </si>
  <si>
    <t xml:space="preserve">อาคารพัฒนาวิสัยทัศน์ </t>
  </si>
  <si>
    <t xml:space="preserve">อาคารเฉลิมพระเกียรติสมเด็จพระศรีนครินทราบรมราชนี </t>
  </si>
  <si>
    <t xml:space="preserve">อาคารแม่โจ้  60  ปี </t>
  </si>
  <si>
    <t xml:space="preserve">อาคารรัตนโกสินทร์ 200 ปี </t>
  </si>
  <si>
    <r>
      <t xml:space="preserve">ตารางที่ 4.4 </t>
    </r>
    <r>
      <rPr>
        <sz val="16"/>
        <color indexed="8"/>
        <rFont val="TH SarabunPSK"/>
        <family val="2"/>
      </rPr>
      <t xml:space="preserve">ข้อมูลการใช้เชื้อเพลิงและพลังงานหมุนเวียนในรอบปี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</si>
  <si>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 xml:space="preserve">ตารางที่ 4.5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2563</t>
    </r>
  </si>
  <si>
    <t>11 - 27</t>
  </si>
  <si>
    <t>13 - 27</t>
  </si>
  <si>
    <t>4 - 28</t>
  </si>
  <si>
    <t>คณะผู้จัดทำรายงาน</t>
  </si>
  <si>
    <t>นักศึกษาสหกิจศึกษา สาขาวิชาพลังงานทดแทน</t>
  </si>
  <si>
    <t>ผู้ชอบด้านพลังงานสามัญ (ผชอ.03430)</t>
  </si>
  <si>
    <t>ผู้รับผิดชอบด้านพลังงานอาวุโส (ผอส.04244)</t>
  </si>
  <si>
    <t xml:space="preserve">นายสุรเดช  คิดการงาน </t>
  </si>
  <si>
    <t>นายเสกสรรค์  ขวัญศรีวงค์</t>
  </si>
  <si>
    <t>หัวหน้างานอนุรักษ์พลังงานและสิ่งแวดล้อม</t>
  </si>
  <si>
    <t>โดย</t>
  </si>
  <si>
    <t>ที่ปรึกษา</t>
  </si>
  <si>
    <t>อาจารย์ประจำวิทยาลัยพลังงานทดแทน</t>
  </si>
  <si>
    <t xml:space="preserve">       (นายรัฐพล  ญาติมิตรหนุน)</t>
  </si>
  <si>
    <t xml:space="preserve">  ตำแหน่งผู้รับผิดชอบด้านพลังงานสามัญ</t>
  </si>
  <si>
    <t xml:space="preserve">       ทะเบียนเลขที่  ผชอ.03430</t>
  </si>
  <si>
    <t xml:space="preserve">             (นายสุรเดช  คิดการงาน)</t>
  </si>
  <si>
    <t xml:space="preserve">      ตำแหน่งผู้รับผิดชอบด้านพลังงานอาวุโส</t>
  </si>
  <si>
    <t xml:space="preserve">           ทะเบียนเลขที่  ผอส.04244</t>
  </si>
  <si>
    <t xml:space="preserve">                   รองอธิการบดี</t>
  </si>
  <si>
    <t>ผู้ช่วยศาสตราจารย์ ดร.สราวุธ พลวงษ์ศรี</t>
  </si>
  <si>
    <r>
      <t>W/m</t>
    </r>
    <r>
      <rPr>
        <vertAlign val="superscript"/>
        <sz val="14"/>
        <rFont val="TH SarabunPSK"/>
        <family val="2"/>
      </rPr>
      <t>3</t>
    </r>
    <r>
      <rPr>
        <sz val="11"/>
        <color theme="1"/>
        <rFont val="Tahoma"/>
        <family val="2"/>
        <charset val="222"/>
        <scheme val="minor"/>
      </rPr>
      <t/>
    </r>
  </si>
  <si>
    <t>SEC ปี 2563</t>
  </si>
  <si>
    <t>สัดส่วนการใช้พลังงาน ปี 2563</t>
  </si>
  <si>
    <t>ปี 2564</t>
  </si>
  <si>
    <t>รวมผลประหยัดด้านไฟฟ้าปี 2566</t>
  </si>
  <si>
    <t>รวมผลประหยัดด้านความร้อนปี 2565</t>
  </si>
  <si>
    <t>บุคคลากร , นักศึกษา</t>
  </si>
  <si>
    <t xml:space="preserve">สถานีวิทยุ FM 95.5 </t>
  </si>
  <si>
    <t>รูปที่ 6-6 สถานีวิทยุ FM 95.5  เรื่องการประหยัดพลังงาน</t>
  </si>
  <si>
    <t>น.ส.พวงพยอม  เสนาวารี</t>
  </si>
  <si>
    <t>เปลี่ยนเครื่องปรับอากาศรุ่นเก่าที่มีอายุการใช้งานนานตั้งแต่ 24 - 31 ปี และมีสภาพชำรุด</t>
  </si>
  <si>
    <t>เปลี่ยนเครื่องปรับอากาศรุ่นเก่าที่มีอายุการใช้งานนานตั้งแต่ 19 - 23 ปี และมีสภาพชำรุด</t>
  </si>
  <si>
    <t>พลังงานที่ใช้ก่อนปรับปรุง;  n x W1 x h x D x (F1/100)</t>
  </si>
  <si>
    <t>พลังงานที่ใช้หลังปรับปรุง;  n x W2 x h x D x (F2/100)</t>
  </si>
  <si>
    <t>4.เส้นสีแดงเป็นเส้นเป้าหมาย - เส้นสีเขียวเป็นเส้นการประเมินสถานภาพการจัดการพลังงานเบื้องต้น</t>
  </si>
  <si>
    <t>053-498862</t>
  </si>
  <si>
    <t>จำนวนบุคลกร</t>
  </si>
  <si>
    <t>วิทยาเขต</t>
  </si>
  <si>
    <t>วิทยาลัย</t>
  </si>
  <si>
    <t>สำนัก/วิสาหกิจ</t>
  </si>
  <si>
    <t>จำนวนติดประกาศ …3.. วิทยาลัย</t>
  </si>
  <si>
    <t>จำนวนติดประกาศ …10.. สำนัก/วิสาหกิจ</t>
  </si>
  <si>
    <t>จำนวนติดประกาศ ….. คณะ</t>
  </si>
  <si>
    <t>จำนวนติดประกาศ ….. วิทยาเขต</t>
  </si>
  <si>
    <t>จำนวนติดประกาศ ….. วิทยาลัย</t>
  </si>
  <si>
    <t>จำนวนติดประกาศ ….. สำนัก</t>
  </si>
  <si>
    <t>จำนวนติดประกาศ ….... สำนัก/วิสาหกิจ</t>
  </si>
  <si>
    <t>ข้อมูลการใช้พลังงานไฟฟ้าได้จากการประเมิน</t>
  </si>
  <si>
    <t>1. ข้อมูลการประเมินสถานภาพการจัดการพลังงานเบื้องต้นประเมินจาก  11  คณะ  3  วิทยาลัย  10  สำนัก/วิสาหกิจ  หรือบุคลากร</t>
  </si>
  <si>
    <r>
      <t xml:space="preserve">     อาคารควบคุมมีการทบทวนผลการดำเนินการด้านการจัดการพลังงานโดยได้มีการประชุมไปแล้ว ...</t>
    </r>
    <r>
      <rPr>
        <sz val="14"/>
        <color indexed="10"/>
        <rFont val="TH SarabunPSK"/>
        <family val="2"/>
      </rPr>
      <t>(จำนวน 1 ครั้ง)</t>
    </r>
    <r>
      <rPr>
        <sz val="14"/>
        <color indexed="8"/>
        <rFont val="TH SarabunPSK"/>
        <family val="2"/>
      </rPr>
      <t>....</t>
    </r>
  </si>
  <si>
    <t>(จ) ประชุมคณะกรรมการดำเนินงาน  ทบทวนรายงานการจัดการพลังงาน</t>
  </si>
  <si>
    <t>(ฉ) สถานีวิทยุ FM 95.5</t>
  </si>
  <si>
    <t>อาจารย์ประจำคณะวิศวกรรมและอุตสาหกรรมเกษตร</t>
  </si>
  <si>
    <t>ภาพหลังดำเนินการปรับปรุง</t>
  </si>
  <si>
    <r>
      <rPr>
        <b/>
        <sz val="16"/>
        <rFont val="TH SarabunPSK"/>
        <family val="2"/>
      </rPr>
      <t>รูปที่ 6-1</t>
    </r>
    <r>
      <rPr>
        <sz val="16"/>
        <rFont val="TH SarabunPSK"/>
        <family val="2"/>
      </rPr>
      <t xml:space="preserve"> หลังดำเนินการปรับปรุง</t>
    </r>
  </si>
  <si>
    <t>แสดงวิธีการคำนวณผลอนุรักษ์พลังงานที่เกิดขึ้นจริง (มาตรการด้านไฟฟ้า)</t>
  </si>
  <si>
    <t>ประจำปี  2564</t>
  </si>
  <si>
    <t>นายศิริมงคล  ขัดยศ</t>
  </si>
  <si>
    <t>นายจิโรจน์วิทย์  ล่าแยง</t>
  </si>
  <si>
    <t>นายจีรายุทธ หมื่นตื้อ</t>
  </si>
  <si>
    <r>
      <t xml:space="preserve">ประจำปี </t>
    </r>
    <r>
      <rPr>
        <b/>
        <sz val="26"/>
        <color indexed="10"/>
        <rFont val="TH SarabunPSK"/>
        <family val="2"/>
      </rPr>
      <t>2564</t>
    </r>
  </si>
  <si>
    <t>053-873225</t>
  </si>
  <si>
    <t>พนักงานมหาวิทยาลัย……1,633…..คน</t>
  </si>
  <si>
    <t>จำนวนติดประกาศ …15.. คณะ</t>
  </si>
  <si>
    <t>จำนวนผู้ได้รับ …1,633.. คน</t>
  </si>
  <si>
    <t>ปีที่ดำเนินการประเมิน พ.ศ 2564</t>
  </si>
  <si>
    <t>6.3  ข้อมูลทางด้านพลังงานในรอบปี 2564</t>
  </si>
  <si>
    <t>6.3.1) ข้อมูลการใช้อาคารในรอบปี 2564</t>
  </si>
  <si>
    <r>
      <rPr>
        <b/>
        <sz val="16"/>
        <rFont val="TH SarabunPSK"/>
        <family val="2"/>
      </rPr>
      <t>ตารางที่ 6.7</t>
    </r>
    <r>
      <rPr>
        <sz val="16"/>
        <rFont val="TH SarabunPSK"/>
        <family val="2"/>
      </rPr>
      <t xml:space="preserve"> รายละเอียดการใช้งานอาคาร ในรอบปี </t>
    </r>
    <r>
      <rPr>
        <sz val="16"/>
        <color rgb="FFFF0000"/>
        <rFont val="TH SarabunPSK"/>
        <family val="2"/>
      </rPr>
      <t>2564</t>
    </r>
  </si>
  <si>
    <r>
      <t xml:space="preserve">ตารางที่ 6.8 </t>
    </r>
    <r>
      <rPr>
        <sz val="16"/>
        <color indexed="8"/>
        <rFont val="TH SarabunPSK"/>
        <family val="2"/>
      </rPr>
      <t>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2564</t>
    </r>
  </si>
  <si>
    <r>
      <t xml:space="preserve">ตารางที่ 4.1 รายละเอียดการใช้งานอาคาร ในรอบปี </t>
    </r>
    <r>
      <rPr>
        <sz val="16"/>
        <color rgb="FFFF0000"/>
        <rFont val="TH SarabunPSK"/>
        <family val="2"/>
      </rPr>
      <t>2563</t>
    </r>
  </si>
  <si>
    <r>
      <t>ตารางที่ 4.2</t>
    </r>
    <r>
      <rPr>
        <sz val="16"/>
        <color indexed="8"/>
        <rFont val="TH SarabunPSK"/>
        <family val="2"/>
      </rPr>
      <t xml:space="preserve"> รายละเอียดการใช้ประโยชน์พื้นที่ใช้สอยที่ใช้งานจริงในแต่ละเดือน 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2563</t>
    </r>
  </si>
  <si>
    <r>
      <t xml:space="preserve">4.1.2.1) ข้อมูลหม้อแปลงไฟฟ้าปี </t>
    </r>
    <r>
      <rPr>
        <sz val="16"/>
        <color rgb="FFFF0000"/>
        <rFont val="TH SarabunPSK"/>
        <family val="2"/>
      </rPr>
      <t>2563</t>
    </r>
  </si>
  <si>
    <r>
      <rPr>
        <b/>
        <sz val="16"/>
        <color indexed="8"/>
        <rFont val="TH SarabunPSK"/>
        <family val="2"/>
      </rPr>
      <t>ตารางที่ ข.1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indexed="10"/>
        <rFont val="TH SarabunPSK"/>
        <family val="2"/>
      </rPr>
      <t>ในรอบปี 2563</t>
    </r>
  </si>
  <si>
    <r>
      <rPr>
        <b/>
        <sz val="16"/>
        <color indexed="8"/>
        <rFont val="TH SarabunPSK"/>
        <family val="2"/>
      </rPr>
      <t>ตารางที่ ข.2</t>
    </r>
    <r>
      <rPr>
        <sz val="16"/>
        <color indexed="8"/>
        <rFont val="TH SarabunPSK"/>
        <family val="2"/>
      </rPr>
      <t xml:space="preserve"> ข้อมูลการใช้ไฟฟ้า</t>
    </r>
    <r>
      <rPr>
        <sz val="16"/>
        <color rgb="FFFF0000"/>
        <rFont val="TH SarabunPSK"/>
        <family val="2"/>
      </rPr>
      <t>ในรอบปี 2564</t>
    </r>
  </si>
  <si>
    <r>
      <t xml:space="preserve">ตารางที่ 4.3 </t>
    </r>
    <r>
      <rPr>
        <sz val="16"/>
        <color indexed="8"/>
        <rFont val="TH SarabunPSK"/>
        <family val="2"/>
      </rPr>
      <t xml:space="preserve">ข้อมูลการใช้ไฟฟ้าในรอบปี </t>
    </r>
    <r>
      <rPr>
        <sz val="16"/>
        <color rgb="FFFF0000"/>
        <rFont val="TH SarabunPSK"/>
        <family val="2"/>
      </rPr>
      <t>2563</t>
    </r>
  </si>
  <si>
    <r>
      <t xml:space="preserve">4.1.2.2) ข้อมูลปริมาณการใช้ไฟฟ้าในรอบปี </t>
    </r>
    <r>
      <rPr>
        <sz val="16"/>
        <color rgb="FFFF0000"/>
        <rFont val="TH SarabunPSK"/>
        <family val="2"/>
      </rPr>
      <t>2563</t>
    </r>
  </si>
  <si>
    <r>
      <t xml:space="preserve">4.1.3)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2563</t>
    </r>
  </si>
  <si>
    <r>
      <t xml:space="preserve">4.1.4)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2563</t>
    </r>
  </si>
  <si>
    <r>
      <t xml:space="preserve">4.1.5)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</si>
  <si>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>ตารางที่ 4.6</t>
    </r>
    <r>
      <rPr>
        <sz val="16"/>
        <rFont val="TH SarabunPSK"/>
        <family val="2"/>
      </rPr>
      <t xml:space="preserve"> 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2563</t>
    </r>
  </si>
  <si>
    <t>12 - 28</t>
  </si>
  <si>
    <t>6 - 11</t>
  </si>
  <si>
    <t>2 - 28</t>
  </si>
  <si>
    <t>1 - 33</t>
  </si>
  <si>
    <t>14 - 15</t>
  </si>
  <si>
    <t>13 - 19</t>
  </si>
  <si>
    <t>4 - 43</t>
  </si>
  <si>
    <t>2 - 25</t>
  </si>
  <si>
    <t>11 - 12</t>
  </si>
  <si>
    <t>2 - 34</t>
  </si>
  <si>
    <t>6 - 26</t>
  </si>
  <si>
    <t>1 - 28</t>
  </si>
  <si>
    <t>1 - 26</t>
  </si>
  <si>
    <t>1 - 29</t>
  </si>
  <si>
    <t>11 - 20</t>
  </si>
  <si>
    <t>6 - 22</t>
  </si>
  <si>
    <t>4 - 30</t>
  </si>
  <si>
    <t>4 - 29</t>
  </si>
  <si>
    <t>10 - 12</t>
  </si>
  <si>
    <t>13-16</t>
  </si>
  <si>
    <t>1 - 25</t>
  </si>
  <si>
    <t>6 - 18</t>
  </si>
  <si>
    <t>3 - 20</t>
  </si>
  <si>
    <t>18 - 34</t>
  </si>
  <si>
    <t>5 - 25</t>
  </si>
  <si>
    <t>8 - 12</t>
  </si>
  <si>
    <t>13 - 14</t>
  </si>
  <si>
    <t>2 - 32</t>
  </si>
  <si>
    <t>10 - 28</t>
  </si>
  <si>
    <t>3 - 4</t>
  </si>
  <si>
    <t>9 - 30</t>
  </si>
  <si>
    <t>6 - 28</t>
  </si>
  <si>
    <t>1 - 49</t>
  </si>
  <si>
    <r>
      <rPr>
        <b/>
        <sz val="16"/>
        <rFont val="TH SarabunPSK"/>
        <family val="2"/>
      </rPr>
      <t>ตารางที่ 4.11</t>
    </r>
    <r>
      <rPr>
        <sz val="16"/>
        <rFont val="TH SarabunPSK"/>
        <family val="2"/>
      </rPr>
      <t xml:space="preserve"> แบบบันทึกข้อมูลการใช้พลังงานไฟฟ้าที่มีนัยสำคัญของเครื่องจักร/อุปกรณ์หลัก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2564</t>
    </r>
  </si>
  <si>
    <r>
      <t xml:space="preserve">4.1.6)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2563</t>
    </r>
  </si>
  <si>
    <r>
      <rPr>
        <b/>
        <sz val="16"/>
        <rFont val="TH SarabunPSK"/>
        <family val="2"/>
      </rPr>
      <t>ตารางที่ 4.7</t>
    </r>
    <r>
      <rPr>
        <sz val="16"/>
        <rFont val="TH SarabunPSK"/>
        <family val="2"/>
      </rPr>
      <t xml:space="preserve"> 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2563</t>
    </r>
  </si>
  <si>
    <r>
      <t xml:space="preserve">                  ตารางที่ 4.8 </t>
    </r>
    <r>
      <rPr>
        <sz val="16"/>
        <color theme="1"/>
        <rFont val="TH SarabunPSK"/>
        <family val="2"/>
      </rPr>
      <t>ปริมาณการใช้พลังงานต่อหน่วยพื้นที่ใช้สอยที่ใช้งานจริงในรอบปี 2563</t>
    </r>
  </si>
  <si>
    <r>
      <t xml:space="preserve">                  ตารางที่ 6.14 </t>
    </r>
    <r>
      <rPr>
        <sz val="16"/>
        <rFont val="TH SarabunPSK"/>
        <family val="2"/>
      </rPr>
      <t xml:space="preserve">ปริมาณการใช้พลังงานต่อหน่วยพื้นที่ใช้สอยที่ใช้งานจริงในรอบปี </t>
    </r>
    <r>
      <rPr>
        <sz val="16"/>
        <color rgb="FFFF0000"/>
        <rFont val="TH SarabunPSK"/>
        <family val="2"/>
      </rPr>
      <t>2563</t>
    </r>
    <r>
      <rPr>
        <sz val="16"/>
        <rFont val="TH SarabunPSK"/>
        <family val="2"/>
      </rPr>
      <t xml:space="preserve"> และปี </t>
    </r>
    <r>
      <rPr>
        <sz val="16"/>
        <color rgb="FFFF0000"/>
        <rFont val="TH SarabunPSK"/>
        <family val="2"/>
      </rPr>
      <t>2564</t>
    </r>
  </si>
  <si>
    <r>
      <t>รูปที่ 6-11 ค่าการใช้พลังงานจำเพาะ (SEC : MJ/m</t>
    </r>
    <r>
      <rPr>
        <b/>
        <vertAlign val="superscript"/>
        <sz val="16"/>
        <rFont val="TH SarabunPSK"/>
        <family val="2"/>
      </rPr>
      <t>2</t>
    </r>
    <r>
      <rPr>
        <b/>
        <sz val="16"/>
        <rFont val="TH SarabunPSK"/>
        <family val="2"/>
      </rPr>
      <t xml:space="preserve">) ในรอบปี </t>
    </r>
    <r>
      <rPr>
        <b/>
        <sz val="16"/>
        <color indexed="10"/>
        <rFont val="TH SarabunPSK"/>
        <family val="2"/>
      </rPr>
      <t xml:space="preserve">2563 </t>
    </r>
    <r>
      <rPr>
        <b/>
        <sz val="16"/>
        <rFont val="TH SarabunPSK"/>
        <family val="2"/>
      </rPr>
      <t xml:space="preserve">และปี </t>
    </r>
    <r>
      <rPr>
        <b/>
        <sz val="16"/>
        <color indexed="10"/>
        <rFont val="TH SarabunPSK"/>
        <family val="2"/>
      </rPr>
      <t>2564</t>
    </r>
  </si>
  <si>
    <t>สัดส่วนการใช้พลังงาน ปี 2564</t>
  </si>
  <si>
    <r>
      <rPr>
        <b/>
        <sz val="16"/>
        <color theme="1"/>
        <rFont val="TH SarabunPSK"/>
        <family val="2"/>
      </rPr>
      <t>รูปที่ 6-8</t>
    </r>
    <r>
      <rPr>
        <sz val="16"/>
        <color theme="1"/>
        <rFont val="TH SarabunPSK"/>
        <family val="2"/>
      </rPr>
      <t xml:space="preserve"> กราฟแสดงข้อมูลเปรียบเทียบสัดส่วนการใช้พลังงาน ปี </t>
    </r>
    <r>
      <rPr>
        <sz val="16"/>
        <color rgb="FFFF0000"/>
        <rFont val="TH SarabunPSK"/>
        <family val="2"/>
      </rPr>
      <t>2563</t>
    </r>
    <r>
      <rPr>
        <sz val="16"/>
        <color theme="1"/>
        <rFont val="TH SarabunPSK"/>
        <family val="2"/>
      </rPr>
      <t xml:space="preserve"> และ </t>
    </r>
    <r>
      <rPr>
        <sz val="16"/>
        <color rgb="FFFF0000"/>
        <rFont val="TH SarabunPSK"/>
        <family val="2"/>
      </rPr>
      <t>2564</t>
    </r>
  </si>
  <si>
    <r>
      <rPr>
        <b/>
        <sz val="16"/>
        <color theme="1"/>
        <rFont val="TH SarabunPSK"/>
        <family val="2"/>
      </rPr>
      <t>ตารางที่ จ.1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2563</t>
    </r>
  </si>
  <si>
    <r>
      <rPr>
        <b/>
        <sz val="16"/>
        <color theme="1"/>
        <rFont val="TH SarabunPSK"/>
        <family val="2"/>
      </rPr>
      <t>ตารางที่ จ.2</t>
    </r>
    <r>
      <rPr>
        <sz val="16"/>
        <color theme="1"/>
        <rFont val="TH SarabunPSK"/>
        <family val="2"/>
      </rPr>
      <t xml:space="preserve"> สัดส่วนการใช้พลังงานไฟฟ้าแยกตามระบบปี 2564</t>
    </r>
  </si>
  <si>
    <t xml:space="preserve">            การค้นหาการใช้พลังงานที่มีนัยสำคัญในเครื่องจักร/อุปกรณ์หลัก อาคารควบคุมได้ดำเนินการโดยการตรวจวัดหา</t>
  </si>
  <si>
    <r>
      <rPr>
        <b/>
        <sz val="16"/>
        <color indexed="8"/>
        <rFont val="TH SarabunPSK"/>
        <family val="2"/>
      </rPr>
      <t>ตารางที่ 5.1</t>
    </r>
    <r>
      <rPr>
        <sz val="16"/>
        <color indexed="8"/>
        <rFont val="TH SarabunPSK"/>
        <family val="2"/>
      </rPr>
      <t xml:space="preserve"> มาตรการและเป้าหมายในการดำเนินการอนุรักษ์พลังงาน ในรอบปี </t>
    </r>
    <r>
      <rPr>
        <sz val="16"/>
        <color rgb="FFFF000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</si>
  <si>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>ตารางที่ 5.2</t>
    </r>
    <r>
      <rPr>
        <sz val="16"/>
        <color indexed="8"/>
        <rFont val="TH SarabunPSK"/>
        <family val="2"/>
      </rPr>
      <t xml:space="preserve"> แผนอนุรักษ์พลังงานด้านไฟฟ้า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2564</t>
    </r>
  </si>
  <si>
    <r>
      <rPr>
        <b/>
        <sz val="16"/>
        <color indexed="8"/>
        <rFont val="TH SarabunPSK"/>
        <family val="2"/>
      </rPr>
      <t>ตารางที่ 5.3</t>
    </r>
    <r>
      <rPr>
        <sz val="16"/>
        <color indexed="8"/>
        <rFont val="TH SarabunPSK"/>
        <family val="2"/>
      </rPr>
      <t xml:space="preserve"> แผนอนุรักษ์พลังงานด้านความร้อน</t>
    </r>
    <r>
      <rPr>
        <sz val="16"/>
        <color indexed="10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ประจำปี</t>
    </r>
    <r>
      <rPr>
        <sz val="16"/>
        <color indexed="10"/>
        <rFont val="TH SarabunPSK"/>
        <family val="2"/>
      </rPr>
      <t xml:space="preserve"> 2564</t>
    </r>
  </si>
  <si>
    <r>
      <t xml:space="preserve">6.3.2) ข้อมูลปริมาณการใช้ไฟฟ้าในรอบปี  </t>
    </r>
    <r>
      <rPr>
        <b/>
        <sz val="16"/>
        <color rgb="FFFF0000"/>
        <rFont val="TH SarabunPSK"/>
        <family val="2"/>
      </rPr>
      <t>2564</t>
    </r>
  </si>
  <si>
    <r>
      <t xml:space="preserve">ตารางที่ 6.9 </t>
    </r>
    <r>
      <rPr>
        <sz val="16"/>
        <color indexed="8"/>
        <rFont val="TH SarabunPSK"/>
        <family val="2"/>
      </rPr>
      <t>ข้อมูลการใช้ไฟฟ้าในรอบปี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2564</t>
    </r>
  </si>
  <si>
    <r>
      <t xml:space="preserve">6.3.3) ข้อมูลการใช้เชื้อเพลิงและพลังงานหมุนเวียนในรอบปี </t>
    </r>
    <r>
      <rPr>
        <b/>
        <sz val="16"/>
        <color rgb="FFFF0000"/>
        <rFont val="TH SarabunPSK"/>
        <family val="2"/>
      </rPr>
      <t>2564</t>
    </r>
  </si>
  <si>
    <r>
      <t xml:space="preserve">ตารางที่ 6.10 </t>
    </r>
    <r>
      <rPr>
        <sz val="16"/>
        <color indexed="8"/>
        <rFont val="TH SarabunPSK"/>
        <family val="2"/>
      </rPr>
      <t>ข้อมูลการใช้เชื้อเพลิงและพลังงานหมุนเวียนในรอบปี</t>
    </r>
    <r>
      <rPr>
        <b/>
        <sz val="16"/>
        <color indexed="8"/>
        <rFont val="TH SarabunPSK"/>
        <family val="2"/>
      </rPr>
      <t xml:space="preserve"> </t>
    </r>
    <r>
      <rPr>
        <b/>
        <sz val="16"/>
        <color rgb="FFFF0000"/>
        <rFont val="TH SarabunPSK"/>
        <family val="2"/>
      </rPr>
      <t>2564</t>
    </r>
  </si>
  <si>
    <r>
      <t xml:space="preserve">6.3.4) ข้อมูลปริมาณการใช้เชื้อเพลิงในการผลิตไฟฟ้าในรอบปี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</si>
  <si>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 xml:space="preserve">ตารางที่ 6.11 </t>
    </r>
    <r>
      <rPr>
        <sz val="16"/>
        <color indexed="8"/>
        <rFont val="TH SarabunPSK"/>
        <family val="2"/>
      </rPr>
      <t xml:space="preserve">ข้อมูลการใช้เชื้อเพลิงในการผลิตไฟฟ้าในรอบปี </t>
    </r>
    <r>
      <rPr>
        <sz val="16"/>
        <color rgb="FFFF0000"/>
        <rFont val="TH SarabunPSK"/>
        <family val="2"/>
      </rPr>
      <t>2564</t>
    </r>
  </si>
  <si>
    <r>
      <rPr>
        <b/>
        <sz val="16"/>
        <rFont val="TH SarabunPSK"/>
        <family val="2"/>
      </rPr>
      <t>รูปที่ 6-7</t>
    </r>
    <r>
      <rPr>
        <sz val="16"/>
        <rFont val="TH SarabunPSK"/>
        <family val="2"/>
      </rPr>
      <t xml:space="preserve"> กราฟแสดงข้อมูลเปรียบเทียบการใช้พลังงานเชื้อเพลิงผลิตไฟฟ้ารายเดือน ปี 2563 และ 2564</t>
    </r>
  </si>
  <si>
    <r>
      <t xml:space="preserve">6.3.5) ข้อมูลสัดส่วนการใช้พลังงานไฟฟ้าในรอบปี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</si>
  <si>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rFont val="TH SarabunPSK"/>
        <family val="2"/>
      </rPr>
      <t xml:space="preserve">ตารางที่ 6.12 </t>
    </r>
    <r>
      <rPr>
        <sz val="16"/>
        <rFont val="TH SarabunPSK"/>
        <family val="2"/>
      </rPr>
      <t xml:space="preserve">สัดส่วนการใช้พลังงานไฟฟ้าแยกตามระบบปี </t>
    </r>
    <r>
      <rPr>
        <sz val="16"/>
        <color rgb="FFFF0000"/>
        <rFont val="TH SarabunPSK"/>
        <family val="2"/>
      </rPr>
      <t>2564</t>
    </r>
  </si>
  <si>
    <r>
      <rPr>
        <b/>
        <sz val="16"/>
        <rFont val="TH SarabunPSK"/>
        <family val="2"/>
      </rPr>
      <t xml:space="preserve">ตารางที่ 6.13 </t>
    </r>
    <r>
      <rPr>
        <sz val="16"/>
        <rFont val="TH SarabunPSK"/>
        <family val="2"/>
      </rPr>
      <t xml:space="preserve">สัดส่วนการใช้พลังงานเชื้อเพลิงแยกตามระบบปี </t>
    </r>
    <r>
      <rPr>
        <sz val="16"/>
        <color rgb="FFFF0000"/>
        <rFont val="TH SarabunPSK"/>
        <family val="2"/>
      </rPr>
      <t>2564</t>
    </r>
  </si>
  <si>
    <r>
      <t xml:space="preserve">6.3.6) ข้อมูลสัดส่วนการใช้พลังงานความร้อนในรอบปี </t>
    </r>
    <r>
      <rPr>
        <b/>
        <sz val="16"/>
        <color rgb="FFFF000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</si>
  <si>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>รูปที่ 6-9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กราฟแสดงข้อมูลเปรียบเทียบสัดส่วนการใช้พลังงานไฟฟ้า (kWh)  ปี </t>
    </r>
    <r>
      <rPr>
        <sz val="16"/>
        <color indexed="10"/>
        <rFont val="TH SarabunPSK"/>
        <family val="2"/>
      </rPr>
      <t>2563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2564</t>
    </r>
  </si>
  <si>
    <r>
      <rPr>
        <b/>
        <sz val="16"/>
        <color indexed="8"/>
        <rFont val="TH SarabunPSK"/>
        <family val="2"/>
      </rPr>
      <t>รูปที่ 6-10</t>
    </r>
    <r>
      <rPr>
        <sz val="16"/>
        <color indexed="8"/>
        <rFont val="TH SarabunPSK"/>
        <family val="2"/>
      </rPr>
      <t xml:space="preserve"> กราฟแสดงข้อมูลเปรียบเทียบสัดส่วนการใช้พลังงานความร้อน ปี </t>
    </r>
    <r>
      <rPr>
        <sz val="16"/>
        <color indexed="10"/>
        <rFont val="TH SarabunPSK"/>
        <family val="2"/>
      </rPr>
      <t>2563</t>
    </r>
    <r>
      <rPr>
        <sz val="16"/>
        <color indexed="8"/>
        <rFont val="TH SarabunPSK"/>
        <family val="2"/>
      </rPr>
      <t xml:space="preserve"> และ </t>
    </r>
    <r>
      <rPr>
        <sz val="16"/>
        <color indexed="10"/>
        <rFont val="TH SarabunPSK"/>
        <family val="2"/>
      </rPr>
      <t>2564</t>
    </r>
  </si>
  <si>
    <t>ปี 2565</t>
  </si>
  <si>
    <r>
      <rPr>
        <b/>
        <sz val="16"/>
        <rFont val="TH SarabunPSK"/>
        <family val="2"/>
      </rPr>
      <t>ตารางที่ 8.2</t>
    </r>
    <r>
      <rPr>
        <sz val="16"/>
        <rFont val="TH SarabunPSK"/>
        <family val="2"/>
      </rPr>
      <t xml:space="preserve"> สรุปผลการทบทวน วิเคราะห์ และแก้ไขข้อบกพร่องของการจัดการพลังงาน ประจำปี 2564</t>
    </r>
  </si>
  <si>
    <t>รวมผลประหยัดด้านไฟฟ้าปี 2567</t>
  </si>
  <si>
    <t>1 (2565)</t>
  </si>
  <si>
    <t>2 (2566)</t>
  </si>
  <si>
    <t>3 (2567)</t>
  </si>
  <si>
    <t>รวมผลประหยัดด้านความร้อนปี 2566</t>
  </si>
  <si>
    <t>รวมผลประหยัดด้านความร้อนปี 2567</t>
  </si>
  <si>
    <r>
      <t xml:space="preserve">บาท/กิโลวัตต์-ชั่วโมง (ปี </t>
    </r>
    <r>
      <rPr>
        <sz val="12"/>
        <color rgb="FFFF0000"/>
        <rFont val="TH SarabunPSK"/>
        <family val="2"/>
      </rPr>
      <t>2564</t>
    </r>
    <r>
      <rPr>
        <sz val="12"/>
        <rFont val="TH SarabunPSK"/>
        <family val="2"/>
      </rPr>
      <t>)</t>
    </r>
  </si>
  <si>
    <r>
      <t xml:space="preserve">บาท/(ระบุหน่วย) (ปี </t>
    </r>
    <r>
      <rPr>
        <sz val="12"/>
        <color rgb="FFFF0000"/>
        <rFont val="TH SarabunPSK"/>
        <family val="2"/>
      </rPr>
      <t>2564</t>
    </r>
    <r>
      <rPr>
        <sz val="12"/>
        <rFont val="TH SarabunPSK"/>
        <family val="2"/>
      </rPr>
      <t>)</t>
    </r>
  </si>
  <si>
    <t>มกราคม 64</t>
  </si>
  <si>
    <t>ธันวาคม 64</t>
  </si>
  <si>
    <t>ม.ค.-ธ.ค. 64</t>
  </si>
  <si>
    <t>จำนวนผู้ได้รับ …1,633. คน</t>
  </si>
  <si>
    <r>
      <rPr>
        <b/>
        <sz val="16"/>
        <rFont val="TH SarabunPSK"/>
        <family val="2"/>
      </rPr>
      <t>ตารางที่ 5.4</t>
    </r>
    <r>
      <rPr>
        <sz val="16"/>
        <rFont val="TH SarabunPSK"/>
        <family val="2"/>
      </rPr>
      <t xml:space="preserve"> แผนการฝึกอบรมการอนุรักษ์พลังงาน</t>
    </r>
    <r>
      <rPr>
        <sz val="16"/>
        <color rgb="FFFF0000"/>
        <rFont val="TH SarabunPSK"/>
        <family val="2"/>
      </rPr>
      <t xml:space="preserve"> ประจำปี 2564</t>
    </r>
  </si>
  <si>
    <r>
      <rPr>
        <b/>
        <sz val="16"/>
        <rFont val="TH SarabunPSK"/>
        <family val="2"/>
      </rPr>
      <t>ตารางที่ 5.5</t>
    </r>
    <r>
      <rPr>
        <sz val="16"/>
        <rFont val="TH SarabunPSK"/>
        <family val="2"/>
      </rPr>
      <t xml:space="preserve"> แผนการส่งเสริมการอนุรักษ์พลังงาน </t>
    </r>
    <r>
      <rPr>
        <sz val="16"/>
        <color rgb="FFFF0000"/>
        <rFont val="TH SarabunPSK"/>
        <family val="2"/>
      </rPr>
      <t>ประจำปี 2564</t>
    </r>
  </si>
  <si>
    <t>งานจัดการพลังงานและสิ่งแวดล้อม</t>
  </si>
  <si>
    <r>
      <rPr>
        <b/>
        <sz val="16"/>
        <color indexed="8"/>
        <rFont val="TH SarabunPSK"/>
        <family val="2"/>
      </rPr>
      <t xml:space="preserve">ตารางที่ 4.12 </t>
    </r>
    <r>
      <rPr>
        <sz val="16"/>
        <color indexed="8"/>
        <rFont val="TH SarabunPSK"/>
        <family val="2"/>
      </rPr>
      <t xml:space="preserve">แบบบันทึกข้อมูลการใช้พลังงานความร้อนมีนัยสำคัญของเครื่องจักร/อุปกรณ์หลัก ปี </t>
    </r>
    <r>
      <rPr>
        <sz val="16"/>
        <color rgb="FFFF0000"/>
        <rFont val="TH SarabunPSK"/>
        <family val="2"/>
      </rPr>
      <t>2564</t>
    </r>
  </si>
  <si>
    <r>
      <t xml:space="preserve">บาท/กิโลวัตต์-ชั่วโมง </t>
    </r>
    <r>
      <rPr>
        <sz val="12"/>
        <color indexed="10"/>
        <rFont val="TH SarabunPSK"/>
        <family val="2"/>
      </rPr>
      <t>(ปี 2563)</t>
    </r>
  </si>
  <si>
    <r>
      <t xml:space="preserve">บาท/(ระบุหน่วย) </t>
    </r>
    <r>
      <rPr>
        <sz val="12"/>
        <color indexed="10"/>
        <rFont val="TH SarabunPSK"/>
        <family val="2"/>
      </rPr>
      <t>(ปี 2563)</t>
    </r>
  </si>
  <si>
    <t>ประชุมคณะกรรมการดำเนินงาน  ทบทวนรายงานการจัดการพลังงาน ครั้งที่ 1 /2565</t>
  </si>
  <si>
    <t>ประชุมคณะกรรมการผู้ตรวจประเมินการจัดการพลังงานภายใน ครั้งที่ 1 /2565</t>
  </si>
  <si>
    <t>กรรมการดำเนินงาน คณะกรรมการการจัดการพลังงานมหาวิทยาลัยแม่โจ้ ครั้ง 2/2565</t>
  </si>
  <si>
    <t>กรรมการดำเนินงาน คณะกรรมการการจัดการพลังงานมหาวิทยาลัยแม่โจ้ ครั้ง 1/2565</t>
  </si>
  <si>
    <t>ผู้ช่วยศาสตราจารย์ ดร. ชนวัฒน์ นิทัศน์วิจิตร</t>
  </si>
  <si>
    <t>สถานีวิทยุ FM 95.5       ประชาสัมพันธ์เรื่องการประหยัดพลังงาน</t>
  </si>
  <si>
    <t>นักศึกษา/บุคลากร</t>
  </si>
  <si>
    <t>กลุ่มผู้เข้าร่วม</t>
  </si>
  <si>
    <t>ประชาสัมพันธ์เรื่องการประหยัดพลังงาน</t>
  </si>
  <si>
    <t>เป้าหมาย</t>
  </si>
  <si>
    <t>ก่อนดำเนินการ</t>
  </si>
  <si>
    <t>บุคลากร</t>
  </si>
  <si>
    <t>งานจัดการพลังงาน กองกายภาพและสิ่งแวดล้อม</t>
  </si>
  <si>
    <t xml:space="preserve"> ประชุมสัมมนาวิชาการรูปแบบพลังงานทดแทนสู่ชุมชนแห่งประเทศไทย ครั้งที่ 14</t>
  </si>
  <si>
    <t>(ก) ประชุมสัมมนาวิชาการรูปแบบพลังงานทดแทนสู่ชุมชนแห่งประเทศไทย ครั้งที่ 14</t>
  </si>
  <si>
    <t>กิจกรรมลดการใช้พลังงาน "ปิดไฟ ปิดแอร์ care สนม" ให้แก่เจ้าหน้าที่และบุคลากรสำนักงานมหาวิทยาลัย</t>
  </si>
  <si>
    <t xml:space="preserve">(ข) กิจกรรมลดการใช้พลังงาน "ปิดไฟ ปิดแอร์ care สนม" </t>
  </si>
  <si>
    <t>9</t>
  </si>
  <si>
    <t>(ข) จดหมายเวียนอิเลกทรอนิคส์</t>
  </si>
  <si>
    <t>(ค-1) การประชุมคณะกรรมการการจัดการพลังงาน</t>
  </si>
  <si>
    <t>(ค-2) การประชุมคณะกรรมการการจัดการพลังงาน</t>
  </si>
  <si>
    <t>(ค-3) การประชุมคณะกรรมการการจัดการพลังงาน</t>
  </si>
  <si>
    <t>รูปที่ 6-5 ภาพแสดงประชุมสัมมนาวิชาการรูปแบบพลังงานทดแทนสู่ชุมชนแห่งประเทศไทย ครั้งที่ 1</t>
  </si>
  <si>
    <t>รูปที่ 6-5.1 ภาพแสดงกิจกรรมลดการใช้พลังงาน "ปิดไฟ ปิดแอร์ care สนม" ให้แก่เจ้าหน้าที่และบุคลากรสำนักงานมหาวิทยาลัย</t>
  </si>
  <si>
    <t>ทบทวนรายงานการจัดการพลังงาน ครั้งที่ 1 /2565</t>
  </si>
  <si>
    <t>ควรมีการทบทวนนโยบายอนุรักษพลังงานให้เป็นปัจจุบัน</t>
  </si>
  <si>
    <t>ควรมีการทบทวนคณะทำงานด้านการจัดการพลังงานใหม่อีกครั้งให้เป็นปัจุจบันเนื่องจากคำสั่งเดิมใช้มานานแล้ว</t>
  </si>
  <si>
    <t>1. คำสั่งแต่งตั้งคณะทำงานด้านการจัดการพลังงาน ที่ระบุ   โครงสร้าง อำนาจหน้าที่และความรับผิดชอบของคณะทำงาน</t>
  </si>
  <si>
    <t>ควรมีการทบทวนนโยบายอนุรักษ์พลังงานให้เป็นปัจจุบัน</t>
  </si>
  <si>
    <r>
      <rPr>
        <b/>
        <sz val="16"/>
        <color indexed="8"/>
        <rFont val="TH SarabunPSK"/>
        <family val="2"/>
      </rPr>
      <t>ตารางที่ 8.1</t>
    </r>
    <r>
      <rPr>
        <sz val="16"/>
        <color indexed="8"/>
        <rFont val="TH SarabunPSK"/>
        <family val="2"/>
      </rPr>
      <t xml:space="preserve"> การทบทวนการดำเนินงานการจัดการพลังงาน </t>
    </r>
    <r>
      <rPr>
        <sz val="16"/>
        <color indexed="10"/>
        <rFont val="TH SarabunPSK"/>
        <family val="2"/>
      </rPr>
      <t>ประจำปี 2565</t>
    </r>
  </si>
  <si>
    <t>วันที่ 25 / 02  / 2065</t>
  </si>
  <si>
    <r>
      <t>ตารางที่ 6.5</t>
    </r>
    <r>
      <rPr>
        <sz val="16"/>
        <rFont val="TH SarabunPSK"/>
        <family val="2"/>
      </rPr>
      <t xml:space="preserve"> สรุปสถานภาพการดำเนินงานตามหลักสูตรการฝึกอบรม</t>
    </r>
  </si>
  <si>
    <r>
      <t xml:space="preserve">รูปที่ 6-5  </t>
    </r>
    <r>
      <rPr>
        <sz val="16"/>
        <rFont val="TH SarabunPSK"/>
        <family val="2"/>
      </rPr>
      <t>กราฟแสดงข้อมูลเปรียบเทียบการใช้พลังงานไฟฟ้า (kWh) รายเดือน ปี 2563 และปี 2564</t>
    </r>
  </si>
  <si>
    <r>
      <rPr>
        <b/>
        <sz val="16"/>
        <rFont val="TH SarabunPSK"/>
        <family val="2"/>
      </rPr>
      <t>รูปที่ 6-6</t>
    </r>
    <r>
      <rPr>
        <sz val="16"/>
        <rFont val="TH SarabunPSK"/>
        <family val="2"/>
      </rPr>
      <t xml:space="preserve">  กราฟแสดงข้อมูลเปรียบเทียบการใช้พลังงานความร้อนจากเชื้อเพลิงรายเดือน ปี 2563 และปี 2564</t>
    </r>
  </si>
  <si>
    <r>
      <t xml:space="preserve">ที่เกิดขึ้นจากการดำเนินการ (มีการลงนามในผลการตรวจประเมิณฯภายในองค์กร </t>
    </r>
    <r>
      <rPr>
        <sz val="14"/>
        <color rgb="FFFF0000"/>
        <rFont val="TH SarabunPSK"/>
        <family val="2"/>
      </rPr>
      <t xml:space="preserve">วันที่ 18 พฤษภาคม พ.ศ. 2565  </t>
    </r>
    <r>
      <rPr>
        <sz val="14"/>
        <color theme="1"/>
        <rFont val="TH SarabunPSK"/>
        <family val="2"/>
      </rPr>
      <t>ซึ่งเป็นวันที่</t>
    </r>
  </si>
  <si>
    <t>พฤษภาคม</t>
  </si>
  <si>
    <t>นายประสิทธิ์ ลุงออ</t>
  </si>
  <si>
    <t>นายปิติพล จิ่งต่า</t>
  </si>
  <si>
    <t>นายสืบศักดิ์ อินสิทธิ์</t>
  </si>
  <si>
    <t>นายเสฏฐวุฒิ ศรีวิเชียร</t>
  </si>
  <si>
    <t>นายอธิพันธ์ เหล็กสีสืบ</t>
  </si>
  <si>
    <t>นายณัฐนนท์ เดชพันธุ์</t>
  </si>
  <si>
    <t>นายพุทธพงษ์ สุวรรณกูล</t>
  </si>
  <si>
    <t>นายวุฒิพงษ์ แก้วปา</t>
  </si>
  <si>
    <t>8.อาคารยรรยง  สิทธิชัย</t>
  </si>
  <si>
    <t>อาคารเพาะเลี้ยงสาหร่าย</t>
  </si>
  <si>
    <t>9 - 38</t>
  </si>
  <si>
    <r>
      <t xml:space="preserve"> ข้อมูลหม้อแปลงไฟฟ้าปี </t>
    </r>
    <r>
      <rPr>
        <sz val="16"/>
        <color rgb="FFFF0000"/>
        <rFont val="TH SarabunPSK"/>
        <family val="2"/>
      </rPr>
      <t>2564</t>
    </r>
  </si>
  <si>
    <t>2.อาคารพัฒนาวิสัยทัศน์</t>
  </si>
  <si>
    <t>3.อาคารเทพศาสตร์สถิตย์</t>
  </si>
  <si>
    <t>4.อาคารอิงคศรีกสิการ</t>
  </si>
  <si>
    <t>5.คาบอยมาร์เก็ต</t>
  </si>
  <si>
    <t>6.อาคารโรงอาหารเทิดกสิกร</t>
  </si>
  <si>
    <t>7.กาดแลง</t>
  </si>
  <si>
    <t>8.โรงกรอกประปา 2</t>
  </si>
  <si>
    <t>9.อาคารสมาคมศิษย์เก่า</t>
  </si>
  <si>
    <t>10.สนามกีฬาอินทนิล (อัฒจัททร์มีหลังคา)</t>
  </si>
  <si>
    <t xml:space="preserve">11.อาคารรัตนโกสินทร์ 200 ปี </t>
  </si>
  <si>
    <t>12.อาคารคัดบรรจุผลิตผลเกษตร</t>
  </si>
  <si>
    <t>13.ระบบประปา</t>
  </si>
  <si>
    <t>6.3.1.3) ข้อมูลระบบไฟฟ้า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</si>
</sst>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87" formatCode="_(* #,##0.00_);_(* \(#,##0.00\);_(* &quot;-&quot;??_);_(@_)"/>
    <numFmt numFmtId="188" formatCode="#,##0_ ;\-#,##0\ "/>
    <numFmt numFmtId="189" formatCode="#,##0.00_ ;\-#,##0.00\ "/>
    <numFmt numFmtId="190" formatCode="_-* #,##0_-;\-* #,##0_-;_-* &quot;-&quot;??_-;_-@_-"/>
    <numFmt numFmtId="191" formatCode="0.000000"/>
    <numFmt numFmtId="192" formatCode="#,##0.000"/>
    <numFmt numFmtId="193" formatCode="#,##0.00;[Red]#,##0.00"/>
    <numFmt numFmtId="194" formatCode="0.0"/>
    <numFmt numFmtId="195" formatCode="_-* #,##0.0_-;\-* #,##0.0_-;_-* &quot;-&quot;??_-;_-@_-"/>
    <numFmt numFmtId="196" formatCode="_-* #,##0.0_-;\-* #,##0.0_-;_-* &quot;-&quot;?_-;_-@_-"/>
    <numFmt numFmtId="197" formatCode="_-* #,##0.00_-;\-* #,##0.00_-;_-* &quot;-&quot;?_-;_-@_-"/>
    <numFmt numFmtId="198" formatCode="m/d/yy;@"/>
    <numFmt numFmtId="199" formatCode="ดดด\ bb"/>
    <numFmt numFmtId="200" formatCode="\-"/>
  </numFmts>
  <fonts count="170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indexed="12"/>
      <name val="Tahoma"/>
      <family val="2"/>
      <charset val="222"/>
    </font>
    <font>
      <b/>
      <sz val="22"/>
      <color indexed="10"/>
      <name val="CordiaUPC"/>
      <family val="2"/>
      <charset val="222"/>
    </font>
    <font>
      <sz val="16"/>
      <color indexed="8"/>
      <name val="CordiaUPC"/>
      <family val="2"/>
      <charset val="222"/>
    </font>
    <font>
      <sz val="10"/>
      <name val="Arial"/>
      <family val="2"/>
    </font>
    <font>
      <sz val="11"/>
      <color indexed="8"/>
      <name val="CordiaUPC"/>
      <family val="2"/>
      <charset val="222"/>
    </font>
    <font>
      <sz val="10"/>
      <name val="Arial"/>
      <family val="2"/>
    </font>
    <font>
      <sz val="14"/>
      <color indexed="8"/>
      <name val="CordiaUPC"/>
      <family val="2"/>
    </font>
    <font>
      <sz val="16"/>
      <color indexed="8"/>
      <name val="CordiaUPC"/>
      <family val="2"/>
    </font>
    <font>
      <sz val="16"/>
      <color indexed="8"/>
      <name val="Cordia New"/>
      <family val="2"/>
    </font>
    <font>
      <sz val="11"/>
      <color indexed="8"/>
      <name val="TH SarabunPSK"/>
      <family val="2"/>
    </font>
    <font>
      <b/>
      <sz val="36"/>
      <color indexed="8"/>
      <name val="TH SarabunPSK"/>
      <family val="2"/>
    </font>
    <font>
      <b/>
      <sz val="26"/>
      <color indexed="8"/>
      <name val="TH SarabunPSK"/>
      <family val="2"/>
    </font>
    <font>
      <b/>
      <sz val="24"/>
      <color indexed="8"/>
      <name val="TH SarabunPSK"/>
      <family val="2"/>
    </font>
    <font>
      <sz val="20"/>
      <color indexed="8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20"/>
      <color indexed="8"/>
      <name val="TH SarabunPSK"/>
      <family val="2"/>
    </font>
    <font>
      <sz val="20"/>
      <color indexed="10"/>
      <name val="TH SarabunPSK"/>
      <family val="2"/>
    </font>
    <font>
      <b/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u/>
      <sz val="20"/>
      <color indexed="8"/>
      <name val="TH SarabunPSK"/>
      <family val="2"/>
    </font>
    <font>
      <b/>
      <sz val="14"/>
      <color indexed="8"/>
      <name val="TH SarabunPSK"/>
      <family val="2"/>
    </font>
    <font>
      <sz val="20"/>
      <color indexed="55"/>
      <name val="TH SarabunPSK"/>
      <family val="2"/>
    </font>
    <font>
      <b/>
      <sz val="22"/>
      <color indexed="18"/>
      <name val="TH SarabunPSK"/>
      <family val="2"/>
    </font>
    <font>
      <sz val="18"/>
      <color indexed="55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"/>
      <color indexed="8"/>
      <name val="TH SarabunPSK"/>
      <family val="2"/>
    </font>
    <font>
      <sz val="16"/>
      <color indexed="60"/>
      <name val="TH SarabunPSK"/>
      <family val="2"/>
    </font>
    <font>
      <sz val="16"/>
      <color indexed="30"/>
      <name val="TH SarabunPSK"/>
      <family val="2"/>
    </font>
    <font>
      <sz val="10"/>
      <color indexed="8"/>
      <name val="TH SarabunPSK"/>
      <family val="2"/>
    </font>
    <font>
      <b/>
      <u/>
      <sz val="16"/>
      <color indexed="8"/>
      <name val="TH SarabunPSK"/>
      <family val="2"/>
    </font>
    <font>
      <u/>
      <sz val="14"/>
      <color indexed="8"/>
      <name val="TH SarabunPSK"/>
      <family val="2"/>
    </font>
    <font>
      <sz val="12"/>
      <color indexed="10"/>
      <name val="TH SarabunPSK"/>
      <family val="2"/>
    </font>
    <font>
      <b/>
      <sz val="16"/>
      <color indexed="10"/>
      <name val="TH SarabunPSK"/>
      <family val="2"/>
    </font>
    <font>
      <sz val="15"/>
      <name val="TH SarabunPSK"/>
      <family val="2"/>
    </font>
    <font>
      <sz val="16"/>
      <color indexed="55"/>
      <name val="TH SarabunPSK"/>
      <family val="2"/>
    </font>
    <font>
      <sz val="12"/>
      <color indexed="9"/>
      <name val="TH SarabunPSK"/>
      <family val="2"/>
    </font>
    <font>
      <vertAlign val="superscript"/>
      <sz val="12"/>
      <color indexed="8"/>
      <name val="TH SarabunPSK"/>
      <family val="2"/>
    </font>
    <font>
      <b/>
      <sz val="13"/>
      <color indexed="8"/>
      <name val="TH SarabunPSK"/>
      <family val="2"/>
    </font>
    <font>
      <b/>
      <sz val="38"/>
      <color indexed="8"/>
      <name val="TH SarabunPSK"/>
      <family val="2"/>
    </font>
    <font>
      <sz val="14"/>
      <color indexed="8"/>
      <name val="Angsana New"/>
      <family val="1"/>
    </font>
    <font>
      <sz val="14"/>
      <name val="CordiaUPC"/>
      <family val="2"/>
    </font>
    <font>
      <b/>
      <sz val="14"/>
      <name val="CordiaUPC"/>
      <family val="2"/>
    </font>
    <font>
      <sz val="20"/>
      <color indexed="10"/>
      <name val="TH SarabunPSK"/>
      <family val="2"/>
    </font>
    <font>
      <sz val="11"/>
      <color indexed="8"/>
      <name val="TH SarabunPSK"/>
      <family val="2"/>
    </font>
    <font>
      <sz val="14"/>
      <color indexed="8"/>
      <name val="TH SarabunPSK"/>
      <family val="2"/>
    </font>
    <font>
      <sz val="14"/>
      <color indexed="8"/>
      <name val="Cordia New"/>
      <family val="2"/>
    </font>
    <font>
      <sz val="14"/>
      <color indexed="10"/>
      <name val="CordiaUPC"/>
      <family val="2"/>
    </font>
    <font>
      <sz val="14"/>
      <color indexed="8"/>
      <name val="CordiaUPC"/>
      <family val="2"/>
    </font>
    <font>
      <sz val="14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10"/>
      <name val="Cordia New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color indexed="8"/>
      <name val="CordiaUPC"/>
      <family val="2"/>
    </font>
    <font>
      <b/>
      <sz val="14"/>
      <color indexed="8"/>
      <name val="TH SarabunPSK"/>
      <family val="2"/>
    </font>
    <font>
      <b/>
      <sz val="20"/>
      <name val="TH SarabunPSK"/>
      <family val="2"/>
    </font>
    <font>
      <sz val="11"/>
      <name val="CordiaUPC"/>
      <family val="2"/>
      <charset val="222"/>
    </font>
    <font>
      <b/>
      <u/>
      <sz val="22"/>
      <name val="TH SarabunPSK"/>
      <family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8"/>
      <name val="TH SarabunPSK"/>
      <family val="2"/>
    </font>
    <font>
      <u/>
      <sz val="16"/>
      <name val="TH SarabunPSK"/>
      <family val="2"/>
    </font>
    <font>
      <sz val="11"/>
      <name val="Angsana New"/>
      <family val="1"/>
    </font>
    <font>
      <sz val="16"/>
      <name val="Angsana New"/>
      <family val="1"/>
    </font>
    <font>
      <sz val="16"/>
      <name val="CordiaUPC"/>
      <family val="2"/>
      <charset val="222"/>
    </font>
    <font>
      <b/>
      <sz val="24"/>
      <color indexed="10"/>
      <name val="TH SarabunPSK"/>
      <family val="2"/>
    </font>
    <font>
      <b/>
      <sz val="24"/>
      <color indexed="12"/>
      <name val="TH SarabunPSK"/>
      <family val="2"/>
    </font>
    <font>
      <b/>
      <sz val="26"/>
      <color indexed="10"/>
      <name val="TH SarabunPSK"/>
      <family val="2"/>
    </font>
    <font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vertAlign val="superscript"/>
      <sz val="16"/>
      <name val="TH SarabunPSK"/>
      <family val="2"/>
    </font>
    <font>
      <sz val="14"/>
      <color indexed="12"/>
      <name val="Angsana New"/>
      <family val="1"/>
    </font>
    <font>
      <sz val="14"/>
      <color indexed="10"/>
      <name val="Angsana New"/>
      <family val="1"/>
    </font>
    <font>
      <sz val="14"/>
      <color indexed="12"/>
      <name val="CordiaUPC"/>
      <family val="2"/>
    </font>
    <font>
      <sz val="14"/>
      <color indexed="12"/>
      <name val="Cordia New"/>
      <family val="2"/>
    </font>
    <font>
      <sz val="14"/>
      <color indexed="10"/>
      <name val="Wingdings"/>
      <charset val="2"/>
    </font>
    <font>
      <sz val="16"/>
      <color indexed="10"/>
      <name val="Wingdings"/>
      <charset val="2"/>
    </font>
    <font>
      <sz val="12"/>
      <color indexed="12"/>
      <name val="TH SarabunPSK"/>
      <family val="2"/>
    </font>
    <font>
      <sz val="10"/>
      <name val="Arial"/>
      <family val="2"/>
    </font>
    <font>
      <sz val="13"/>
      <color indexed="12"/>
      <name val="TH SarabunPSK"/>
      <family val="2"/>
    </font>
    <font>
      <u/>
      <sz val="13"/>
      <name val="TH SarabunPSK"/>
      <family val="2"/>
    </font>
    <font>
      <sz val="14"/>
      <name val="Wingdings 2"/>
      <family val="1"/>
      <charset val="2"/>
    </font>
    <font>
      <sz val="11"/>
      <name val="Tahoma"/>
      <family val="2"/>
      <charset val="222"/>
    </font>
    <font>
      <vertAlign val="superscript"/>
      <sz val="14"/>
      <name val="TH SarabunPSK"/>
      <family val="2"/>
    </font>
    <font>
      <b/>
      <sz val="10"/>
      <name val="TH SarabunPSK"/>
      <family val="2"/>
    </font>
    <font>
      <sz val="14"/>
      <name val="Wingdings"/>
      <charset val="2"/>
    </font>
    <font>
      <sz val="14"/>
      <name val="Angsana New"/>
      <family val="1"/>
    </font>
    <font>
      <b/>
      <sz val="2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2"/>
      <name val="TH SarabunPSK"/>
      <family val="2"/>
    </font>
    <font>
      <sz val="16"/>
      <color theme="1"/>
      <name val="TH NiramitIT๙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theme="1"/>
      <name val="CordiaUPC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rgb="FF3616AA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0"/>
      <color rgb="FFFF0000"/>
      <name val="TH SarabunPSK"/>
      <family val="2"/>
    </font>
    <font>
      <sz val="14"/>
      <color rgb="FF0070C0"/>
      <name val="TH SarabunPSK"/>
      <family val="2"/>
    </font>
    <font>
      <sz val="16"/>
      <color rgb="FF002060"/>
      <name val="TH SarabunPSK"/>
      <family val="2"/>
    </font>
    <font>
      <sz val="14"/>
      <name val="BrowalliaUPC"/>
      <family val="2"/>
    </font>
    <font>
      <u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Cordia New"/>
      <family val="2"/>
    </font>
    <font>
      <sz val="14"/>
      <color theme="1"/>
      <name val="Wingdings"/>
      <charset val="2"/>
    </font>
    <font>
      <b/>
      <sz val="15"/>
      <color theme="1"/>
      <name val="TH SarabunPSK"/>
      <family val="2"/>
    </font>
    <font>
      <sz val="16"/>
      <color theme="1"/>
      <name val="CordiaUPC"/>
      <family val="2"/>
    </font>
    <font>
      <b/>
      <sz val="18"/>
      <color theme="1"/>
      <name val="TH SarabunPSK"/>
      <family val="2"/>
    </font>
    <font>
      <sz val="14"/>
      <color theme="1"/>
      <name val="CordiaUPC"/>
      <family val="2"/>
      <charset val="222"/>
    </font>
    <font>
      <b/>
      <sz val="14"/>
      <color theme="1"/>
      <name val="CordiaUPC"/>
      <family val="2"/>
      <charset val="22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theme="1"/>
      <name val="Angsana New"/>
      <family val="1"/>
    </font>
    <font>
      <sz val="20"/>
      <color theme="1"/>
      <name val="TH SarabunPSK"/>
      <family val="2"/>
    </font>
    <font>
      <sz val="14"/>
      <color rgb="FFFF0000"/>
      <name val="Angsana New"/>
      <family val="1"/>
    </font>
    <font>
      <sz val="16"/>
      <color rgb="FFFF0000"/>
      <name val="CordiaUPC"/>
      <family val="2"/>
    </font>
    <font>
      <sz val="22"/>
      <color indexed="18"/>
      <name val="TH SarabunPSK"/>
      <family val="2"/>
    </font>
    <font>
      <sz val="14"/>
      <color rgb="FFFF0000"/>
      <name val="CordiaUPC"/>
      <family val="2"/>
    </font>
    <font>
      <sz val="14"/>
      <color rgb="FFFF0000"/>
      <name val="Cordia New"/>
      <family val="2"/>
    </font>
    <font>
      <sz val="16"/>
      <name val="Wingdings 2"/>
      <family val="1"/>
      <charset val="2"/>
    </font>
    <font>
      <b/>
      <sz val="18"/>
      <color indexed="8"/>
      <name val="TH SarabunPSK"/>
      <family val="2"/>
    </font>
    <font>
      <b/>
      <sz val="14"/>
      <color rgb="FFFF0000"/>
      <name val="CordiaUPC"/>
      <family val="2"/>
    </font>
    <font>
      <sz val="18"/>
      <color indexed="18"/>
      <name val="TH SarabunPSK"/>
      <family val="2"/>
    </font>
    <font>
      <sz val="10"/>
      <color rgb="FFFF0000"/>
      <name val="TH SarabunPSK"/>
      <family val="2"/>
    </font>
    <font>
      <sz val="20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2"/>
      <color rgb="FFFF0000"/>
      <name val="TH SarabunPSK"/>
      <family val="2"/>
    </font>
    <font>
      <b/>
      <sz val="28"/>
      <color indexed="8"/>
      <name val="TH SarabunPSK"/>
      <family val="2"/>
    </font>
    <font>
      <sz val="36"/>
      <color indexed="8"/>
      <name val="TH SarabunPSK"/>
      <family val="2"/>
    </font>
    <font>
      <b/>
      <sz val="16"/>
      <color rgb="FFFF7C80"/>
      <name val="TH SarabunPSK"/>
      <family val="2"/>
    </font>
    <font>
      <sz val="13"/>
      <color rgb="FFFF0000"/>
      <name val="TH SarabunPSK"/>
      <family val="2"/>
    </font>
    <font>
      <u/>
      <sz val="16"/>
      <color theme="1"/>
      <name val="TH SarabunPSK"/>
      <family val="2"/>
    </font>
    <font>
      <b/>
      <sz val="16"/>
      <color rgb="FF00B050"/>
      <name val="TH SarabunPSK"/>
      <family val="2"/>
    </font>
    <font>
      <u/>
      <sz val="11"/>
      <name val="Tahoma"/>
      <family val="2"/>
      <charset val="222"/>
    </font>
    <font>
      <sz val="16"/>
      <name val="Tahoma"/>
      <family val="2"/>
      <charset val="222"/>
    </font>
    <font>
      <sz val="26"/>
      <color indexed="8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 applyBorder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3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3" fillId="0" borderId="0"/>
    <xf numFmtId="9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10" fillId="0" borderId="0"/>
    <xf numFmtId="0" fontId="10" fillId="0" borderId="0"/>
    <xf numFmtId="0" fontId="114" fillId="0" borderId="0"/>
    <xf numFmtId="0" fontId="4" fillId="0" borderId="0"/>
    <xf numFmtId="0" fontId="115" fillId="0" borderId="0"/>
    <xf numFmtId="0" fontId="100" fillId="0" borderId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10" fillId="0" borderId="0"/>
    <xf numFmtId="0" fontId="10" fillId="0" borderId="0"/>
    <xf numFmtId="0" fontId="127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</cellStyleXfs>
  <cellXfs count="2062">
    <xf numFmtId="0" fontId="0" fillId="0" borderId="0" xfId="0"/>
    <xf numFmtId="0" fontId="11" fillId="0" borderId="3" xfId="0" applyFont="1" applyBorder="1"/>
    <xf numFmtId="0" fontId="11" fillId="0" borderId="4" xfId="0" applyFont="1" applyBorder="1"/>
    <xf numFmtId="0" fontId="8" fillId="0" borderId="4" xfId="0" applyFont="1" applyBorder="1" applyAlignment="1"/>
    <xf numFmtId="0" fontId="8" fillId="0" borderId="5" xfId="0" applyFont="1" applyBorder="1" applyAlignment="1"/>
    <xf numFmtId="0" fontId="11" fillId="0" borderId="0" xfId="0" applyFont="1"/>
    <xf numFmtId="0" fontId="11" fillId="0" borderId="6" xfId="0" applyFont="1" applyBorder="1"/>
    <xf numFmtId="0" fontId="11" fillId="0" borderId="0" xfId="0" applyFont="1" applyBorder="1"/>
    <xf numFmtId="0" fontId="8" fillId="0" borderId="0" xfId="0" applyFont="1" applyBorder="1" applyAlignment="1"/>
    <xf numFmtId="0" fontId="8" fillId="0" borderId="7" xfId="0" applyFont="1" applyBorder="1" applyAlignment="1"/>
    <xf numFmtId="0" fontId="9" fillId="0" borderId="0" xfId="0" applyFont="1"/>
    <xf numFmtId="0" fontId="13" fillId="0" borderId="0" xfId="0" applyFont="1"/>
    <xf numFmtId="0" fontId="14" fillId="0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6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0" xfId="0" applyFont="1"/>
    <xf numFmtId="0" fontId="19" fillId="0" borderId="7" xfId="0" applyFont="1" applyBorder="1" applyAlignment="1"/>
    <xf numFmtId="0" fontId="20" fillId="0" borderId="7" xfId="0" applyFont="1" applyBorder="1" applyAlignment="1"/>
    <xf numFmtId="0" fontId="19" fillId="0" borderId="6" xfId="0" applyFont="1" applyBorder="1" applyAlignment="1"/>
    <xf numFmtId="0" fontId="19" fillId="0" borderId="0" xfId="0" applyFont="1" applyBorder="1" applyAlignment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Fill="1"/>
    <xf numFmtId="0" fontId="21" fillId="0" borderId="0" xfId="0" applyFont="1" applyFill="1" applyBorder="1"/>
    <xf numFmtId="0" fontId="21" fillId="0" borderId="11" xfId="0" applyFont="1" applyFill="1" applyBorder="1"/>
    <xf numFmtId="0" fontId="21" fillId="0" borderId="0" xfId="0" applyFont="1" applyFill="1" applyBorder="1" applyAlignment="1"/>
    <xf numFmtId="0" fontId="21" fillId="0" borderId="12" xfId="0" applyFont="1" applyFill="1" applyBorder="1"/>
    <xf numFmtId="0" fontId="21" fillId="0" borderId="13" xfId="0" applyFont="1" applyFill="1" applyBorder="1"/>
    <xf numFmtId="0" fontId="20" fillId="0" borderId="0" xfId="0" applyFont="1" applyFill="1"/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21" fillId="0" borderId="0" xfId="0" applyFont="1" applyFill="1" applyAlignme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8" fillId="0" borderId="0" xfId="0" applyFont="1" applyFill="1"/>
    <xf numFmtId="0" fontId="28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32" fillId="0" borderId="14" xfId="17" applyFont="1" applyFill="1" applyBorder="1"/>
    <xf numFmtId="0" fontId="32" fillId="0" borderId="15" xfId="17" applyFont="1" applyFill="1" applyBorder="1"/>
    <xf numFmtId="0" fontId="31" fillId="0" borderId="16" xfId="17" applyFont="1" applyFill="1" applyBorder="1" applyAlignment="1">
      <alignment horizontal="left"/>
    </xf>
    <xf numFmtId="0" fontId="31" fillId="0" borderId="0" xfId="17" applyFont="1" applyFill="1" applyBorder="1" applyAlignment="1">
      <alignment horizontal="left"/>
    </xf>
    <xf numFmtId="0" fontId="32" fillId="0" borderId="0" xfId="17" applyFont="1" applyFill="1" applyBorder="1"/>
    <xf numFmtId="0" fontId="32" fillId="0" borderId="2" xfId="17" applyFont="1" applyFill="1" applyBorder="1"/>
    <xf numFmtId="0" fontId="33" fillId="0" borderId="0" xfId="17" applyFont="1" applyFill="1" applyBorder="1" applyAlignment="1">
      <alignment horizontal="center" vertical="top"/>
    </xf>
    <xf numFmtId="0" fontId="32" fillId="0" borderId="16" xfId="17" applyFont="1" applyFill="1" applyBorder="1" applyAlignment="1">
      <alignment vertical="top"/>
    </xf>
    <xf numFmtId="0" fontId="33" fillId="0" borderId="0" xfId="17" applyFont="1" applyFill="1" applyBorder="1" applyAlignment="1">
      <alignment horizontal="left" vertical="top"/>
    </xf>
    <xf numFmtId="0" fontId="23" fillId="0" borderId="0" xfId="0" applyFont="1"/>
    <xf numFmtId="0" fontId="25" fillId="0" borderId="0" xfId="0" applyFont="1"/>
    <xf numFmtId="0" fontId="21" fillId="0" borderId="18" xfId="0" applyFont="1" applyBorder="1"/>
    <xf numFmtId="0" fontId="35" fillId="0" borderId="0" xfId="0" applyFont="1" applyFill="1"/>
    <xf numFmtId="0" fontId="23" fillId="0" borderId="0" xfId="0" applyFont="1" applyFill="1"/>
    <xf numFmtId="0" fontId="25" fillId="0" borderId="0" xfId="0" applyFont="1" applyFill="1"/>
    <xf numFmtId="0" fontId="16" fillId="0" borderId="19" xfId="0" applyFont="1" applyFill="1" applyBorder="1"/>
    <xf numFmtId="0" fontId="36" fillId="0" borderId="14" xfId="0" applyFont="1" applyFill="1" applyBorder="1"/>
    <xf numFmtId="0" fontId="21" fillId="0" borderId="14" xfId="0" applyFont="1" applyFill="1" applyBorder="1"/>
    <xf numFmtId="0" fontId="21" fillId="0" borderId="15" xfId="0" applyFont="1" applyFill="1" applyBorder="1"/>
    <xf numFmtId="0" fontId="21" fillId="0" borderId="16" xfId="0" applyFont="1" applyFill="1" applyBorder="1"/>
    <xf numFmtId="0" fontId="36" fillId="0" borderId="0" xfId="0" applyFont="1" applyFill="1" applyBorder="1"/>
    <xf numFmtId="0" fontId="21" fillId="0" borderId="2" xfId="0" applyFont="1" applyFill="1" applyBorder="1"/>
    <xf numFmtId="0" fontId="37" fillId="0" borderId="0" xfId="0" applyFont="1" applyFill="1" applyBorder="1" applyAlignment="1">
      <alignment vertical="center" wrapText="1"/>
    </xf>
    <xf numFmtId="0" fontId="37" fillId="0" borderId="0" xfId="0" applyFont="1" applyFill="1" applyBorder="1" applyAlignment="1">
      <alignment vertical="center"/>
    </xf>
    <xf numFmtId="0" fontId="21" fillId="0" borderId="17" xfId="0" applyFont="1" applyFill="1" applyBorder="1"/>
    <xf numFmtId="0" fontId="21" fillId="0" borderId="18" xfId="0" applyFont="1" applyFill="1" applyBorder="1"/>
    <xf numFmtId="0" fontId="22" fillId="0" borderId="18" xfId="0" applyFont="1" applyFill="1" applyBorder="1" applyAlignment="1"/>
    <xf numFmtId="0" fontId="22" fillId="0" borderId="20" xfId="0" applyFont="1" applyFill="1" applyBorder="1" applyAlignment="1"/>
    <xf numFmtId="0" fontId="22" fillId="0" borderId="0" xfId="0" applyFont="1" applyFill="1" applyBorder="1" applyAlignment="1"/>
    <xf numFmtId="0" fontId="63" fillId="0" borderId="0" xfId="0" applyFont="1"/>
    <xf numFmtId="0" fontId="25" fillId="0" borderId="0" xfId="0" applyFont="1" applyFill="1" applyAlignment="1">
      <alignment horizontal="left"/>
    </xf>
    <xf numFmtId="0" fontId="63" fillId="0" borderId="0" xfId="0" applyFont="1" applyFill="1"/>
    <xf numFmtId="0" fontId="41" fillId="0" borderId="0" xfId="0" applyFont="1" applyFill="1"/>
    <xf numFmtId="0" fontId="22" fillId="0" borderId="0" xfId="0" applyFont="1"/>
    <xf numFmtId="0" fontId="28" fillId="0" borderId="0" xfId="17" applyFont="1" applyFill="1"/>
    <xf numFmtId="0" fontId="32" fillId="0" borderId="0" xfId="17" applyFont="1" applyFill="1"/>
    <xf numFmtId="0" fontId="25" fillId="0" borderId="0" xfId="0" applyFont="1" applyFill="1" applyBorder="1"/>
    <xf numFmtId="0" fontId="40" fillId="0" borderId="0" xfId="0" applyFont="1" applyFill="1" applyAlignment="1"/>
    <xf numFmtId="0" fontId="34" fillId="0" borderId="0" xfId="0" applyFont="1"/>
    <xf numFmtId="0" fontId="36" fillId="0" borderId="0" xfId="0" applyFont="1" applyFill="1"/>
    <xf numFmtId="0" fontId="31" fillId="0" borderId="21" xfId="18" applyFont="1" applyFill="1" applyBorder="1" applyAlignment="1">
      <alignment horizontal="center" vertical="center" wrapText="1"/>
    </xf>
    <xf numFmtId="0" fontId="31" fillId="0" borderId="22" xfId="18" applyFont="1" applyFill="1" applyBorder="1" applyAlignment="1">
      <alignment horizontal="center" vertical="top" wrapText="1"/>
    </xf>
    <xf numFmtId="0" fontId="33" fillId="0" borderId="23" xfId="18" applyFont="1" applyFill="1" applyBorder="1" applyAlignment="1">
      <alignment horizontal="center" vertical="center" wrapText="1"/>
    </xf>
    <xf numFmtId="0" fontId="44" fillId="0" borderId="24" xfId="18" applyFont="1" applyFill="1" applyBorder="1" applyAlignment="1">
      <alignment vertical="top" wrapText="1"/>
    </xf>
    <xf numFmtId="0" fontId="33" fillId="0" borderId="25" xfId="18" applyFont="1" applyFill="1" applyBorder="1" applyAlignment="1">
      <alignment horizontal="center" vertical="center" wrapText="1"/>
    </xf>
    <xf numFmtId="0" fontId="44" fillId="0" borderId="13" xfId="18" applyFont="1" applyFill="1" applyBorder="1" applyAlignment="1">
      <alignment vertical="top" wrapText="1"/>
    </xf>
    <xf numFmtId="0" fontId="34" fillId="0" borderId="0" xfId="0" applyFont="1" applyFill="1"/>
    <xf numFmtId="0" fontId="21" fillId="0" borderId="0" xfId="0" applyFont="1" applyFill="1" applyAlignment="1">
      <alignment horizontal="left"/>
    </xf>
    <xf numFmtId="0" fontId="38" fillId="0" borderId="11" xfId="20" applyFont="1" applyFill="1" applyBorder="1" applyAlignment="1">
      <alignment vertical="center" wrapText="1"/>
    </xf>
    <xf numFmtId="0" fontId="38" fillId="0" borderId="0" xfId="20" applyFont="1" applyFill="1" applyBorder="1" applyAlignment="1">
      <alignment horizontal="center" vertical="center" wrapText="1"/>
    </xf>
    <xf numFmtId="0" fontId="28" fillId="0" borderId="0" xfId="5" applyFont="1" applyFill="1" applyAlignment="1"/>
    <xf numFmtId="0" fontId="40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21" fillId="0" borderId="26" xfId="0" applyFont="1" applyFill="1" applyBorder="1"/>
    <xf numFmtId="0" fontId="21" fillId="0" borderId="27" xfId="0" applyFont="1" applyFill="1" applyBorder="1"/>
    <xf numFmtId="0" fontId="21" fillId="0" borderId="28" xfId="0" applyFont="1" applyFill="1" applyBorder="1"/>
    <xf numFmtId="0" fontId="21" fillId="0" borderId="29" xfId="0" applyFont="1" applyFill="1" applyBorder="1"/>
    <xf numFmtId="0" fontId="21" fillId="0" borderId="30" xfId="0" applyFont="1" applyFill="1" applyBorder="1"/>
    <xf numFmtId="0" fontId="47" fillId="0" borderId="0" xfId="0" applyFont="1" applyFill="1" applyBorder="1" applyAlignment="1">
      <alignment horizontal="centerContinuous"/>
    </xf>
    <xf numFmtId="0" fontId="48" fillId="0" borderId="0" xfId="0" applyFont="1" applyFill="1"/>
    <xf numFmtId="0" fontId="48" fillId="0" borderId="0" xfId="0" applyFont="1" applyFill="1" applyBorder="1"/>
    <xf numFmtId="0" fontId="34" fillId="0" borderId="0" xfId="0" applyFont="1" applyFill="1" applyBorder="1" applyAlignment="1">
      <alignment horizontal="center" vertical="top"/>
    </xf>
    <xf numFmtId="0" fontId="22" fillId="2" borderId="31" xfId="0" applyFont="1" applyFill="1" applyBorder="1" applyAlignment="1">
      <alignment horizontal="center"/>
    </xf>
    <xf numFmtId="0" fontId="22" fillId="0" borderId="32" xfId="0" applyFont="1" applyBorder="1"/>
    <xf numFmtId="0" fontId="22" fillId="0" borderId="31" xfId="0" applyFont="1" applyBorder="1"/>
    <xf numFmtId="0" fontId="22" fillId="0" borderId="31" xfId="0" applyFont="1" applyBorder="1" applyAlignment="1">
      <alignment horizontal="center"/>
    </xf>
    <xf numFmtId="3" fontId="22" fillId="0" borderId="31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4" fontId="22" fillId="0" borderId="31" xfId="0" applyNumberFormat="1" applyFont="1" applyBorder="1" applyAlignment="1">
      <alignment horizontal="center" shrinkToFit="1"/>
    </xf>
    <xf numFmtId="0" fontId="22" fillId="0" borderId="31" xfId="0" applyFont="1" applyBorder="1" applyAlignment="1">
      <alignment horizontal="center" shrinkToFit="1"/>
    </xf>
    <xf numFmtId="4" fontId="22" fillId="0" borderId="31" xfId="0" applyNumberFormat="1" applyFont="1" applyBorder="1" applyAlignment="1">
      <alignment shrinkToFit="1"/>
    </xf>
    <xf numFmtId="0" fontId="22" fillId="0" borderId="31" xfId="0" applyFont="1" applyBorder="1" applyAlignment="1">
      <alignment shrinkToFit="1"/>
    </xf>
    <xf numFmtId="3" fontId="22" fillId="0" borderId="31" xfId="0" applyNumberFormat="1" applyFont="1" applyBorder="1" applyAlignment="1">
      <alignment shrinkToFit="1"/>
    </xf>
    <xf numFmtId="0" fontId="32" fillId="0" borderId="0" xfId="8" applyFont="1"/>
    <xf numFmtId="0" fontId="27" fillId="0" borderId="0" xfId="0" applyFont="1"/>
    <xf numFmtId="0" fontId="22" fillId="0" borderId="31" xfId="0" applyNumberFormat="1" applyFont="1" applyBorder="1" applyAlignment="1">
      <alignment horizontal="center" shrinkToFit="1"/>
    </xf>
    <xf numFmtId="0" fontId="43" fillId="0" borderId="0" xfId="8" applyFont="1"/>
    <xf numFmtId="0" fontId="49" fillId="0" borderId="0" xfId="0" applyFont="1"/>
    <xf numFmtId="0" fontId="28" fillId="0" borderId="31" xfId="9" applyFont="1" applyBorder="1" applyAlignment="1">
      <alignment horizontal="center" vertical="center"/>
    </xf>
    <xf numFmtId="0" fontId="22" fillId="0" borderId="34" xfId="0" applyFont="1" applyBorder="1"/>
    <xf numFmtId="0" fontId="28" fillId="0" borderId="35" xfId="9" applyFont="1" applyBorder="1" applyAlignment="1">
      <alignment horizontal="left" vertical="center"/>
    </xf>
    <xf numFmtId="0" fontId="28" fillId="0" borderId="33" xfId="9" applyFont="1" applyBorder="1" applyAlignment="1">
      <alignment horizontal="left" vertical="center"/>
    </xf>
    <xf numFmtId="0" fontId="45" fillId="0" borderId="0" xfId="0" applyFont="1"/>
    <xf numFmtId="0" fontId="40" fillId="0" borderId="0" xfId="11" applyFont="1"/>
    <xf numFmtId="0" fontId="22" fillId="0" borderId="19" xfId="0" applyFont="1" applyBorder="1"/>
    <xf numFmtId="0" fontId="28" fillId="0" borderId="14" xfId="9" applyFont="1" applyBorder="1" applyAlignment="1">
      <alignment horizontal="left" vertical="center"/>
    </xf>
    <xf numFmtId="0" fontId="28" fillId="0" borderId="15" xfId="9" applyFont="1" applyBorder="1" applyAlignment="1">
      <alignment horizontal="left" vertical="center"/>
    </xf>
    <xf numFmtId="0" fontId="22" fillId="0" borderId="16" xfId="0" applyFont="1" applyBorder="1"/>
    <xf numFmtId="0" fontId="22" fillId="0" borderId="2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20" xfId="0" applyFont="1" applyBorder="1"/>
    <xf numFmtId="0" fontId="50" fillId="0" borderId="34" xfId="0" applyFont="1" applyBorder="1"/>
    <xf numFmtId="0" fontId="34" fillId="0" borderId="0" xfId="0" applyFont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/>
    </xf>
    <xf numFmtId="0" fontId="22" fillId="0" borderId="31" xfId="0" applyFont="1" applyBorder="1" applyAlignment="1">
      <alignment horizontal="center" vertical="top"/>
    </xf>
    <xf numFmtId="3" fontId="22" fillId="0" borderId="31" xfId="0" applyNumberFormat="1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 shrinkToFit="1"/>
    </xf>
    <xf numFmtId="0" fontId="22" fillId="0" borderId="31" xfId="0" applyFont="1" applyBorder="1" applyAlignment="1">
      <alignment vertical="top"/>
    </xf>
    <xf numFmtId="0" fontId="22" fillId="0" borderId="31" xfId="0" applyFont="1" applyBorder="1" applyAlignment="1">
      <alignment vertical="top" wrapText="1"/>
    </xf>
    <xf numFmtId="0" fontId="22" fillId="0" borderId="31" xfId="0" applyFont="1" applyBorder="1" applyAlignment="1">
      <alignment horizontal="left" vertical="top" shrinkToFit="1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vertical="center" wrapText="1"/>
    </xf>
    <xf numFmtId="0" fontId="27" fillId="0" borderId="31" xfId="0" applyFont="1" applyBorder="1" applyAlignment="1">
      <alignment horizontal="center" vertical="center" wrapText="1"/>
    </xf>
    <xf numFmtId="3" fontId="22" fillId="0" borderId="3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0" xfId="10" applyFont="1"/>
    <xf numFmtId="0" fontId="22" fillId="0" borderId="0" xfId="10" applyFont="1" applyBorder="1"/>
    <xf numFmtId="0" fontId="22" fillId="0" borderId="37" xfId="10" applyFont="1" applyBorder="1"/>
    <xf numFmtId="0" fontId="22" fillId="0" borderId="38" xfId="10" applyFont="1" applyBorder="1"/>
    <xf numFmtId="0" fontId="27" fillId="2" borderId="31" xfId="10" applyFont="1" applyFill="1" applyBorder="1" applyAlignment="1">
      <alignment horizontal="center"/>
    </xf>
    <xf numFmtId="0" fontId="22" fillId="2" borderId="31" xfId="10" applyFont="1" applyFill="1" applyBorder="1" applyAlignment="1">
      <alignment horizontal="center"/>
    </xf>
    <xf numFmtId="0" fontId="22" fillId="0" borderId="0" xfId="10" applyFont="1" applyFill="1"/>
    <xf numFmtId="0" fontId="22" fillId="0" borderId="0" xfId="10" applyFont="1" applyFill="1" applyAlignment="1">
      <alignment horizontal="center"/>
    </xf>
    <xf numFmtId="0" fontId="22" fillId="0" borderId="0" xfId="10" applyFont="1" applyFill="1" applyBorder="1"/>
    <xf numFmtId="0" fontId="22" fillId="0" borderId="37" xfId="10" applyFont="1" applyFill="1" applyBorder="1"/>
    <xf numFmtId="1" fontId="22" fillId="0" borderId="0" xfId="10" applyNumberFormat="1" applyFont="1"/>
    <xf numFmtId="43" fontId="22" fillId="0" borderId="0" xfId="2" applyFont="1"/>
    <xf numFmtId="43" fontId="22" fillId="0" borderId="31" xfId="2" applyFont="1" applyBorder="1"/>
    <xf numFmtId="191" fontId="22" fillId="0" borderId="0" xfId="10" applyNumberFormat="1" applyFont="1"/>
    <xf numFmtId="189" fontId="22" fillId="0" borderId="31" xfId="10" applyNumberFormat="1" applyFont="1" applyBorder="1"/>
    <xf numFmtId="189" fontId="22" fillId="0" borderId="0" xfId="2" applyNumberFormat="1" applyFont="1"/>
    <xf numFmtId="0" fontId="22" fillId="0" borderId="39" xfId="10" applyFont="1" applyBorder="1"/>
    <xf numFmtId="0" fontId="22" fillId="0" borderId="0" xfId="0" applyFont="1" applyAlignment="1">
      <alignment horizontal="center"/>
    </xf>
    <xf numFmtId="0" fontId="30" fillId="0" borderId="0" xfId="0" applyFont="1"/>
    <xf numFmtId="0" fontId="28" fillId="0" borderId="0" xfId="0" applyFont="1"/>
    <xf numFmtId="0" fontId="21" fillId="0" borderId="40" xfId="0" applyFont="1" applyBorder="1"/>
    <xf numFmtId="0" fontId="21" fillId="0" borderId="0" xfId="0" applyFont="1" applyAlignment="1">
      <alignment shrinkToFit="1"/>
    </xf>
    <xf numFmtId="0" fontId="21" fillId="0" borderId="41" xfId="0" applyFont="1" applyBorder="1"/>
    <xf numFmtId="0" fontId="21" fillId="0" borderId="42" xfId="0" applyFont="1" applyBorder="1" applyAlignment="1">
      <alignment horizontal="right"/>
    </xf>
    <xf numFmtId="0" fontId="30" fillId="2" borderId="36" xfId="0" applyFont="1" applyFill="1" applyBorder="1" applyAlignment="1">
      <alignment horizontal="center"/>
    </xf>
    <xf numFmtId="0" fontId="30" fillId="2" borderId="36" xfId="0" applyFont="1" applyFill="1" applyBorder="1" applyAlignment="1">
      <alignment horizontal="center" vertical="center" wrapText="1"/>
    </xf>
    <xf numFmtId="0" fontId="53" fillId="2" borderId="36" xfId="0" applyFont="1" applyFill="1" applyBorder="1" applyAlignment="1">
      <alignment horizontal="center"/>
    </xf>
    <xf numFmtId="0" fontId="53" fillId="2" borderId="31" xfId="0" applyFont="1" applyFill="1" applyBorder="1" applyAlignment="1">
      <alignment horizontal="center"/>
    </xf>
    <xf numFmtId="0" fontId="30" fillId="2" borderId="32" xfId="0" applyFont="1" applyFill="1" applyBorder="1" applyAlignment="1">
      <alignment horizontal="center"/>
    </xf>
    <xf numFmtId="0" fontId="30" fillId="2" borderId="32" xfId="0" applyFont="1" applyFill="1" applyBorder="1" applyAlignment="1">
      <alignment horizontal="center" vertical="center" wrapText="1"/>
    </xf>
    <xf numFmtId="0" fontId="53" fillId="2" borderId="32" xfId="0" applyFont="1" applyFill="1" applyBorder="1" applyAlignment="1">
      <alignment horizontal="center"/>
    </xf>
    <xf numFmtId="0" fontId="28" fillId="0" borderId="0" xfId="0" applyFont="1" applyFill="1" applyAlignment="1"/>
    <xf numFmtId="0" fontId="22" fillId="0" borderId="0" xfId="0" applyFont="1" applyFill="1" applyAlignment="1"/>
    <xf numFmtId="0" fontId="28" fillId="0" borderId="0" xfId="0" applyFont="1" applyAlignment="1">
      <alignment horizontal="center"/>
    </xf>
    <xf numFmtId="0" fontId="22" fillId="0" borderId="43" xfId="0" applyFont="1" applyBorder="1"/>
    <xf numFmtId="0" fontId="22" fillId="0" borderId="36" xfId="0" applyFont="1" applyBorder="1"/>
    <xf numFmtId="0" fontId="28" fillId="0" borderId="31" xfId="0" applyFont="1" applyFill="1" applyBorder="1" applyAlignment="1">
      <alignment horizontal="center" vertical="top" wrapText="1"/>
    </xf>
    <xf numFmtId="0" fontId="17" fillId="0" borderId="0" xfId="0" applyFont="1" applyAlignment="1"/>
    <xf numFmtId="0" fontId="22" fillId="0" borderId="36" xfId="0" applyFont="1" applyFill="1" applyBorder="1" applyAlignment="1">
      <alignment horizontal="center"/>
    </xf>
    <xf numFmtId="0" fontId="22" fillId="0" borderId="32" xfId="0" applyFont="1" applyFill="1" applyBorder="1" applyAlignment="1">
      <alignment horizontal="center"/>
    </xf>
    <xf numFmtId="193" fontId="27" fillId="0" borderId="31" xfId="0" applyNumberFormat="1" applyFont="1" applyFill="1" applyBorder="1" applyAlignment="1">
      <alignment horizontal="center" shrinkToFit="1"/>
    </xf>
    <xf numFmtId="0" fontId="27" fillId="0" borderId="31" xfId="0" applyFont="1" applyFill="1" applyBorder="1" applyAlignment="1">
      <alignment horizontal="center" shrinkToFit="1"/>
    </xf>
    <xf numFmtId="0" fontId="34" fillId="2" borderId="36" xfId="0" applyFont="1" applyFill="1" applyBorder="1" applyAlignment="1">
      <alignment horizontal="center"/>
    </xf>
    <xf numFmtId="0" fontId="34" fillId="2" borderId="36" xfId="0" applyFont="1" applyFill="1" applyBorder="1" applyAlignment="1">
      <alignment horizontal="center" shrinkToFit="1"/>
    </xf>
    <xf numFmtId="0" fontId="33" fillId="2" borderId="36" xfId="0" applyFont="1" applyFill="1" applyBorder="1" applyAlignment="1">
      <alignment horizontal="center" shrinkToFit="1"/>
    </xf>
    <xf numFmtId="0" fontId="34" fillId="2" borderId="32" xfId="0" applyFont="1" applyFill="1" applyBorder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4" fillId="2" borderId="32" xfId="0" applyFont="1" applyFill="1" applyBorder="1" applyAlignment="1">
      <alignment horizontal="center" shrinkToFit="1"/>
    </xf>
    <xf numFmtId="0" fontId="33" fillId="2" borderId="32" xfId="0" applyFont="1" applyFill="1" applyBorder="1" applyAlignment="1">
      <alignment horizontal="center" shrinkToFit="1"/>
    </xf>
    <xf numFmtId="0" fontId="34" fillId="0" borderId="36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3" fontId="34" fillId="0" borderId="31" xfId="0" applyNumberFormat="1" applyFont="1" applyBorder="1" applyAlignment="1">
      <alignment shrinkToFit="1"/>
    </xf>
    <xf numFmtId="4" fontId="34" fillId="0" borderId="31" xfId="0" applyNumberFormat="1" applyFont="1" applyBorder="1" applyAlignment="1">
      <alignment shrinkToFit="1"/>
    </xf>
    <xf numFmtId="43" fontId="22" fillId="0" borderId="0" xfId="1" applyFont="1" applyAlignment="1">
      <alignment horizontal="center"/>
    </xf>
    <xf numFmtId="0" fontId="34" fillId="0" borderId="32" xfId="0" applyFont="1" applyBorder="1" applyAlignment="1">
      <alignment horizontal="center"/>
    </xf>
    <xf numFmtId="3" fontId="34" fillId="0" borderId="31" xfId="0" applyNumberFormat="1" applyFont="1" applyFill="1" applyBorder="1" applyAlignment="1">
      <alignment shrinkToFit="1"/>
    </xf>
    <xf numFmtId="4" fontId="34" fillId="4" borderId="31" xfId="0" applyNumberFormat="1" applyFont="1" applyFill="1" applyBorder="1" applyAlignment="1">
      <alignment shrinkToFit="1"/>
    </xf>
    <xf numFmtId="3" fontId="55" fillId="0" borderId="31" xfId="0" applyNumberFormat="1" applyFont="1" applyBorder="1" applyAlignment="1">
      <alignment shrinkToFit="1"/>
    </xf>
    <xf numFmtId="0" fontId="34" fillId="0" borderId="32" xfId="0" applyFont="1" applyBorder="1" applyAlignment="1">
      <alignment horizontal="center" shrinkToFit="1"/>
    </xf>
    <xf numFmtId="3" fontId="34" fillId="4" borderId="31" xfId="0" applyNumberFormat="1" applyFont="1" applyFill="1" applyBorder="1" applyAlignment="1">
      <alignment shrinkToFit="1"/>
    </xf>
    <xf numFmtId="0" fontId="57" fillId="0" borderId="0" xfId="0" applyFont="1" applyAlignment="1">
      <alignment horizontal="left"/>
    </xf>
    <xf numFmtId="49" fontId="26" fillId="0" borderId="0" xfId="6" applyNumberFormat="1" applyFont="1" applyFill="1" applyBorder="1" applyAlignment="1">
      <alignment horizontal="center" vertical="top"/>
    </xf>
    <xf numFmtId="0" fontId="26" fillId="0" borderId="0" xfId="6" applyFont="1" applyFill="1" applyBorder="1" applyAlignment="1">
      <alignment horizontal="center" vertical="top"/>
    </xf>
    <xf numFmtId="0" fontId="27" fillId="0" borderId="0" xfId="6" applyFont="1" applyFill="1" applyBorder="1"/>
    <xf numFmtId="0" fontId="27" fillId="0" borderId="0" xfId="6" applyFont="1" applyFill="1" applyBorder="1" applyAlignment="1">
      <alignment vertical="top"/>
    </xf>
    <xf numFmtId="49" fontId="27" fillId="0" borderId="0" xfId="6" applyNumberFormat="1" applyFont="1" applyFill="1" applyBorder="1" applyAlignment="1">
      <alignment horizontal="center" vertical="top"/>
    </xf>
    <xf numFmtId="4" fontId="27" fillId="0" borderId="0" xfId="6" applyNumberFormat="1" applyFont="1" applyFill="1" applyBorder="1" applyAlignment="1" applyProtection="1">
      <alignment horizontal="left" vertical="top"/>
    </xf>
    <xf numFmtId="4" fontId="27" fillId="0" borderId="0" xfId="6" applyNumberFormat="1" applyFont="1" applyFill="1" applyBorder="1" applyAlignment="1" applyProtection="1">
      <alignment vertical="top"/>
    </xf>
    <xf numFmtId="4" fontId="27" fillId="0" borderId="0" xfId="6" applyNumberFormat="1" applyFont="1" applyFill="1" applyBorder="1" applyAlignment="1" applyProtection="1">
      <alignment horizontal="left" vertical="top"/>
      <protection locked="0"/>
    </xf>
    <xf numFmtId="4" fontId="27" fillId="0" borderId="0" xfId="6" applyNumberFormat="1" applyFont="1" applyFill="1" applyBorder="1" applyAlignment="1" applyProtection="1">
      <alignment horizontal="left" vertical="top" shrinkToFit="1"/>
      <protection locked="0"/>
    </xf>
    <xf numFmtId="4" fontId="27" fillId="0" borderId="0" xfId="6" applyNumberFormat="1" applyFont="1" applyFill="1" applyBorder="1" applyAlignment="1" applyProtection="1">
      <alignment horizontal="center" vertical="top"/>
      <protection locked="0"/>
    </xf>
    <xf numFmtId="4" fontId="27" fillId="0" borderId="0" xfId="6" applyNumberFormat="1" applyFont="1" applyFill="1" applyBorder="1" applyAlignment="1" applyProtection="1">
      <alignment vertical="top"/>
      <protection locked="0"/>
    </xf>
    <xf numFmtId="49" fontId="27" fillId="0" borderId="0" xfId="6" applyNumberFormat="1" applyFont="1" applyFill="1" applyBorder="1" applyAlignment="1" applyProtection="1">
      <alignment horizontal="left" vertical="top"/>
    </xf>
    <xf numFmtId="49" fontId="27" fillId="0" borderId="0" xfId="6" applyNumberFormat="1" applyFont="1" applyFill="1" applyAlignment="1">
      <alignment horizontal="center" vertical="top"/>
    </xf>
    <xf numFmtId="43" fontId="22" fillId="0" borderId="31" xfId="1" applyFont="1" applyBorder="1" applyAlignment="1">
      <alignment horizontal="center" shrinkToFit="1"/>
    </xf>
    <xf numFmtId="4" fontId="22" fillId="0" borderId="31" xfId="1" applyNumberFormat="1" applyFont="1" applyBorder="1" applyAlignment="1">
      <alignment horizontal="center" shrinkToFit="1"/>
    </xf>
    <xf numFmtId="0" fontId="22" fillId="0" borderId="0" xfId="0" applyFont="1" applyAlignment="1">
      <alignment horizontal="left"/>
    </xf>
    <xf numFmtId="0" fontId="27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59" fillId="3" borderId="0" xfId="28" applyFont="1" applyFill="1"/>
    <xf numFmtId="0" fontId="59" fillId="3" borderId="31" xfId="28" applyFont="1" applyFill="1" applyBorder="1" applyAlignment="1">
      <alignment horizontal="center"/>
    </xf>
    <xf numFmtId="0" fontId="59" fillId="3" borderId="31" xfId="28" applyFont="1" applyFill="1" applyBorder="1"/>
    <xf numFmtId="0" fontId="59" fillId="3" borderId="31" xfId="28" applyFont="1" applyFill="1" applyBorder="1" applyAlignment="1">
      <alignment horizontal="center" vertical="top"/>
    </xf>
    <xf numFmtId="0" fontId="59" fillId="3" borderId="31" xfId="28" applyFont="1" applyFill="1" applyBorder="1" applyAlignment="1">
      <alignment vertical="top" wrapText="1"/>
    </xf>
    <xf numFmtId="0" fontId="59" fillId="3" borderId="36" xfId="28" applyFont="1" applyFill="1" applyBorder="1" applyAlignment="1">
      <alignment horizontal="center" vertical="top"/>
    </xf>
    <xf numFmtId="0" fontId="59" fillId="3" borderId="36" xfId="28" applyFont="1" applyFill="1" applyBorder="1" applyAlignment="1">
      <alignment vertical="top" wrapText="1"/>
    </xf>
    <xf numFmtId="0" fontId="59" fillId="3" borderId="0" xfId="28" applyFont="1" applyFill="1" applyBorder="1"/>
    <xf numFmtId="0" fontId="22" fillId="3" borderId="0" xfId="28" applyFont="1" applyFill="1" applyBorder="1"/>
    <xf numFmtId="0" fontId="59" fillId="3" borderId="19" xfId="28" applyFont="1" applyFill="1" applyBorder="1"/>
    <xf numFmtId="0" fontId="59" fillId="3" borderId="14" xfId="28" applyFont="1" applyFill="1" applyBorder="1"/>
    <xf numFmtId="0" fontId="59" fillId="3" borderId="15" xfId="28" applyFont="1" applyFill="1" applyBorder="1"/>
    <xf numFmtId="0" fontId="59" fillId="3" borderId="16" xfId="28" applyFont="1" applyFill="1" applyBorder="1"/>
    <xf numFmtId="0" fontId="59" fillId="3" borderId="57" xfId="28" applyFont="1" applyFill="1" applyBorder="1"/>
    <xf numFmtId="0" fontId="59" fillId="3" borderId="17" xfId="28" applyFont="1" applyFill="1" applyBorder="1"/>
    <xf numFmtId="0" fontId="59" fillId="3" borderId="18" xfId="28" applyFont="1" applyFill="1" applyBorder="1"/>
    <xf numFmtId="0" fontId="59" fillId="3" borderId="20" xfId="28" applyFont="1" applyFill="1" applyBorder="1"/>
    <xf numFmtId="0" fontId="59" fillId="3" borderId="2" xfId="28" applyFont="1" applyFill="1" applyBorder="1"/>
    <xf numFmtId="0" fontId="22" fillId="3" borderId="0" xfId="28" applyFont="1" applyFill="1"/>
    <xf numFmtId="0" fontId="27" fillId="3" borderId="0" xfId="28" applyFont="1" applyFill="1"/>
    <xf numFmtId="0" fontId="22" fillId="3" borderId="40" xfId="28" applyFont="1" applyFill="1" applyBorder="1"/>
    <xf numFmtId="0" fontId="22" fillId="3" borderId="0" xfId="28" applyFont="1" applyFill="1" applyAlignment="1">
      <alignment shrinkToFit="1"/>
    </xf>
    <xf numFmtId="0" fontId="22" fillId="3" borderId="42" xfId="28" applyFont="1" applyFill="1" applyBorder="1" applyAlignment="1">
      <alignment horizontal="right"/>
    </xf>
    <xf numFmtId="0" fontId="22" fillId="3" borderId="36" xfId="28" applyFont="1" applyFill="1" applyBorder="1" applyAlignment="1">
      <alignment horizontal="center"/>
    </xf>
    <xf numFmtId="0" fontId="22" fillId="3" borderId="36" xfId="28" applyFont="1" applyFill="1" applyBorder="1" applyAlignment="1">
      <alignment horizontal="center" vertical="center" wrapText="1"/>
    </xf>
    <xf numFmtId="0" fontId="27" fillId="3" borderId="36" xfId="28" applyFont="1" applyFill="1" applyBorder="1" applyAlignment="1">
      <alignment horizontal="center"/>
    </xf>
    <xf numFmtId="0" fontId="27" fillId="3" borderId="31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/>
    </xf>
    <xf numFmtId="0" fontId="22" fillId="3" borderId="32" xfId="28" applyFont="1" applyFill="1" applyBorder="1" applyAlignment="1">
      <alignment horizontal="center" vertical="center" wrapText="1"/>
    </xf>
    <xf numFmtId="0" fontId="27" fillId="3" borderId="32" xfId="28" applyFont="1" applyFill="1" applyBorder="1" applyAlignment="1">
      <alignment horizontal="center"/>
    </xf>
    <xf numFmtId="4" fontId="22" fillId="3" borderId="31" xfId="28" applyNumberFormat="1" applyFont="1" applyFill="1" applyBorder="1" applyAlignment="1">
      <alignment horizontal="center" vertical="top" shrinkToFit="1"/>
    </xf>
    <xf numFmtId="4" fontId="22" fillId="3" borderId="31" xfId="28" applyNumberFormat="1" applyFont="1" applyFill="1" applyBorder="1" applyAlignment="1">
      <alignment vertical="top" shrinkToFit="1"/>
    </xf>
    <xf numFmtId="0" fontId="34" fillId="3" borderId="0" xfId="28" applyFont="1" applyFill="1"/>
    <xf numFmtId="0" fontId="22" fillId="3" borderId="41" xfId="28" applyFont="1" applyFill="1" applyBorder="1"/>
    <xf numFmtId="0" fontId="22" fillId="3" borderId="42" xfId="28" applyFont="1" applyFill="1" applyBorder="1"/>
    <xf numFmtId="0" fontId="59" fillId="3" borderId="43" xfId="28" applyFont="1" applyFill="1" applyBorder="1"/>
    <xf numFmtId="0" fontId="59" fillId="3" borderId="32" xfId="28" applyFont="1" applyFill="1" applyBorder="1"/>
    <xf numFmtId="0" fontId="59" fillId="3" borderId="36" xfId="28" applyFont="1" applyFill="1" applyBorder="1"/>
    <xf numFmtId="0" fontId="59" fillId="3" borderId="33" xfId="28" applyFont="1" applyFill="1" applyBorder="1"/>
    <xf numFmtId="0" fontId="60" fillId="0" borderId="0" xfId="0" applyFont="1"/>
    <xf numFmtId="0" fontId="61" fillId="0" borderId="0" xfId="0" applyFont="1" applyAlignment="1">
      <alignment horizontal="right"/>
    </xf>
    <xf numFmtId="0" fontId="65" fillId="0" borderId="0" xfId="0" applyFont="1"/>
    <xf numFmtId="0" fontId="60" fillId="0" borderId="40" xfId="0" applyFont="1" applyBorder="1"/>
    <xf numFmtId="0" fontId="28" fillId="0" borderId="40" xfId="0" applyFont="1" applyFill="1" applyBorder="1" applyAlignment="1">
      <alignment horizontal="center"/>
    </xf>
    <xf numFmtId="0" fontId="22" fillId="2" borderId="36" xfId="0" applyFont="1" applyFill="1" applyBorder="1" applyAlignment="1">
      <alignment vertical="center" wrapText="1"/>
    </xf>
    <xf numFmtId="0" fontId="60" fillId="3" borderId="0" xfId="0" applyFont="1" applyFill="1" applyBorder="1"/>
    <xf numFmtId="0" fontId="60" fillId="3" borderId="0" xfId="0" applyFont="1" applyFill="1" applyBorder="1" applyAlignment="1">
      <alignment horizontal="center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center"/>
    </xf>
    <xf numFmtId="4" fontId="66" fillId="3" borderId="0" xfId="0" applyNumberFormat="1" applyFont="1" applyFill="1" applyBorder="1" applyAlignment="1">
      <alignment horizontal="center"/>
    </xf>
    <xf numFmtId="0" fontId="16" fillId="3" borderId="0" xfId="0" applyFont="1" applyFill="1" applyBorder="1"/>
    <xf numFmtId="0" fontId="59" fillId="3" borderId="53" xfId="28" applyFont="1" applyFill="1" applyBorder="1" applyAlignment="1">
      <alignment horizontal="left"/>
    </xf>
    <xf numFmtId="0" fontId="59" fillId="3" borderId="40" xfId="28" applyFont="1" applyFill="1" applyBorder="1" applyAlignment="1">
      <alignment horizontal="left"/>
    </xf>
    <xf numFmtId="0" fontId="59" fillId="3" borderId="57" xfId="28" applyFont="1" applyFill="1" applyBorder="1" applyAlignment="1">
      <alignment horizontal="left"/>
    </xf>
    <xf numFmtId="0" fontId="68" fillId="0" borderId="0" xfId="0" applyFont="1"/>
    <xf numFmtId="0" fontId="53" fillId="0" borderId="17" xfId="0" applyFont="1" applyBorder="1" applyAlignment="1"/>
    <xf numFmtId="0" fontId="53" fillId="0" borderId="18" xfId="0" applyFont="1" applyBorder="1" applyAlignment="1"/>
    <xf numFmtId="0" fontId="53" fillId="0" borderId="18" xfId="0" applyFont="1" applyBorder="1" applyAlignment="1">
      <alignment horizontal="center"/>
    </xf>
    <xf numFmtId="0" fontId="53" fillId="0" borderId="20" xfId="0" applyFont="1" applyBorder="1" applyAlignment="1"/>
    <xf numFmtId="0" fontId="53" fillId="0" borderId="16" xfId="0" applyFont="1" applyBorder="1" applyAlignment="1"/>
    <xf numFmtId="0" fontId="53" fillId="0" borderId="0" xfId="0" applyFont="1" applyBorder="1" applyAlignment="1"/>
    <xf numFmtId="0" fontId="53" fillId="0" borderId="0" xfId="0" applyFont="1" applyBorder="1" applyAlignment="1">
      <alignment horizontal="center"/>
    </xf>
    <xf numFmtId="0" fontId="53" fillId="0" borderId="2" xfId="0" applyFont="1" applyBorder="1" applyAlignment="1"/>
    <xf numFmtId="0" fontId="28" fillId="0" borderId="40" xfId="0" applyFont="1" applyBorder="1"/>
    <xf numFmtId="0" fontId="72" fillId="0" borderId="0" xfId="0" applyFont="1"/>
    <xf numFmtId="4" fontId="67" fillId="2" borderId="31" xfId="0" applyNumberFormat="1" applyFont="1" applyFill="1" applyBorder="1" applyAlignment="1">
      <alignment horizontal="center"/>
    </xf>
    <xf numFmtId="0" fontId="73" fillId="0" borderId="0" xfId="0" applyFont="1" applyFill="1"/>
    <xf numFmtId="0" fontId="74" fillId="0" borderId="0" xfId="0" applyFont="1" applyFill="1"/>
    <xf numFmtId="0" fontId="74" fillId="0" borderId="0" xfId="0" applyFont="1" applyFill="1" applyBorder="1"/>
    <xf numFmtId="0" fontId="73" fillId="0" borderId="0" xfId="0" applyFont="1" applyFill="1" applyBorder="1" applyAlignment="1">
      <alignment horizontal="center" vertical="top"/>
    </xf>
    <xf numFmtId="0" fontId="67" fillId="0" borderId="0" xfId="0" applyFont="1"/>
    <xf numFmtId="0" fontId="75" fillId="0" borderId="0" xfId="0" applyFont="1" applyAlignment="1">
      <alignment horizontal="right"/>
    </xf>
    <xf numFmtId="0" fontId="67" fillId="0" borderId="40" xfId="0" applyFont="1" applyBorder="1"/>
    <xf numFmtId="0" fontId="48" fillId="0" borderId="0" xfId="0" applyFont="1"/>
    <xf numFmtId="0" fontId="48" fillId="0" borderId="0" xfId="0" applyFont="1" applyFill="1" applyBorder="1" applyAlignment="1">
      <alignment horizontal="center" vertical="top"/>
    </xf>
    <xf numFmtId="0" fontId="33" fillId="0" borderId="0" xfId="19" applyFont="1" applyFill="1" applyAlignment="1"/>
    <xf numFmtId="0" fontId="43" fillId="0" borderId="0" xfId="12" applyFont="1" applyFill="1"/>
    <xf numFmtId="0" fontId="43" fillId="0" borderId="0" xfId="13" applyFont="1" applyFill="1"/>
    <xf numFmtId="0" fontId="68" fillId="0" borderId="0" xfId="0" applyFont="1" applyBorder="1" applyAlignment="1">
      <alignment horizontal="center"/>
    </xf>
    <xf numFmtId="0" fontId="68" fillId="0" borderId="0" xfId="0" applyFont="1" applyAlignment="1">
      <alignment horizontal="right"/>
    </xf>
    <xf numFmtId="0" fontId="68" fillId="0" borderId="0" xfId="0" applyFont="1" applyBorder="1"/>
    <xf numFmtId="0" fontId="27" fillId="0" borderId="0" xfId="0" applyFont="1" applyFill="1"/>
    <xf numFmtId="0" fontId="28" fillId="0" borderId="0" xfId="0" applyFont="1" applyBorder="1" applyAlignment="1">
      <alignment readingOrder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 applyBorder="1"/>
    <xf numFmtId="0" fontId="27" fillId="0" borderId="0" xfId="0" applyFont="1" applyFill="1" applyBorder="1"/>
    <xf numFmtId="0" fontId="33" fillId="0" borderId="17" xfId="0" applyFont="1" applyFill="1" applyBorder="1"/>
    <xf numFmtId="0" fontId="33" fillId="0" borderId="18" xfId="0" applyFont="1" applyFill="1" applyBorder="1"/>
    <xf numFmtId="0" fontId="33" fillId="0" borderId="0" xfId="0" applyFont="1" applyFill="1" applyBorder="1"/>
    <xf numFmtId="0" fontId="78" fillId="0" borderId="26" xfId="0" applyFont="1" applyBorder="1"/>
    <xf numFmtId="0" fontId="78" fillId="0" borderId="27" xfId="0" applyFont="1" applyBorder="1"/>
    <xf numFmtId="0" fontId="78" fillId="0" borderId="28" xfId="0" applyFont="1" applyBorder="1"/>
    <xf numFmtId="0" fontId="78" fillId="0" borderId="0" xfId="0" applyFont="1"/>
    <xf numFmtId="0" fontId="44" fillId="0" borderId="29" xfId="0" applyFont="1" applyBorder="1"/>
    <xf numFmtId="0" fontId="80" fillId="0" borderId="0" xfId="0" applyFont="1" applyBorder="1" applyAlignment="1"/>
    <xf numFmtId="0" fontId="44" fillId="0" borderId="0" xfId="0" applyFont="1"/>
    <xf numFmtId="0" fontId="44" fillId="0" borderId="29" xfId="0" applyFont="1" applyFill="1" applyBorder="1"/>
    <xf numFmtId="0" fontId="79" fillId="0" borderId="0" xfId="0" applyFont="1" applyFill="1" applyBorder="1" applyAlignment="1">
      <alignment horizontal="center"/>
    </xf>
    <xf numFmtId="0" fontId="81" fillId="0" borderId="37" xfId="0" applyNumberFormat="1" applyFont="1" applyFill="1" applyBorder="1" applyAlignment="1">
      <alignment horizontal="center"/>
    </xf>
    <xf numFmtId="0" fontId="81" fillId="0" borderId="11" xfId="0" applyFont="1" applyFill="1" applyBorder="1" applyAlignment="1">
      <alignment horizontal="center"/>
    </xf>
    <xf numFmtId="0" fontId="80" fillId="0" borderId="0" xfId="0" applyFont="1" applyFill="1" applyBorder="1" applyAlignment="1"/>
    <xf numFmtId="0" fontId="44" fillId="0" borderId="0" xfId="0" applyFont="1" applyFill="1"/>
    <xf numFmtId="0" fontId="44" fillId="0" borderId="0" xfId="0" applyFont="1" applyFill="1" applyBorder="1"/>
    <xf numFmtId="0" fontId="82" fillId="0" borderId="0" xfId="0" applyFont="1" applyFill="1" applyBorder="1"/>
    <xf numFmtId="0" fontId="82" fillId="0" borderId="11" xfId="0" applyFont="1" applyFill="1" applyBorder="1"/>
    <xf numFmtId="0" fontId="80" fillId="0" borderId="29" xfId="0" applyFont="1" applyFill="1" applyBorder="1"/>
    <xf numFmtId="0" fontId="80" fillId="0" borderId="0" xfId="0" applyFont="1" applyFill="1" applyBorder="1" applyAlignment="1">
      <alignment vertical="top"/>
    </xf>
    <xf numFmtId="0" fontId="80" fillId="0" borderId="0" xfId="0" applyFont="1" applyFill="1" applyBorder="1"/>
    <xf numFmtId="0" fontId="80" fillId="0" borderId="11" xfId="0" applyFont="1" applyFill="1" applyBorder="1"/>
    <xf numFmtId="0" fontId="80" fillId="0" borderId="0" xfId="0" applyFont="1" applyFill="1"/>
    <xf numFmtId="0" fontId="83" fillId="0" borderId="0" xfId="0" applyFont="1" applyFill="1" applyBorder="1" applyAlignment="1"/>
    <xf numFmtId="0" fontId="28" fillId="0" borderId="11" xfId="0" applyFont="1" applyFill="1" applyBorder="1"/>
    <xf numFmtId="0" fontId="28" fillId="0" borderId="0" xfId="0" applyFont="1" applyFill="1" applyBorder="1" applyAlignment="1"/>
    <xf numFmtId="0" fontId="44" fillId="0" borderId="11" xfId="0" applyFont="1" applyFill="1" applyBorder="1"/>
    <xf numFmtId="0" fontId="27" fillId="0" borderId="11" xfId="0" applyFont="1" applyFill="1" applyBorder="1"/>
    <xf numFmtId="0" fontId="82" fillId="0" borderId="29" xfId="0" applyFont="1" applyFill="1" applyBorder="1"/>
    <xf numFmtId="0" fontId="82" fillId="0" borderId="0" xfId="0" applyFont="1" applyFill="1"/>
    <xf numFmtId="0" fontId="28" fillId="0" borderId="11" xfId="0" applyFont="1" applyFill="1" applyBorder="1" applyAlignment="1">
      <alignment horizontal="center"/>
    </xf>
    <xf numFmtId="0" fontId="44" fillId="0" borderId="30" xfId="0" applyFont="1" applyFill="1" applyBorder="1"/>
    <xf numFmtId="0" fontId="28" fillId="0" borderId="12" xfId="0" applyFont="1" applyFill="1" applyBorder="1"/>
    <xf numFmtId="0" fontId="28" fillId="0" borderId="13" xfId="0" applyFont="1" applyFill="1" applyBorder="1"/>
    <xf numFmtId="0" fontId="84" fillId="0" borderId="0" xfId="0" applyFont="1"/>
    <xf numFmtId="0" fontId="85" fillId="0" borderId="0" xfId="0" applyFont="1" applyBorder="1"/>
    <xf numFmtId="0" fontId="86" fillId="0" borderId="0" xfId="0" applyFont="1" applyBorder="1"/>
    <xf numFmtId="0" fontId="78" fillId="0" borderId="0" xfId="0" applyFont="1" applyBorder="1"/>
    <xf numFmtId="0" fontId="44" fillId="0" borderId="40" xfId="0" applyFont="1" applyBorder="1" applyAlignment="1">
      <alignment horizontal="centerContinuous"/>
    </xf>
    <xf numFmtId="0" fontId="28" fillId="0" borderId="41" xfId="0" applyFont="1" applyBorder="1" applyAlignment="1">
      <alignment horizontal="centerContinuous"/>
    </xf>
    <xf numFmtId="0" fontId="44" fillId="0" borderId="37" xfId="0" applyFont="1" applyBorder="1" applyAlignment="1">
      <alignment horizontal="centerContinuous"/>
    </xf>
    <xf numFmtId="0" fontId="28" fillId="0" borderId="40" xfId="0" applyFont="1" applyBorder="1" applyAlignment="1">
      <alignment horizontal="centerContinuous"/>
    </xf>
    <xf numFmtId="0" fontId="21" fillId="0" borderId="0" xfId="0" applyFont="1" applyFill="1" applyAlignment="1">
      <alignment horizontal="centerContinuous"/>
    </xf>
    <xf numFmtId="0" fontId="22" fillId="2" borderId="31" xfId="0" applyFont="1" applyFill="1" applyBorder="1" applyAlignment="1">
      <alignment horizontal="centerContinuous"/>
    </xf>
    <xf numFmtId="0" fontId="32" fillId="0" borderId="0" xfId="8" applyFont="1" applyAlignment="1">
      <alignment horizontal="center"/>
    </xf>
    <xf numFmtId="0" fontId="22" fillId="2" borderId="32" xfId="0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4" fontId="91" fillId="0" borderId="31" xfId="0" applyNumberFormat="1" applyFont="1" applyBorder="1" applyAlignment="1">
      <alignment horizontal="center"/>
    </xf>
    <xf numFmtId="4" fontId="91" fillId="0" borderId="31" xfId="1" applyNumberFormat="1" applyFont="1" applyBorder="1" applyAlignment="1">
      <alignment horizontal="center"/>
    </xf>
    <xf numFmtId="4" fontId="91" fillId="0" borderId="36" xfId="0" applyNumberFormat="1" applyFont="1" applyBorder="1" applyAlignment="1">
      <alignment horizontal="center"/>
    </xf>
    <xf numFmtId="4" fontId="91" fillId="0" borderId="36" xfId="1" applyNumberFormat="1" applyFont="1" applyBorder="1" applyAlignment="1">
      <alignment horizontal="center"/>
    </xf>
    <xf numFmtId="17" fontId="94" fillId="3" borderId="31" xfId="28" applyNumberFormat="1" applyFont="1" applyFill="1" applyBorder="1" applyAlignment="1">
      <alignment horizontal="center" vertical="top"/>
    </xf>
    <xf numFmtId="3" fontId="93" fillId="3" borderId="31" xfId="28" applyNumberFormat="1" applyFont="1" applyFill="1" applyBorder="1" applyAlignment="1">
      <alignment horizontal="center" vertical="top" wrapText="1"/>
    </xf>
    <xf numFmtId="0" fontId="94" fillId="3" borderId="31" xfId="28" applyFont="1" applyFill="1" applyBorder="1" applyAlignment="1">
      <alignment horizontal="left" vertical="top" shrinkToFit="1"/>
    </xf>
    <xf numFmtId="0" fontId="93" fillId="3" borderId="31" xfId="28" applyFont="1" applyFill="1" applyBorder="1" applyAlignment="1">
      <alignment vertical="top"/>
    </xf>
    <xf numFmtId="0" fontId="21" fillId="0" borderId="0" xfId="0" applyFont="1" applyAlignment="1">
      <alignment horizontal="centerContinuous"/>
    </xf>
    <xf numFmtId="0" fontId="27" fillId="0" borderId="32" xfId="0" applyFont="1" applyFill="1" applyBorder="1" applyAlignment="1">
      <alignment horizontal="center" shrinkToFit="1"/>
    </xf>
    <xf numFmtId="0" fontId="39" fillId="0" borderId="0" xfId="0" applyFont="1" applyFill="1" applyBorder="1" applyAlignment="1">
      <alignment horizontal="center"/>
    </xf>
    <xf numFmtId="0" fontId="95" fillId="0" borderId="40" xfId="0" applyFont="1" applyBorder="1" applyAlignment="1">
      <alignment horizontal="left"/>
    </xf>
    <xf numFmtId="0" fontId="96" fillId="0" borderId="37" xfId="0" applyFont="1" applyBorder="1" applyAlignment="1">
      <alignment horizontal="center"/>
    </xf>
    <xf numFmtId="0" fontId="90" fillId="0" borderId="31" xfId="0" applyFont="1" applyBorder="1" applyAlignment="1">
      <alignment horizontal="center"/>
    </xf>
    <xf numFmtId="0" fontId="22" fillId="2" borderId="32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76" fillId="2" borderId="31" xfId="0" applyFont="1" applyFill="1" applyBorder="1" applyAlignment="1">
      <alignment horizontal="centerContinuous"/>
    </xf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0" fontId="91" fillId="0" borderId="0" xfId="0" applyFont="1" applyFill="1" applyBorder="1" applyAlignment="1">
      <alignment horizontal="centerContinuous" vertical="center" wrapText="1"/>
    </xf>
    <xf numFmtId="0" fontId="91" fillId="0" borderId="0" xfId="0" applyFont="1" applyAlignment="1">
      <alignment horizontal="centerContinuous" wrapText="1"/>
    </xf>
    <xf numFmtId="4" fontId="95" fillId="0" borderId="31" xfId="0" applyNumberFormat="1" applyFont="1" applyFill="1" applyBorder="1" applyAlignment="1">
      <alignment horizontal="center"/>
    </xf>
    <xf numFmtId="0" fontId="68" fillId="0" borderId="31" xfId="0" applyFont="1" applyBorder="1" applyAlignment="1">
      <alignment horizontal="center"/>
    </xf>
    <xf numFmtId="4" fontId="67" fillId="0" borderId="0" xfId="0" applyNumberFormat="1" applyFont="1" applyBorder="1" applyAlignment="1">
      <alignment horizontal="center"/>
    </xf>
    <xf numFmtId="0" fontId="91" fillId="3" borderId="40" xfId="28" applyFont="1" applyFill="1" applyBorder="1"/>
    <xf numFmtId="0" fontId="68" fillId="3" borderId="41" xfId="28" applyFont="1" applyFill="1" applyBorder="1" applyAlignment="1">
      <alignment horizontal="center"/>
    </xf>
    <xf numFmtId="4" fontId="68" fillId="3" borderId="31" xfId="28" applyNumberFormat="1" applyFont="1" applyFill="1" applyBorder="1" applyAlignment="1">
      <alignment horizontal="center" vertical="top" shrinkToFit="1"/>
    </xf>
    <xf numFmtId="0" fontId="68" fillId="3" borderId="31" xfId="28" applyFont="1" applyFill="1" applyBorder="1" applyAlignment="1">
      <alignment horizontal="center" vertical="top"/>
    </xf>
    <xf numFmtId="17" fontId="68" fillId="3" borderId="31" xfId="28" applyNumberFormat="1" applyFont="1" applyFill="1" applyBorder="1" applyAlignment="1">
      <alignment horizontal="center" vertical="top" shrinkToFit="1"/>
    </xf>
    <xf numFmtId="4" fontId="91" fillId="3" borderId="31" xfId="28" applyNumberFormat="1" applyFont="1" applyFill="1" applyBorder="1" applyAlignment="1">
      <alignment vertical="top" shrinkToFit="1"/>
    </xf>
    <xf numFmtId="4" fontId="91" fillId="3" borderId="40" xfId="28" applyNumberFormat="1" applyFont="1" applyFill="1" applyBorder="1"/>
    <xf numFmtId="0" fontId="94" fillId="3" borderId="43" xfId="28" applyFont="1" applyFill="1" applyBorder="1"/>
    <xf numFmtId="0" fontId="94" fillId="3" borderId="32" xfId="28" applyFont="1" applyFill="1" applyBorder="1"/>
    <xf numFmtId="0" fontId="94" fillId="3" borderId="36" xfId="28" applyFont="1" applyFill="1" applyBorder="1"/>
    <xf numFmtId="0" fontId="94" fillId="3" borderId="31" xfId="28" applyFont="1" applyFill="1" applyBorder="1"/>
    <xf numFmtId="0" fontId="97" fillId="3" borderId="31" xfId="28" applyFont="1" applyFill="1" applyBorder="1" applyAlignment="1">
      <alignment horizontal="center"/>
    </xf>
    <xf numFmtId="0" fontId="68" fillId="0" borderId="32" xfId="0" applyFont="1" applyBorder="1"/>
    <xf numFmtId="0" fontId="68" fillId="0" borderId="31" xfId="0" applyFont="1" applyBorder="1"/>
    <xf numFmtId="0" fontId="70" fillId="0" borderId="62" xfId="0" applyFont="1" applyBorder="1" applyAlignment="1">
      <alignment horizontal="center" vertical="top" wrapText="1"/>
    </xf>
    <xf numFmtId="0" fontId="98" fillId="3" borderId="31" xfId="0" applyFont="1" applyFill="1" applyBorder="1"/>
    <xf numFmtId="0" fontId="29" fillId="0" borderId="31" xfId="0" applyFont="1" applyFill="1" applyBorder="1" applyAlignment="1">
      <alignment horizontal="center" vertical="top" wrapText="1"/>
    </xf>
    <xf numFmtId="0" fontId="70" fillId="0" borderId="63" xfId="0" applyFont="1" applyBorder="1" applyAlignment="1">
      <alignment horizontal="center" vertical="top" wrapText="1"/>
    </xf>
    <xf numFmtId="0" fontId="70" fillId="0" borderId="64" xfId="0" applyFont="1" applyBorder="1" applyAlignment="1">
      <alignment horizontal="center" vertical="top" wrapText="1"/>
    </xf>
    <xf numFmtId="0" fontId="70" fillId="0" borderId="65" xfId="0" applyFont="1" applyBorder="1" applyAlignment="1">
      <alignment horizontal="center" vertical="top" wrapText="1"/>
    </xf>
    <xf numFmtId="0" fontId="43" fillId="0" borderId="0" xfId="0" applyFont="1" applyFill="1" applyBorder="1"/>
    <xf numFmtId="4" fontId="99" fillId="0" borderId="37" xfId="0" applyNumberFormat="1" applyFont="1" applyBorder="1" applyAlignment="1">
      <alignment horizontal="center"/>
    </xf>
    <xf numFmtId="0" fontId="64" fillId="0" borderId="0" xfId="0" applyFont="1"/>
    <xf numFmtId="0" fontId="64" fillId="0" borderId="35" xfId="0" applyFont="1" applyBorder="1"/>
    <xf numFmtId="0" fontId="64" fillId="0" borderId="33" xfId="0" applyFont="1" applyBorder="1"/>
    <xf numFmtId="0" fontId="64" fillId="3" borderId="31" xfId="28" applyFont="1" applyFill="1" applyBorder="1" applyAlignment="1">
      <alignment horizontal="center"/>
    </xf>
    <xf numFmtId="4" fontId="91" fillId="3" borderId="31" xfId="28" applyNumberFormat="1" applyFont="1" applyFill="1" applyBorder="1"/>
    <xf numFmtId="43" fontId="91" fillId="3" borderId="31" xfId="28" applyNumberFormat="1" applyFont="1" applyFill="1" applyBorder="1"/>
    <xf numFmtId="0" fontId="101" fillId="3" borderId="34" xfId="28" applyFont="1" applyFill="1" applyBorder="1" applyAlignment="1">
      <alignment horizontal="left"/>
    </xf>
    <xf numFmtId="0" fontId="101" fillId="3" borderId="35" xfId="28" applyFont="1" applyFill="1" applyBorder="1" applyAlignment="1">
      <alignment horizontal="left"/>
    </xf>
    <xf numFmtId="190" fontId="91" fillId="3" borderId="31" xfId="23" applyNumberFormat="1" applyFont="1" applyFill="1" applyBorder="1" applyAlignment="1">
      <alignment horizontal="right"/>
    </xf>
    <xf numFmtId="43" fontId="91" fillId="3" borderId="31" xfId="23" applyNumberFormat="1" applyFont="1" applyFill="1" applyBorder="1"/>
    <xf numFmtId="0" fontId="101" fillId="3" borderId="15" xfId="28" applyFont="1" applyFill="1" applyBorder="1" applyAlignment="1">
      <alignment horizontal="left"/>
    </xf>
    <xf numFmtId="0" fontId="91" fillId="3" borderId="36" xfId="28" applyFont="1" applyFill="1" applyBorder="1"/>
    <xf numFmtId="43" fontId="91" fillId="3" borderId="31" xfId="23" applyNumberFormat="1" applyFont="1" applyFill="1" applyBorder="1" applyAlignment="1">
      <alignment horizontal="right"/>
    </xf>
    <xf numFmtId="4" fontId="22" fillId="3" borderId="31" xfId="28" applyNumberFormat="1" applyFont="1" applyFill="1" applyBorder="1" applyAlignment="1"/>
    <xf numFmtId="0" fontId="64" fillId="0" borderId="34" xfId="0" applyFont="1" applyBorder="1" applyAlignment="1"/>
    <xf numFmtId="0" fontId="64" fillId="0" borderId="35" xfId="0" applyFont="1" applyBorder="1" applyAlignment="1"/>
    <xf numFmtId="4" fontId="64" fillId="0" borderId="31" xfId="0" applyNumberFormat="1" applyFont="1" applyBorder="1" applyAlignment="1"/>
    <xf numFmtId="4" fontId="42" fillId="3" borderId="31" xfId="28" applyNumberFormat="1" applyFont="1" applyFill="1" applyBorder="1"/>
    <xf numFmtId="4" fontId="64" fillId="4" borderId="31" xfId="0" applyNumberFormat="1" applyFont="1" applyFill="1" applyBorder="1"/>
    <xf numFmtId="4" fontId="64" fillId="0" borderId="31" xfId="0" applyNumberFormat="1" applyFont="1" applyBorder="1" applyAlignment="1">
      <alignment horizontal="center"/>
    </xf>
    <xf numFmtId="4" fontId="64" fillId="0" borderId="35" xfId="0" applyNumberFormat="1" applyFont="1" applyBorder="1"/>
    <xf numFmtId="4" fontId="64" fillId="0" borderId="35" xfId="0" applyNumberFormat="1" applyFont="1" applyFill="1" applyBorder="1"/>
    <xf numFmtId="3" fontId="64" fillId="0" borderId="35" xfId="0" applyNumberFormat="1" applyFont="1" applyBorder="1"/>
    <xf numFmtId="4" fontId="64" fillId="0" borderId="33" xfId="0" applyNumberFormat="1" applyFont="1" applyBorder="1"/>
    <xf numFmtId="0" fontId="64" fillId="0" borderId="31" xfId="0" applyFont="1" applyBorder="1" applyAlignment="1">
      <alignment horizontal="center"/>
    </xf>
    <xf numFmtId="4" fontId="64" fillId="0" borderId="31" xfId="0" applyNumberFormat="1" applyFont="1" applyBorder="1"/>
    <xf numFmtId="4" fontId="64" fillId="0" borderId="31" xfId="1" applyNumberFormat="1" applyFont="1" applyBorder="1" applyAlignment="1">
      <alignment horizontal="center"/>
    </xf>
    <xf numFmtId="4" fontId="64" fillId="0" borderId="31" xfId="0" applyNumberFormat="1" applyFont="1" applyFill="1" applyBorder="1"/>
    <xf numFmtId="3" fontId="64" fillId="0" borderId="31" xfId="0" applyNumberFormat="1" applyFont="1" applyBorder="1"/>
    <xf numFmtId="0" fontId="73" fillId="0" borderId="0" xfId="0" applyFont="1"/>
    <xf numFmtId="0" fontId="73" fillId="0" borderId="38" xfId="0" applyFont="1" applyBorder="1" applyAlignment="1">
      <alignment horizontal="center"/>
    </xf>
    <xf numFmtId="0" fontId="73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71" fillId="0" borderId="0" xfId="0" applyFont="1" applyFill="1" applyAlignment="1"/>
    <xf numFmtId="0" fontId="43" fillId="0" borderId="0" xfId="0" applyFont="1" applyAlignment="1"/>
    <xf numFmtId="0" fontId="71" fillId="0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43" fillId="0" borderId="0" xfId="15" applyFont="1" applyFill="1" applyAlignment="1"/>
    <xf numFmtId="0" fontId="43" fillId="0" borderId="0" xfId="15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 applyFill="1" applyAlignment="1">
      <alignment shrinkToFit="1"/>
    </xf>
    <xf numFmtId="0" fontId="28" fillId="0" borderId="0" xfId="0" applyFont="1" applyFill="1" applyAlignment="1">
      <alignment horizontal="centerContinuous"/>
    </xf>
    <xf numFmtId="0" fontId="63" fillId="0" borderId="0" xfId="0" applyFont="1" applyFill="1" applyAlignment="1">
      <alignment horizontal="centerContinuous"/>
    </xf>
    <xf numFmtId="0" fontId="25" fillId="0" borderId="0" xfId="0" applyFont="1" applyFill="1" applyAlignment="1">
      <alignment horizontal="centerContinuous"/>
    </xf>
    <xf numFmtId="0" fontId="40" fillId="0" borderId="0" xfId="0" applyFont="1" applyAlignment="1">
      <alignment horizontal="center"/>
    </xf>
    <xf numFmtId="0" fontId="33" fillId="0" borderId="0" xfId="0" applyFont="1" applyFill="1" applyAlignment="1"/>
    <xf numFmtId="0" fontId="43" fillId="0" borderId="0" xfId="0" applyFont="1" applyFill="1" applyAlignment="1"/>
    <xf numFmtId="0" fontId="27" fillId="3" borderId="31" xfId="0" applyFont="1" applyFill="1" applyBorder="1" applyAlignment="1">
      <alignment horizontal="center" vertical="top" wrapText="1"/>
    </xf>
    <xf numFmtId="0" fontId="40" fillId="0" borderId="0" xfId="0" applyFont="1" applyFill="1"/>
    <xf numFmtId="0" fontId="27" fillId="0" borderId="31" xfId="0" applyFont="1" applyFill="1" applyBorder="1" applyAlignment="1">
      <alignment horizontal="center"/>
    </xf>
    <xf numFmtId="0" fontId="27" fillId="3" borderId="31" xfId="0" applyFont="1" applyFill="1" applyBorder="1" applyAlignment="1">
      <alignment horizontal="left" vertical="top" wrapText="1"/>
    </xf>
    <xf numFmtId="0" fontId="27" fillId="3" borderId="31" xfId="0" applyFont="1" applyFill="1" applyBorder="1" applyAlignment="1">
      <alignment vertical="top" wrapText="1"/>
    </xf>
    <xf numFmtId="0" fontId="103" fillId="3" borderId="31" xfId="0" applyFont="1" applyFill="1" applyBorder="1" applyAlignment="1">
      <alignment horizontal="center" vertical="top" wrapText="1"/>
    </xf>
    <xf numFmtId="0" fontId="27" fillId="3" borderId="31" xfId="0" applyFont="1" applyFill="1" applyBorder="1" applyAlignment="1">
      <alignment horizontal="center" vertical="top" shrinkToFit="1"/>
    </xf>
    <xf numFmtId="0" fontId="27" fillId="0" borderId="0" xfId="0" applyFont="1" applyFill="1" applyAlignment="1">
      <alignment wrapText="1"/>
    </xf>
    <xf numFmtId="0" fontId="27" fillId="0" borderId="31" xfId="0" applyFont="1" applyFill="1" applyBorder="1" applyAlignment="1">
      <alignment horizontal="center" vertical="top" wrapText="1"/>
    </xf>
    <xf numFmtId="0" fontId="27" fillId="0" borderId="31" xfId="0" applyFont="1" applyFill="1" applyBorder="1" applyAlignment="1">
      <alignment horizontal="left" vertical="top" wrapText="1"/>
    </xf>
    <xf numFmtId="0" fontId="27" fillId="0" borderId="31" xfId="0" applyFont="1" applyFill="1" applyBorder="1" applyAlignment="1">
      <alignment vertical="top" wrapText="1"/>
    </xf>
    <xf numFmtId="0" fontId="27" fillId="0" borderId="31" xfId="0" applyFont="1" applyFill="1" applyBorder="1" applyAlignment="1">
      <alignment horizontal="left" vertical="top" shrinkToFit="1"/>
    </xf>
    <xf numFmtId="0" fontId="43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116" fillId="0" borderId="0" xfId="30" applyFont="1"/>
    <xf numFmtId="0" fontId="28" fillId="0" borderId="0" xfId="30" applyFont="1"/>
    <xf numFmtId="0" fontId="28" fillId="0" borderId="66" xfId="30" applyFont="1" applyBorder="1" applyAlignment="1"/>
    <xf numFmtId="0" fontId="28" fillId="0" borderId="15" xfId="30" applyFont="1" applyBorder="1" applyAlignment="1"/>
    <xf numFmtId="0" fontId="28" fillId="0" borderId="67" xfId="30" applyFont="1" applyBorder="1" applyAlignment="1"/>
    <xf numFmtId="0" fontId="28" fillId="0" borderId="20" xfId="30" applyFont="1" applyBorder="1" applyAlignment="1"/>
    <xf numFmtId="0" fontId="28" fillId="0" borderId="29" xfId="30" applyFont="1" applyBorder="1" applyAlignment="1"/>
    <xf numFmtId="0" fontId="28" fillId="0" borderId="30" xfId="30" applyFont="1" applyBorder="1" applyAlignment="1"/>
    <xf numFmtId="0" fontId="28" fillId="0" borderId="68" xfId="30" applyFont="1" applyBorder="1" applyAlignment="1"/>
    <xf numFmtId="0" fontId="63" fillId="9" borderId="0" xfId="0" applyFont="1" applyFill="1"/>
    <xf numFmtId="0" fontId="28" fillId="0" borderId="40" xfId="0" applyFont="1" applyBorder="1" applyAlignment="1">
      <alignment horizontal="centerContinuous" readingOrder="1"/>
    </xf>
    <xf numFmtId="0" fontId="28" fillId="0" borderId="37" xfId="0" applyFont="1" applyBorder="1" applyAlignment="1">
      <alignment horizontal="centerContinuous" readingOrder="1"/>
    </xf>
    <xf numFmtId="0" fontId="28" fillId="0" borderId="0" xfId="0" applyFont="1" applyAlignment="1">
      <alignment horizontal="centerContinuous" readingOrder="1"/>
    </xf>
    <xf numFmtId="0" fontId="28" fillId="0" borderId="40" xfId="0" applyFont="1" applyBorder="1" applyAlignment="1">
      <alignment horizontal="center"/>
    </xf>
    <xf numFmtId="0" fontId="28" fillId="7" borderId="31" xfId="0" applyFont="1" applyFill="1" applyBorder="1" applyAlignment="1">
      <alignment horizontal="center"/>
    </xf>
    <xf numFmtId="17" fontId="27" fillId="0" borderId="31" xfId="0" applyNumberFormat="1" applyFont="1" applyFill="1" applyBorder="1" applyAlignment="1">
      <alignment horizontal="center"/>
    </xf>
    <xf numFmtId="4" fontId="27" fillId="0" borderId="31" xfId="0" applyNumberFormat="1" applyFont="1" applyFill="1" applyBorder="1" applyAlignment="1">
      <alignment horizontal="center"/>
    </xf>
    <xf numFmtId="4" fontId="27" fillId="0" borderId="34" xfId="0" applyNumberFormat="1" applyFont="1" applyFill="1" applyBorder="1" applyAlignment="1">
      <alignment horizontal="centerContinuous"/>
    </xf>
    <xf numFmtId="4" fontId="27" fillId="0" borderId="33" xfId="0" applyNumberFormat="1" applyFont="1" applyFill="1" applyBorder="1" applyAlignment="1">
      <alignment horizontal="centerContinuous"/>
    </xf>
    <xf numFmtId="4" fontId="27" fillId="0" borderId="31" xfId="1" applyNumberFormat="1" applyFont="1" applyFill="1" applyBorder="1" applyAlignment="1">
      <alignment horizontal="centerContinuous"/>
    </xf>
    <xf numFmtId="4" fontId="27" fillId="0" borderId="35" xfId="0" applyNumberFormat="1" applyFont="1" applyFill="1" applyBorder="1" applyAlignment="1">
      <alignment horizontal="centerContinuous"/>
    </xf>
    <xf numFmtId="17" fontId="27" fillId="7" borderId="31" xfId="0" applyNumberFormat="1" applyFont="1" applyFill="1" applyBorder="1" applyAlignment="1">
      <alignment horizontal="center"/>
    </xf>
    <xf numFmtId="4" fontId="28" fillId="0" borderId="31" xfId="0" applyNumberFormat="1" applyFont="1" applyFill="1" applyBorder="1" applyAlignment="1">
      <alignment horizontal="center"/>
    </xf>
    <xf numFmtId="0" fontId="33" fillId="0" borderId="0" xfId="0" applyFont="1" applyFill="1"/>
    <xf numFmtId="0" fontId="32" fillId="0" borderId="0" xfId="0" applyFont="1" applyFill="1"/>
    <xf numFmtId="0" fontId="32" fillId="0" borderId="0" xfId="0" applyFont="1" applyFill="1" applyBorder="1"/>
    <xf numFmtId="0" fontId="33" fillId="0" borderId="0" xfId="0" applyFont="1" applyFill="1" applyBorder="1" applyAlignment="1">
      <alignment horizontal="center" vertical="top"/>
    </xf>
    <xf numFmtId="0" fontId="40" fillId="6" borderId="19" xfId="0" applyFont="1" applyFill="1" applyBorder="1" applyAlignment="1">
      <alignment horizontal="centerContinuous" shrinkToFit="1"/>
    </xf>
    <xf numFmtId="0" fontId="26" fillId="6" borderId="14" xfId="0" applyFont="1" applyFill="1" applyBorder="1" applyAlignment="1">
      <alignment horizontal="centerContinuous"/>
    </xf>
    <xf numFmtId="0" fontId="27" fillId="6" borderId="15" xfId="0" applyFont="1" applyFill="1" applyBorder="1" applyAlignment="1">
      <alignment horizontal="centerContinuous"/>
    </xf>
    <xf numFmtId="0" fontId="40" fillId="6" borderId="36" xfId="0" applyFont="1" applyFill="1" applyBorder="1" applyAlignment="1">
      <alignment horizontal="center" shrinkToFit="1"/>
    </xf>
    <xf numFmtId="0" fontId="28" fillId="0" borderId="0" xfId="0" quotePrefix="1" applyFont="1"/>
    <xf numFmtId="0" fontId="26" fillId="0" borderId="0" xfId="0" applyFont="1" applyAlignment="1">
      <alignment horizontal="center"/>
    </xf>
    <xf numFmtId="0" fontId="26" fillId="6" borderId="16" xfId="0" applyFont="1" applyFill="1" applyBorder="1" applyAlignment="1">
      <alignment horizontal="centerContinuous"/>
    </xf>
    <xf numFmtId="0" fontId="26" fillId="6" borderId="0" xfId="0" applyFont="1" applyFill="1" applyBorder="1" applyAlignment="1">
      <alignment horizontal="centerContinuous"/>
    </xf>
    <xf numFmtId="0" fontId="26" fillId="6" borderId="2" xfId="0" applyFont="1" applyFill="1" applyBorder="1" applyAlignment="1">
      <alignment horizontal="centerContinuous"/>
    </xf>
    <xf numFmtId="0" fontId="26" fillId="6" borderId="43" xfId="0" applyFont="1" applyFill="1" applyBorder="1" applyAlignment="1">
      <alignment horizontal="center"/>
    </xf>
    <xf numFmtId="0" fontId="27" fillId="0" borderId="0" xfId="0" quotePrefix="1" applyFont="1"/>
    <xf numFmtId="0" fontId="26" fillId="0" borderId="0" xfId="0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0" fontId="40" fillId="6" borderId="16" xfId="0" applyFont="1" applyFill="1" applyBorder="1" applyAlignment="1">
      <alignment horizontal="center" shrinkToFit="1"/>
    </xf>
    <xf numFmtId="2" fontId="26" fillId="6" borderId="0" xfId="0" applyNumberFormat="1" applyFont="1" applyFill="1" applyBorder="1" applyAlignment="1">
      <alignment horizontal="center"/>
    </xf>
    <xf numFmtId="0" fontId="26" fillId="6" borderId="2" xfId="0" applyFont="1" applyFill="1" applyBorder="1"/>
    <xf numFmtId="0" fontId="40" fillId="6" borderId="43" xfId="0" applyFont="1" applyFill="1" applyBorder="1" applyAlignment="1">
      <alignment horizontal="center" shrinkToFit="1"/>
    </xf>
    <xf numFmtId="0" fontId="26" fillId="0" borderId="31" xfId="0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16" xfId="0" applyNumberFormat="1" applyFont="1" applyBorder="1" applyAlignment="1">
      <alignment horizontal="center"/>
    </xf>
    <xf numFmtId="0" fontId="40" fillId="6" borderId="32" xfId="0" applyFont="1" applyFill="1" applyBorder="1" applyAlignment="1">
      <alignment horizontal="center" shrinkToFit="1"/>
    </xf>
    <xf numFmtId="0" fontId="26" fillId="8" borderId="31" xfId="0" applyFont="1" applyFill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40" fillId="6" borderId="17" xfId="0" applyFont="1" applyFill="1" applyBorder="1" applyAlignment="1">
      <alignment horizontal="center" shrinkToFit="1"/>
    </xf>
    <xf numFmtId="0" fontId="26" fillId="6" borderId="18" xfId="0" applyFont="1" applyFill="1" applyBorder="1" applyAlignment="1">
      <alignment horizontal="center"/>
    </xf>
    <xf numFmtId="0" fontId="26" fillId="6" borderId="20" xfId="0" applyFont="1" applyFill="1" applyBorder="1"/>
    <xf numFmtId="0" fontId="40" fillId="0" borderId="0" xfId="0" applyFont="1" applyFill="1" applyBorder="1" applyAlignment="1">
      <alignment horizontal="center" shrinkToFit="1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7" fillId="0" borderId="31" xfId="0" applyFont="1" applyBorder="1" applyAlignment="1">
      <alignment horizontal="center" vertical="top" wrapText="1"/>
    </xf>
    <xf numFmtId="4" fontId="27" fillId="0" borderId="34" xfId="0" applyNumberFormat="1" applyFont="1" applyBorder="1" applyAlignment="1">
      <alignment shrinkToFit="1"/>
    </xf>
    <xf numFmtId="4" fontId="27" fillId="0" borderId="31" xfId="0" applyNumberFormat="1" applyFont="1" applyBorder="1" applyAlignment="1">
      <alignment horizontal="center" shrinkToFit="1"/>
    </xf>
    <xf numFmtId="4" fontId="27" fillId="0" borderId="32" xfId="0" applyNumberFormat="1" applyFont="1" applyBorder="1" applyAlignment="1">
      <alignment shrinkToFit="1"/>
    </xf>
    <xf numFmtId="4" fontId="26" fillId="8" borderId="31" xfId="0" applyNumberFormat="1" applyFont="1" applyFill="1" applyBorder="1" applyAlignment="1">
      <alignment horizontal="center"/>
    </xf>
    <xf numFmtId="4" fontId="27" fillId="0" borderId="31" xfId="0" applyNumberFormat="1" applyFont="1" applyBorder="1" applyAlignment="1">
      <alignment shrinkToFit="1"/>
    </xf>
    <xf numFmtId="4" fontId="27" fillId="0" borderId="0" xfId="0" applyNumberFormat="1" applyFont="1" applyBorder="1" applyAlignment="1">
      <alignment shrinkToFit="1"/>
    </xf>
    <xf numFmtId="2" fontId="26" fillId="8" borderId="31" xfId="0" applyNumberFormat="1" applyFont="1" applyFill="1" applyBorder="1" applyAlignment="1">
      <alignment horizontal="center"/>
    </xf>
    <xf numFmtId="0" fontId="26" fillId="0" borderId="34" xfId="0" applyFont="1" applyBorder="1" applyAlignment="1">
      <alignment horizontal="centerContinuous"/>
    </xf>
    <xf numFmtId="0" fontId="27" fillId="0" borderId="35" xfId="0" applyFont="1" applyBorder="1" applyAlignment="1">
      <alignment horizontal="centerContinuous"/>
    </xf>
    <xf numFmtId="0" fontId="27" fillId="0" borderId="33" xfId="0" applyFont="1" applyBorder="1" applyAlignment="1">
      <alignment horizontal="centerContinuous"/>
    </xf>
    <xf numFmtId="0" fontId="27" fillId="0" borderId="35" xfId="0" applyFont="1" applyBorder="1"/>
    <xf numFmtId="0" fontId="27" fillId="0" borderId="33" xfId="0" applyFont="1" applyBorder="1"/>
    <xf numFmtId="0" fontId="40" fillId="0" borderId="34" xfId="0" applyFont="1" applyBorder="1" applyAlignment="1">
      <alignment horizontal="left"/>
    </xf>
    <xf numFmtId="4" fontId="26" fillId="0" borderId="31" xfId="0" applyNumberFormat="1" applyFont="1" applyBorder="1"/>
    <xf numFmtId="4" fontId="27" fillId="0" borderId="0" xfId="0" applyNumberFormat="1" applyFont="1"/>
    <xf numFmtId="0" fontId="26" fillId="0" borderId="34" xfId="0" applyFont="1" applyBorder="1"/>
    <xf numFmtId="0" fontId="26" fillId="0" borderId="35" xfId="0" applyFont="1" applyBorder="1"/>
    <xf numFmtId="0" fontId="26" fillId="0" borderId="33" xfId="0" applyFont="1" applyBorder="1"/>
    <xf numFmtId="4" fontId="26" fillId="0" borderId="31" xfId="0" applyNumberFormat="1" applyFont="1" applyBorder="1" applyAlignment="1">
      <alignment horizontal="center"/>
    </xf>
    <xf numFmtId="3" fontId="26" fillId="0" borderId="0" xfId="0" applyNumberFormat="1" applyFont="1" applyBorder="1" applyAlignment="1">
      <alignment horizontal="center"/>
    </xf>
    <xf numFmtId="0" fontId="106" fillId="0" borderId="0" xfId="8" applyFont="1" applyAlignment="1">
      <alignment horizontal="center"/>
    </xf>
    <xf numFmtId="0" fontId="27" fillId="2" borderId="36" xfId="0" applyFont="1" applyFill="1" applyBorder="1" applyAlignment="1">
      <alignment horizontal="center"/>
    </xf>
    <xf numFmtId="0" fontId="27" fillId="0" borderId="36" xfId="0" applyFont="1" applyBorder="1"/>
    <xf numFmtId="0" fontId="27" fillId="0" borderId="31" xfId="0" applyFont="1" applyBorder="1"/>
    <xf numFmtId="0" fontId="107" fillId="3" borderId="31" xfId="28" applyFont="1" applyFill="1" applyBorder="1" applyAlignment="1">
      <alignment horizontal="center"/>
    </xf>
    <xf numFmtId="0" fontId="108" fillId="3" borderId="31" xfId="28" applyFont="1" applyFill="1" applyBorder="1"/>
    <xf numFmtId="0" fontId="108" fillId="3" borderId="33" xfId="28" applyFont="1" applyFill="1" applyBorder="1"/>
    <xf numFmtId="0" fontId="27" fillId="0" borderId="43" xfId="0" applyFont="1" applyBorder="1"/>
    <xf numFmtId="0" fontId="27" fillId="0" borderId="32" xfId="0" applyFont="1" applyBorder="1"/>
    <xf numFmtId="0" fontId="27" fillId="0" borderId="43" xfId="0" applyFont="1" applyBorder="1" applyAlignment="1">
      <alignment horizontal="right"/>
    </xf>
    <xf numFmtId="0" fontId="27" fillId="0" borderId="36" xfId="0" applyFont="1" applyBorder="1" applyAlignment="1">
      <alignment horizontal="left"/>
    </xf>
    <xf numFmtId="0" fontId="108" fillId="3" borderId="32" xfId="28" applyFont="1" applyFill="1" applyBorder="1"/>
    <xf numFmtId="0" fontId="27" fillId="3" borderId="31" xfId="28" applyFont="1" applyFill="1" applyBorder="1" applyAlignment="1">
      <alignment horizontal="left" vertical="top" wrapText="1"/>
    </xf>
    <xf numFmtId="0" fontId="27" fillId="3" borderId="31" xfId="28" applyFont="1" applyFill="1" applyBorder="1" applyAlignment="1">
      <alignment horizontal="center" vertical="top" wrapText="1"/>
    </xf>
    <xf numFmtId="0" fontId="27" fillId="3" borderId="32" xfId="28" applyFont="1" applyFill="1" applyBorder="1" applyAlignment="1">
      <alignment horizontal="left" vertical="top" wrapText="1"/>
    </xf>
    <xf numFmtId="0" fontId="27" fillId="3" borderId="36" xfId="28" applyFont="1" applyFill="1" applyBorder="1" applyAlignment="1">
      <alignment horizontal="left" vertical="top" wrapText="1"/>
    </xf>
    <xf numFmtId="193" fontId="27" fillId="0" borderId="32" xfId="0" applyNumberFormat="1" applyFont="1" applyFill="1" applyBorder="1" applyAlignment="1">
      <alignment horizontal="center"/>
    </xf>
    <xf numFmtId="193" fontId="27" fillId="0" borderId="31" xfId="0" applyNumberFormat="1" applyFont="1" applyFill="1" applyBorder="1" applyAlignment="1">
      <alignment horizontal="center"/>
    </xf>
    <xf numFmtId="193" fontId="27" fillId="0" borderId="32" xfId="0" applyNumberFormat="1" applyFont="1" applyFill="1" applyBorder="1" applyAlignment="1"/>
    <xf numFmtId="193" fontId="27" fillId="0" borderId="31" xfId="21" applyNumberFormat="1" applyFont="1" applyFill="1" applyBorder="1" applyAlignment="1">
      <alignment horizontal="center"/>
    </xf>
    <xf numFmtId="0" fontId="40" fillId="0" borderId="0" xfId="0" applyFont="1"/>
    <xf numFmtId="0" fontId="28" fillId="0" borderId="0" xfId="0" applyFont="1" applyAlignment="1">
      <alignment horizontal="centerContinuous"/>
    </xf>
    <xf numFmtId="0" fontId="28" fillId="0" borderId="31" xfId="0" applyFont="1" applyBorder="1" applyAlignment="1">
      <alignment horizontal="left"/>
    </xf>
    <xf numFmtId="0" fontId="28" fillId="0" borderId="34" xfId="0" applyFont="1" applyBorder="1" applyAlignment="1">
      <alignment shrinkToFit="1"/>
    </xf>
    <xf numFmtId="4" fontId="28" fillId="0" borderId="35" xfId="0" applyNumberFormat="1" applyFont="1" applyBorder="1" applyAlignment="1">
      <alignment horizontal="center"/>
    </xf>
    <xf numFmtId="3" fontId="27" fillId="0" borderId="33" xfId="0" applyNumberFormat="1" applyFont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protection locked="0"/>
    </xf>
    <xf numFmtId="0" fontId="28" fillId="0" borderId="31" xfId="0" applyFont="1" applyBorder="1" applyAlignment="1">
      <alignment horizontal="center"/>
    </xf>
    <xf numFmtId="0" fontId="28" fillId="0" borderId="31" xfId="0" applyFont="1" applyBorder="1" applyAlignment="1">
      <alignment shrinkToFit="1"/>
    </xf>
    <xf numFmtId="4" fontId="28" fillId="0" borderId="31" xfId="0" applyNumberFormat="1" applyFont="1" applyBorder="1" applyAlignment="1">
      <alignment horizontal="center" shrinkToFit="1"/>
    </xf>
    <xf numFmtId="43" fontId="28" fillId="0" borderId="31" xfId="0" applyNumberFormat="1" applyFont="1" applyBorder="1" applyAlignment="1">
      <alignment horizontal="left" shrinkToFit="1"/>
    </xf>
    <xf numFmtId="4" fontId="28" fillId="0" borderId="31" xfId="0" applyNumberFormat="1" applyFont="1" applyFill="1" applyBorder="1" applyAlignment="1">
      <alignment horizontal="center" shrinkToFit="1"/>
    </xf>
    <xf numFmtId="43" fontId="28" fillId="0" borderId="31" xfId="0" applyNumberFormat="1" applyFont="1" applyFill="1" applyBorder="1" applyAlignment="1">
      <alignment horizontal="left" shrinkToFit="1"/>
    </xf>
    <xf numFmtId="0" fontId="28" fillId="0" borderId="31" xfId="0" applyFont="1" applyFill="1" applyBorder="1" applyAlignment="1">
      <alignment shrinkToFit="1"/>
    </xf>
    <xf numFmtId="0" fontId="28" fillId="0" borderId="31" xfId="0" applyFont="1" applyFill="1" applyBorder="1" applyAlignment="1">
      <alignment horizontal="center"/>
    </xf>
    <xf numFmtId="4" fontId="28" fillId="0" borderId="31" xfId="0" applyNumberFormat="1" applyFont="1" applyBorder="1" applyAlignment="1">
      <alignment horizontal="center"/>
    </xf>
    <xf numFmtId="0" fontId="28" fillId="0" borderId="0" xfId="17" applyFont="1" applyFill="1" applyAlignment="1">
      <alignment horizontal="justify"/>
    </xf>
    <xf numFmtId="0" fontId="28" fillId="0" borderId="0" xfId="17" applyFont="1" applyFill="1" applyAlignment="1">
      <alignment horizontal="left"/>
    </xf>
    <xf numFmtId="0" fontId="28" fillId="0" borderId="0" xfId="17" applyFont="1" applyFill="1" applyAlignment="1">
      <alignment horizontal="center"/>
    </xf>
    <xf numFmtId="0" fontId="28" fillId="0" borderId="0" xfId="17" applyFont="1" applyFill="1" applyAlignment="1"/>
    <xf numFmtId="0" fontId="40" fillId="0" borderId="0" xfId="17" applyFont="1" applyFill="1" applyAlignment="1">
      <alignment vertical="center"/>
    </xf>
    <xf numFmtId="0" fontId="104" fillId="0" borderId="0" xfId="0" applyFont="1"/>
    <xf numFmtId="0" fontId="43" fillId="0" borderId="0" xfId="0" applyFont="1" applyFill="1"/>
    <xf numFmtId="0" fontId="104" fillId="0" borderId="0" xfId="0" applyFont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27" fillId="10" borderId="31" xfId="0" applyFont="1" applyFill="1" applyBorder="1" applyAlignment="1">
      <alignment horizontal="centerContinuous" vertical="center"/>
    </xf>
    <xf numFmtId="0" fontId="27" fillId="10" borderId="31" xfId="0" applyFont="1" applyFill="1" applyBorder="1" applyAlignment="1">
      <alignment horizontal="centerContinuous"/>
    </xf>
    <xf numFmtId="0" fontId="33" fillId="10" borderId="27" xfId="18" applyNumberFormat="1" applyFont="1" applyFill="1" applyBorder="1" applyAlignment="1">
      <alignment horizontal="center" vertical="center" wrapText="1"/>
    </xf>
    <xf numFmtId="0" fontId="28" fillId="10" borderId="0" xfId="0" applyFont="1" applyFill="1" applyBorder="1"/>
    <xf numFmtId="0" fontId="33" fillId="10" borderId="0" xfId="18" applyNumberFormat="1" applyFont="1" applyFill="1" applyBorder="1" applyAlignment="1">
      <alignment horizontal="center" vertical="center" wrapText="1"/>
    </xf>
    <xf numFmtId="4" fontId="118" fillId="11" borderId="31" xfId="0" applyNumberFormat="1" applyFont="1" applyFill="1" applyBorder="1" applyAlignment="1">
      <alignment horizontal="center"/>
    </xf>
    <xf numFmtId="0" fontId="119" fillId="11" borderId="31" xfId="0" applyFont="1" applyFill="1" applyBorder="1" applyAlignment="1">
      <alignment horizontal="center"/>
    </xf>
    <xf numFmtId="0" fontId="120" fillId="0" borderId="31" xfId="0" applyFont="1" applyBorder="1" applyAlignment="1">
      <alignment horizontal="center" vertical="top" wrapText="1"/>
    </xf>
    <xf numFmtId="3" fontId="120" fillId="0" borderId="31" xfId="0" applyNumberFormat="1" applyFont="1" applyBorder="1" applyAlignment="1">
      <alignment horizontal="center" vertical="top" wrapText="1"/>
    </xf>
    <xf numFmtId="3" fontId="120" fillId="0" borderId="31" xfId="0" applyNumberFormat="1" applyFont="1" applyBorder="1" applyAlignment="1">
      <alignment horizontal="center" shrinkToFit="1"/>
    </xf>
    <xf numFmtId="3" fontId="120" fillId="0" borderId="31" xfId="0" quotePrefix="1" applyNumberFormat="1" applyFont="1" applyBorder="1" applyAlignment="1">
      <alignment horizontal="center" vertical="top" wrapText="1"/>
    </xf>
    <xf numFmtId="0" fontId="120" fillId="0" borderId="31" xfId="0" applyFont="1" applyBorder="1" applyAlignment="1">
      <alignment horizontal="center" shrinkToFit="1"/>
    </xf>
    <xf numFmtId="0" fontId="28" fillId="0" borderId="27" xfId="20" applyFont="1" applyFill="1" applyBorder="1" applyAlignment="1">
      <alignment horizontal="centerContinuous" vertical="center"/>
    </xf>
    <xf numFmtId="0" fontId="33" fillId="0" borderId="31" xfId="0" applyFont="1" applyFill="1" applyBorder="1" applyAlignment="1">
      <alignment horizontal="center" vertical="center" wrapText="1"/>
    </xf>
    <xf numFmtId="1" fontId="70" fillId="0" borderId="69" xfId="0" quotePrefix="1" applyNumberFormat="1" applyFont="1" applyBorder="1" applyAlignment="1">
      <alignment horizontal="center" vertical="top" wrapText="1"/>
    </xf>
    <xf numFmtId="1" fontId="70" fillId="0" borderId="70" xfId="0" applyNumberFormat="1" applyFont="1" applyBorder="1" applyAlignment="1">
      <alignment horizontal="center" vertical="top" wrapText="1"/>
    </xf>
    <xf numFmtId="1" fontId="29" fillId="0" borderId="31" xfId="0" applyNumberFormat="1" applyFont="1" applyFill="1" applyBorder="1" applyAlignment="1">
      <alignment horizontal="center" vertical="top" wrapText="1"/>
    </xf>
    <xf numFmtId="0" fontId="27" fillId="3" borderId="36" xfId="0" applyFont="1" applyFill="1" applyBorder="1" applyAlignment="1">
      <alignment horizontal="center" vertical="top" wrapText="1"/>
    </xf>
    <xf numFmtId="0" fontId="27" fillId="3" borderId="36" xfId="0" applyFont="1" applyFill="1" applyBorder="1" applyAlignment="1">
      <alignment vertical="top" wrapText="1"/>
    </xf>
    <xf numFmtId="0" fontId="103" fillId="3" borderId="36" xfId="0" applyFont="1" applyFill="1" applyBorder="1" applyAlignment="1">
      <alignment horizontal="center" vertical="top" wrapText="1"/>
    </xf>
    <xf numFmtId="3" fontId="27" fillId="0" borderId="0" xfId="0" applyNumberFormat="1" applyFont="1"/>
    <xf numFmtId="0" fontId="112" fillId="0" borderId="0" xfId="0" applyFont="1"/>
    <xf numFmtId="0" fontId="69" fillId="0" borderId="0" xfId="0" applyFont="1" applyAlignment="1"/>
    <xf numFmtId="0" fontId="68" fillId="0" borderId="0" xfId="0" applyFont="1" applyAlignment="1"/>
    <xf numFmtId="0" fontId="68" fillId="0" borderId="0" xfId="0" applyFont="1" applyBorder="1" applyAlignment="1">
      <alignment horizontal="right"/>
    </xf>
    <xf numFmtId="0" fontId="29" fillId="0" borderId="0" xfId="0" applyFont="1" applyAlignment="1">
      <alignment horizontal="left"/>
    </xf>
    <xf numFmtId="0" fontId="59" fillId="3" borderId="15" xfId="28" applyFont="1" applyFill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2" fillId="0" borderId="36" xfId="0" applyFont="1" applyBorder="1" applyAlignment="1">
      <alignment shrinkToFit="1"/>
    </xf>
    <xf numFmtId="0" fontId="22" fillId="0" borderId="32" xfId="0" applyFont="1" applyBorder="1" applyAlignment="1">
      <alignment shrinkToFit="1"/>
    </xf>
    <xf numFmtId="0" fontId="22" fillId="0" borderId="43" xfId="0" applyFont="1" applyBorder="1" applyAlignment="1">
      <alignment shrinkToFit="1"/>
    </xf>
    <xf numFmtId="0" fontId="104" fillId="0" borderId="0" xfId="0" applyFont="1" applyBorder="1"/>
    <xf numFmtId="0" fontId="53" fillId="0" borderId="0" xfId="0" applyFont="1" applyBorder="1" applyAlignment="1">
      <alignment horizontal="center" vertical="center"/>
    </xf>
    <xf numFmtId="0" fontId="0" fillId="0" borderId="0" xfId="0" applyBorder="1"/>
    <xf numFmtId="0" fontId="108" fillId="3" borderId="33" xfId="28" applyFont="1" applyFill="1" applyBorder="1" applyAlignment="1">
      <alignment wrapText="1"/>
    </xf>
    <xf numFmtId="0" fontId="27" fillId="0" borderId="31" xfId="0" applyFont="1" applyBorder="1" applyAlignment="1">
      <alignment vertical="top"/>
    </xf>
    <xf numFmtId="0" fontId="122" fillId="0" borderId="0" xfId="0" applyFont="1" applyAlignment="1">
      <alignment horizontal="center"/>
    </xf>
    <xf numFmtId="0" fontId="123" fillId="0" borderId="0" xfId="0" applyFont="1" applyAlignment="1">
      <alignment horizontal="center"/>
    </xf>
    <xf numFmtId="0" fontId="123" fillId="0" borderId="0" xfId="0" applyFont="1" applyBorder="1" applyAlignment="1">
      <alignment horizontal="left"/>
    </xf>
    <xf numFmtId="0" fontId="123" fillId="0" borderId="31" xfId="0" applyFont="1" applyBorder="1" applyAlignment="1">
      <alignment horizontal="center"/>
    </xf>
    <xf numFmtId="0" fontId="123" fillId="6" borderId="31" xfId="0" applyFont="1" applyFill="1" applyBorder="1" applyAlignment="1">
      <alignment horizontal="center"/>
    </xf>
    <xf numFmtId="0" fontId="124" fillId="0" borderId="0" xfId="8" applyFont="1" applyAlignment="1">
      <alignment horizontal="center"/>
    </xf>
    <xf numFmtId="2" fontId="123" fillId="0" borderId="0" xfId="0" applyNumberFormat="1" applyFont="1" applyAlignment="1">
      <alignment horizontal="center"/>
    </xf>
    <xf numFmtId="0" fontId="125" fillId="11" borderId="0" xfId="0" applyFont="1" applyFill="1"/>
    <xf numFmtId="0" fontId="125" fillId="10" borderId="31" xfId="0" applyFont="1" applyFill="1" applyBorder="1" applyAlignment="1">
      <alignment horizontal="centerContinuous" vertical="center"/>
    </xf>
    <xf numFmtId="4" fontId="125" fillId="11" borderId="31" xfId="0" applyNumberFormat="1" applyFont="1" applyFill="1" applyBorder="1" applyAlignment="1">
      <alignment horizontal="center" shrinkToFit="1"/>
    </xf>
    <xf numFmtId="0" fontId="26" fillId="0" borderId="0" xfId="0" applyFont="1" applyAlignment="1">
      <alignment horizontal="left"/>
    </xf>
    <xf numFmtId="0" fontId="106" fillId="0" borderId="0" xfId="8" applyFont="1" applyAlignment="1">
      <alignment horizontal="left"/>
    </xf>
    <xf numFmtId="0" fontId="123" fillId="0" borderId="0" xfId="0" applyFont="1" applyAlignment="1">
      <alignment horizontal="left"/>
    </xf>
    <xf numFmtId="0" fontId="59" fillId="3" borderId="49" xfId="28" applyFont="1" applyFill="1" applyBorder="1"/>
    <xf numFmtId="0" fontId="59" fillId="3" borderId="50" xfId="28" applyFont="1" applyFill="1" applyBorder="1"/>
    <xf numFmtId="0" fontId="59" fillId="3" borderId="51" xfId="28" applyFont="1" applyFill="1" applyBorder="1"/>
    <xf numFmtId="0" fontId="120" fillId="0" borderId="31" xfId="0" applyFont="1" applyFill="1" applyBorder="1" applyAlignment="1">
      <alignment horizontal="center" vertical="top" wrapText="1"/>
    </xf>
    <xf numFmtId="0" fontId="123" fillId="0" borderId="0" xfId="0" applyFont="1"/>
    <xf numFmtId="0" fontId="27" fillId="3" borderId="31" xfId="28" applyFont="1" applyFill="1" applyBorder="1" applyAlignment="1">
      <alignment horizontal="center"/>
    </xf>
    <xf numFmtId="0" fontId="61" fillId="0" borderId="0" xfId="0" applyFont="1" applyAlignment="1">
      <alignment horizontal="center" shrinkToFit="1"/>
    </xf>
    <xf numFmtId="0" fontId="75" fillId="0" borderId="0" xfId="0" applyFont="1" applyAlignment="1">
      <alignment horizontal="left" shrinkToFit="1"/>
    </xf>
    <xf numFmtId="17" fontId="94" fillId="3" borderId="31" xfId="28" quotePrefix="1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/>
    </xf>
    <xf numFmtId="0" fontId="59" fillId="3" borderId="31" xfId="28" applyFont="1" applyFill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8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0" fontId="17" fillId="0" borderId="6" xfId="0" applyFont="1" applyBorder="1" applyAlignment="1">
      <alignment horizontal="centerContinuous"/>
    </xf>
    <xf numFmtId="0" fontId="18" fillId="0" borderId="6" xfId="0" applyFont="1" applyBorder="1" applyAlignment="1">
      <alignment horizontal="centerContinuous"/>
    </xf>
    <xf numFmtId="4" fontId="42" fillId="3" borderId="31" xfId="28" applyNumberFormat="1" applyFont="1" applyFill="1" applyBorder="1" applyAlignment="1">
      <alignment shrinkToFit="1"/>
    </xf>
    <xf numFmtId="43" fontId="91" fillId="3" borderId="31" xfId="28" applyNumberFormat="1" applyFont="1" applyFill="1" applyBorder="1" applyAlignment="1">
      <alignment shrinkToFit="1"/>
    </xf>
    <xf numFmtId="43" fontId="91" fillId="3" borderId="31" xfId="23" applyNumberFormat="1" applyFont="1" applyFill="1" applyBorder="1" applyAlignment="1">
      <alignment horizontal="right" shrinkToFit="1"/>
    </xf>
    <xf numFmtId="4" fontId="91" fillId="3" borderId="31" xfId="28" applyNumberFormat="1" applyFont="1" applyFill="1" applyBorder="1" applyAlignment="1">
      <alignment shrinkToFit="1"/>
    </xf>
    <xf numFmtId="4" fontId="91" fillId="3" borderId="36" xfId="28" applyNumberFormat="1" applyFont="1" applyFill="1" applyBorder="1" applyAlignment="1">
      <alignment shrinkToFit="1"/>
    </xf>
    <xf numFmtId="3" fontId="120" fillId="0" borderId="31" xfId="0" applyNumberFormat="1" applyFont="1" applyFill="1" applyBorder="1" applyAlignment="1">
      <alignment horizontal="center" shrinkToFit="1"/>
    </xf>
    <xf numFmtId="0" fontId="120" fillId="0" borderId="3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Continuous"/>
    </xf>
    <xf numFmtId="0" fontId="21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vertical="center"/>
    </xf>
    <xf numFmtId="0" fontId="126" fillId="0" borderId="0" xfId="0" applyFont="1" applyFill="1" applyBorder="1" applyAlignment="1">
      <alignment horizontal="centerContinuous"/>
    </xf>
    <xf numFmtId="16" fontId="126" fillId="0" borderId="0" xfId="0" quotePrefix="1" applyNumberFormat="1" applyFont="1" applyFill="1" applyBorder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27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horizontal="left" vertical="top" shrinkToFit="1"/>
    </xf>
    <xf numFmtId="0" fontId="40" fillId="0" borderId="0" xfId="14" applyFont="1" applyFill="1" applyAlignment="1">
      <alignment horizontal="centerContinuous"/>
    </xf>
    <xf numFmtId="0" fontId="117" fillId="0" borderId="0" xfId="0" applyFont="1"/>
    <xf numFmtId="0" fontId="119" fillId="0" borderId="0" xfId="0" applyFont="1"/>
    <xf numFmtId="0" fontId="119" fillId="0" borderId="0" xfId="0" applyFont="1" applyAlignment="1">
      <alignment horizontal="left"/>
    </xf>
    <xf numFmtId="0" fontId="119" fillId="0" borderId="0" xfId="0" applyFont="1" applyBorder="1"/>
    <xf numFmtId="0" fontId="119" fillId="0" borderId="0" xfId="0" applyFont="1" applyFill="1" applyAlignment="1">
      <alignment horizontal="center"/>
    </xf>
    <xf numFmtId="0" fontId="119" fillId="0" borderId="0" xfId="0" applyFont="1" applyFill="1"/>
    <xf numFmtId="0" fontId="119" fillId="0" borderId="0" xfId="0" applyFont="1" applyFill="1" applyBorder="1"/>
    <xf numFmtId="0" fontId="131" fillId="0" borderId="0" xfId="0" applyFont="1" applyFill="1"/>
    <xf numFmtId="0" fontId="119" fillId="0" borderId="26" xfId="0" applyFont="1" applyFill="1" applyBorder="1"/>
    <xf numFmtId="0" fontId="119" fillId="0" borderId="27" xfId="0" applyFont="1" applyFill="1" applyBorder="1"/>
    <xf numFmtId="0" fontId="119" fillId="0" borderId="28" xfId="0" applyFont="1" applyFill="1" applyBorder="1"/>
    <xf numFmtId="0" fontId="119" fillId="0" borderId="29" xfId="0" applyFont="1" applyFill="1" applyBorder="1"/>
    <xf numFmtId="0" fontId="119" fillId="0" borderId="11" xfId="0" applyFont="1" applyFill="1" applyBorder="1"/>
    <xf numFmtId="0" fontId="119" fillId="0" borderId="30" xfId="0" applyFont="1" applyFill="1" applyBorder="1"/>
    <xf numFmtId="0" fontId="119" fillId="0" borderId="12" xfId="0" applyFont="1" applyFill="1" applyBorder="1"/>
    <xf numFmtId="0" fontId="119" fillId="0" borderId="13" xfId="0" applyFont="1" applyFill="1" applyBorder="1"/>
    <xf numFmtId="0" fontId="119" fillId="0" borderId="0" xfId="0" applyFont="1" applyFill="1" applyAlignment="1">
      <alignment horizontal="centerContinuous"/>
    </xf>
    <xf numFmtId="0" fontId="129" fillId="0" borderId="0" xfId="0" applyFont="1"/>
    <xf numFmtId="0" fontId="135" fillId="0" borderId="0" xfId="0" applyFont="1"/>
    <xf numFmtId="0" fontId="134" fillId="0" borderId="0" xfId="0" applyFont="1"/>
    <xf numFmtId="0" fontId="119" fillId="0" borderId="0" xfId="17" applyFont="1" applyFill="1" applyAlignment="1">
      <alignment horizontal="justify"/>
    </xf>
    <xf numFmtId="0" fontId="119" fillId="0" borderId="0" xfId="17" applyFont="1" applyFill="1" applyAlignment="1">
      <alignment horizontal="left"/>
    </xf>
    <xf numFmtId="0" fontId="119" fillId="0" borderId="0" xfId="17" applyFont="1" applyFill="1" applyAlignment="1">
      <alignment horizontal="center"/>
    </xf>
    <xf numFmtId="0" fontId="119" fillId="0" borderId="0" xfId="17" applyFont="1" applyFill="1" applyAlignment="1"/>
    <xf numFmtId="0" fontId="119" fillId="0" borderId="0" xfId="17" applyFont="1" applyFill="1"/>
    <xf numFmtId="0" fontId="129" fillId="0" borderId="0" xfId="17" applyFont="1" applyFill="1" applyAlignment="1">
      <alignment vertical="center"/>
    </xf>
    <xf numFmtId="0" fontId="68" fillId="0" borderId="0" xfId="0" applyFont="1" applyBorder="1" applyAlignment="1"/>
    <xf numFmtId="0" fontId="29" fillId="0" borderId="0" xfId="0" applyFont="1" applyBorder="1" applyAlignment="1"/>
    <xf numFmtId="0" fontId="69" fillId="0" borderId="0" xfId="0" applyFont="1" applyBorder="1" applyAlignment="1"/>
    <xf numFmtId="0" fontId="29" fillId="0" borderId="0" xfId="0" applyFont="1" applyBorder="1" applyAlignment="1">
      <alignment horizontal="left"/>
    </xf>
    <xf numFmtId="0" fontId="116" fillId="0" borderId="0" xfId="0" applyFont="1"/>
    <xf numFmtId="0" fontId="116" fillId="6" borderId="0" xfId="0" applyFont="1" applyFill="1"/>
    <xf numFmtId="0" fontId="116" fillId="0" borderId="0" xfId="0" applyFont="1" applyAlignment="1">
      <alignment horizontal="centerContinuous"/>
    </xf>
    <xf numFmtId="0" fontId="116" fillId="6" borderId="0" xfId="0" applyFont="1" applyFill="1" applyAlignment="1">
      <alignment horizontal="centerContinuous"/>
    </xf>
    <xf numFmtId="0" fontId="116" fillId="0" borderId="35" xfId="0" applyFont="1" applyBorder="1" applyAlignment="1">
      <alignment horizontal="center"/>
    </xf>
    <xf numFmtId="0" fontId="116" fillId="6" borderId="35" xfId="0" applyFont="1" applyFill="1" applyBorder="1" applyAlignment="1">
      <alignment horizontal="center"/>
    </xf>
    <xf numFmtId="0" fontId="116" fillId="0" borderId="35" xfId="0" applyFont="1" applyBorder="1" applyAlignment="1">
      <alignment horizontal="center" shrinkToFit="1"/>
    </xf>
    <xf numFmtId="0" fontId="116" fillId="0" borderId="31" xfId="0" applyFont="1" applyBorder="1" applyAlignment="1">
      <alignment horizontal="center"/>
    </xf>
    <xf numFmtId="0" fontId="116" fillId="6" borderId="31" xfId="0" applyFont="1" applyFill="1" applyBorder="1" applyAlignment="1">
      <alignment horizontal="center"/>
    </xf>
    <xf numFmtId="0" fontId="116" fillId="0" borderId="31" xfId="0" applyFont="1" applyBorder="1" applyAlignment="1">
      <alignment horizontal="center" shrinkToFit="1"/>
    </xf>
    <xf numFmtId="0" fontId="116" fillId="0" borderId="31" xfId="0" applyFont="1" applyFill="1" applyBorder="1" applyAlignment="1">
      <alignment horizontal="center"/>
    </xf>
    <xf numFmtId="0" fontId="116" fillId="0" borderId="31" xfId="0" applyFont="1" applyFill="1" applyBorder="1" applyAlignment="1">
      <alignment horizontal="center" shrinkToFit="1"/>
    </xf>
    <xf numFmtId="4" fontId="116" fillId="0" borderId="35" xfId="0" applyNumberFormat="1" applyFont="1" applyBorder="1" applyAlignment="1">
      <alignment horizontal="center"/>
    </xf>
    <xf numFmtId="4" fontId="116" fillId="0" borderId="31" xfId="0" applyNumberFormat="1" applyFont="1" applyBorder="1" applyAlignment="1">
      <alignment horizontal="center" shrinkToFit="1"/>
    </xf>
    <xf numFmtId="4" fontId="116" fillId="0" borderId="31" xfId="0" applyNumberFormat="1" applyFont="1" applyFill="1" applyBorder="1" applyAlignment="1">
      <alignment horizontal="center" shrinkToFit="1"/>
    </xf>
    <xf numFmtId="0" fontId="129" fillId="6" borderId="19" xfId="0" applyFont="1" applyFill="1" applyBorder="1" applyAlignment="1">
      <alignment vertical="center" wrapText="1"/>
    </xf>
    <xf numFmtId="0" fontId="129" fillId="6" borderId="16" xfId="0" applyFont="1" applyFill="1" applyBorder="1" applyAlignment="1">
      <alignment horizontal="center" vertical="center"/>
    </xf>
    <xf numFmtId="0" fontId="129" fillId="6" borderId="43" xfId="0" applyFont="1" applyFill="1" applyBorder="1" applyAlignment="1">
      <alignment horizontal="center" vertical="center"/>
    </xf>
    <xf numFmtId="0" fontId="119" fillId="0" borderId="31" xfId="0" applyFont="1" applyBorder="1" applyAlignment="1">
      <alignment horizontal="center"/>
    </xf>
    <xf numFmtId="0" fontId="116" fillId="3" borderId="0" xfId="0" applyFont="1" applyFill="1"/>
    <xf numFmtId="4" fontId="116" fillId="0" borderId="35" xfId="0" applyNumberFormat="1" applyFont="1" applyBorder="1" applyAlignment="1" applyProtection="1">
      <protection locked="0"/>
    </xf>
    <xf numFmtId="43" fontId="116" fillId="0" borderId="31" xfId="0" applyNumberFormat="1" applyFont="1" applyBorder="1" applyAlignment="1">
      <alignment horizontal="left" shrinkToFit="1"/>
    </xf>
    <xf numFmtId="43" fontId="116" fillId="0" borderId="31" xfId="0" applyNumberFormat="1" applyFont="1" applyFill="1" applyBorder="1" applyAlignment="1">
      <alignment horizontal="left" shrinkToFit="1"/>
    </xf>
    <xf numFmtId="4" fontId="116" fillId="0" borderId="31" xfId="0" applyNumberFormat="1" applyFont="1" applyFill="1" applyBorder="1" applyAlignment="1">
      <alignment shrinkToFit="1"/>
    </xf>
    <xf numFmtId="4" fontId="119" fillId="0" borderId="31" xfId="0" applyNumberFormat="1" applyFont="1" applyFill="1" applyBorder="1" applyAlignment="1">
      <alignment horizontal="center" shrinkToFit="1"/>
    </xf>
    <xf numFmtId="43" fontId="119" fillId="0" borderId="31" xfId="0" applyNumberFormat="1" applyFont="1" applyFill="1" applyBorder="1" applyAlignment="1">
      <alignment horizontal="left" shrinkToFit="1"/>
    </xf>
    <xf numFmtId="0" fontId="119" fillId="0" borderId="31" xfId="0" applyFont="1" applyBorder="1" applyAlignment="1">
      <alignment shrinkToFit="1"/>
    </xf>
    <xf numFmtId="0" fontId="25" fillId="0" borderId="0" xfId="0" applyFont="1" applyAlignment="1"/>
    <xf numFmtId="0" fontId="21" fillId="0" borderId="0" xfId="0" applyFont="1" applyAlignment="1"/>
    <xf numFmtId="0" fontId="129" fillId="0" borderId="0" xfId="0" applyFont="1" applyAlignment="1"/>
    <xf numFmtId="0" fontId="119" fillId="0" borderId="0" xfId="0" applyFont="1" applyAlignment="1"/>
    <xf numFmtId="0" fontId="131" fillId="0" borderId="0" xfId="0" applyFont="1"/>
    <xf numFmtId="0" fontId="133" fillId="0" borderId="0" xfId="0" applyFont="1"/>
    <xf numFmtId="0" fontId="117" fillId="0" borderId="0" xfId="0" applyFont="1" applyAlignment="1">
      <alignment horizontal="left"/>
    </xf>
    <xf numFmtId="0" fontId="129" fillId="4" borderId="36" xfId="0" applyFont="1" applyFill="1" applyBorder="1" applyAlignment="1">
      <alignment horizontal="center" vertical="center"/>
    </xf>
    <xf numFmtId="0" fontId="129" fillId="4" borderId="31" xfId="0" applyFont="1" applyFill="1" applyBorder="1" applyAlignment="1">
      <alignment horizontal="centerContinuous" vertical="center"/>
    </xf>
    <xf numFmtId="0" fontId="129" fillId="4" borderId="34" xfId="0" applyFont="1" applyFill="1" applyBorder="1" applyAlignment="1">
      <alignment horizontal="centerContinuous"/>
    </xf>
    <xf numFmtId="0" fontId="129" fillId="4" borderId="35" xfId="0" applyFont="1" applyFill="1" applyBorder="1" applyAlignment="1">
      <alignment horizontal="centerContinuous"/>
    </xf>
    <xf numFmtId="0" fontId="129" fillId="4" borderId="33" xfId="0" applyFont="1" applyFill="1" applyBorder="1" applyAlignment="1">
      <alignment horizontal="centerContinuous"/>
    </xf>
    <xf numFmtId="0" fontId="129" fillId="4" borderId="32" xfId="0" applyFont="1" applyFill="1" applyBorder="1" applyAlignment="1">
      <alignment vertical="center"/>
    </xf>
    <xf numFmtId="0" fontId="129" fillId="4" borderId="31" xfId="0" applyFont="1" applyFill="1" applyBorder="1" applyAlignment="1">
      <alignment horizontal="center"/>
    </xf>
    <xf numFmtId="0" fontId="129" fillId="4" borderId="32" xfId="0" applyFont="1" applyFill="1" applyBorder="1" applyAlignment="1">
      <alignment horizontal="center"/>
    </xf>
    <xf numFmtId="0" fontId="129" fillId="4" borderId="32" xfId="0" applyFont="1" applyFill="1" applyBorder="1" applyAlignment="1">
      <alignment horizontal="center" vertical="center"/>
    </xf>
    <xf numFmtId="0" fontId="119" fillId="4" borderId="0" xfId="0" applyFont="1" applyFill="1" applyAlignment="1">
      <alignment horizontal="center"/>
    </xf>
    <xf numFmtId="2" fontId="136" fillId="0" borderId="31" xfId="0" applyNumberFormat="1" applyFont="1" applyBorder="1" applyAlignment="1">
      <alignment horizontal="center" vertical="top" wrapText="1"/>
    </xf>
    <xf numFmtId="0" fontId="137" fillId="3" borderId="31" xfId="28" applyFont="1" applyFill="1" applyBorder="1" applyAlignment="1">
      <alignment horizontal="center" vertical="top" wrapText="1"/>
    </xf>
    <xf numFmtId="2" fontId="119" fillId="0" borderId="31" xfId="0" applyNumberFormat="1" applyFont="1" applyBorder="1" applyAlignment="1">
      <alignment shrinkToFit="1"/>
    </xf>
    <xf numFmtId="4" fontId="119" fillId="0" borderId="0" xfId="0" applyNumberFormat="1" applyFont="1" applyBorder="1" applyAlignment="1">
      <alignment shrinkToFit="1"/>
    </xf>
    <xf numFmtId="2" fontId="119" fillId="0" borderId="0" xfId="0" applyNumberFormat="1" applyFont="1"/>
    <xf numFmtId="189" fontId="139" fillId="0" borderId="31" xfId="23" applyNumberFormat="1" applyFont="1" applyFill="1" applyBorder="1" applyAlignment="1">
      <alignment horizontal="center"/>
    </xf>
    <xf numFmtId="0" fontId="119" fillId="4" borderId="58" xfId="0" applyFont="1" applyFill="1" applyBorder="1" applyAlignment="1">
      <alignment horizontal="center"/>
    </xf>
    <xf numFmtId="189" fontId="139" fillId="4" borderId="31" xfId="23" applyNumberFormat="1" applyFont="1" applyFill="1" applyBorder="1" applyAlignment="1">
      <alignment horizontal="center"/>
    </xf>
    <xf numFmtId="189" fontId="119" fillId="4" borderId="34" xfId="1" applyNumberFormat="1" applyFont="1" applyFill="1" applyBorder="1" applyAlignment="1">
      <alignment horizontal="center"/>
    </xf>
    <xf numFmtId="0" fontId="119" fillId="4" borderId="33" xfId="0" applyFont="1" applyFill="1" applyBorder="1" applyAlignment="1">
      <alignment shrinkToFit="1"/>
    </xf>
    <xf numFmtId="43" fontId="119" fillId="0" borderId="0" xfId="1" applyFont="1" applyBorder="1"/>
    <xf numFmtId="2" fontId="136" fillId="4" borderId="31" xfId="0" applyNumberFormat="1" applyFont="1" applyFill="1" applyBorder="1" applyAlignment="1">
      <alignment horizontal="center" vertical="top" wrapText="1"/>
    </xf>
    <xf numFmtId="4" fontId="119" fillId="0" borderId="0" xfId="0" applyNumberFormat="1" applyFont="1"/>
    <xf numFmtId="189" fontId="119" fillId="0" borderId="0" xfId="0" applyNumberFormat="1" applyFont="1"/>
    <xf numFmtId="4" fontId="119" fillId="0" borderId="0" xfId="0" applyNumberFormat="1" applyFont="1" applyBorder="1"/>
    <xf numFmtId="0" fontId="140" fillId="0" borderId="0" xfId="0" applyFont="1"/>
    <xf numFmtId="0" fontId="139" fillId="0" borderId="18" xfId="0" applyFont="1" applyBorder="1" applyAlignment="1">
      <alignment horizontal="centerContinuous"/>
    </xf>
    <xf numFmtId="0" fontId="139" fillId="0" borderId="0" xfId="0" applyFont="1" applyBorder="1" applyAlignment="1">
      <alignment horizontal="center"/>
    </xf>
    <xf numFmtId="0" fontId="139" fillId="0" borderId="0" xfId="0" applyFont="1" applyBorder="1"/>
    <xf numFmtId="0" fontId="138" fillId="0" borderId="0" xfId="0" applyFont="1"/>
    <xf numFmtId="0" fontId="141" fillId="0" borderId="31" xfId="7" applyFont="1" applyBorder="1" applyAlignment="1">
      <alignment horizontal="left" vertical="center" wrapText="1"/>
    </xf>
    <xf numFmtId="0" fontId="141" fillId="0" borderId="31" xfId="7" applyFont="1" applyBorder="1" applyAlignment="1">
      <alignment horizontal="center" vertical="center" wrapText="1"/>
    </xf>
    <xf numFmtId="0" fontId="141" fillId="3" borderId="31" xfId="7" applyFont="1" applyFill="1" applyBorder="1" applyAlignment="1">
      <alignment horizontal="center" vertical="center" wrapText="1"/>
    </xf>
    <xf numFmtId="0" fontId="142" fillId="3" borderId="31" xfId="7" applyFont="1" applyFill="1" applyBorder="1" applyAlignment="1">
      <alignment horizontal="center" vertical="center" wrapText="1"/>
    </xf>
    <xf numFmtId="0" fontId="132" fillId="0" borderId="31" xfId="0" applyFont="1" applyBorder="1" applyAlignment="1">
      <alignment horizontal="left" vertical="top" wrapText="1"/>
    </xf>
    <xf numFmtId="0" fontId="132" fillId="0" borderId="31" xfId="0" applyFont="1" applyBorder="1" applyAlignment="1">
      <alignment horizontal="center" vertical="center" wrapText="1"/>
    </xf>
    <xf numFmtId="0" fontId="138" fillId="0" borderId="31" xfId="0" applyFont="1" applyBorder="1" applyAlignment="1">
      <alignment horizontal="center" vertical="center" wrapText="1"/>
    </xf>
    <xf numFmtId="0" fontId="132" fillId="0" borderId="31" xfId="0" applyFont="1" applyBorder="1" applyAlignment="1">
      <alignment horizontal="center" wrapText="1"/>
    </xf>
    <xf numFmtId="0" fontId="132" fillId="0" borderId="31" xfId="0" applyFont="1" applyBorder="1" applyAlignment="1">
      <alignment horizontal="center" vertical="top" wrapText="1"/>
    </xf>
    <xf numFmtId="0" fontId="138" fillId="0" borderId="31" xfId="0" applyFont="1" applyBorder="1" applyAlignment="1">
      <alignment horizontal="center" wrapText="1"/>
    </xf>
    <xf numFmtId="0" fontId="130" fillId="0" borderId="0" xfId="0" applyFont="1" applyBorder="1" applyAlignment="1"/>
    <xf numFmtId="0" fontId="117" fillId="0" borderId="0" xfId="0" applyFont="1" applyBorder="1" applyAlignment="1"/>
    <xf numFmtId="0" fontId="143" fillId="0" borderId="0" xfId="0" applyFont="1" applyBorder="1" applyAlignment="1"/>
    <xf numFmtId="0" fontId="134" fillId="0" borderId="0" xfId="0" applyFont="1" applyAlignment="1">
      <alignment horizontal="left"/>
    </xf>
    <xf numFmtId="0" fontId="117" fillId="0" borderId="0" xfId="0" applyFont="1" applyFill="1" applyAlignment="1">
      <alignment horizontal="left"/>
    </xf>
    <xf numFmtId="0" fontId="134" fillId="0" borderId="0" xfId="0" applyFont="1" applyFill="1" applyAlignment="1">
      <alignment horizontal="left"/>
    </xf>
    <xf numFmtId="0" fontId="119" fillId="0" borderId="0" xfId="0" applyFont="1" applyFill="1" applyBorder="1" applyAlignment="1">
      <alignment horizontal="centerContinuous"/>
    </xf>
    <xf numFmtId="0" fontId="129" fillId="0" borderId="0" xfId="0" applyFont="1" applyFill="1" applyAlignment="1">
      <alignment horizontal="centerContinuous"/>
    </xf>
    <xf numFmtId="0" fontId="28" fillId="0" borderId="94" xfId="0" applyFont="1" applyFill="1" applyBorder="1"/>
    <xf numFmtId="0" fontId="21" fillId="0" borderId="0" xfId="0" quotePrefix="1" applyFont="1" applyFill="1" applyBorder="1"/>
    <xf numFmtId="0" fontId="21" fillId="0" borderId="0" xfId="0" quotePrefix="1" applyFont="1" applyFill="1" applyBorder="1" applyAlignment="1">
      <alignment horizontal="centerContinuous"/>
    </xf>
    <xf numFmtId="0" fontId="145" fillId="3" borderId="36" xfId="28" applyFont="1" applyFill="1" applyBorder="1" applyAlignment="1">
      <alignment vertical="top" wrapText="1"/>
    </xf>
    <xf numFmtId="0" fontId="146" fillId="0" borderId="0" xfId="0" applyFont="1"/>
    <xf numFmtId="0" fontId="144" fillId="0" borderId="0" xfId="0" applyFont="1"/>
    <xf numFmtId="0" fontId="145" fillId="3" borderId="31" xfId="28" applyFont="1" applyFill="1" applyBorder="1" applyAlignment="1">
      <alignment horizontal="center"/>
    </xf>
    <xf numFmtId="0" fontId="145" fillId="3" borderId="43" xfId="28" applyFont="1" applyFill="1" applyBorder="1" applyAlignment="1">
      <alignment horizontal="left" vertical="top" wrapText="1"/>
    </xf>
    <xf numFmtId="0" fontId="145" fillId="3" borderId="32" xfId="28" applyFont="1" applyFill="1" applyBorder="1" applyAlignment="1">
      <alignment horizontal="left" vertical="top" wrapText="1"/>
    </xf>
    <xf numFmtId="0" fontId="145" fillId="3" borderId="36" xfId="28" applyFont="1" applyFill="1" applyBorder="1" applyAlignment="1">
      <alignment vertical="top"/>
    </xf>
    <xf numFmtId="0" fontId="145" fillId="3" borderId="43" xfId="28" applyFont="1" applyFill="1" applyBorder="1" applyAlignment="1">
      <alignment vertical="top"/>
    </xf>
    <xf numFmtId="0" fontId="145" fillId="3" borderId="32" xfId="28" applyFont="1" applyFill="1" applyBorder="1" applyAlignment="1">
      <alignment vertical="top"/>
    </xf>
    <xf numFmtId="0" fontId="145" fillId="3" borderId="43" xfId="28" applyFont="1" applyFill="1" applyBorder="1" applyAlignment="1">
      <alignment vertical="top" wrapText="1"/>
    </xf>
    <xf numFmtId="0" fontId="145" fillId="3" borderId="32" xfId="28" applyFont="1" applyFill="1" applyBorder="1" applyAlignment="1">
      <alignment vertical="top" wrapText="1"/>
    </xf>
    <xf numFmtId="0" fontId="147" fillId="3" borderId="36" xfId="28" applyFont="1" applyFill="1" applyBorder="1" applyAlignment="1">
      <alignment horizontal="left" vertical="top" wrapText="1"/>
    </xf>
    <xf numFmtId="0" fontId="147" fillId="3" borderId="36" xfId="28" applyFont="1" applyFill="1" applyBorder="1" applyAlignment="1">
      <alignment vertical="top"/>
    </xf>
    <xf numFmtId="4" fontId="147" fillId="3" borderId="36" xfId="28" applyNumberFormat="1" applyFont="1" applyFill="1" applyBorder="1" applyAlignment="1">
      <alignment vertical="top"/>
    </xf>
    <xf numFmtId="0" fontId="147" fillId="3" borderId="43" xfId="28" applyFont="1" applyFill="1" applyBorder="1" applyAlignment="1">
      <alignment vertical="top"/>
    </xf>
    <xf numFmtId="0" fontId="148" fillId="0" borderId="18" xfId="0" applyFont="1" applyBorder="1" applyAlignment="1">
      <alignment horizontal="centerContinuous"/>
    </xf>
    <xf numFmtId="0" fontId="126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126" fillId="0" borderId="19" xfId="0" applyFont="1" applyFill="1" applyBorder="1" applyAlignment="1">
      <alignment horizontal="center"/>
    </xf>
    <xf numFmtId="0" fontId="126" fillId="0" borderId="14" xfId="0" applyFont="1" applyFill="1" applyBorder="1" applyAlignment="1">
      <alignment horizontal="center"/>
    </xf>
    <xf numFmtId="0" fontId="126" fillId="0" borderId="15" xfId="0" applyFont="1" applyFill="1" applyBorder="1" applyAlignment="1">
      <alignment horizontal="center"/>
    </xf>
    <xf numFmtId="0" fontId="126" fillId="0" borderId="16" xfId="0" applyFont="1" applyFill="1" applyBorder="1" applyAlignment="1">
      <alignment horizontal="center"/>
    </xf>
    <xf numFmtId="0" fontId="126" fillId="0" borderId="2" xfId="0" applyFont="1" applyFill="1" applyBorder="1" applyAlignment="1">
      <alignment horizontal="center"/>
    </xf>
    <xf numFmtId="0" fontId="126" fillId="0" borderId="17" xfId="0" applyFont="1" applyFill="1" applyBorder="1" applyAlignment="1">
      <alignment horizontal="center"/>
    </xf>
    <xf numFmtId="0" fontId="126" fillId="0" borderId="18" xfId="0" applyFont="1" applyFill="1" applyBorder="1" applyAlignment="1">
      <alignment horizontal="center"/>
    </xf>
    <xf numFmtId="0" fontId="126" fillId="0" borderId="20" xfId="0" applyFont="1" applyFill="1" applyBorder="1" applyAlignment="1">
      <alignment horizontal="center"/>
    </xf>
    <xf numFmtId="0" fontId="12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9" fillId="0" borderId="0" xfId="28" applyFont="1" applyFill="1" applyAlignment="1">
      <alignment horizontal="left"/>
    </xf>
    <xf numFmtId="0" fontId="21" fillId="0" borderId="0" xfId="28" applyFont="1" applyFill="1"/>
    <xf numFmtId="0" fontId="29" fillId="0" borderId="40" xfId="28" applyFont="1" applyFill="1" applyBorder="1" applyAlignment="1">
      <alignment horizontal="left"/>
    </xf>
    <xf numFmtId="0" fontId="21" fillId="0" borderId="0" xfId="28" applyFont="1" applyFill="1" applyBorder="1" applyAlignment="1"/>
    <xf numFmtId="0" fontId="21" fillId="0" borderId="0" xfId="28" applyFont="1" applyFill="1" applyBorder="1"/>
    <xf numFmtId="0" fontId="29" fillId="0" borderId="40" xfId="28" applyFont="1" applyFill="1" applyBorder="1" applyAlignment="1"/>
    <xf numFmtId="0" fontId="21" fillId="0" borderId="40" xfId="28" applyFont="1" applyFill="1" applyBorder="1"/>
    <xf numFmtId="0" fontId="90" fillId="0" borderId="40" xfId="28" applyFont="1" applyFill="1" applyBorder="1"/>
    <xf numFmtId="0" fontId="21" fillId="0" borderId="0" xfId="28" applyFont="1" applyFill="1" applyAlignment="1">
      <alignment horizontal="center"/>
    </xf>
    <xf numFmtId="0" fontId="29" fillId="0" borderId="40" xfId="28" applyFont="1" applyFill="1" applyBorder="1"/>
    <xf numFmtId="0" fontId="29" fillId="0" borderId="0" xfId="28" applyFont="1" applyFill="1" applyBorder="1"/>
    <xf numFmtId="0" fontId="28" fillId="0" borderId="31" xfId="28" applyFont="1" applyFill="1" applyBorder="1" applyAlignment="1">
      <alignment horizontal="center" shrinkToFit="1"/>
    </xf>
    <xf numFmtId="43" fontId="90" fillId="0" borderId="31" xfId="28" applyNumberFormat="1" applyFont="1" applyFill="1" applyBorder="1" applyAlignment="1">
      <alignment shrinkToFit="1"/>
    </xf>
    <xf numFmtId="4" fontId="90" fillId="0" borderId="31" xfId="28" applyNumberFormat="1" applyFont="1" applyFill="1" applyBorder="1" applyAlignment="1">
      <alignment shrinkToFit="1"/>
    </xf>
    <xf numFmtId="0" fontId="21" fillId="0" borderId="0" xfId="28" applyFont="1" applyFill="1" applyAlignment="1">
      <alignment shrinkToFit="1"/>
    </xf>
    <xf numFmtId="43" fontId="29" fillId="0" borderId="31" xfId="28" applyNumberFormat="1" applyFont="1" applyFill="1" applyBorder="1" applyAlignment="1">
      <alignment shrinkToFit="1"/>
    </xf>
    <xf numFmtId="0" fontId="21" fillId="0" borderId="31" xfId="28" applyFont="1" applyFill="1" applyBorder="1" applyAlignment="1">
      <alignment horizontal="center" shrinkToFit="1"/>
    </xf>
    <xf numFmtId="0" fontId="21" fillId="0" borderId="0" xfId="28" applyFont="1" applyFill="1" applyBorder="1" applyAlignment="1">
      <alignment horizontal="center"/>
    </xf>
    <xf numFmtId="0" fontId="21" fillId="0" borderId="31" xfId="28" applyFont="1" applyFill="1" applyBorder="1" applyAlignment="1">
      <alignment horizontal="center"/>
    </xf>
    <xf numFmtId="0" fontId="21" fillId="0" borderId="44" xfId="28" applyFont="1" applyFill="1" applyBorder="1" applyAlignment="1">
      <alignment horizontal="center"/>
    </xf>
    <xf numFmtId="0" fontId="21" fillId="0" borderId="45" xfId="28" applyFont="1" applyFill="1" applyBorder="1" applyAlignment="1">
      <alignment horizontal="center"/>
    </xf>
    <xf numFmtId="0" fontId="21" fillId="0" borderId="48" xfId="28" applyFont="1" applyFill="1" applyBorder="1" applyAlignment="1">
      <alignment horizontal="center"/>
    </xf>
    <xf numFmtId="194" fontId="90" fillId="0" borderId="45" xfId="28" applyNumberFormat="1" applyFont="1" applyFill="1" applyBorder="1" applyAlignment="1">
      <alignment horizontal="right"/>
    </xf>
    <xf numFmtId="0" fontId="21" fillId="0" borderId="43" xfId="28" applyFont="1" applyFill="1" applyBorder="1" applyAlignment="1">
      <alignment horizontal="center"/>
    </xf>
    <xf numFmtId="0" fontId="21" fillId="0" borderId="49" xfId="28" applyFont="1" applyFill="1" applyBorder="1"/>
    <xf numFmtId="0" fontId="21" fillId="0" borderId="50" xfId="28" applyFont="1" applyFill="1" applyBorder="1"/>
    <xf numFmtId="0" fontId="21" fillId="0" borderId="51" xfId="28" applyFont="1" applyFill="1" applyBorder="1"/>
    <xf numFmtId="0" fontId="21" fillId="0" borderId="52" xfId="28" applyFont="1" applyFill="1" applyBorder="1" applyAlignment="1">
      <alignment horizontal="center"/>
    </xf>
    <xf numFmtId="0" fontId="21" fillId="0" borderId="41" xfId="28" applyFont="1" applyFill="1" applyBorder="1"/>
    <xf numFmtId="0" fontId="21" fillId="0" borderId="47" xfId="28" applyFont="1" applyFill="1" applyBorder="1"/>
    <xf numFmtId="0" fontId="21" fillId="0" borderId="16" xfId="28" applyFont="1" applyFill="1" applyBorder="1"/>
    <xf numFmtId="0" fontId="21" fillId="0" borderId="2" xfId="28" applyFont="1" applyFill="1" applyBorder="1"/>
    <xf numFmtId="0" fontId="21" fillId="0" borderId="52" xfId="28" applyFont="1" applyFill="1" applyBorder="1"/>
    <xf numFmtId="1" fontId="90" fillId="0" borderId="42" xfId="28" applyNumberFormat="1" applyFont="1" applyFill="1" applyBorder="1" applyAlignment="1">
      <alignment horizontal="center"/>
    </xf>
    <xf numFmtId="194" fontId="29" fillId="0" borderId="44" xfId="28" applyNumberFormat="1" applyFont="1" applyFill="1" applyBorder="1" applyAlignment="1">
      <alignment horizontal="right"/>
    </xf>
    <xf numFmtId="4" fontId="116" fillId="0" borderId="45" xfId="28" applyNumberFormat="1" applyFont="1" applyFill="1" applyBorder="1" applyAlignment="1">
      <alignment horizontal="right"/>
    </xf>
    <xf numFmtId="2" fontId="116" fillId="0" borderId="45" xfId="28" applyNumberFormat="1" applyFont="1" applyFill="1" applyBorder="1" applyAlignment="1">
      <alignment horizontal="right"/>
    </xf>
    <xf numFmtId="0" fontId="116" fillId="0" borderId="0" xfId="28" applyFont="1" applyFill="1"/>
    <xf numFmtId="43" fontId="90" fillId="0" borderId="45" xfId="23" applyNumberFormat="1" applyFont="1" applyFill="1" applyBorder="1" applyAlignment="1">
      <alignment horizontal="right" shrinkToFit="1"/>
    </xf>
    <xf numFmtId="43" fontId="90" fillId="0" borderId="48" xfId="28" applyNumberFormat="1" applyFont="1" applyFill="1" applyBorder="1" applyAlignment="1">
      <alignment shrinkToFit="1"/>
    </xf>
    <xf numFmtId="43" fontId="90" fillId="0" borderId="43" xfId="28" applyNumberFormat="1" applyFont="1" applyFill="1" applyBorder="1" applyAlignment="1">
      <alignment shrinkToFit="1"/>
    </xf>
    <xf numFmtId="43" fontId="21" fillId="0" borderId="0" xfId="28" applyNumberFormat="1" applyFont="1" applyFill="1"/>
    <xf numFmtId="0" fontId="128" fillId="0" borderId="0" xfId="28" applyFont="1" applyFill="1"/>
    <xf numFmtId="0" fontId="21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2" borderId="43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119" fillId="0" borderId="0" xfId="0" applyFont="1" applyAlignment="1">
      <alignment horizontal="center"/>
    </xf>
    <xf numFmtId="4" fontId="123" fillId="0" borderId="31" xfId="0" applyNumberFormat="1" applyFont="1" applyFill="1" applyBorder="1"/>
    <xf numFmtId="0" fontId="28" fillId="0" borderId="0" xfId="0" applyFont="1" applyFill="1" applyBorder="1" applyAlignment="1">
      <alignment horizontal="left" vertical="center"/>
    </xf>
    <xf numFmtId="0" fontId="43" fillId="0" borderId="0" xfId="18" applyNumberFormat="1" applyFont="1" applyFill="1" applyBorder="1" applyAlignment="1">
      <alignment horizontal="center" vertical="top" wrapText="1"/>
    </xf>
    <xf numFmtId="0" fontId="43" fillId="0" borderId="0" xfId="18" applyNumberFormat="1" applyFont="1" applyFill="1" applyBorder="1" applyAlignment="1">
      <alignment horizontal="left" wrapText="1"/>
    </xf>
    <xf numFmtId="0" fontId="43" fillId="0" borderId="0" xfId="18" applyNumberFormat="1" applyFont="1" applyFill="1" applyBorder="1" applyAlignment="1">
      <alignment horizontal="left"/>
    </xf>
    <xf numFmtId="0" fontId="44" fillId="0" borderId="0" xfId="18" applyFont="1" applyFill="1" applyBorder="1" applyAlignment="1">
      <alignment vertical="top" wrapText="1"/>
    </xf>
    <xf numFmtId="0" fontId="43" fillId="0" borderId="0" xfId="18" applyNumberFormat="1" applyFont="1" applyFill="1" applyBorder="1" applyAlignment="1">
      <alignment horizontal="center" vertical="center" wrapText="1"/>
    </xf>
    <xf numFmtId="0" fontId="43" fillId="0" borderId="0" xfId="18" applyNumberFormat="1" applyFont="1" applyFill="1" applyBorder="1" applyAlignment="1">
      <alignment vertical="center"/>
    </xf>
    <xf numFmtId="0" fontId="33" fillId="0" borderId="27" xfId="18" applyFont="1" applyFill="1" applyBorder="1" applyAlignment="1">
      <alignment horizontal="center" vertical="center" wrapText="1"/>
    </xf>
    <xf numFmtId="0" fontId="44" fillId="0" borderId="27" xfId="18" applyFont="1" applyFill="1" applyBorder="1" applyAlignment="1">
      <alignment vertical="top" wrapText="1"/>
    </xf>
    <xf numFmtId="0" fontId="129" fillId="12" borderId="19" xfId="0" applyFont="1" applyFill="1" applyBorder="1" applyAlignment="1">
      <alignment horizontal="centerContinuous" vertical="center"/>
    </xf>
    <xf numFmtId="0" fontId="129" fillId="12" borderId="15" xfId="0" applyFont="1" applyFill="1" applyBorder="1" applyAlignment="1">
      <alignment horizontal="centerContinuous" vertical="center"/>
    </xf>
    <xf numFmtId="0" fontId="129" fillId="12" borderId="34" xfId="0" applyFont="1" applyFill="1" applyBorder="1" applyAlignment="1">
      <alignment horizontal="centerContinuous"/>
    </xf>
    <xf numFmtId="0" fontId="129" fillId="12" borderId="35" xfId="0" applyFont="1" applyFill="1" applyBorder="1" applyAlignment="1">
      <alignment horizontal="centerContinuous"/>
    </xf>
    <xf numFmtId="0" fontId="122" fillId="12" borderId="35" xfId="0" applyFont="1" applyFill="1" applyBorder="1" applyAlignment="1">
      <alignment horizontal="centerContinuous"/>
    </xf>
    <xf numFmtId="0" fontId="40" fillId="12" borderId="33" xfId="0" applyFont="1" applyFill="1" applyBorder="1" applyAlignment="1">
      <alignment horizontal="center"/>
    </xf>
    <xf numFmtId="0" fontId="129" fillId="12" borderId="17" xfId="0" applyFont="1" applyFill="1" applyBorder="1" applyAlignment="1">
      <alignment horizontal="centerContinuous" vertical="center"/>
    </xf>
    <xf numFmtId="0" fontId="129" fillId="12" borderId="20" xfId="0" applyFont="1" applyFill="1" applyBorder="1" applyAlignment="1">
      <alignment horizontal="centerContinuous" vertical="center"/>
    </xf>
    <xf numFmtId="0" fontId="129" fillId="12" borderId="33" xfId="0" applyFont="1" applyFill="1" applyBorder="1" applyAlignment="1">
      <alignment horizontal="centerContinuous"/>
    </xf>
    <xf numFmtId="0" fontId="129" fillId="12" borderId="36" xfId="0" quotePrefix="1" applyFont="1" applyFill="1" applyBorder="1" applyAlignment="1">
      <alignment horizontal="centerContinuous"/>
    </xf>
    <xf numFmtId="0" fontId="40" fillId="12" borderId="36" xfId="0" applyFont="1" applyFill="1" applyBorder="1" applyAlignment="1">
      <alignment horizontal="center" vertical="center"/>
    </xf>
    <xf numFmtId="0" fontId="129" fillId="12" borderId="36" xfId="0" applyFont="1" applyFill="1" applyBorder="1" applyAlignment="1">
      <alignment horizontal="center" vertical="center"/>
    </xf>
    <xf numFmtId="0" fontId="129" fillId="12" borderId="31" xfId="0" applyFont="1" applyFill="1" applyBorder="1" applyAlignment="1">
      <alignment horizontal="center" vertical="center"/>
    </xf>
    <xf numFmtId="0" fontId="138" fillId="12" borderId="31" xfId="0" applyFont="1" applyFill="1" applyBorder="1" applyAlignment="1">
      <alignment horizontal="center" vertical="center"/>
    </xf>
    <xf numFmtId="0" fontId="129" fillId="12" borderId="32" xfId="0" applyFont="1" applyFill="1" applyBorder="1" applyAlignment="1">
      <alignment horizontal="center" wrapText="1"/>
    </xf>
    <xf numFmtId="0" fontId="40" fillId="12" borderId="32" xfId="0" applyFont="1" applyFill="1" applyBorder="1" applyAlignment="1">
      <alignment horizontal="center" vertical="center"/>
    </xf>
    <xf numFmtId="0" fontId="40" fillId="12" borderId="36" xfId="0" applyFont="1" applyFill="1" applyBorder="1" applyAlignment="1">
      <alignment vertical="center"/>
    </xf>
    <xf numFmtId="0" fontId="129" fillId="12" borderId="36" xfId="0" applyFont="1" applyFill="1" applyBorder="1" applyAlignment="1">
      <alignment vertical="center" wrapText="1"/>
    </xf>
    <xf numFmtId="0" fontId="40" fillId="12" borderId="43" xfId="0" applyFont="1" applyFill="1" applyBorder="1" applyAlignment="1">
      <alignment horizontal="center" vertical="center"/>
    </xf>
    <xf numFmtId="0" fontId="129" fillId="12" borderId="43" xfId="0" applyFont="1" applyFill="1" applyBorder="1" applyAlignment="1">
      <alignment horizontal="center" vertical="center"/>
    </xf>
    <xf numFmtId="0" fontId="40" fillId="12" borderId="32" xfId="0" applyFont="1" applyFill="1" applyBorder="1" applyAlignment="1">
      <alignment vertical="center"/>
    </xf>
    <xf numFmtId="0" fontId="129" fillId="12" borderId="32" xfId="0" applyFont="1" applyFill="1" applyBorder="1" applyAlignment="1">
      <alignment horizontal="center" vertical="center"/>
    </xf>
    <xf numFmtId="0" fontId="79" fillId="0" borderId="0" xfId="0" applyFont="1" applyAlignment="1"/>
    <xf numFmtId="0" fontId="27" fillId="12" borderId="19" xfId="0" applyFont="1" applyFill="1" applyBorder="1"/>
    <xf numFmtId="0" fontId="27" fillId="12" borderId="14" xfId="0" applyFont="1" applyFill="1" applyBorder="1"/>
    <xf numFmtId="0" fontId="116" fillId="12" borderId="14" xfId="0" applyFont="1" applyFill="1" applyBorder="1"/>
    <xf numFmtId="0" fontId="28" fillId="12" borderId="14" xfId="0" applyFont="1" applyFill="1" applyBorder="1"/>
    <xf numFmtId="0" fontId="28" fillId="12" borderId="15" xfId="0" applyFont="1" applyFill="1" applyBorder="1" applyAlignment="1">
      <alignment horizontal="center"/>
    </xf>
    <xf numFmtId="0" fontId="28" fillId="12" borderId="16" xfId="0" applyFont="1" applyFill="1" applyBorder="1"/>
    <xf numFmtId="0" fontId="27" fillId="12" borderId="0" xfId="0" applyFont="1" applyFill="1" applyBorder="1"/>
    <xf numFmtId="0" fontId="116" fillId="12" borderId="0" xfId="0" applyFont="1" applyFill="1" applyBorder="1"/>
    <xf numFmtId="0" fontId="28" fillId="12" borderId="0" xfId="0" applyFont="1" applyFill="1" applyBorder="1"/>
    <xf numFmtId="0" fontId="28" fillId="12" borderId="2" xfId="0" applyFont="1" applyFill="1" applyBorder="1" applyAlignment="1">
      <alignment horizontal="center"/>
    </xf>
    <xf numFmtId="0" fontId="28" fillId="12" borderId="17" xfId="0" applyFont="1" applyFill="1" applyBorder="1"/>
    <xf numFmtId="0" fontId="28" fillId="12" borderId="18" xfId="0" applyFont="1" applyFill="1" applyBorder="1"/>
    <xf numFmtId="0" fontId="116" fillId="12" borderId="18" xfId="0" applyFont="1" applyFill="1" applyBorder="1"/>
    <xf numFmtId="0" fontId="28" fillId="12" borderId="20" xfId="0" applyFont="1" applyFill="1" applyBorder="1" applyAlignment="1">
      <alignment horizontal="center"/>
    </xf>
    <xf numFmtId="0" fontId="40" fillId="14" borderId="34" xfId="0" applyFont="1" applyFill="1" applyBorder="1" applyAlignment="1">
      <alignment horizontal="centerContinuous"/>
    </xf>
    <xf numFmtId="0" fontId="28" fillId="14" borderId="35" xfId="0" applyFont="1" applyFill="1" applyBorder="1" applyAlignment="1">
      <alignment horizontal="centerContinuous"/>
    </xf>
    <xf numFmtId="0" fontId="116" fillId="14" borderId="35" xfId="0" applyFont="1" applyFill="1" applyBorder="1" applyAlignment="1">
      <alignment horizontal="centerContinuous"/>
    </xf>
    <xf numFmtId="0" fontId="116" fillId="14" borderId="33" xfId="0" applyFont="1" applyFill="1" applyBorder="1" applyAlignment="1">
      <alignment horizontal="centerContinuous"/>
    </xf>
    <xf numFmtId="0" fontId="25" fillId="0" borderId="0" xfId="0" applyFont="1" applyAlignment="1">
      <alignment horizontal="centerContinuous"/>
    </xf>
    <xf numFmtId="0" fontId="95" fillId="0" borderId="0" xfId="0" applyFont="1" applyBorder="1" applyAlignment="1">
      <alignment horizontal="left"/>
    </xf>
    <xf numFmtId="0" fontId="22" fillId="2" borderId="36" xfId="0" applyFont="1" applyFill="1" applyBorder="1" applyAlignment="1">
      <alignment horizontal="centerContinuous"/>
    </xf>
    <xf numFmtId="0" fontId="27" fillId="2" borderId="32" xfId="0" applyFont="1" applyFill="1" applyBorder="1" applyAlignment="1">
      <alignment horizontal="center"/>
    </xf>
    <xf numFmtId="4" fontId="117" fillId="11" borderId="31" xfId="0" applyNumberFormat="1" applyFont="1" applyFill="1" applyBorder="1" applyAlignment="1">
      <alignment horizontal="center"/>
    </xf>
    <xf numFmtId="3" fontId="95" fillId="0" borderId="0" xfId="0" applyNumberFormat="1" applyFont="1" applyBorder="1" applyAlignment="1">
      <alignment horizontal="left"/>
    </xf>
    <xf numFmtId="4" fontId="150" fillId="11" borderId="31" xfId="0" applyNumberFormat="1" applyFont="1" applyFill="1" applyBorder="1" applyAlignment="1">
      <alignment horizontal="center"/>
    </xf>
    <xf numFmtId="0" fontId="60" fillId="0" borderId="0" xfId="0" quotePrefix="1" applyFont="1" applyBorder="1"/>
    <xf numFmtId="0" fontId="150" fillId="0" borderId="40" xfId="0" applyFont="1" applyBorder="1" applyAlignment="1">
      <alignment horizontal="left"/>
    </xf>
    <xf numFmtId="4" fontId="75" fillId="13" borderId="31" xfId="0" applyNumberFormat="1" applyFont="1" applyFill="1" applyBorder="1" applyAlignment="1">
      <alignment horizontal="center"/>
    </xf>
    <xf numFmtId="0" fontId="151" fillId="0" borderId="40" xfId="0" applyFont="1" applyBorder="1" applyAlignment="1">
      <alignment horizontal="center"/>
    </xf>
    <xf numFmtId="4" fontId="33" fillId="0" borderId="31" xfId="0" applyNumberFormat="1" applyFont="1" applyBorder="1" applyAlignment="1">
      <alignment shrinkToFit="1"/>
    </xf>
    <xf numFmtId="43" fontId="33" fillId="0" borderId="31" xfId="1" applyFont="1" applyBorder="1" applyAlignment="1">
      <alignment shrinkToFit="1"/>
    </xf>
    <xf numFmtId="4" fontId="33" fillId="4" borderId="31" xfId="0" applyNumberFormat="1" applyFont="1" applyFill="1" applyBorder="1" applyAlignment="1">
      <alignment shrinkToFit="1"/>
    </xf>
    <xf numFmtId="3" fontId="33" fillId="4" borderId="31" xfId="0" applyNumberFormat="1" applyFont="1" applyFill="1" applyBorder="1" applyAlignment="1">
      <alignment shrinkToFit="1"/>
    </xf>
    <xf numFmtId="0" fontId="33" fillId="2" borderId="36" xfId="0" applyFont="1" applyFill="1" applyBorder="1" applyAlignment="1">
      <alignment horizontal="center"/>
    </xf>
    <xf numFmtId="3" fontId="27" fillId="0" borderId="31" xfId="0" applyNumberFormat="1" applyFont="1" applyBorder="1"/>
    <xf numFmtId="43" fontId="33" fillId="11" borderId="31" xfId="1" applyFont="1" applyFill="1" applyBorder="1" applyAlignment="1"/>
    <xf numFmtId="43" fontId="27" fillId="11" borderId="31" xfId="1" applyFont="1" applyFill="1" applyBorder="1" applyAlignment="1"/>
    <xf numFmtId="0" fontId="40" fillId="0" borderId="0" xfId="30" applyFont="1"/>
    <xf numFmtId="0" fontId="27" fillId="0" borderId="0" xfId="30" applyFont="1"/>
    <xf numFmtId="0" fontId="33" fillId="0" borderId="0" xfId="30" applyFont="1"/>
    <xf numFmtId="0" fontId="28" fillId="0" borderId="0" xfId="30" applyFont="1" applyBorder="1"/>
    <xf numFmtId="0" fontId="28" fillId="0" borderId="31" xfId="30" applyFont="1" applyBorder="1" applyAlignment="1">
      <alignment horizontal="center"/>
    </xf>
    <xf numFmtId="189" fontId="28" fillId="0" borderId="31" xfId="40" applyNumberFormat="1" applyFont="1" applyFill="1" applyBorder="1" applyAlignment="1">
      <alignment horizontal="center"/>
    </xf>
    <xf numFmtId="189" fontId="152" fillId="0" borderId="31" xfId="40" applyNumberFormat="1" applyFont="1" applyFill="1" applyBorder="1" applyAlignment="1">
      <alignment horizontal="center"/>
    </xf>
    <xf numFmtId="2" fontId="28" fillId="0" borderId="31" xfId="30" applyNumberFormat="1" applyFont="1" applyBorder="1" applyAlignment="1">
      <alignment shrinkToFit="1"/>
    </xf>
    <xf numFmtId="4" fontId="28" fillId="0" borderId="0" xfId="30" applyNumberFormat="1" applyFont="1" applyBorder="1" applyAlignment="1">
      <alignment shrinkToFit="1"/>
    </xf>
    <xf numFmtId="2" fontId="28" fillId="0" borderId="0" xfId="30" applyNumberFormat="1" applyFont="1"/>
    <xf numFmtId="0" fontId="28" fillId="0" borderId="31" xfId="30" applyFont="1" applyBorder="1" applyAlignment="1">
      <alignment shrinkToFit="1"/>
    </xf>
    <xf numFmtId="43" fontId="28" fillId="0" borderId="31" xfId="40" applyFont="1" applyFill="1" applyBorder="1" applyAlignment="1">
      <alignment horizontal="center"/>
    </xf>
    <xf numFmtId="43" fontId="28" fillId="0" borderId="93" xfId="40" applyFont="1" applyBorder="1" applyAlignment="1">
      <alignment horizontal="center"/>
    </xf>
    <xf numFmtId="43" fontId="28" fillId="0" borderId="0" xfId="40" applyFont="1" applyBorder="1"/>
    <xf numFmtId="0" fontId="43" fillId="0" borderId="0" xfId="30" applyFont="1"/>
    <xf numFmtId="43" fontId="28" fillId="0" borderId="0" xfId="30" applyNumberFormat="1" applyFont="1"/>
    <xf numFmtId="4" fontId="28" fillId="0" borderId="0" xfId="30" applyNumberFormat="1" applyFont="1" applyBorder="1"/>
    <xf numFmtId="0" fontId="28" fillId="14" borderId="0" xfId="30" applyFont="1" applyFill="1"/>
    <xf numFmtId="0" fontId="27" fillId="14" borderId="0" xfId="30" applyFont="1" applyFill="1"/>
    <xf numFmtId="0" fontId="28" fillId="11" borderId="0" xfId="30" applyFont="1" applyFill="1"/>
    <xf numFmtId="0" fontId="28" fillId="0" borderId="31" xfId="30" applyFont="1" applyFill="1" applyBorder="1" applyAlignment="1">
      <alignment horizontal="center"/>
    </xf>
    <xf numFmtId="0" fontId="28" fillId="0" borderId="20" xfId="30" applyFont="1" applyFill="1" applyBorder="1" applyAlignment="1">
      <alignment horizontal="center"/>
    </xf>
    <xf numFmtId="43" fontId="28" fillId="0" borderId="32" xfId="40" applyFont="1" applyFill="1" applyBorder="1"/>
    <xf numFmtId="43" fontId="28" fillId="0" borderId="32" xfId="40" applyFont="1" applyFill="1" applyBorder="1" applyAlignment="1">
      <alignment horizontal="center"/>
    </xf>
    <xf numFmtId="2" fontId="152" fillId="0" borderId="32" xfId="30" applyNumberFormat="1" applyFont="1" applyFill="1" applyBorder="1" applyAlignment="1">
      <alignment horizontal="center"/>
    </xf>
    <xf numFmtId="2" fontId="28" fillId="0" borderId="32" xfId="30" applyNumberFormat="1" applyFont="1" applyFill="1" applyBorder="1" applyAlignment="1">
      <alignment horizontal="center"/>
    </xf>
    <xf numFmtId="43" fontId="28" fillId="11" borderId="0" xfId="30" applyNumberFormat="1" applyFont="1" applyFill="1"/>
    <xf numFmtId="193" fontId="28" fillId="14" borderId="0" xfId="30" applyNumberFormat="1" applyFont="1" applyFill="1"/>
    <xf numFmtId="2" fontId="28" fillId="0" borderId="32" xfId="30" applyNumberFormat="1" applyFont="1" applyFill="1" applyBorder="1"/>
    <xf numFmtId="43" fontId="28" fillId="14" borderId="0" xfId="30" applyNumberFormat="1" applyFont="1" applyFill="1"/>
    <xf numFmtId="0" fontId="28" fillId="0" borderId="31" xfId="30" applyFont="1" applyBorder="1" applyAlignment="1">
      <alignment horizontal="center" shrinkToFit="1"/>
    </xf>
    <xf numFmtId="43" fontId="28" fillId="0" borderId="31" xfId="40" applyFont="1" applyBorder="1" applyAlignment="1">
      <alignment horizontal="center" shrinkToFit="1"/>
    </xf>
    <xf numFmtId="0" fontId="28" fillId="2" borderId="31" xfId="30" applyFont="1" applyFill="1" applyBorder="1" applyAlignment="1">
      <alignment horizontal="center" shrinkToFit="1"/>
    </xf>
    <xf numFmtId="0" fontId="28" fillId="5" borderId="31" xfId="30" applyFont="1" applyFill="1" applyBorder="1" applyAlignment="1">
      <alignment horizontal="center" shrinkToFit="1"/>
    </xf>
    <xf numFmtId="43" fontId="28" fillId="5" borderId="31" xfId="40" applyFont="1" applyFill="1" applyBorder="1" applyAlignment="1">
      <alignment horizontal="center" shrinkToFit="1"/>
    </xf>
    <xf numFmtId="43" fontId="28" fillId="0" borderId="31" xfId="40" applyFont="1" applyFill="1" applyBorder="1" applyAlignment="1">
      <alignment horizontal="center" shrinkToFit="1"/>
    </xf>
    <xf numFmtId="43" fontId="28" fillId="0" borderId="31" xfId="40" applyFont="1" applyFill="1" applyBorder="1" applyAlignment="1">
      <alignment shrinkToFit="1"/>
    </xf>
    <xf numFmtId="0" fontId="28" fillId="0" borderId="31" xfId="30" applyFont="1" applyFill="1" applyBorder="1" applyAlignment="1">
      <alignment shrinkToFit="1"/>
    </xf>
    <xf numFmtId="4" fontId="27" fillId="14" borderId="31" xfId="0" applyNumberFormat="1" applyFont="1" applyFill="1" applyBorder="1" applyAlignment="1">
      <alignment horizontal="center"/>
    </xf>
    <xf numFmtId="2" fontId="27" fillId="14" borderId="31" xfId="0" applyNumberFormat="1" applyFont="1" applyFill="1" applyBorder="1" applyAlignment="1">
      <alignment horizontal="centerContinuous"/>
    </xf>
    <xf numFmtId="0" fontId="40" fillId="0" borderId="0" xfId="30" applyFont="1" applyFill="1"/>
    <xf numFmtId="0" fontId="28" fillId="0" borderId="0" xfId="30" applyFont="1" applyFill="1"/>
    <xf numFmtId="0" fontId="32" fillId="11" borderId="0" xfId="30" applyFont="1" applyFill="1"/>
    <xf numFmtId="187" fontId="32" fillId="11" borderId="0" xfId="41" applyFont="1" applyFill="1"/>
    <xf numFmtId="43" fontId="32" fillId="11" borderId="0" xfId="30" applyNumberFormat="1" applyFont="1" applyFill="1"/>
    <xf numFmtId="0" fontId="117" fillId="14" borderId="31" xfId="0" applyFont="1" applyFill="1" applyBorder="1" applyAlignment="1">
      <alignment horizontal="center" textRotation="90" wrapText="1"/>
    </xf>
    <xf numFmtId="2" fontId="123" fillId="6" borderId="31" xfId="0" applyNumberFormat="1" applyFont="1" applyFill="1" applyBorder="1" applyAlignment="1">
      <alignment horizontal="center"/>
    </xf>
    <xf numFmtId="0" fontId="120" fillId="0" borderId="0" xfId="0" applyFont="1"/>
    <xf numFmtId="2" fontId="120" fillId="0" borderId="32" xfId="0" applyNumberFormat="1" applyFont="1" applyBorder="1" applyAlignment="1">
      <alignment horizontal="center" vertical="top" wrapText="1"/>
    </xf>
    <xf numFmtId="4" fontId="120" fillId="0" borderId="32" xfId="0" applyNumberFormat="1" applyFont="1" applyBorder="1" applyAlignment="1">
      <alignment horizontal="center" vertical="top" wrapText="1"/>
    </xf>
    <xf numFmtId="4" fontId="116" fillId="0" borderId="31" xfId="9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/>
    </xf>
    <xf numFmtId="0" fontId="109" fillId="0" borderId="0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3" fillId="2" borderId="31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26" fillId="14" borderId="31" xfId="0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/>
    </xf>
    <xf numFmtId="0" fontId="26" fillId="14" borderId="3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4" fontId="154" fillId="0" borderId="31" xfId="0" applyNumberFormat="1" applyFont="1" applyFill="1" applyBorder="1" applyAlignment="1">
      <alignment horizontal="center"/>
    </xf>
    <xf numFmtId="2" fontId="119" fillId="0" borderId="31" xfId="9" applyNumberFormat="1" applyFont="1" applyBorder="1" applyAlignment="1">
      <alignment horizontal="center" vertical="center"/>
    </xf>
    <xf numFmtId="0" fontId="22" fillId="14" borderId="36" xfId="28" applyFont="1" applyFill="1" applyBorder="1" applyAlignment="1">
      <alignment horizontal="center"/>
    </xf>
    <xf numFmtId="0" fontId="22" fillId="14" borderId="36" xfId="28" applyFont="1" applyFill="1" applyBorder="1" applyAlignment="1">
      <alignment horizontal="center" vertical="center" wrapText="1"/>
    </xf>
    <xf numFmtId="0" fontId="27" fillId="14" borderId="36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/>
    </xf>
    <xf numFmtId="0" fontId="22" fillId="14" borderId="32" xfId="28" applyFont="1" applyFill="1" applyBorder="1" applyAlignment="1">
      <alignment horizontal="center" vertical="center" wrapText="1"/>
    </xf>
    <xf numFmtId="0" fontId="27" fillId="14" borderId="32" xfId="28" applyFont="1" applyFill="1" applyBorder="1" applyAlignment="1">
      <alignment horizontal="center"/>
    </xf>
    <xf numFmtId="0" fontId="27" fillId="14" borderId="31" xfId="28" applyFont="1" applyFill="1" applyBorder="1" applyAlignment="1">
      <alignment horizontal="center"/>
    </xf>
    <xf numFmtId="0" fontId="53" fillId="11" borderId="36" xfId="0" applyFont="1" applyFill="1" applyBorder="1" applyAlignment="1">
      <alignment horizontal="center" vertical="center" wrapText="1"/>
    </xf>
    <xf numFmtId="9" fontId="53" fillId="11" borderId="43" xfId="42" applyFont="1" applyFill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top"/>
    </xf>
    <xf numFmtId="17" fontId="68" fillId="3" borderId="36" xfId="28" applyNumberFormat="1" applyFont="1" applyFill="1" applyBorder="1" applyAlignment="1">
      <alignment horizontal="center" vertical="top" shrinkToFit="1"/>
    </xf>
    <xf numFmtId="17" fontId="68" fillId="3" borderId="43" xfId="28" applyNumberFormat="1" applyFont="1" applyFill="1" applyBorder="1" applyAlignment="1">
      <alignment horizontal="center" vertical="top" shrinkToFit="1"/>
    </xf>
    <xf numFmtId="17" fontId="68" fillId="3" borderId="32" xfId="28" applyNumberFormat="1" applyFont="1" applyFill="1" applyBorder="1" applyAlignment="1">
      <alignment horizontal="center" vertical="top" shrinkToFit="1"/>
    </xf>
    <xf numFmtId="4" fontId="68" fillId="3" borderId="36" xfId="28" applyNumberFormat="1" applyFont="1" applyFill="1" applyBorder="1" applyAlignment="1">
      <alignment horizontal="center" vertical="top" shrinkToFit="1"/>
    </xf>
    <xf numFmtId="4" fontId="22" fillId="3" borderId="36" xfId="28" applyNumberFormat="1" applyFont="1" applyFill="1" applyBorder="1" applyAlignment="1">
      <alignment horizontal="center" vertical="top" shrinkToFit="1"/>
    </xf>
    <xf numFmtId="4" fontId="91" fillId="3" borderId="36" xfId="28" applyNumberFormat="1" applyFont="1" applyFill="1" applyBorder="1" applyAlignment="1">
      <alignment vertical="top" shrinkToFit="1"/>
    </xf>
    <xf numFmtId="4" fontId="22" fillId="3" borderId="36" xfId="28" applyNumberFormat="1" applyFont="1" applyFill="1" applyBorder="1" applyAlignment="1">
      <alignment vertical="top" shrinkToFit="1"/>
    </xf>
    <xf numFmtId="4" fontId="68" fillId="3" borderId="43" xfId="28" applyNumberFormat="1" applyFont="1" applyFill="1" applyBorder="1" applyAlignment="1">
      <alignment horizontal="center" vertical="top" shrinkToFit="1"/>
    </xf>
    <xf numFmtId="4" fontId="22" fillId="3" borderId="43" xfId="28" applyNumberFormat="1" applyFont="1" applyFill="1" applyBorder="1" applyAlignment="1">
      <alignment horizontal="center" vertical="top" shrinkToFit="1"/>
    </xf>
    <xf numFmtId="4" fontId="91" fillId="3" borderId="43" xfId="28" applyNumberFormat="1" applyFont="1" applyFill="1" applyBorder="1" applyAlignment="1">
      <alignment vertical="top" shrinkToFit="1"/>
    </xf>
    <xf numFmtId="4" fontId="22" fillId="3" borderId="43" xfId="28" applyNumberFormat="1" applyFont="1" applyFill="1" applyBorder="1" applyAlignment="1">
      <alignment vertical="top" shrinkToFit="1"/>
    </xf>
    <xf numFmtId="4" fontId="68" fillId="3" borderId="32" xfId="28" applyNumberFormat="1" applyFont="1" applyFill="1" applyBorder="1" applyAlignment="1">
      <alignment horizontal="center" vertical="top" shrinkToFit="1"/>
    </xf>
    <xf numFmtId="4" fontId="22" fillId="3" borderId="32" xfId="28" applyNumberFormat="1" applyFont="1" applyFill="1" applyBorder="1" applyAlignment="1">
      <alignment horizontal="center" vertical="top" shrinkToFit="1"/>
    </xf>
    <xf numFmtId="4" fontId="91" fillId="3" borderId="32" xfId="28" applyNumberFormat="1" applyFont="1" applyFill="1" applyBorder="1" applyAlignment="1">
      <alignment vertical="top" shrinkToFit="1"/>
    </xf>
    <xf numFmtId="4" fontId="22" fillId="3" borderId="32" xfId="28" applyNumberFormat="1" applyFont="1" applyFill="1" applyBorder="1" applyAlignment="1">
      <alignment vertical="top" shrinkToFit="1"/>
    </xf>
    <xf numFmtId="4" fontId="121" fillId="3" borderId="36" xfId="28" applyNumberFormat="1" applyFont="1" applyFill="1" applyBorder="1" applyAlignment="1">
      <alignment vertical="top" shrinkToFit="1"/>
    </xf>
    <xf numFmtId="4" fontId="121" fillId="3" borderId="43" xfId="28" applyNumberFormat="1" applyFont="1" applyFill="1" applyBorder="1" applyAlignment="1">
      <alignment vertical="top" shrinkToFit="1"/>
    </xf>
    <xf numFmtId="4" fontId="121" fillId="3" borderId="32" xfId="28" applyNumberFormat="1" applyFont="1" applyFill="1" applyBorder="1" applyAlignment="1">
      <alignment vertical="top" shrinkToFit="1"/>
    </xf>
    <xf numFmtId="17" fontId="30" fillId="0" borderId="36" xfId="0" applyNumberFormat="1" applyFont="1" applyBorder="1" applyAlignment="1">
      <alignment horizontal="center" vertical="top" shrinkToFit="1"/>
    </xf>
    <xf numFmtId="0" fontId="30" fillId="0" borderId="36" xfId="0" applyFont="1" applyBorder="1" applyAlignment="1">
      <alignment horizontal="center" vertical="top" shrinkToFit="1"/>
    </xf>
    <xf numFmtId="17" fontId="30" fillId="0" borderId="43" xfId="0" applyNumberFormat="1" applyFont="1" applyBorder="1" applyAlignment="1">
      <alignment horizontal="center" vertical="top" shrinkToFit="1"/>
    </xf>
    <xf numFmtId="0" fontId="30" fillId="0" borderId="43" xfId="0" applyFont="1" applyBorder="1" applyAlignment="1">
      <alignment horizontal="center" vertical="top" shrinkToFit="1"/>
    </xf>
    <xf numFmtId="17" fontId="30" fillId="0" borderId="32" xfId="0" applyNumberFormat="1" applyFont="1" applyBorder="1" applyAlignment="1">
      <alignment horizontal="center" vertical="top" shrinkToFit="1"/>
    </xf>
    <xf numFmtId="0" fontId="30" fillId="0" borderId="32" xfId="0" applyFont="1" applyBorder="1" applyAlignment="1">
      <alignment horizontal="center" vertical="top" shrinkToFit="1"/>
    </xf>
    <xf numFmtId="4" fontId="30" fillId="0" borderId="36" xfId="0" applyNumberFormat="1" applyFont="1" applyBorder="1" applyAlignment="1">
      <alignment vertical="top" shrinkToFit="1"/>
    </xf>
    <xf numFmtId="0" fontId="30" fillId="0" borderId="36" xfId="0" applyNumberFormat="1" applyFont="1" applyBorder="1" applyAlignment="1">
      <alignment horizontal="center" vertical="top" shrinkToFit="1"/>
    </xf>
    <xf numFmtId="0" fontId="30" fillId="0" borderId="36" xfId="0" applyNumberFormat="1" applyFont="1" applyBorder="1" applyAlignment="1">
      <alignment vertical="top" shrinkToFit="1"/>
    </xf>
    <xf numFmtId="4" fontId="30" fillId="0" borderId="43" xfId="0" applyNumberFormat="1" applyFont="1" applyBorder="1" applyAlignment="1">
      <alignment vertical="top" shrinkToFit="1"/>
    </xf>
    <xf numFmtId="0" fontId="30" fillId="0" borderId="43" xfId="0" applyNumberFormat="1" applyFont="1" applyBorder="1" applyAlignment="1">
      <alignment horizontal="center" vertical="top" shrinkToFit="1"/>
    </xf>
    <xf numFmtId="0" fontId="30" fillId="0" borderId="43" xfId="0" applyNumberFormat="1" applyFont="1" applyBorder="1" applyAlignment="1">
      <alignment vertical="top" shrinkToFit="1"/>
    </xf>
    <xf numFmtId="4" fontId="30" fillId="0" borderId="32" xfId="0" applyNumberFormat="1" applyFont="1" applyBorder="1" applyAlignment="1">
      <alignment vertical="top" shrinkToFit="1"/>
    </xf>
    <xf numFmtId="0" fontId="30" fillId="0" borderId="32" xfId="0" applyNumberFormat="1" applyFont="1" applyBorder="1" applyAlignment="1">
      <alignment horizontal="center" vertical="top" shrinkToFit="1"/>
    </xf>
    <xf numFmtId="0" fontId="30" fillId="0" borderId="32" xfId="0" applyNumberFormat="1" applyFont="1" applyBorder="1" applyAlignment="1">
      <alignment vertical="top" shrinkToFit="1"/>
    </xf>
    <xf numFmtId="0" fontId="40" fillId="0" borderId="0" xfId="0" applyFont="1" applyAlignment="1"/>
    <xf numFmtId="0" fontId="22" fillId="14" borderId="36" xfId="0" applyFont="1" applyFill="1" applyBorder="1" applyAlignment="1">
      <alignment vertical="center" wrapText="1"/>
    </xf>
    <xf numFmtId="0" fontId="22" fillId="14" borderId="31" xfId="0" applyFont="1" applyFill="1" applyBorder="1" applyAlignment="1">
      <alignment horizontal="centerContinuous"/>
    </xf>
    <xf numFmtId="0" fontId="22" fillId="14" borderId="36" xfId="0" applyFont="1" applyFill="1" applyBorder="1" applyAlignment="1">
      <alignment horizontal="centerContinuous"/>
    </xf>
    <xf numFmtId="0" fontId="27" fillId="14" borderId="36" xfId="0" applyFont="1" applyFill="1" applyBorder="1" applyAlignment="1">
      <alignment vertical="center" wrapText="1"/>
    </xf>
    <xf numFmtId="0" fontId="22" fillId="14" borderId="43" xfId="0" applyFont="1" applyFill="1" applyBorder="1" applyAlignment="1">
      <alignment horizontal="center" vertical="center" wrapText="1"/>
    </xf>
    <xf numFmtId="0" fontId="22" fillId="14" borderId="36" xfId="0" applyFont="1" applyFill="1" applyBorder="1" applyAlignment="1">
      <alignment horizontal="center"/>
    </xf>
    <xf numFmtId="0" fontId="27" fillId="14" borderId="36" xfId="0" applyFont="1" applyFill="1" applyBorder="1" applyAlignment="1">
      <alignment horizontal="center"/>
    </xf>
    <xf numFmtId="0" fontId="27" fillId="14" borderId="43" xfId="0" applyFont="1" applyFill="1" applyBorder="1" applyAlignment="1">
      <alignment horizontal="center" vertical="center" wrapText="1"/>
    </xf>
    <xf numFmtId="0" fontId="22" fillId="14" borderId="32" xfId="0" applyFont="1" applyFill="1" applyBorder="1" applyAlignment="1">
      <alignment vertical="center" wrapText="1"/>
    </xf>
    <xf numFmtId="0" fontId="22" fillId="14" borderId="32" xfId="0" applyFont="1" applyFill="1" applyBorder="1" applyAlignment="1">
      <alignment horizontal="center"/>
    </xf>
    <xf numFmtId="0" fontId="27" fillId="14" borderId="32" xfId="0" applyFont="1" applyFill="1" applyBorder="1" applyAlignment="1">
      <alignment horizontal="center"/>
    </xf>
    <xf numFmtId="0" fontId="27" fillId="14" borderId="32" xfId="0" applyFont="1" applyFill="1" applyBorder="1" applyAlignment="1">
      <alignment horizontal="center" vertical="center" wrapText="1"/>
    </xf>
    <xf numFmtId="0" fontId="76" fillId="14" borderId="31" xfId="0" applyFont="1" applyFill="1" applyBorder="1" applyAlignment="1">
      <alignment horizontal="centerContinuous"/>
    </xf>
    <xf numFmtId="4" fontId="75" fillId="14" borderId="31" xfId="0" applyNumberFormat="1" applyFont="1" applyFill="1" applyBorder="1" applyAlignment="1">
      <alignment horizontal="center"/>
    </xf>
    <xf numFmtId="0" fontId="28" fillId="11" borderId="26" xfId="0" applyFont="1" applyFill="1" applyBorder="1"/>
    <xf numFmtId="0" fontId="28" fillId="11" borderId="27" xfId="0" applyFont="1" applyFill="1" applyBorder="1"/>
    <xf numFmtId="0" fontId="28" fillId="11" borderId="28" xfId="0" applyFont="1" applyFill="1" applyBorder="1"/>
    <xf numFmtId="0" fontId="28" fillId="11" borderId="0" xfId="0" applyFont="1" applyFill="1"/>
    <xf numFmtId="0" fontId="28" fillId="11" borderId="29" xfId="0" applyFont="1" applyFill="1" applyBorder="1"/>
    <xf numFmtId="0" fontId="28" fillId="11" borderId="0" xfId="0" applyFont="1" applyFill="1" applyBorder="1"/>
    <xf numFmtId="0" fontId="28" fillId="11" borderId="11" xfId="0" applyFont="1" applyFill="1" applyBorder="1"/>
    <xf numFmtId="0" fontId="28" fillId="11" borderId="30" xfId="0" applyFont="1" applyFill="1" applyBorder="1"/>
    <xf numFmtId="0" fontId="28" fillId="11" borderId="94" xfId="0" applyFont="1" applyFill="1" applyBorder="1"/>
    <xf numFmtId="0" fontId="28" fillId="11" borderId="13" xfId="0" applyFont="1" applyFill="1" applyBorder="1"/>
    <xf numFmtId="0" fontId="40" fillId="11" borderId="0" xfId="0" applyFont="1" applyFill="1" applyBorder="1" applyAlignment="1"/>
    <xf numFmtId="0" fontId="40" fillId="11" borderId="29" xfId="0" applyFont="1" applyFill="1" applyBorder="1" applyAlignment="1"/>
    <xf numFmtId="0" fontId="28" fillId="11" borderId="0" xfId="0" applyFont="1" applyFill="1" applyAlignment="1"/>
    <xf numFmtId="0" fontId="28" fillId="11" borderId="0" xfId="30" applyFont="1" applyFill="1" applyAlignment="1">
      <alignment horizontal="left"/>
    </xf>
    <xf numFmtId="0" fontId="40" fillId="11" borderId="0" xfId="30" applyFont="1" applyFill="1" applyAlignment="1">
      <alignment horizontal="left"/>
    </xf>
    <xf numFmtId="0" fontId="46" fillId="11" borderId="0" xfId="30" applyFont="1" applyFill="1"/>
    <xf numFmtId="0" fontId="32" fillId="11" borderId="0" xfId="30" applyFont="1" applyFill="1" applyAlignment="1">
      <alignment horizontal="center"/>
    </xf>
    <xf numFmtId="0" fontId="155" fillId="11" borderId="0" xfId="30" applyFont="1" applyFill="1" applyAlignment="1">
      <alignment horizontal="left"/>
    </xf>
    <xf numFmtId="199" fontId="32" fillId="11" borderId="0" xfId="30" applyNumberFormat="1" applyFont="1" applyFill="1"/>
    <xf numFmtId="4" fontId="32" fillId="11" borderId="0" xfId="30" applyNumberFormat="1" applyFont="1" applyFill="1" applyAlignment="1">
      <alignment horizontal="center"/>
    </xf>
    <xf numFmtId="0" fontId="156" fillId="11" borderId="0" xfId="30" applyFont="1" applyFill="1"/>
    <xf numFmtId="0" fontId="116" fillId="0" borderId="0" xfId="0" applyFont="1" applyFill="1" applyAlignment="1">
      <alignment horizontal="left"/>
    </xf>
    <xf numFmtId="0" fontId="116" fillId="0" borderId="0" xfId="0" applyFont="1" applyFill="1"/>
    <xf numFmtId="4" fontId="123" fillId="0" borderId="31" xfId="0" applyNumberFormat="1" applyFont="1" applyFill="1" applyBorder="1" applyAlignment="1">
      <alignment horizontal="center"/>
    </xf>
    <xf numFmtId="4" fontId="123" fillId="0" borderId="31" xfId="1" applyNumberFormat="1" applyFont="1" applyFill="1" applyBorder="1" applyAlignment="1">
      <alignment horizontal="centerContinuous"/>
    </xf>
    <xf numFmtId="4" fontId="123" fillId="0" borderId="31" xfId="1" applyNumberFormat="1" applyFont="1" applyFill="1" applyBorder="1" applyAlignment="1">
      <alignment horizontal="center"/>
    </xf>
    <xf numFmtId="4" fontId="123" fillId="0" borderId="31" xfId="0" applyNumberFormat="1" applyFont="1" applyFill="1" applyBorder="1" applyAlignment="1">
      <alignment horizontal="centerContinuous"/>
    </xf>
    <xf numFmtId="0" fontId="59" fillId="3" borderId="20" xfId="28" applyFont="1" applyFill="1" applyBorder="1" applyAlignment="1">
      <alignment horizontal="center"/>
    </xf>
    <xf numFmtId="0" fontId="108" fillId="3" borderId="33" xfId="28" applyFont="1" applyFill="1" applyBorder="1" applyAlignment="1">
      <alignment horizontal="center" wrapText="1"/>
    </xf>
    <xf numFmtId="0" fontId="27" fillId="0" borderId="31" xfId="0" applyFont="1" applyBorder="1" applyAlignment="1">
      <alignment horizontal="left" vertical="center"/>
    </xf>
    <xf numFmtId="0" fontId="27" fillId="0" borderId="31" xfId="0" applyFont="1" applyBorder="1" applyAlignment="1">
      <alignment horizontal="center" wrapText="1"/>
    </xf>
    <xf numFmtId="0" fontId="33" fillId="14" borderId="3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right"/>
    </xf>
    <xf numFmtId="0" fontId="27" fillId="0" borderId="40" xfId="0" applyFont="1" applyFill="1" applyBorder="1"/>
    <xf numFmtId="0" fontId="27" fillId="0" borderId="40" xfId="0" applyFont="1" applyFill="1" applyBorder="1" applyAlignment="1">
      <alignment horizontal="center"/>
    </xf>
    <xf numFmtId="0" fontId="120" fillId="0" borderId="40" xfId="0" applyFont="1" applyFill="1" applyBorder="1" applyAlignment="1">
      <alignment horizontal="center"/>
    </xf>
    <xf numFmtId="0" fontId="120" fillId="0" borderId="40" xfId="0" applyFont="1" applyFill="1" applyBorder="1" applyAlignment="1">
      <alignment horizontal="centerContinuous"/>
    </xf>
    <xf numFmtId="0" fontId="153" fillId="0" borderId="0" xfId="0" applyFont="1"/>
    <xf numFmtId="0" fontId="157" fillId="0" borderId="0" xfId="0" applyFont="1" applyAlignment="1">
      <alignment horizontal="center"/>
    </xf>
    <xf numFmtId="0" fontId="80" fillId="11" borderId="0" xfId="30" applyFont="1" applyFill="1"/>
    <xf numFmtId="0" fontId="27" fillId="11" borderId="0" xfId="30" applyFont="1" applyFill="1"/>
    <xf numFmtId="0" fontId="158" fillId="11" borderId="34" xfId="30" applyFont="1" applyFill="1" applyBorder="1"/>
    <xf numFmtId="0" fontId="159" fillId="11" borderId="35" xfId="30" applyFont="1" applyFill="1" applyBorder="1"/>
    <xf numFmtId="0" fontId="27" fillId="11" borderId="35" xfId="30" applyFont="1" applyFill="1" applyBorder="1"/>
    <xf numFmtId="0" fontId="27" fillId="11" borderId="33" xfId="30" applyFont="1" applyFill="1" applyBorder="1"/>
    <xf numFmtId="0" fontId="27" fillId="11" borderId="96" xfId="30" applyFont="1" applyFill="1" applyBorder="1" applyAlignment="1">
      <alignment horizontal="center"/>
    </xf>
    <xf numFmtId="0" fontId="27" fillId="11" borderId="97" xfId="30" applyFont="1" applyFill="1" applyBorder="1" applyAlignment="1">
      <alignment horizontal="center"/>
    </xf>
    <xf numFmtId="43" fontId="27" fillId="11" borderId="96" xfId="40" applyFont="1" applyFill="1" applyBorder="1" applyAlignment="1">
      <alignment horizontal="center" vertical="center"/>
    </xf>
    <xf numFmtId="43" fontId="27" fillId="11" borderId="96" xfId="40" applyFont="1" applyFill="1" applyBorder="1" applyAlignment="1">
      <alignment horizontal="center"/>
    </xf>
    <xf numFmtId="43" fontId="27" fillId="11" borderId="96" xfId="40" applyFont="1" applyFill="1" applyBorder="1"/>
    <xf numFmtId="0" fontId="27" fillId="11" borderId="99" xfId="30" applyFont="1" applyFill="1" applyBorder="1" applyAlignment="1">
      <alignment horizontal="center"/>
    </xf>
    <xf numFmtId="0" fontId="27" fillId="11" borderId="100" xfId="30" applyFont="1" applyFill="1" applyBorder="1" applyAlignment="1">
      <alignment horizontal="center"/>
    </xf>
    <xf numFmtId="43" fontId="27" fillId="11" borderId="99" xfId="40" applyFont="1" applyFill="1" applyBorder="1" applyAlignment="1">
      <alignment horizontal="center" vertical="center"/>
    </xf>
    <xf numFmtId="43" fontId="27" fillId="11" borderId="99" xfId="40" applyFont="1" applyFill="1" applyBorder="1" applyAlignment="1">
      <alignment horizontal="center"/>
    </xf>
    <xf numFmtId="43" fontId="27" fillId="11" borderId="99" xfId="40" applyFont="1" applyFill="1" applyBorder="1"/>
    <xf numFmtId="4" fontId="27" fillId="11" borderId="35" xfId="30" applyNumberFormat="1" applyFont="1" applyFill="1" applyBorder="1"/>
    <xf numFmtId="3" fontId="27" fillId="11" borderId="35" xfId="30" applyNumberFormat="1" applyFont="1" applyFill="1" applyBorder="1"/>
    <xf numFmtId="4" fontId="27" fillId="11" borderId="33" xfId="30" applyNumberFormat="1" applyFont="1" applyFill="1" applyBorder="1"/>
    <xf numFmtId="4" fontId="27" fillId="11" borderId="96" xfId="30" applyNumberFormat="1" applyFont="1" applyFill="1" applyBorder="1"/>
    <xf numFmtId="4" fontId="27" fillId="11" borderId="99" xfId="30" applyNumberFormat="1" applyFont="1" applyFill="1" applyBorder="1"/>
    <xf numFmtId="0" fontId="33" fillId="11" borderId="0" xfId="30" applyFont="1" applyFill="1"/>
    <xf numFmtId="0" fontId="33" fillId="11" borderId="0" xfId="30" applyFont="1" applyFill="1" applyBorder="1" applyAlignment="1">
      <alignment horizontal="center"/>
    </xf>
    <xf numFmtId="0" fontId="33" fillId="11" borderId="38" xfId="30" applyFont="1" applyFill="1" applyBorder="1" applyAlignment="1">
      <alignment horizontal="center"/>
    </xf>
    <xf numFmtId="0" fontId="33" fillId="14" borderId="31" xfId="30" applyFont="1" applyFill="1" applyBorder="1" applyAlignment="1">
      <alignment horizontal="center" vertical="center" wrapText="1"/>
    </xf>
    <xf numFmtId="4" fontId="160" fillId="11" borderId="37" xfId="30" applyNumberFormat="1" applyFont="1" applyFill="1" applyBorder="1" applyAlignment="1">
      <alignment horizontal="center"/>
    </xf>
    <xf numFmtId="0" fontId="43" fillId="0" borderId="0" xfId="19" applyFont="1" applyFill="1" applyAlignment="1"/>
    <xf numFmtId="0" fontId="119" fillId="0" borderId="0" xfId="0" applyFont="1" applyAlignment="1">
      <alignment shrinkToFit="1"/>
    </xf>
    <xf numFmtId="0" fontId="129" fillId="6" borderId="0" xfId="0" applyFont="1" applyFill="1"/>
    <xf numFmtId="0" fontId="129" fillId="0" borderId="0" xfId="0" applyFont="1" applyAlignment="1">
      <alignment shrinkToFit="1"/>
    </xf>
    <xf numFmtId="0" fontId="117" fillId="2" borderId="86" xfId="0" applyFont="1" applyFill="1" applyBorder="1" applyAlignment="1">
      <alignment horizontal="center" vertical="center" shrinkToFit="1"/>
    </xf>
    <xf numFmtId="0" fontId="117" fillId="2" borderId="80" xfId="0" applyFont="1" applyFill="1" applyBorder="1" applyAlignment="1">
      <alignment horizontal="centerContinuous" vertical="center" shrinkToFit="1"/>
    </xf>
    <xf numFmtId="0" fontId="117" fillId="2" borderId="27" xfId="0" applyFont="1" applyFill="1" applyBorder="1" applyAlignment="1">
      <alignment horizontal="centerContinuous" vertical="center" shrinkToFit="1"/>
    </xf>
    <xf numFmtId="0" fontId="117" fillId="2" borderId="79" xfId="0" applyFont="1" applyFill="1" applyBorder="1" applyAlignment="1">
      <alignment horizontal="centerContinuous" vertical="center" shrinkToFit="1"/>
    </xf>
    <xf numFmtId="0" fontId="130" fillId="6" borderId="15" xfId="0" applyFont="1" applyFill="1" applyBorder="1"/>
    <xf numFmtId="0" fontId="117" fillId="2" borderId="32" xfId="0" applyFont="1" applyFill="1" applyBorder="1" applyAlignment="1">
      <alignment horizontal="center" vertical="center" shrinkToFit="1"/>
    </xf>
    <xf numFmtId="0" fontId="117" fillId="2" borderId="34" xfId="0" applyFont="1" applyFill="1" applyBorder="1" applyAlignment="1">
      <alignment horizontal="centerContinuous" vertical="center" shrinkToFit="1"/>
    </xf>
    <xf numFmtId="0" fontId="117" fillId="2" borderId="33" xfId="0" applyFont="1" applyFill="1" applyBorder="1" applyAlignment="1">
      <alignment horizontal="centerContinuous" vertical="center" shrinkToFit="1"/>
    </xf>
    <xf numFmtId="0" fontId="117" fillId="2" borderId="31" xfId="0" applyFont="1" applyFill="1" applyBorder="1" applyAlignment="1">
      <alignment horizontal="centerContinuous" vertical="center" shrinkToFit="1"/>
    </xf>
    <xf numFmtId="0" fontId="130" fillId="6" borderId="20" xfId="0" applyFont="1" applyFill="1" applyBorder="1" applyAlignment="1">
      <alignment horizontal="center"/>
    </xf>
    <xf numFmtId="0" fontId="119" fillId="0" borderId="61" xfId="0" applyFont="1" applyBorder="1" applyAlignment="1">
      <alignment horizontal="center" vertical="center" shrinkToFit="1"/>
    </xf>
    <xf numFmtId="0" fontId="119" fillId="0" borderId="36" xfId="0" applyFont="1" applyBorder="1" applyAlignment="1">
      <alignment horizontal="center" vertical="center" shrinkToFit="1"/>
    </xf>
    <xf numFmtId="0" fontId="119" fillId="0" borderId="0" xfId="0" applyFont="1" applyBorder="1" applyAlignment="1">
      <alignment shrinkToFit="1"/>
    </xf>
    <xf numFmtId="0" fontId="119" fillId="0" borderId="16" xfId="0" applyFont="1" applyBorder="1" applyAlignment="1">
      <alignment shrinkToFit="1"/>
    </xf>
    <xf numFmtId="0" fontId="119" fillId="0" borderId="2" xfId="0" applyFont="1" applyBorder="1" applyAlignment="1">
      <alignment shrinkToFit="1"/>
    </xf>
    <xf numFmtId="0" fontId="119" fillId="0" borderId="90" xfId="0" applyFont="1" applyBorder="1" applyAlignment="1">
      <alignment horizontal="left" shrinkToFit="1"/>
    </xf>
    <xf numFmtId="0" fontId="129" fillId="6" borderId="33" xfId="0" applyFont="1" applyFill="1" applyBorder="1" applyAlignment="1">
      <alignment horizontal="center"/>
    </xf>
    <xf numFmtId="0" fontId="119" fillId="0" borderId="59" xfId="0" applyFont="1" applyBorder="1" applyAlignment="1">
      <alignment vertical="center" shrinkToFit="1"/>
    </xf>
    <xf numFmtId="0" fontId="119" fillId="0" borderId="43" xfId="0" applyFont="1" applyBorder="1" applyAlignment="1">
      <alignment vertical="center" shrinkToFit="1"/>
    </xf>
    <xf numFmtId="0" fontId="119" fillId="0" borderId="91" xfId="0" applyFont="1" applyBorder="1" applyAlignment="1">
      <alignment horizontal="left" shrinkToFit="1"/>
    </xf>
    <xf numFmtId="0" fontId="119" fillId="0" borderId="16" xfId="0" applyFont="1" applyBorder="1" applyAlignment="1">
      <alignment horizontal="center" shrinkToFit="1"/>
    </xf>
    <xf numFmtId="0" fontId="115" fillId="0" borderId="43" xfId="0" applyFont="1" applyBorder="1" applyAlignment="1">
      <alignment vertical="center" shrinkToFit="1"/>
    </xf>
    <xf numFmtId="0" fontId="119" fillId="0" borderId="43" xfId="0" applyFont="1" applyBorder="1" applyAlignment="1">
      <alignment shrinkToFit="1"/>
    </xf>
    <xf numFmtId="3" fontId="119" fillId="0" borderId="92" xfId="0" applyNumberFormat="1" applyFont="1" applyBorder="1" applyAlignment="1">
      <alignment horizontal="left" shrinkToFit="1"/>
    </xf>
    <xf numFmtId="0" fontId="119" fillId="0" borderId="16" xfId="0" applyFont="1" applyBorder="1" applyAlignment="1" applyProtection="1">
      <alignment horizontal="center" shrinkToFit="1"/>
      <protection locked="0"/>
    </xf>
    <xf numFmtId="3" fontId="119" fillId="0" borderId="91" xfId="0" applyNumberFormat="1" applyFont="1" applyBorder="1" applyAlignment="1">
      <alignment horizontal="left" shrinkToFit="1"/>
    </xf>
    <xf numFmtId="0" fontId="119" fillId="0" borderId="43" xfId="0" applyFont="1" applyBorder="1" applyAlignment="1" applyProtection="1">
      <alignment horizontal="center" shrinkToFit="1"/>
      <protection locked="0"/>
    </xf>
    <xf numFmtId="0" fontId="119" fillId="0" borderId="59" xfId="0" applyFont="1" applyBorder="1" applyAlignment="1">
      <alignment horizontal="center" vertical="center" shrinkToFit="1"/>
    </xf>
    <xf numFmtId="0" fontId="119" fillId="0" borderId="43" xfId="0" applyFont="1" applyBorder="1" applyAlignment="1">
      <alignment horizontal="center" vertical="center" shrinkToFit="1"/>
    </xf>
    <xf numFmtId="0" fontId="119" fillId="0" borderId="43" xfId="0" applyFont="1" applyBorder="1" applyAlignment="1">
      <alignment horizontal="center" shrinkToFit="1"/>
    </xf>
    <xf numFmtId="0" fontId="119" fillId="0" borderId="0" xfId="0" applyFont="1" applyBorder="1" applyAlignment="1" applyProtection="1">
      <alignment horizontal="center" shrinkToFit="1"/>
      <protection locked="0"/>
    </xf>
    <xf numFmtId="0" fontId="119" fillId="0" borderId="0" xfId="0" applyFont="1" applyBorder="1" applyAlignment="1" applyProtection="1">
      <alignment shrinkToFit="1"/>
      <protection locked="0"/>
    </xf>
    <xf numFmtId="3" fontId="119" fillId="0" borderId="95" xfId="0" applyNumberFormat="1" applyFont="1" applyBorder="1" applyAlignment="1">
      <alignment horizontal="left" shrinkToFit="1"/>
    </xf>
    <xf numFmtId="0" fontId="119" fillId="0" borderId="58" xfId="0" applyFont="1" applyBorder="1" applyAlignment="1">
      <alignment vertical="center" shrinkToFit="1"/>
    </xf>
    <xf numFmtId="0" fontId="115" fillId="0" borderId="93" xfId="0" applyFont="1" applyBorder="1" applyAlignment="1">
      <alignment vertical="center" shrinkToFit="1"/>
    </xf>
    <xf numFmtId="0" fontId="119" fillId="0" borderId="93" xfId="0" applyFont="1" applyBorder="1" applyAlignment="1">
      <alignment vertical="center" shrinkToFit="1"/>
    </xf>
    <xf numFmtId="0" fontId="119" fillId="0" borderId="82" xfId="0" applyFont="1" applyBorder="1" applyAlignment="1">
      <alignment horizontal="center" shrinkToFit="1"/>
    </xf>
    <xf numFmtId="0" fontId="119" fillId="0" borderId="82" xfId="0" applyFont="1" applyBorder="1" applyAlignment="1">
      <alignment shrinkToFit="1"/>
    </xf>
    <xf numFmtId="0" fontId="119" fillId="0" borderId="68" xfId="0" applyFont="1" applyBorder="1" applyAlignment="1">
      <alignment shrinkToFit="1"/>
    </xf>
    <xf numFmtId="0" fontId="119" fillId="0" borderId="94" xfId="0" applyFont="1" applyBorder="1" applyAlignment="1">
      <alignment shrinkToFit="1"/>
    </xf>
    <xf numFmtId="0" fontId="119" fillId="0" borderId="60" xfId="0" applyFont="1" applyBorder="1" applyAlignment="1">
      <alignment vertical="center" shrinkToFit="1"/>
    </xf>
    <xf numFmtId="0" fontId="115" fillId="0" borderId="32" xfId="0" applyFont="1" applyBorder="1" applyAlignment="1">
      <alignment vertical="center" shrinkToFit="1"/>
    </xf>
    <xf numFmtId="0" fontId="119" fillId="0" borderId="32" xfId="0" applyFont="1" applyBorder="1" applyAlignment="1">
      <alignment vertical="center" shrinkToFit="1"/>
    </xf>
    <xf numFmtId="0" fontId="119" fillId="0" borderId="17" xfId="0" applyFont="1" applyBorder="1" applyAlignment="1">
      <alignment horizontal="center" shrinkToFit="1"/>
    </xf>
    <xf numFmtId="0" fontId="119" fillId="0" borderId="17" xfId="0" applyFont="1" applyBorder="1" applyAlignment="1">
      <alignment shrinkToFit="1"/>
    </xf>
    <xf numFmtId="0" fontId="119" fillId="0" borderId="20" xfId="0" applyFont="1" applyBorder="1" applyAlignment="1">
      <alignment shrinkToFit="1"/>
    </xf>
    <xf numFmtId="0" fontId="119" fillId="0" borderId="18" xfId="0" applyFont="1" applyBorder="1" applyAlignment="1">
      <alignment shrinkToFit="1"/>
    </xf>
    <xf numFmtId="3" fontId="119" fillId="0" borderId="89" xfId="0" applyNumberFormat="1" applyFont="1" applyBorder="1" applyAlignment="1">
      <alignment horizontal="center" shrinkToFit="1"/>
    </xf>
    <xf numFmtId="0" fontId="129" fillId="6" borderId="33" xfId="0" applyFont="1" applyFill="1" applyBorder="1"/>
    <xf numFmtId="0" fontId="119" fillId="0" borderId="19" xfId="0" applyFont="1" applyBorder="1" applyAlignment="1">
      <alignment shrinkToFit="1"/>
    </xf>
    <xf numFmtId="3" fontId="129" fillId="6" borderId="33" xfId="0" applyNumberFormat="1" applyFont="1" applyFill="1" applyBorder="1" applyAlignment="1">
      <alignment horizontal="center"/>
    </xf>
    <xf numFmtId="0" fontId="119" fillId="0" borderId="12" xfId="0" applyFont="1" applyBorder="1" applyAlignment="1">
      <alignment shrinkToFit="1"/>
    </xf>
    <xf numFmtId="3" fontId="119" fillId="0" borderId="13" xfId="0" applyNumberFormat="1" applyFont="1" applyBorder="1" applyAlignment="1">
      <alignment horizontal="center" shrinkToFit="1"/>
    </xf>
    <xf numFmtId="3" fontId="119" fillId="0" borderId="0" xfId="0" applyNumberFormat="1" applyFont="1" applyAlignment="1">
      <alignment shrinkToFit="1"/>
    </xf>
    <xf numFmtId="3" fontId="119" fillId="0" borderId="103" xfId="0" applyNumberFormat="1" applyFont="1" applyBorder="1" applyAlignment="1">
      <alignment horizontal="left" shrinkToFit="1"/>
    </xf>
    <xf numFmtId="3" fontId="119" fillId="0" borderId="104" xfId="0" applyNumberFormat="1" applyFont="1" applyBorder="1" applyAlignment="1">
      <alignment horizontal="left" shrinkToFit="1"/>
    </xf>
    <xf numFmtId="0" fontId="119" fillId="0" borderId="27" xfId="0" applyFont="1" applyBorder="1" applyAlignment="1">
      <alignment vertical="center" shrinkToFit="1"/>
    </xf>
    <xf numFmtId="0" fontId="115" fillId="0" borderId="27" xfId="0" applyFont="1" applyBorder="1" applyAlignment="1">
      <alignment vertical="center" shrinkToFit="1"/>
    </xf>
    <xf numFmtId="0" fontId="119" fillId="0" borderId="27" xfId="0" applyFont="1" applyBorder="1" applyAlignment="1">
      <alignment horizontal="center" shrinkToFit="1"/>
    </xf>
    <xf numFmtId="0" fontId="119" fillId="0" borderId="27" xfId="0" applyFont="1" applyBorder="1" applyAlignment="1">
      <alignment shrinkToFit="1"/>
    </xf>
    <xf numFmtId="3" fontId="119" fillId="0" borderId="27" xfId="0" applyNumberFormat="1" applyFont="1" applyBorder="1" applyAlignment="1">
      <alignment horizontal="left" shrinkToFit="1"/>
    </xf>
    <xf numFmtId="0" fontId="116" fillId="0" borderId="0" xfId="0" applyFont="1" applyAlignment="1">
      <alignment shrinkToFit="1"/>
    </xf>
    <xf numFmtId="0" fontId="120" fillId="2" borderId="27" xfId="0" applyFont="1" applyFill="1" applyBorder="1" applyAlignment="1">
      <alignment horizontal="centerContinuous" vertical="center" shrinkToFit="1"/>
    </xf>
    <xf numFmtId="0" fontId="120" fillId="2" borderId="35" xfId="0" applyFont="1" applyFill="1" applyBorder="1" applyAlignment="1">
      <alignment horizontal="centerContinuous" vertical="center" shrinkToFit="1"/>
    </xf>
    <xf numFmtId="188" fontId="116" fillId="0" borderId="37" xfId="23" applyNumberFormat="1" applyFont="1" applyBorder="1" applyAlignment="1">
      <alignment horizontal="center" shrinkToFit="1"/>
    </xf>
    <xf numFmtId="188" fontId="116" fillId="0" borderId="0" xfId="23" applyNumberFormat="1" applyFont="1" applyBorder="1" applyAlignment="1">
      <alignment horizontal="center" shrinkToFit="1"/>
    </xf>
    <xf numFmtId="188" fontId="116" fillId="0" borderId="94" xfId="23" applyNumberFormat="1" applyFont="1" applyBorder="1" applyAlignment="1">
      <alignment horizontal="center" shrinkToFit="1"/>
    </xf>
    <xf numFmtId="188" fontId="116" fillId="0" borderId="27" xfId="23" applyNumberFormat="1" applyFont="1" applyBorder="1" applyAlignment="1">
      <alignment horizontal="center" shrinkToFit="1"/>
    </xf>
    <xf numFmtId="188" fontId="116" fillId="0" borderId="18" xfId="23" applyNumberFormat="1" applyFont="1" applyBorder="1" applyAlignment="1">
      <alignment horizontal="center" shrinkToFit="1"/>
    </xf>
    <xf numFmtId="43" fontId="116" fillId="0" borderId="12" xfId="1" applyFont="1" applyBorder="1" applyAlignment="1">
      <alignment shrinkToFit="1"/>
    </xf>
    <xf numFmtId="43" fontId="116" fillId="0" borderId="0" xfId="1" applyFont="1" applyAlignment="1">
      <alignment shrinkToFit="1"/>
    </xf>
    <xf numFmtId="0" fontId="120" fillId="2" borderId="31" xfId="0" applyFont="1" applyFill="1" applyBorder="1" applyAlignment="1">
      <alignment horizontal="centerContinuous" vertical="center" shrinkToFit="1"/>
    </xf>
    <xf numFmtId="0" fontId="116" fillId="0" borderId="37" xfId="0" applyFont="1" applyBorder="1" applyAlignment="1">
      <alignment horizontal="center" shrinkToFit="1"/>
    </xf>
    <xf numFmtId="0" fontId="116" fillId="0" borderId="0" xfId="0" applyFont="1" applyBorder="1" applyAlignment="1">
      <alignment horizontal="center" shrinkToFit="1"/>
    </xf>
    <xf numFmtId="0" fontId="116" fillId="0" borderId="94" xfId="0" applyFont="1" applyBorder="1" applyAlignment="1">
      <alignment horizontal="center" shrinkToFit="1"/>
    </xf>
    <xf numFmtId="0" fontId="116" fillId="0" borderId="27" xfId="0" applyFont="1" applyBorder="1" applyAlignment="1">
      <alignment horizontal="center" shrinkToFit="1"/>
    </xf>
    <xf numFmtId="0" fontId="116" fillId="0" borderId="18" xfId="0" applyFont="1" applyBorder="1" applyAlignment="1">
      <alignment horizontal="center" shrinkToFit="1"/>
    </xf>
    <xf numFmtId="0" fontId="116" fillId="0" borderId="12" xfId="0" applyFont="1" applyBorder="1" applyAlignment="1">
      <alignment shrinkToFit="1"/>
    </xf>
    <xf numFmtId="0" fontId="40" fillId="14" borderId="31" xfId="30" applyFont="1" applyFill="1" applyBorder="1" applyAlignment="1">
      <alignment horizontal="center"/>
    </xf>
    <xf numFmtId="0" fontId="40" fillId="14" borderId="32" xfId="30" applyFont="1" applyFill="1" applyBorder="1" applyAlignment="1">
      <alignment horizontal="center"/>
    </xf>
    <xf numFmtId="0" fontId="40" fillId="14" borderId="32" xfId="30" applyFont="1" applyFill="1" applyBorder="1" applyAlignment="1">
      <alignment horizontal="center" vertical="center"/>
    </xf>
    <xf numFmtId="0" fontId="28" fillId="14" borderId="58" xfId="30" applyFont="1" applyFill="1" applyBorder="1" applyAlignment="1">
      <alignment horizontal="center"/>
    </xf>
    <xf numFmtId="189" fontId="28" fillId="14" borderId="34" xfId="40" applyNumberFormat="1" applyFont="1" applyFill="1" applyBorder="1" applyAlignment="1">
      <alignment horizontal="center"/>
    </xf>
    <xf numFmtId="0" fontId="28" fillId="14" borderId="33" xfId="30" applyFont="1" applyFill="1" applyBorder="1" applyAlignment="1">
      <alignment shrinkToFit="1"/>
    </xf>
    <xf numFmtId="0" fontId="40" fillId="14" borderId="31" xfId="30" applyFont="1" applyFill="1" applyBorder="1" applyAlignment="1">
      <alignment horizontal="center" vertical="center"/>
    </xf>
    <xf numFmtId="0" fontId="28" fillId="14" borderId="31" xfId="30" applyFont="1" applyFill="1" applyBorder="1" applyAlignment="1">
      <alignment horizontal="center" shrinkToFit="1"/>
    </xf>
    <xf numFmtId="43" fontId="28" fillId="14" borderId="31" xfId="40" applyFont="1" applyFill="1" applyBorder="1" applyAlignment="1">
      <alignment horizontal="center" shrinkToFit="1"/>
    </xf>
    <xf numFmtId="4" fontId="64" fillId="14" borderId="31" xfId="0" applyNumberFormat="1" applyFont="1" applyFill="1" applyBorder="1"/>
    <xf numFmtId="0" fontId="119" fillId="0" borderId="0" xfId="28" applyFont="1" applyFill="1"/>
    <xf numFmtId="0" fontId="119" fillId="0" borderId="0" xfId="28" applyFont="1" applyFill="1" applyBorder="1"/>
    <xf numFmtId="0" fontId="119" fillId="3" borderId="0" xfId="28" applyFont="1" applyFill="1"/>
    <xf numFmtId="0" fontId="119" fillId="14" borderId="31" xfId="28" applyFont="1" applyFill="1" applyBorder="1" applyAlignment="1">
      <alignment horizontal="center" vertical="center" wrapText="1"/>
    </xf>
    <xf numFmtId="0" fontId="119" fillId="14" borderId="31" xfId="28" applyFont="1" applyFill="1" applyBorder="1" applyAlignment="1">
      <alignment horizontal="center" vertical="center"/>
    </xf>
    <xf numFmtId="0" fontId="119" fillId="3" borderId="19" xfId="28" applyFont="1" applyFill="1" applyBorder="1"/>
    <xf numFmtId="0" fontId="119" fillId="3" borderId="14" xfId="28" applyFont="1" applyFill="1" applyBorder="1"/>
    <xf numFmtId="0" fontId="119" fillId="3" borderId="15" xfId="28" applyFont="1" applyFill="1" applyBorder="1"/>
    <xf numFmtId="0" fontId="119" fillId="3" borderId="16" xfId="28" applyFont="1" applyFill="1" applyBorder="1"/>
    <xf numFmtId="0" fontId="119" fillId="3" borderId="0" xfId="28" applyFont="1" applyFill="1" applyBorder="1"/>
    <xf numFmtId="0" fontId="119" fillId="3" borderId="57" xfId="28" applyFont="1" applyFill="1" applyBorder="1"/>
    <xf numFmtId="0" fontId="119" fillId="3" borderId="41" xfId="28" applyFont="1" applyFill="1" applyBorder="1" applyAlignment="1"/>
    <xf numFmtId="0" fontId="119" fillId="3" borderId="47" xfId="28" applyFont="1" applyFill="1" applyBorder="1" applyAlignment="1"/>
    <xf numFmtId="0" fontId="119" fillId="3" borderId="17" xfId="28" applyFont="1" applyFill="1" applyBorder="1"/>
    <xf numFmtId="0" fontId="119" fillId="3" borderId="18" xfId="28" applyFont="1" applyFill="1" applyBorder="1"/>
    <xf numFmtId="0" fontId="119" fillId="3" borderId="20" xfId="28" applyFont="1" applyFill="1" applyBorder="1"/>
    <xf numFmtId="0" fontId="119" fillId="3" borderId="2" xfId="28" applyFont="1" applyFill="1" applyBorder="1"/>
    <xf numFmtId="0" fontId="119" fillId="0" borderId="18" xfId="28" applyFont="1" applyFill="1" applyBorder="1"/>
    <xf numFmtId="0" fontId="119" fillId="14" borderId="31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shrinkToFit="1"/>
    </xf>
    <xf numFmtId="0" fontId="28" fillId="0" borderId="34" xfId="0" applyFont="1" applyFill="1" applyBorder="1" applyAlignment="1">
      <alignment horizontal="left"/>
    </xf>
    <xf numFmtId="4" fontId="27" fillId="0" borderId="31" xfId="0" applyNumberFormat="1" applyFont="1" applyBorder="1" applyAlignment="1" applyProtection="1">
      <alignment horizontal="center" vertical="top"/>
      <protection locked="0"/>
    </xf>
    <xf numFmtId="0" fontId="28" fillId="0" borderId="34" xfId="0" applyFont="1" applyBorder="1" applyAlignment="1">
      <alignment horizontal="left"/>
    </xf>
    <xf numFmtId="0" fontId="28" fillId="0" borderId="35" xfId="0" applyFont="1" applyBorder="1" applyAlignment="1">
      <alignment shrinkToFit="1"/>
    </xf>
    <xf numFmtId="43" fontId="28" fillId="0" borderId="31" xfId="0" applyNumberFormat="1" applyFont="1" applyBorder="1" applyAlignment="1">
      <alignment shrinkToFit="1"/>
    </xf>
    <xf numFmtId="0" fontId="28" fillId="0" borderId="34" xfId="0" applyFont="1" applyFill="1" applyBorder="1" applyAlignment="1">
      <alignment shrinkToFit="1"/>
    </xf>
    <xf numFmtId="0" fontId="28" fillId="0" borderId="34" xfId="0" applyFont="1" applyBorder="1" applyAlignment="1">
      <alignment horizontal="center"/>
    </xf>
    <xf numFmtId="4" fontId="28" fillId="0" borderId="35" xfId="0" applyNumberFormat="1" applyFont="1" applyBorder="1" applyAlignment="1">
      <alignment horizontal="center" shrinkToFit="1"/>
    </xf>
    <xf numFmtId="4" fontId="116" fillId="0" borderId="35" xfId="0" applyNumberFormat="1" applyFont="1" applyBorder="1" applyAlignment="1">
      <alignment horizontal="center" shrinkToFit="1"/>
    </xf>
    <xf numFmtId="43" fontId="116" fillId="0" borderId="35" xfId="0" applyNumberFormat="1" applyFont="1" applyBorder="1" applyAlignment="1">
      <alignment horizontal="left" shrinkToFit="1"/>
    </xf>
    <xf numFmtId="0" fontId="28" fillId="0" borderId="31" xfId="0" applyFont="1" applyFill="1" applyBorder="1" applyAlignment="1">
      <alignment horizontal="left"/>
    </xf>
    <xf numFmtId="4" fontId="27" fillId="0" borderId="31" xfId="0" applyNumberFormat="1" applyFont="1" applyFill="1" applyBorder="1" applyAlignment="1" applyProtection="1">
      <alignment horizontal="center" vertical="top"/>
      <protection locked="0"/>
    </xf>
    <xf numFmtId="4" fontId="27" fillId="0" borderId="33" xfId="0" applyNumberFormat="1" applyFont="1" applyBorder="1" applyAlignment="1" applyProtection="1">
      <alignment horizontal="center" vertical="top"/>
      <protection locked="0"/>
    </xf>
    <xf numFmtId="4" fontId="28" fillId="0" borderId="33" xfId="0" applyNumberFormat="1" applyFont="1" applyFill="1" applyBorder="1" applyAlignment="1">
      <alignment shrinkToFit="1"/>
    </xf>
    <xf numFmtId="0" fontId="23" fillId="0" borderId="0" xfId="0" applyFont="1" applyAlignment="1">
      <alignment horizontal="centerContinuous"/>
    </xf>
    <xf numFmtId="0" fontId="161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0" fontId="162" fillId="0" borderId="0" xfId="0" applyFont="1" applyAlignment="1">
      <alignment horizontal="centerContinuous"/>
    </xf>
    <xf numFmtId="0" fontId="120" fillId="0" borderId="31" xfId="0" applyFont="1" applyFill="1" applyBorder="1" applyAlignment="1">
      <alignment horizontal="center" shrinkToFit="1"/>
    </xf>
    <xf numFmtId="3" fontId="120" fillId="0" borderId="31" xfId="0" applyNumberFormat="1" applyFont="1" applyFill="1" applyBorder="1" applyAlignment="1">
      <alignment horizontal="center" vertical="top" wrapText="1"/>
    </xf>
    <xf numFmtId="4" fontId="27" fillId="0" borderId="34" xfId="0" applyNumberFormat="1" applyFont="1" applyFill="1" applyBorder="1" applyAlignment="1">
      <alignment shrinkToFit="1"/>
    </xf>
    <xf numFmtId="4" fontId="27" fillId="0" borderId="31" xfId="0" applyNumberFormat="1" applyFont="1" applyFill="1" applyBorder="1" applyAlignment="1">
      <alignment horizontal="center" shrinkToFit="1"/>
    </xf>
    <xf numFmtId="4" fontId="125" fillId="0" borderId="31" xfId="0" applyNumberFormat="1" applyFont="1" applyFill="1" applyBorder="1" applyAlignment="1">
      <alignment horizontal="center" shrinkToFit="1"/>
    </xf>
    <xf numFmtId="4" fontId="120" fillId="0" borderId="32" xfId="0" applyNumberFormat="1" applyFont="1" applyFill="1" applyBorder="1" applyAlignment="1">
      <alignment horizontal="center" vertical="top" wrapText="1"/>
    </xf>
    <xf numFmtId="4" fontId="27" fillId="0" borderId="31" xfId="0" applyNumberFormat="1" applyFont="1" applyFill="1" applyBorder="1" applyAlignment="1">
      <alignment shrinkToFit="1"/>
    </xf>
    <xf numFmtId="192" fontId="27" fillId="0" borderId="31" xfId="0" applyNumberFormat="1" applyFont="1" applyFill="1" applyBorder="1" applyAlignment="1">
      <alignment horizontal="center" shrinkToFit="1"/>
    </xf>
    <xf numFmtId="4" fontId="27" fillId="0" borderId="32" xfId="0" applyNumberFormat="1" applyFont="1" applyFill="1" applyBorder="1" applyAlignment="1">
      <alignment shrinkToFit="1"/>
    </xf>
    <xf numFmtId="0" fontId="120" fillId="0" borderId="31" xfId="0" applyFont="1" applyFill="1" applyBorder="1" applyAlignment="1">
      <alignment horizontal="center" vertical="center" shrinkToFit="1"/>
    </xf>
    <xf numFmtId="3" fontId="120" fillId="0" borderId="31" xfId="0" applyNumberFormat="1" applyFont="1" applyFill="1" applyBorder="1" applyAlignment="1">
      <alignment horizontal="center" vertical="center" wrapText="1"/>
    </xf>
    <xf numFmtId="4" fontId="27" fillId="0" borderId="31" xfId="0" applyNumberFormat="1" applyFont="1" applyFill="1" applyBorder="1" applyAlignment="1">
      <alignment horizontal="center" vertical="center" shrinkToFit="1"/>
    </xf>
    <xf numFmtId="4" fontId="125" fillId="0" borderId="31" xfId="0" applyNumberFormat="1" applyFont="1" applyFill="1" applyBorder="1" applyAlignment="1">
      <alignment horizontal="center" vertical="center" shrinkToFit="1"/>
    </xf>
    <xf numFmtId="192" fontId="27" fillId="0" borderId="31" xfId="0" applyNumberFormat="1" applyFont="1" applyFill="1" applyBorder="1" applyAlignment="1">
      <alignment horizontal="center" vertical="center" shrinkToFit="1"/>
    </xf>
    <xf numFmtId="189" fontId="28" fillId="0" borderId="0" xfId="30" applyNumberFormat="1" applyFont="1"/>
    <xf numFmtId="189" fontId="163" fillId="0" borderId="31" xfId="40" applyNumberFormat="1" applyFont="1" applyFill="1" applyBorder="1" applyAlignment="1">
      <alignment horizontal="center"/>
    </xf>
    <xf numFmtId="4" fontId="120" fillId="11" borderId="31" xfId="0" applyNumberFormat="1" applyFont="1" applyFill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200" fontId="28" fillId="0" borderId="31" xfId="0" applyNumberFormat="1" applyFont="1" applyBorder="1" applyAlignment="1">
      <alignment horizontal="center"/>
    </xf>
    <xf numFmtId="0" fontId="28" fillId="0" borderId="31" xfId="0" applyFont="1" applyBorder="1" applyAlignment="1">
      <alignment horizontal="center" shrinkToFit="1"/>
    </xf>
    <xf numFmtId="0" fontId="28" fillId="0" borderId="31" xfId="0" applyFont="1" applyBorder="1" applyAlignment="1"/>
    <xf numFmtId="0" fontId="28" fillId="0" borderId="0" xfId="0" applyFont="1" applyAlignment="1">
      <alignment shrinkToFit="1"/>
    </xf>
    <xf numFmtId="0" fontId="28" fillId="0" borderId="0" xfId="0" applyFont="1" applyAlignment="1">
      <alignment horizontal="centerContinuous" shrinkToFit="1"/>
    </xf>
    <xf numFmtId="0" fontId="40" fillId="12" borderId="36" xfId="0" applyFont="1" applyFill="1" applyBorder="1" applyAlignment="1">
      <alignment vertical="center" shrinkToFit="1"/>
    </xf>
    <xf numFmtId="0" fontId="40" fillId="12" borderId="43" xfId="0" applyFont="1" applyFill="1" applyBorder="1" applyAlignment="1">
      <alignment horizontal="center" vertical="center" shrinkToFit="1"/>
    </xf>
    <xf numFmtId="0" fontId="40" fillId="12" borderId="32" xfId="0" applyFont="1" applyFill="1" applyBorder="1" applyAlignment="1">
      <alignment vertical="center" shrinkToFit="1"/>
    </xf>
    <xf numFmtId="0" fontId="28" fillId="0" borderId="34" xfId="0" applyFont="1" applyBorder="1" applyAlignment="1">
      <alignment horizontal="center" shrinkToFit="1"/>
    </xf>
    <xf numFmtId="0" fontId="28" fillId="0" borderId="35" xfId="0" applyFont="1" applyBorder="1" applyAlignment="1">
      <alignment horizontal="center" shrinkToFit="1"/>
    </xf>
    <xf numFmtId="0" fontId="28" fillId="14" borderId="35" xfId="0" applyFont="1" applyFill="1" applyBorder="1" applyAlignment="1">
      <alignment horizontal="centerContinuous" shrinkToFit="1"/>
    </xf>
    <xf numFmtId="0" fontId="28" fillId="12" borderId="18" xfId="0" applyFont="1" applyFill="1" applyBorder="1" applyAlignment="1">
      <alignment shrinkToFit="1"/>
    </xf>
    <xf numFmtId="0" fontId="27" fillId="12" borderId="14" xfId="0" applyFont="1" applyFill="1" applyBorder="1" applyAlignment="1"/>
    <xf numFmtId="0" fontId="27" fillId="12" borderId="0" xfId="0" applyFont="1" applyFill="1" applyBorder="1" applyAlignment="1"/>
    <xf numFmtId="189" fontId="116" fillId="0" borderId="31" xfId="40" applyNumberFormat="1" applyFont="1" applyFill="1" applyBorder="1" applyAlignment="1">
      <alignment horizontal="center"/>
    </xf>
    <xf numFmtId="4" fontId="117" fillId="0" borderId="34" xfId="0" applyNumberFormat="1" applyFont="1" applyFill="1" applyBorder="1" applyAlignment="1">
      <alignment horizontal="centerContinuous"/>
    </xf>
    <xf numFmtId="0" fontId="27" fillId="3" borderId="36" xfId="0" applyFont="1" applyFill="1" applyBorder="1" applyAlignment="1">
      <alignment horizontal="center" vertical="center" wrapText="1"/>
    </xf>
    <xf numFmtId="0" fontId="103" fillId="3" borderId="3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shrinkToFit="1"/>
    </xf>
    <xf numFmtId="0" fontId="21" fillId="0" borderId="0" xfId="0" applyFont="1" applyFill="1" applyBorder="1" applyAlignment="1">
      <alignment horizontal="centerContinuous" shrinkToFit="1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5" fillId="0" borderId="0" xfId="28" applyFont="1" applyFill="1" applyAlignment="1">
      <alignment horizontal="center"/>
    </xf>
    <xf numFmtId="4" fontId="116" fillId="0" borderId="0" xfId="28" applyNumberFormat="1" applyFont="1" applyFill="1" applyAlignment="1">
      <alignment horizontal="center"/>
    </xf>
    <xf numFmtId="0" fontId="116" fillId="0" borderId="0" xfId="28" applyFont="1" applyFill="1" applyBorder="1"/>
    <xf numFmtId="4" fontId="116" fillId="0" borderId="52" xfId="28" applyNumberFormat="1" applyFont="1" applyFill="1" applyBorder="1"/>
    <xf numFmtId="43" fontId="120" fillId="11" borderId="96" xfId="40" applyFont="1" applyFill="1" applyBorder="1" applyAlignment="1">
      <alignment horizontal="center" vertical="center"/>
    </xf>
    <xf numFmtId="43" fontId="120" fillId="11" borderId="96" xfId="40" applyFont="1" applyFill="1" applyBorder="1" applyAlignment="1">
      <alignment horizontal="center"/>
    </xf>
    <xf numFmtId="43" fontId="120" fillId="11" borderId="96" xfId="40" applyFont="1" applyFill="1" applyBorder="1"/>
    <xf numFmtId="0" fontId="26" fillId="14" borderId="34" xfId="30" applyFont="1" applyFill="1" applyBorder="1" applyAlignment="1"/>
    <xf numFmtId="0" fontId="26" fillId="14" borderId="35" xfId="30" applyFont="1" applyFill="1" applyBorder="1" applyAlignment="1"/>
    <xf numFmtId="43" fontId="26" fillId="14" borderId="31" xfId="40" applyFont="1" applyFill="1" applyBorder="1" applyAlignment="1">
      <alignment horizontal="center" vertical="center"/>
    </xf>
    <xf numFmtId="43" fontId="26" fillId="14" borderId="31" xfId="40" applyFont="1" applyFill="1" applyBorder="1" applyAlignment="1">
      <alignment horizontal="center"/>
    </xf>
    <xf numFmtId="43" fontId="26" fillId="14" borderId="31" xfId="40" applyFont="1" applyFill="1" applyBorder="1"/>
    <xf numFmtId="0" fontId="26" fillId="11" borderId="0" xfId="30" applyFont="1" applyFill="1"/>
    <xf numFmtId="4" fontId="26" fillId="14" borderId="31" xfId="30" applyNumberFormat="1" applyFont="1" applyFill="1" applyBorder="1"/>
    <xf numFmtId="0" fontId="26" fillId="0" borderId="0" xfId="30" applyFont="1" applyFill="1"/>
    <xf numFmtId="43" fontId="120" fillId="11" borderId="96" xfId="40" applyNumberFormat="1" applyFont="1" applyFill="1" applyBorder="1"/>
    <xf numFmtId="0" fontId="119" fillId="0" borderId="0" xfId="28" applyFont="1" applyFill="1" applyAlignment="1">
      <alignment horizontal="left"/>
    </xf>
    <xf numFmtId="0" fontId="119" fillId="0" borderId="40" xfId="28" applyFont="1" applyFill="1" applyBorder="1" applyAlignment="1">
      <alignment horizontal="left"/>
    </xf>
    <xf numFmtId="0" fontId="119" fillId="0" borderId="0" xfId="28" applyFont="1" applyFill="1" applyBorder="1" applyAlignment="1"/>
    <xf numFmtId="0" fontId="119" fillId="0" borderId="40" xfId="28" applyFont="1" applyFill="1" applyBorder="1" applyAlignment="1"/>
    <xf numFmtId="0" fontId="119" fillId="0" borderId="40" xfId="28" applyFont="1" applyFill="1" applyBorder="1"/>
    <xf numFmtId="0" fontId="119" fillId="0" borderId="0" xfId="28" applyFont="1" applyFill="1" applyAlignment="1">
      <alignment horizontal="center"/>
    </xf>
    <xf numFmtId="3" fontId="119" fillId="0" borderId="42" xfId="28" applyNumberFormat="1" applyFont="1" applyFill="1" applyBorder="1" applyAlignment="1">
      <alignment horizontal="center"/>
    </xf>
    <xf numFmtId="0" fontId="119" fillId="0" borderId="31" xfId="28" applyFont="1" applyFill="1" applyBorder="1" applyAlignment="1">
      <alignment horizontal="center" shrinkToFit="1"/>
    </xf>
    <xf numFmtId="43" fontId="119" fillId="0" borderId="31" xfId="28" applyNumberFormat="1" applyFont="1" applyFill="1" applyBorder="1" applyAlignment="1">
      <alignment shrinkToFit="1"/>
    </xf>
    <xf numFmtId="4" fontId="119" fillId="0" borderId="31" xfId="28" applyNumberFormat="1" applyFont="1" applyFill="1" applyBorder="1" applyAlignment="1">
      <alignment shrinkToFit="1"/>
    </xf>
    <xf numFmtId="0" fontId="119" fillId="0" borderId="0" xfId="28" applyFont="1" applyFill="1" applyAlignment="1">
      <alignment shrinkToFit="1"/>
    </xf>
    <xf numFmtId="0" fontId="119" fillId="0" borderId="0" xfId="28" applyFont="1" applyFill="1" applyBorder="1" applyAlignment="1">
      <alignment horizontal="center"/>
    </xf>
    <xf numFmtId="0" fontId="119" fillId="0" borderId="31" xfId="28" applyFont="1" applyFill="1" applyBorder="1" applyAlignment="1">
      <alignment horizontal="center"/>
    </xf>
    <xf numFmtId="0" fontId="119" fillId="0" borderId="33" xfId="28" applyFont="1" applyFill="1" applyBorder="1" applyAlignment="1">
      <alignment horizontal="center"/>
    </xf>
    <xf numFmtId="0" fontId="119" fillId="0" borderId="44" xfId="28" applyFont="1" applyFill="1" applyBorder="1" applyAlignment="1">
      <alignment horizontal="center"/>
    </xf>
    <xf numFmtId="0" fontId="119" fillId="0" borderId="45" xfId="28" applyFont="1" applyFill="1" applyBorder="1" applyAlignment="1">
      <alignment horizontal="center"/>
    </xf>
    <xf numFmtId="3" fontId="119" fillId="0" borderId="44" xfId="28" applyNumberFormat="1" applyFont="1" applyFill="1" applyBorder="1" applyAlignment="1">
      <alignment horizontal="right"/>
    </xf>
    <xf numFmtId="0" fontId="119" fillId="0" borderId="48" xfId="28" applyFont="1" applyFill="1" applyBorder="1" applyAlignment="1">
      <alignment horizontal="center"/>
    </xf>
    <xf numFmtId="194" fontId="119" fillId="0" borderId="45" xfId="28" applyNumberFormat="1" applyFont="1" applyFill="1" applyBorder="1" applyAlignment="1">
      <alignment horizontal="right"/>
    </xf>
    <xf numFmtId="0" fontId="119" fillId="0" borderId="41" xfId="28" applyFont="1" applyFill="1" applyBorder="1" applyAlignment="1">
      <alignment horizontal="center"/>
    </xf>
    <xf numFmtId="0" fontId="119" fillId="0" borderId="47" xfId="28" applyFont="1" applyFill="1" applyBorder="1" applyAlignment="1">
      <alignment horizontal="center"/>
    </xf>
    <xf numFmtId="0" fontId="119" fillId="0" borderId="46" xfId="28" applyFont="1" applyFill="1" applyBorder="1" applyAlignment="1">
      <alignment horizontal="left"/>
    </xf>
    <xf numFmtId="0" fontId="119" fillId="0" borderId="41" xfId="28" applyFont="1" applyFill="1" applyBorder="1" applyAlignment="1">
      <alignment horizontal="left"/>
    </xf>
    <xf numFmtId="0" fontId="119" fillId="0" borderId="54" xfId="28" applyFont="1" applyFill="1" applyBorder="1" applyAlignment="1">
      <alignment horizontal="left"/>
    </xf>
    <xf numFmtId="0" fontId="119" fillId="0" borderId="42" xfId="28" applyFont="1" applyFill="1" applyBorder="1" applyAlignment="1">
      <alignment horizontal="left"/>
    </xf>
    <xf numFmtId="0" fontId="119" fillId="0" borderId="42" xfId="28" applyFont="1" applyFill="1" applyBorder="1" applyAlignment="1">
      <alignment horizontal="center"/>
    </xf>
    <xf numFmtId="0" fontId="119" fillId="0" borderId="55" xfId="28" applyFont="1" applyFill="1" applyBorder="1" applyAlignment="1">
      <alignment horizontal="center"/>
    </xf>
    <xf numFmtId="1" fontId="119" fillId="0" borderId="56" xfId="28" applyNumberFormat="1" applyFont="1" applyFill="1" applyBorder="1" applyAlignment="1">
      <alignment horizontal="center"/>
    </xf>
    <xf numFmtId="0" fontId="119" fillId="0" borderId="43" xfId="28" applyFont="1" applyFill="1" applyBorder="1" applyAlignment="1">
      <alignment horizontal="center"/>
    </xf>
    <xf numFmtId="194" fontId="119" fillId="0" borderId="43" xfId="28" applyNumberFormat="1" applyFont="1" applyFill="1" applyBorder="1" applyAlignment="1">
      <alignment horizontal="right"/>
    </xf>
    <xf numFmtId="0" fontId="119" fillId="0" borderId="49" xfId="28" applyFont="1" applyFill="1" applyBorder="1"/>
    <xf numFmtId="0" fontId="119" fillId="0" borderId="50" xfId="28" applyFont="1" applyFill="1" applyBorder="1"/>
    <xf numFmtId="0" fontId="119" fillId="0" borderId="51" xfId="28" applyFont="1" applyFill="1" applyBorder="1"/>
    <xf numFmtId="0" fontId="119" fillId="0" borderId="52" xfId="28" applyFont="1" applyFill="1" applyBorder="1" applyAlignment="1">
      <alignment horizontal="center"/>
    </xf>
    <xf numFmtId="4" fontId="119" fillId="0" borderId="52" xfId="28" applyNumberFormat="1" applyFont="1" applyFill="1" applyBorder="1"/>
    <xf numFmtId="195" fontId="119" fillId="0" borderId="45" xfId="23" applyNumberFormat="1" applyFont="1" applyFill="1" applyBorder="1" applyAlignment="1">
      <alignment horizontal="right"/>
    </xf>
    <xf numFmtId="0" fontId="119" fillId="0" borderId="41" xfId="28" applyFont="1" applyFill="1" applyBorder="1"/>
    <xf numFmtId="0" fontId="119" fillId="0" borderId="47" xfId="28" applyFont="1" applyFill="1" applyBorder="1"/>
    <xf numFmtId="196" fontId="119" fillId="0" borderId="48" xfId="28" applyNumberFormat="1" applyFont="1" applyFill="1" applyBorder="1"/>
    <xf numFmtId="0" fontId="119" fillId="0" borderId="16" xfId="28" applyFont="1" applyFill="1" applyBorder="1"/>
    <xf numFmtId="0" fontId="119" fillId="0" borderId="2" xfId="28" applyFont="1" applyFill="1" applyBorder="1"/>
    <xf numFmtId="196" fontId="119" fillId="0" borderId="43" xfId="28" applyNumberFormat="1" applyFont="1" applyFill="1" applyBorder="1"/>
    <xf numFmtId="0" fontId="119" fillId="0" borderId="52" xfId="28" applyFont="1" applyFill="1" applyBorder="1"/>
    <xf numFmtId="0" fontId="117" fillId="0" borderId="0" xfId="28" applyFont="1" applyFill="1" applyBorder="1"/>
    <xf numFmtId="0" fontId="119" fillId="0" borderId="40" xfId="28" applyFont="1" applyFill="1" applyBorder="1" applyAlignment="1">
      <alignment horizontal="center"/>
    </xf>
    <xf numFmtId="0" fontId="119" fillId="0" borderId="57" xfId="28" applyFont="1" applyFill="1" applyBorder="1" applyAlignment="1">
      <alignment horizontal="center"/>
    </xf>
    <xf numFmtId="0" fontId="129" fillId="0" borderId="0" xfId="28" applyFont="1" applyFill="1" applyBorder="1"/>
    <xf numFmtId="0" fontId="119" fillId="0" borderId="42" xfId="28" applyFont="1" applyFill="1" applyBorder="1"/>
    <xf numFmtId="4" fontId="119" fillId="0" borderId="0" xfId="28" applyNumberFormat="1" applyFont="1" applyFill="1" applyBorder="1"/>
    <xf numFmtId="1" fontId="119" fillId="0" borderId="42" xfId="28" applyNumberFormat="1" applyFont="1" applyFill="1" applyBorder="1" applyAlignment="1">
      <alignment horizontal="center"/>
    </xf>
    <xf numFmtId="194" fontId="119" fillId="0" borderId="44" xfId="28" applyNumberFormat="1" applyFont="1" applyFill="1" applyBorder="1" applyAlignment="1">
      <alignment horizontal="right"/>
    </xf>
    <xf numFmtId="4" fontId="119" fillId="0" borderId="0" xfId="28" applyNumberFormat="1" applyFont="1" applyFill="1" applyAlignment="1">
      <alignment horizontal="center"/>
    </xf>
    <xf numFmtId="43" fontId="119" fillId="0" borderId="45" xfId="23" applyNumberFormat="1" applyFont="1" applyFill="1" applyBorder="1" applyAlignment="1">
      <alignment horizontal="right" shrinkToFit="1"/>
    </xf>
    <xf numFmtId="4" fontId="119" fillId="0" borderId="0" xfId="28" applyNumberFormat="1" applyFont="1" applyFill="1"/>
    <xf numFmtId="43" fontId="119" fillId="0" borderId="48" xfId="28" applyNumberFormat="1" applyFont="1" applyFill="1" applyBorder="1" applyAlignment="1">
      <alignment shrinkToFit="1"/>
    </xf>
    <xf numFmtId="43" fontId="119" fillId="0" borderId="43" xfId="28" applyNumberFormat="1" applyFont="1" applyFill="1" applyBorder="1" applyAlignment="1">
      <alignment shrinkToFit="1"/>
    </xf>
    <xf numFmtId="43" fontId="119" fillId="0" borderId="0" xfId="28" applyNumberFormat="1" applyFont="1" applyFill="1"/>
    <xf numFmtId="0" fontId="165" fillId="0" borderId="0" xfId="28" applyFont="1" applyFill="1"/>
    <xf numFmtId="0" fontId="129" fillId="0" borderId="0" xfId="28" applyFont="1" applyFill="1" applyAlignment="1">
      <alignment horizontal="center"/>
    </xf>
    <xf numFmtId="1" fontId="119" fillId="0" borderId="0" xfId="28" applyNumberFormat="1" applyFont="1" applyFill="1" applyBorder="1"/>
    <xf numFmtId="1" fontId="119" fillId="0" borderId="0" xfId="28" applyNumberFormat="1" applyFont="1" applyFill="1" applyAlignment="1">
      <alignment horizontal="center"/>
    </xf>
    <xf numFmtId="1" fontId="119" fillId="0" borderId="44" xfId="28" applyNumberFormat="1" applyFont="1" applyFill="1" applyBorder="1" applyAlignment="1">
      <alignment horizontal="right"/>
    </xf>
    <xf numFmtId="0" fontId="119" fillId="0" borderId="53" xfId="28" applyFont="1" applyFill="1" applyBorder="1" applyAlignment="1">
      <alignment horizontal="left"/>
    </xf>
    <xf numFmtId="1" fontId="119" fillId="0" borderId="45" xfId="28" applyNumberFormat="1" applyFont="1" applyFill="1" applyBorder="1" applyAlignment="1">
      <alignment horizontal="right"/>
    </xf>
    <xf numFmtId="197" fontId="119" fillId="0" borderId="48" xfId="28" applyNumberFormat="1" applyFont="1" applyFill="1" applyBorder="1"/>
    <xf numFmtId="197" fontId="119" fillId="0" borderId="43" xfId="28" applyNumberFormat="1" applyFont="1" applyFill="1" applyBorder="1"/>
    <xf numFmtId="0" fontId="119" fillId="0" borderId="0" xfId="31" applyFont="1" applyFill="1"/>
    <xf numFmtId="0" fontId="119" fillId="0" borderId="0" xfId="0" applyFont="1" applyFill="1" applyBorder="1" applyAlignment="1">
      <alignment horizontal="center"/>
    </xf>
    <xf numFmtId="0" fontId="109" fillId="0" borderId="0" xfId="0" applyFont="1" applyFill="1" applyBorder="1" applyAlignment="1">
      <alignment horizontal="center" vertical="center"/>
    </xf>
    <xf numFmtId="0" fontId="26" fillId="0" borderId="0" xfId="0" applyFont="1"/>
    <xf numFmtId="4" fontId="119" fillId="0" borderId="31" xfId="0" applyNumberFormat="1" applyFont="1" applyBorder="1" applyAlignment="1">
      <alignment horizontal="center"/>
    </xf>
    <xf numFmtId="0" fontId="94" fillId="3" borderId="36" xfId="28" applyFont="1" applyFill="1" applyBorder="1" applyAlignment="1">
      <alignment vertical="top"/>
    </xf>
    <xf numFmtId="0" fontId="94" fillId="3" borderId="43" xfId="28" applyFont="1" applyFill="1" applyBorder="1" applyAlignment="1">
      <alignment vertical="top"/>
    </xf>
    <xf numFmtId="0" fontId="107" fillId="3" borderId="31" xfId="28" applyFont="1" applyFill="1" applyBorder="1" applyAlignment="1">
      <alignment horizontal="center" vertical="top"/>
    </xf>
    <xf numFmtId="0" fontId="94" fillId="3" borderId="31" xfId="28" applyFont="1" applyFill="1" applyBorder="1" applyAlignment="1">
      <alignment vertical="top"/>
    </xf>
    <xf numFmtId="0" fontId="107" fillId="3" borderId="36" xfId="28" applyFont="1" applyFill="1" applyBorder="1" applyAlignment="1">
      <alignment horizontal="center" vertical="top"/>
    </xf>
    <xf numFmtId="0" fontId="22" fillId="0" borderId="36" xfId="0" applyFont="1" applyBorder="1" applyAlignment="1">
      <alignment horizontal="left" vertical="center"/>
    </xf>
    <xf numFmtId="0" fontId="27" fillId="3" borderId="33" xfId="28" applyFont="1" applyFill="1" applyBorder="1" applyAlignment="1">
      <alignment vertical="top" wrapText="1"/>
    </xf>
    <xf numFmtId="0" fontId="27" fillId="0" borderId="31" xfId="0" applyFont="1" applyBorder="1" applyAlignment="1">
      <alignment horizontal="left" vertical="top"/>
    </xf>
    <xf numFmtId="0" fontId="107" fillId="3" borderId="32" xfId="28" applyFont="1" applyFill="1" applyBorder="1" applyAlignment="1">
      <alignment horizontal="center" vertical="top"/>
    </xf>
    <xf numFmtId="0" fontId="22" fillId="3" borderId="31" xfId="28" applyFont="1" applyFill="1" applyBorder="1" applyAlignment="1">
      <alignment horizontal="center" vertical="top"/>
    </xf>
    <xf numFmtId="0" fontId="91" fillId="3" borderId="31" xfId="28" applyFont="1" applyFill="1" applyBorder="1" applyAlignment="1">
      <alignment vertical="top"/>
    </xf>
    <xf numFmtId="0" fontId="22" fillId="3" borderId="31" xfId="28" applyFont="1" applyFill="1" applyBorder="1" applyAlignment="1">
      <alignment vertical="top" wrapText="1" shrinkToFit="1"/>
    </xf>
    <xf numFmtId="198" fontId="68" fillId="3" borderId="31" xfId="28" quotePrefix="1" applyNumberFormat="1" applyFont="1" applyFill="1" applyBorder="1" applyAlignment="1">
      <alignment horizontal="center" vertical="top"/>
    </xf>
    <xf numFmtId="17" fontId="68" fillId="3" borderId="31" xfId="28" quotePrefix="1" applyNumberFormat="1" applyFont="1" applyFill="1" applyBorder="1" applyAlignment="1">
      <alignment horizontal="center" vertical="top"/>
    </xf>
    <xf numFmtId="3" fontId="91" fillId="3" borderId="31" xfId="28" applyNumberFormat="1" applyFont="1" applyFill="1" applyBorder="1" applyAlignment="1">
      <alignment horizontal="center" vertical="top" wrapText="1"/>
    </xf>
    <xf numFmtId="0" fontId="68" fillId="3" borderId="31" xfId="28" applyFont="1" applyFill="1" applyBorder="1" applyAlignment="1">
      <alignment horizontal="left" vertical="top" shrinkToFit="1"/>
    </xf>
    <xf numFmtId="0" fontId="40" fillId="11" borderId="0" xfId="43" applyFont="1" applyFill="1"/>
    <xf numFmtId="4" fontId="125" fillId="11" borderId="31" xfId="0" applyNumberFormat="1" applyFont="1" applyFill="1" applyBorder="1" applyAlignment="1">
      <alignment horizontal="center"/>
    </xf>
    <xf numFmtId="0" fontId="28" fillId="11" borderId="37" xfId="30" applyFont="1" applyFill="1" applyBorder="1"/>
    <xf numFmtId="0" fontId="28" fillId="11" borderId="0" xfId="30" applyFont="1" applyFill="1" applyBorder="1" applyAlignment="1">
      <alignment horizontal="centerContinuous"/>
    </xf>
    <xf numFmtId="43" fontId="119" fillId="0" borderId="45" xfId="23" applyNumberFormat="1" applyFont="1" applyFill="1" applyBorder="1" applyAlignment="1">
      <alignment horizontal="right"/>
    </xf>
    <xf numFmtId="43" fontId="119" fillId="0" borderId="48" xfId="28" applyNumberFormat="1" applyFont="1" applyFill="1" applyBorder="1"/>
    <xf numFmtId="43" fontId="119" fillId="0" borderId="43" xfId="28" applyNumberFormat="1" applyFont="1" applyFill="1" applyBorder="1"/>
    <xf numFmtId="0" fontId="28" fillId="11" borderId="0" xfId="30" applyFont="1" applyFill="1" applyAlignment="1">
      <alignment horizontal="centerContinuous"/>
    </xf>
    <xf numFmtId="0" fontId="28" fillId="0" borderId="0" xfId="30" applyFont="1" applyAlignment="1">
      <alignment horizontal="left"/>
    </xf>
    <xf numFmtId="0" fontId="28" fillId="0" borderId="0" xfId="30" applyFont="1" applyBorder="1" applyAlignment="1">
      <alignment horizontal="left"/>
    </xf>
    <xf numFmtId="0" fontId="28" fillId="11" borderId="0" xfId="30" applyFont="1" applyFill="1" applyBorder="1"/>
    <xf numFmtId="0" fontId="28" fillId="0" borderId="97" xfId="30" applyFont="1" applyBorder="1"/>
    <xf numFmtId="0" fontId="28" fillId="0" borderId="84" xfId="30" applyFont="1" applyBorder="1" applyAlignment="1">
      <alignment horizontal="left"/>
    </xf>
    <xf numFmtId="0" fontId="28" fillId="0" borderId="96" xfId="30" applyFont="1" applyBorder="1" applyAlignment="1">
      <alignment horizontal="center"/>
    </xf>
    <xf numFmtId="0" fontId="28" fillId="0" borderId="105" xfId="30" applyFont="1" applyBorder="1"/>
    <xf numFmtId="0" fontId="28" fillId="0" borderId="105" xfId="30" applyFont="1" applyBorder="1" applyAlignment="1">
      <alignment horizontal="left"/>
    </xf>
    <xf numFmtId="0" fontId="28" fillId="0" borderId="105" xfId="30" applyFont="1" applyBorder="1" applyAlignment="1">
      <alignment horizontal="center"/>
    </xf>
    <xf numFmtId="0" fontId="28" fillId="0" borderId="106" xfId="30" applyFont="1" applyBorder="1"/>
    <xf numFmtId="0" fontId="28" fillId="0" borderId="38" xfId="30" applyFont="1" applyBorder="1" applyAlignment="1">
      <alignment horizontal="left"/>
    </xf>
    <xf numFmtId="0" fontId="28" fillId="0" borderId="107" xfId="30" applyFont="1" applyBorder="1" applyAlignment="1">
      <alignment horizontal="left"/>
    </xf>
    <xf numFmtId="0" fontId="28" fillId="0" borderId="99" xfId="30" applyFont="1" applyBorder="1"/>
    <xf numFmtId="0" fontId="28" fillId="0" borderId="99" xfId="30" applyFont="1" applyBorder="1" applyAlignment="1">
      <alignment horizontal="center"/>
    </xf>
    <xf numFmtId="0" fontId="28" fillId="0" borderId="100" xfId="30" applyFont="1" applyBorder="1"/>
    <xf numFmtId="0" fontId="28" fillId="0" borderId="101" xfId="30" applyFont="1" applyBorder="1" applyAlignment="1">
      <alignment horizontal="left"/>
    </xf>
    <xf numFmtId="0" fontId="28" fillId="0" borderId="101" xfId="30" applyFont="1" applyBorder="1"/>
    <xf numFmtId="0" fontId="28" fillId="0" borderId="102" xfId="30" applyFont="1" applyBorder="1"/>
    <xf numFmtId="0" fontId="28" fillId="0" borderId="96" xfId="30" applyFont="1" applyBorder="1"/>
    <xf numFmtId="0" fontId="28" fillId="0" borderId="96" xfId="30" applyFont="1" applyBorder="1" applyAlignment="1">
      <alignment horizontal="left"/>
    </xf>
    <xf numFmtId="0" fontId="28" fillId="0" borderId="102" xfId="30" applyFont="1" applyBorder="1" applyAlignment="1">
      <alignment horizontal="left"/>
    </xf>
    <xf numFmtId="0" fontId="28" fillId="0" borderId="0" xfId="30" applyFont="1" applyAlignment="1">
      <alignment horizontal="centerContinuous"/>
    </xf>
    <xf numFmtId="0" fontId="28" fillId="0" borderId="84" xfId="30" applyFont="1" applyBorder="1"/>
    <xf numFmtId="0" fontId="28" fillId="0" borderId="107" xfId="30" applyFont="1" applyBorder="1"/>
    <xf numFmtId="4" fontId="28" fillId="0" borderId="105" xfId="30" applyNumberFormat="1" applyFont="1" applyBorder="1" applyAlignment="1">
      <alignment horizontal="center"/>
    </xf>
    <xf numFmtId="0" fontId="40" fillId="11" borderId="0" xfId="43" applyFont="1" applyFill="1" applyBorder="1"/>
    <xf numFmtId="0" fontId="28" fillId="0" borderId="0" xfId="30" applyFont="1" applyBorder="1" applyAlignment="1">
      <alignment horizontal="centerContinuous"/>
    </xf>
    <xf numFmtId="0" fontId="28" fillId="0" borderId="38" xfId="30" applyFont="1" applyBorder="1"/>
    <xf numFmtId="4" fontId="28" fillId="0" borderId="99" xfId="30" applyNumberFormat="1" applyFont="1" applyBorder="1" applyAlignment="1">
      <alignment horizontal="center"/>
    </xf>
    <xf numFmtId="0" fontId="134" fillId="0" borderId="0" xfId="0" applyFont="1" applyFill="1"/>
    <xf numFmtId="0" fontId="133" fillId="0" borderId="0" xfId="0" applyFont="1" applyFill="1"/>
    <xf numFmtId="0" fontId="133" fillId="0" borderId="0" xfId="0" applyFont="1" applyFill="1" applyBorder="1"/>
    <xf numFmtId="0" fontId="134" fillId="0" borderId="0" xfId="0" applyFont="1" applyFill="1" applyBorder="1" applyAlignment="1">
      <alignment horizontal="center" vertical="top"/>
    </xf>
    <xf numFmtId="0" fontId="129" fillId="0" borderId="0" xfId="0" applyFont="1" applyFill="1"/>
    <xf numFmtId="0" fontId="129" fillId="0" borderId="0" xfId="0" applyFont="1" applyFill="1" applyAlignment="1">
      <alignment horizontal="left"/>
    </xf>
    <xf numFmtId="0" fontId="130" fillId="14" borderId="36" xfId="0" applyFont="1" applyFill="1" applyBorder="1" applyAlignment="1">
      <alignment horizontal="center"/>
    </xf>
    <xf numFmtId="0" fontId="130" fillId="14" borderId="32" xfId="0" applyFont="1" applyFill="1" applyBorder="1" applyAlignment="1">
      <alignment horizontal="center"/>
    </xf>
    <xf numFmtId="0" fontId="119" fillId="7" borderId="31" xfId="0" applyFont="1" applyFill="1" applyBorder="1" applyAlignment="1">
      <alignment horizontal="center"/>
    </xf>
    <xf numFmtId="17" fontId="117" fillId="0" borderId="31" xfId="0" applyNumberFormat="1" applyFont="1" applyFill="1" applyBorder="1" applyAlignment="1">
      <alignment horizontal="center"/>
    </xf>
    <xf numFmtId="4" fontId="117" fillId="0" borderId="31" xfId="0" applyNumberFormat="1" applyFont="1" applyFill="1" applyBorder="1" applyAlignment="1">
      <alignment horizontal="center"/>
    </xf>
    <xf numFmtId="4" fontId="117" fillId="0" borderId="33" xfId="0" applyNumberFormat="1" applyFont="1" applyFill="1" applyBorder="1" applyAlignment="1">
      <alignment horizontal="centerContinuous"/>
    </xf>
    <xf numFmtId="4" fontId="117" fillId="0" borderId="31" xfId="1" applyNumberFormat="1" applyFont="1" applyFill="1" applyBorder="1" applyAlignment="1">
      <alignment horizontal="centerContinuous"/>
    </xf>
    <xf numFmtId="4" fontId="117" fillId="0" borderId="35" xfId="0" applyNumberFormat="1" applyFont="1" applyFill="1" applyBorder="1" applyAlignment="1">
      <alignment horizontal="centerContinuous"/>
    </xf>
    <xf numFmtId="17" fontId="117" fillId="7" borderId="31" xfId="0" applyNumberFormat="1" applyFont="1" applyFill="1" applyBorder="1" applyAlignment="1">
      <alignment horizontal="center"/>
    </xf>
    <xf numFmtId="4" fontId="119" fillId="0" borderId="31" xfId="0" applyNumberFormat="1" applyFont="1" applyFill="1" applyBorder="1" applyAlignment="1">
      <alignment horizontal="center"/>
    </xf>
    <xf numFmtId="0" fontId="130" fillId="14" borderId="31" xfId="0" applyFont="1" applyFill="1" applyBorder="1" applyAlignment="1">
      <alignment horizontal="center"/>
    </xf>
    <xf numFmtId="4" fontId="117" fillId="14" borderId="31" xfId="0" applyNumberFormat="1" applyFont="1" applyFill="1" applyBorder="1" applyAlignment="1">
      <alignment horizontal="center"/>
    </xf>
    <xf numFmtId="4" fontId="117" fillId="11" borderId="31" xfId="1" applyNumberFormat="1" applyFont="1" applyFill="1" applyBorder="1" applyAlignment="1">
      <alignment horizontal="centerContinuous"/>
    </xf>
    <xf numFmtId="4" fontId="117" fillId="11" borderId="31" xfId="1" applyNumberFormat="1" applyFont="1" applyFill="1" applyBorder="1" applyAlignment="1">
      <alignment horizontal="center"/>
    </xf>
    <xf numFmtId="2" fontId="117" fillId="14" borderId="31" xfId="0" applyNumberFormat="1" applyFont="1" applyFill="1" applyBorder="1" applyAlignment="1">
      <alignment horizontal="centerContinuous"/>
    </xf>
    <xf numFmtId="4" fontId="117" fillId="11" borderId="31" xfId="0" applyNumberFormat="1" applyFont="1" applyFill="1" applyBorder="1" applyAlignment="1">
      <alignment horizontal="centerContinuous"/>
    </xf>
    <xf numFmtId="3" fontId="120" fillId="0" borderId="31" xfId="0" quotePrefix="1" applyNumberFormat="1" applyFont="1" applyFill="1" applyBorder="1" applyAlignment="1">
      <alignment horizontal="center" vertical="top" wrapText="1"/>
    </xf>
    <xf numFmtId="4" fontId="120" fillId="0" borderId="31" xfId="0" applyNumberFormat="1" applyFont="1" applyFill="1" applyBorder="1" applyAlignment="1">
      <alignment horizontal="center" vertical="top" wrapText="1"/>
    </xf>
    <xf numFmtId="0" fontId="116" fillId="14" borderId="0" xfId="30" applyFont="1" applyFill="1"/>
    <xf numFmtId="193" fontId="116" fillId="14" borderId="0" xfId="30" applyNumberFormat="1" applyFont="1" applyFill="1"/>
    <xf numFmtId="3" fontId="119" fillId="0" borderId="0" xfId="28" applyNumberFormat="1" applyFont="1" applyFill="1" applyBorder="1"/>
    <xf numFmtId="3" fontId="116" fillId="0" borderId="44" xfId="28" applyNumberFormat="1" applyFont="1" applyFill="1" applyBorder="1" applyAlignment="1">
      <alignment horizontal="right"/>
    </xf>
    <xf numFmtId="0" fontId="27" fillId="3" borderId="31" xfId="0" applyFont="1" applyFill="1" applyBorder="1" applyAlignment="1">
      <alignment horizontal="center" vertical="center" wrapText="1" shrinkToFit="1"/>
    </xf>
    <xf numFmtId="3" fontId="116" fillId="0" borderId="42" xfId="28" applyNumberFormat="1" applyFont="1" applyFill="1" applyBorder="1" applyAlignment="1">
      <alignment horizontal="center"/>
    </xf>
    <xf numFmtId="43" fontId="116" fillId="0" borderId="31" xfId="28" applyNumberFormat="1" applyFont="1" applyFill="1" applyBorder="1" applyAlignment="1">
      <alignment shrinkToFit="1"/>
    </xf>
    <xf numFmtId="0" fontId="122" fillId="0" borderId="0" xfId="0" applyFont="1" applyFill="1"/>
    <xf numFmtId="0" fontId="166" fillId="0" borderId="0" xfId="0" applyFont="1" applyFill="1"/>
    <xf numFmtId="4" fontId="116" fillId="0" borderId="0" xfId="30" applyNumberFormat="1" applyFont="1"/>
    <xf numFmtId="0" fontId="27" fillId="3" borderId="36" xfId="0" applyFont="1" applyFill="1" applyBorder="1" applyAlignment="1">
      <alignment horizontal="left" vertical="center" wrapText="1"/>
    </xf>
    <xf numFmtId="0" fontId="27" fillId="3" borderId="32" xfId="0" applyFont="1" applyFill="1" applyBorder="1" applyAlignment="1">
      <alignment horizontal="left" vertical="center" wrapText="1"/>
    </xf>
    <xf numFmtId="0" fontId="27" fillId="3" borderId="3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/>
    </xf>
    <xf numFmtId="0" fontId="137" fillId="3" borderId="36" xfId="28" applyFont="1" applyFill="1" applyBorder="1" applyAlignment="1">
      <alignment horizontal="center" vertical="center"/>
    </xf>
    <xf numFmtId="0" fontId="137" fillId="3" borderId="36" xfId="28" applyFont="1" applyFill="1" applyBorder="1" applyAlignment="1">
      <alignment vertical="center"/>
    </xf>
    <xf numFmtId="0" fontId="137" fillId="3" borderId="31" xfId="28" applyFont="1" applyFill="1" applyBorder="1" applyAlignment="1">
      <alignment vertical="center"/>
    </xf>
    <xf numFmtId="0" fontId="33" fillId="0" borderId="0" xfId="17" applyFont="1" applyFill="1" applyBorder="1" applyAlignment="1">
      <alignment horizontal="left"/>
    </xf>
    <xf numFmtId="0" fontId="33" fillId="0" borderId="2" xfId="17" applyFont="1" applyFill="1" applyBorder="1" applyAlignment="1">
      <alignment horizontal="left"/>
    </xf>
    <xf numFmtId="0" fontId="53" fillId="0" borderId="31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Fill="1" applyAlignment="1">
      <alignment horizontal="center"/>
    </xf>
    <xf numFmtId="0" fontId="28" fillId="11" borderId="0" xfId="30" applyFont="1" applyFill="1" applyAlignment="1">
      <alignment horizontal="center"/>
    </xf>
    <xf numFmtId="0" fontId="28" fillId="0" borderId="0" xfId="0" applyFont="1" applyFill="1" applyAlignment="1">
      <alignment horizontal="left"/>
    </xf>
    <xf numFmtId="0" fontId="28" fillId="0" borderId="0" xfId="0" applyFont="1" applyAlignment="1">
      <alignment horizontal="center"/>
    </xf>
    <xf numFmtId="0" fontId="27" fillId="0" borderId="0" xfId="0" applyFont="1" applyFill="1" applyAlignment="1">
      <alignment horizontal="center"/>
    </xf>
    <xf numFmtId="0" fontId="137" fillId="3" borderId="31" xfId="28" applyFont="1" applyFill="1" applyBorder="1" applyAlignment="1">
      <alignment horizontal="center" vertical="center"/>
    </xf>
    <xf numFmtId="0" fontId="22" fillId="0" borderId="43" xfId="0" applyFont="1" applyBorder="1" applyAlignment="1">
      <alignment horizontal="left" vertical="center" wrapText="1"/>
    </xf>
    <xf numFmtId="0" fontId="59" fillId="3" borderId="36" xfId="28" applyFont="1" applyFill="1" applyBorder="1" applyAlignment="1">
      <alignment horizontal="left" vertical="center" wrapText="1"/>
    </xf>
    <xf numFmtId="0" fontId="22" fillId="3" borderId="33" xfId="28" applyFont="1" applyFill="1" applyBorder="1" applyAlignment="1">
      <alignment horizontal="left" vertical="top" wrapText="1"/>
    </xf>
    <xf numFmtId="0" fontId="27" fillId="3" borderId="31" xfId="28" applyFont="1" applyFill="1" applyBorder="1" applyAlignment="1">
      <alignment horizontal="left" vertical="center" wrapText="1"/>
    </xf>
    <xf numFmtId="0" fontId="117" fillId="0" borderId="0" xfId="0" applyFont="1" applyBorder="1" applyAlignment="1">
      <alignment horizontal="center"/>
    </xf>
    <xf numFmtId="0" fontId="117" fillId="0" borderId="40" xfId="0" applyFont="1" applyBorder="1" applyAlignment="1">
      <alignment horizontal="center"/>
    </xf>
    <xf numFmtId="0" fontId="119" fillId="0" borderId="0" xfId="0" applyFont="1" applyBorder="1" applyAlignment="1"/>
    <xf numFmtId="0" fontId="119" fillId="0" borderId="0" xfId="0" applyFont="1" applyBorder="1" applyAlignment="1">
      <alignment horizontal="centerContinuous"/>
    </xf>
    <xf numFmtId="0" fontId="119" fillId="0" borderId="42" xfId="0" applyFont="1" applyBorder="1" applyAlignment="1">
      <alignment horizontal="centerContinuous"/>
    </xf>
    <xf numFmtId="0" fontId="119" fillId="0" borderId="0" xfId="0" applyFont="1" applyAlignment="1">
      <alignment horizontal="centerContinuous"/>
    </xf>
    <xf numFmtId="0" fontId="117" fillId="0" borderId="0" xfId="0" applyFont="1" applyBorder="1"/>
    <xf numFmtId="0" fontId="117" fillId="0" borderId="0" xfId="0" applyFont="1" applyAlignment="1">
      <alignment horizontal="centerContinuous"/>
    </xf>
    <xf numFmtId="0" fontId="80" fillId="0" borderId="37" xfId="0" applyNumberFormat="1" applyFont="1" applyFill="1" applyBorder="1" applyAlignment="1">
      <alignment horizontal="left"/>
    </xf>
    <xf numFmtId="0" fontId="167" fillId="0" borderId="41" xfId="4" applyFont="1" applyBorder="1" applyAlignment="1" applyProtection="1">
      <alignment horizontal="centerContinuous"/>
    </xf>
    <xf numFmtId="0" fontId="28" fillId="0" borderId="0" xfId="28" applyFont="1" applyFill="1"/>
    <xf numFmtId="0" fontId="28" fillId="0" borderId="0" xfId="28" applyFont="1" applyFill="1" applyBorder="1"/>
    <xf numFmtId="0" fontId="168" fillId="0" borderId="0" xfId="0" applyFont="1"/>
    <xf numFmtId="0" fontId="28" fillId="11" borderId="37" xfId="30" applyFont="1" applyFill="1" applyBorder="1" applyAlignment="1">
      <alignment horizontal="left"/>
    </xf>
    <xf numFmtId="0" fontId="28" fillId="11" borderId="38" xfId="30" applyFont="1" applyFill="1" applyBorder="1" applyAlignment="1">
      <alignment horizontal="center"/>
    </xf>
    <xf numFmtId="0" fontId="40" fillId="0" borderId="0" xfId="30" applyFont="1" applyFill="1" applyBorder="1" applyAlignment="1">
      <alignment vertical="center" wrapText="1"/>
    </xf>
    <xf numFmtId="0" fontId="40" fillId="3" borderId="0" xfId="28" applyFont="1" applyFill="1"/>
    <xf numFmtId="0" fontId="28" fillId="3" borderId="0" xfId="28" applyFont="1" applyFill="1"/>
    <xf numFmtId="0" fontId="28" fillId="14" borderId="31" xfId="28" applyFont="1" applyFill="1" applyBorder="1" applyAlignment="1">
      <alignment horizontal="center" vertical="center" wrapText="1"/>
    </xf>
    <xf numFmtId="0" fontId="28" fillId="14" borderId="31" xfId="28" applyFont="1" applyFill="1" applyBorder="1" applyAlignment="1">
      <alignment horizontal="center" vertical="center"/>
    </xf>
    <xf numFmtId="0" fontId="28" fillId="3" borderId="19" xfId="28" applyFont="1" applyFill="1" applyBorder="1"/>
    <xf numFmtId="0" fontId="28" fillId="3" borderId="14" xfId="28" applyFont="1" applyFill="1" applyBorder="1"/>
    <xf numFmtId="0" fontId="28" fillId="3" borderId="15" xfId="28" applyFont="1" applyFill="1" applyBorder="1"/>
    <xf numFmtId="0" fontId="28" fillId="3" borderId="16" xfId="28" applyFont="1" applyFill="1" applyBorder="1"/>
    <xf numFmtId="0" fontId="28" fillId="3" borderId="0" xfId="28" applyFont="1" applyFill="1" applyBorder="1"/>
    <xf numFmtId="0" fontId="28" fillId="3" borderId="57" xfId="28" applyFont="1" applyFill="1" applyBorder="1"/>
    <xf numFmtId="0" fontId="28" fillId="3" borderId="41" xfId="28" applyFont="1" applyFill="1" applyBorder="1" applyAlignment="1"/>
    <xf numFmtId="0" fontId="28" fillId="3" borderId="47" xfId="28" applyFont="1" applyFill="1" applyBorder="1" applyAlignment="1"/>
    <xf numFmtId="0" fontId="28" fillId="3" borderId="17" xfId="28" applyFont="1" applyFill="1" applyBorder="1"/>
    <xf numFmtId="0" fontId="28" fillId="3" borderId="18" xfId="28" applyFont="1" applyFill="1" applyBorder="1"/>
    <xf numFmtId="0" fontId="28" fillId="3" borderId="20" xfId="28" applyFont="1" applyFill="1" applyBorder="1"/>
    <xf numFmtId="0" fontId="28" fillId="3" borderId="0" xfId="28" applyFont="1" applyFill="1" applyBorder="1" applyAlignment="1">
      <alignment horizontal="center" vertical="top" shrinkToFit="1"/>
    </xf>
    <xf numFmtId="0" fontId="28" fillId="3" borderId="0" xfId="28" applyFont="1" applyFill="1" applyBorder="1" applyAlignment="1">
      <alignment horizontal="left" vertical="top" wrapText="1"/>
    </xf>
    <xf numFmtId="0" fontId="28" fillId="0" borderId="0" xfId="28" applyFont="1" applyFill="1" applyBorder="1" applyAlignment="1">
      <alignment horizontal="center" vertical="top" wrapText="1"/>
    </xf>
    <xf numFmtId="0" fontId="28" fillId="3" borderId="2" xfId="28" applyFont="1" applyFill="1" applyBorder="1"/>
    <xf numFmtId="0" fontId="28" fillId="0" borderId="18" xfId="28" applyFont="1" applyFill="1" applyBorder="1"/>
    <xf numFmtId="0" fontId="28" fillId="3" borderId="0" xfId="28" applyFont="1" applyFill="1" applyAlignment="1"/>
    <xf numFmtId="0" fontId="28" fillId="3" borderId="0" xfId="28" applyFont="1" applyFill="1" applyAlignment="1">
      <alignment horizontal="center"/>
    </xf>
    <xf numFmtId="0" fontId="28" fillId="0" borderId="26" xfId="0" applyFont="1" applyFill="1" applyBorder="1"/>
    <xf numFmtId="0" fontId="28" fillId="0" borderId="27" xfId="0" applyFont="1" applyFill="1" applyBorder="1"/>
    <xf numFmtId="0" fontId="28" fillId="0" borderId="28" xfId="0" applyFont="1" applyFill="1" applyBorder="1"/>
    <xf numFmtId="0" fontId="28" fillId="0" borderId="29" xfId="0" applyFont="1" applyFill="1" applyBorder="1"/>
    <xf numFmtId="0" fontId="109" fillId="0" borderId="0" xfId="0" applyFont="1" applyFill="1" applyBorder="1" applyAlignment="1"/>
    <xf numFmtId="0" fontId="109" fillId="0" borderId="29" xfId="0" applyFont="1" applyFill="1" applyBorder="1" applyAlignment="1"/>
    <xf numFmtId="0" fontId="28" fillId="0" borderId="30" xfId="0" applyFont="1" applyFill="1" applyBorder="1"/>
    <xf numFmtId="0" fontId="40" fillId="0" borderId="0" xfId="0" applyFont="1" applyFill="1" applyAlignment="1">
      <alignment horizontal="centerContinuous"/>
    </xf>
    <xf numFmtId="0" fontId="18" fillId="0" borderId="0" xfId="0" applyFont="1" applyAlignment="1">
      <alignment horizontal="centerContinuous"/>
    </xf>
    <xf numFmtId="0" fontId="169" fillId="0" borderId="0" xfId="0" applyFont="1" applyAlignment="1">
      <alignment horizontal="centerContinuous"/>
    </xf>
    <xf numFmtId="0" fontId="19" fillId="0" borderId="0" xfId="0" applyFont="1" applyBorder="1" applyAlignment="1">
      <alignment horizontal="right"/>
    </xf>
    <xf numFmtId="0" fontId="87" fillId="0" borderId="41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87" fillId="0" borderId="40" xfId="0" applyFont="1" applyBorder="1" applyAlignment="1">
      <alignment horizontal="center"/>
    </xf>
    <xf numFmtId="0" fontId="88" fillId="0" borderId="40" xfId="0" applyFont="1" applyBorder="1" applyAlignment="1">
      <alignment horizontal="center"/>
    </xf>
    <xf numFmtId="0" fontId="79" fillId="0" borderId="0" xfId="0" applyFont="1" applyBorder="1" applyAlignment="1">
      <alignment horizontal="center"/>
    </xf>
    <xf numFmtId="0" fontId="79" fillId="0" borderId="11" xfId="0" applyFont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53" fillId="0" borderId="19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36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104" fillId="0" borderId="14" xfId="0" applyFont="1" applyBorder="1"/>
    <xf numFmtId="0" fontId="104" fillId="0" borderId="15" xfId="0" applyFont="1" applyBorder="1"/>
    <xf numFmtId="0" fontId="104" fillId="0" borderId="17" xfId="0" applyFont="1" applyBorder="1"/>
    <xf numFmtId="0" fontId="104" fillId="0" borderId="18" xfId="0" applyFont="1" applyBorder="1"/>
    <xf numFmtId="0" fontId="104" fillId="0" borderId="20" xfId="0" applyFont="1" applyBorder="1"/>
    <xf numFmtId="0" fontId="33" fillId="0" borderId="0" xfId="17" applyFont="1" applyFill="1" applyBorder="1" applyAlignment="1">
      <alignment horizontal="left" wrapText="1"/>
    </xf>
    <xf numFmtId="0" fontId="33" fillId="0" borderId="2" xfId="17" applyFont="1" applyFill="1" applyBorder="1" applyAlignment="1">
      <alignment horizontal="left" wrapText="1"/>
    </xf>
    <xf numFmtId="0" fontId="53" fillId="0" borderId="14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0" fontId="31" fillId="0" borderId="16" xfId="17" applyFont="1" applyFill="1" applyBorder="1" applyAlignment="1">
      <alignment horizontal="justify" vertical="top"/>
    </xf>
    <xf numFmtId="0" fontId="31" fillId="0" borderId="0" xfId="17" applyFont="1" applyFill="1" applyBorder="1" applyAlignment="1">
      <alignment horizontal="justify" vertical="top"/>
    </xf>
    <xf numFmtId="0" fontId="26" fillId="0" borderId="0" xfId="17" applyFont="1" applyAlignment="1">
      <alignment horizontal="left" wrapText="1"/>
    </xf>
    <xf numFmtId="0" fontId="53" fillId="0" borderId="31" xfId="0" applyFont="1" applyFill="1" applyBorder="1" applyAlignment="1">
      <alignment horizontal="center"/>
    </xf>
    <xf numFmtId="0" fontId="53" fillId="0" borderId="34" xfId="0" applyFont="1" applyFill="1" applyBorder="1" applyAlignment="1">
      <alignment horizontal="center"/>
    </xf>
    <xf numFmtId="0" fontId="53" fillId="0" borderId="35" xfId="0" applyFont="1" applyFill="1" applyBorder="1" applyAlignment="1">
      <alignment horizontal="center"/>
    </xf>
    <xf numFmtId="0" fontId="53" fillId="0" borderId="33" xfId="0" applyFont="1" applyFill="1" applyBorder="1" applyAlignment="1">
      <alignment horizontal="center"/>
    </xf>
    <xf numFmtId="0" fontId="77" fillId="0" borderId="71" xfId="0" applyFont="1" applyFill="1" applyBorder="1" applyAlignment="1">
      <alignment horizontal="center"/>
    </xf>
    <xf numFmtId="0" fontId="77" fillId="0" borderId="72" xfId="0" applyFont="1" applyFill="1" applyBorder="1" applyAlignment="1">
      <alignment horizontal="center"/>
    </xf>
    <xf numFmtId="0" fontId="77" fillId="0" borderId="73" xfId="0" applyFont="1" applyFill="1" applyBorder="1" applyAlignment="1">
      <alignment horizontal="center"/>
    </xf>
    <xf numFmtId="0" fontId="28" fillId="0" borderId="40" xfId="0" applyFont="1" applyBorder="1" applyAlignment="1">
      <alignment horizontal="left" readingOrder="1"/>
    </xf>
    <xf numFmtId="0" fontId="28" fillId="0" borderId="41" xfId="0" applyFont="1" applyBorder="1" applyAlignment="1">
      <alignment horizontal="left" readingOrder="1"/>
    </xf>
    <xf numFmtId="0" fontId="40" fillId="0" borderId="0" xfId="0" applyFont="1" applyAlignment="1">
      <alignment horizontal="left" vertical="center"/>
    </xf>
    <xf numFmtId="0" fontId="33" fillId="0" borderId="0" xfId="17" applyFont="1" applyFill="1" applyBorder="1" applyAlignment="1">
      <alignment horizontal="left" vertical="top" wrapText="1"/>
    </xf>
    <xf numFmtId="0" fontId="33" fillId="0" borderId="2" xfId="17" applyFont="1" applyFill="1" applyBorder="1" applyAlignment="1">
      <alignment horizontal="left" vertical="top" wrapText="1"/>
    </xf>
    <xf numFmtId="0" fontId="33" fillId="0" borderId="18" xfId="17" applyFont="1" applyFill="1" applyBorder="1" applyAlignment="1">
      <alignment horizontal="left" vertical="top" wrapText="1"/>
    </xf>
    <xf numFmtId="0" fontId="33" fillId="0" borderId="20" xfId="17" applyFont="1" applyFill="1" applyBorder="1" applyAlignment="1">
      <alignment horizontal="left" vertical="top" wrapText="1"/>
    </xf>
    <xf numFmtId="0" fontId="31" fillId="0" borderId="16" xfId="17" applyFont="1" applyFill="1" applyBorder="1" applyAlignment="1">
      <alignment horizontal="center" vertical="top" wrapText="1"/>
    </xf>
    <xf numFmtId="0" fontId="31" fillId="0" borderId="0" xfId="17" applyFont="1" applyFill="1" applyBorder="1" applyAlignment="1">
      <alignment horizontal="center" vertical="top" wrapText="1"/>
    </xf>
    <xf numFmtId="0" fontId="33" fillId="0" borderId="0" xfId="17" applyFont="1" applyFill="1" applyBorder="1" applyAlignment="1">
      <alignment horizontal="left"/>
    </xf>
    <xf numFmtId="0" fontId="33" fillId="0" borderId="2" xfId="17" applyFont="1" applyFill="1" applyBorder="1" applyAlignment="1">
      <alignment horizontal="left"/>
    </xf>
    <xf numFmtId="0" fontId="31" fillId="0" borderId="16" xfId="17" applyFont="1" applyFill="1" applyBorder="1" applyAlignment="1">
      <alignment vertical="top" wrapText="1"/>
    </xf>
    <xf numFmtId="0" fontId="31" fillId="0" borderId="0" xfId="17" applyFont="1" applyFill="1" applyBorder="1" applyAlignment="1">
      <alignment vertical="top" wrapText="1"/>
    </xf>
    <xf numFmtId="0" fontId="31" fillId="0" borderId="16" xfId="17" applyFont="1" applyFill="1" applyBorder="1" applyAlignment="1">
      <alignment horizontal="left" vertical="top"/>
    </xf>
    <xf numFmtId="0" fontId="31" fillId="0" borderId="0" xfId="17" applyFont="1" applyFill="1" applyBorder="1" applyAlignment="1">
      <alignment horizontal="left" vertical="top"/>
    </xf>
    <xf numFmtId="0" fontId="31" fillId="0" borderId="19" xfId="17" applyFont="1" applyFill="1" applyBorder="1" applyAlignment="1">
      <alignment horizontal="left"/>
    </xf>
    <xf numFmtId="0" fontId="31" fillId="0" borderId="14" xfId="17" applyFont="1" applyFill="1" applyBorder="1" applyAlignment="1">
      <alignment horizontal="left"/>
    </xf>
    <xf numFmtId="0" fontId="23" fillId="0" borderId="71" xfId="0" applyFont="1" applyFill="1" applyBorder="1" applyAlignment="1">
      <alignment horizontal="center"/>
    </xf>
    <xf numFmtId="0" fontId="23" fillId="0" borderId="72" xfId="0" applyFont="1" applyFill="1" applyBorder="1" applyAlignment="1">
      <alignment horizontal="center"/>
    </xf>
    <xf numFmtId="0" fontId="23" fillId="0" borderId="73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38" fillId="0" borderId="26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8" fillId="0" borderId="19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/>
    </xf>
    <xf numFmtId="0" fontId="38" fillId="0" borderId="18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2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wrapText="1"/>
    </xf>
    <xf numFmtId="0" fontId="28" fillId="0" borderId="0" xfId="17" applyFont="1" applyFill="1" applyAlignment="1"/>
    <xf numFmtId="0" fontId="43" fillId="10" borderId="0" xfId="18" applyNumberFormat="1" applyFont="1" applyFill="1" applyBorder="1" applyAlignment="1">
      <alignment horizontal="left" vertical="top" wrapText="1"/>
    </xf>
    <xf numFmtId="0" fontId="43" fillId="0" borderId="0" xfId="0" applyFont="1" applyFill="1" applyAlignment="1">
      <alignment horizontal="left"/>
    </xf>
    <xf numFmtId="0" fontId="43" fillId="0" borderId="0" xfId="19" applyFont="1" applyFill="1" applyAlignment="1">
      <alignment horizontal="left"/>
    </xf>
    <xf numFmtId="0" fontId="43" fillId="10" borderId="27" xfId="18" applyNumberFormat="1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/>
    </xf>
    <xf numFmtId="0" fontId="44" fillId="0" borderId="74" xfId="18" applyFont="1" applyFill="1" applyBorder="1" applyAlignment="1">
      <alignment vertical="top" wrapText="1"/>
    </xf>
    <xf numFmtId="0" fontId="44" fillId="0" borderId="75" xfId="18" applyFont="1" applyFill="1" applyBorder="1" applyAlignment="1">
      <alignment vertical="top" wrapText="1"/>
    </xf>
    <xf numFmtId="0" fontId="33" fillId="0" borderId="74" xfId="18" applyFont="1" applyFill="1" applyBorder="1" applyAlignment="1">
      <alignment horizontal="center" vertical="center" wrapText="1"/>
    </xf>
    <xf numFmtId="0" fontId="33" fillId="0" borderId="75" xfId="18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/>
    </xf>
    <xf numFmtId="0" fontId="38" fillId="0" borderId="26" xfId="20" applyFont="1" applyFill="1" applyBorder="1" applyAlignment="1">
      <alignment horizontal="center" vertical="center" wrapText="1"/>
    </xf>
    <xf numFmtId="0" fontId="38" fillId="0" borderId="27" xfId="20" applyFont="1" applyFill="1" applyBorder="1" applyAlignment="1">
      <alignment horizontal="center" vertical="center" wrapText="1"/>
    </xf>
    <xf numFmtId="0" fontId="38" fillId="0" borderId="28" xfId="20" applyFont="1" applyFill="1" applyBorder="1" applyAlignment="1">
      <alignment horizontal="center" vertical="center" wrapText="1"/>
    </xf>
    <xf numFmtId="0" fontId="38" fillId="0" borderId="29" xfId="20" applyFont="1" applyFill="1" applyBorder="1" applyAlignment="1">
      <alignment horizontal="center" vertical="center" wrapText="1"/>
    </xf>
    <xf numFmtId="0" fontId="38" fillId="0" borderId="0" xfId="20" applyFont="1" applyFill="1" applyBorder="1" applyAlignment="1">
      <alignment horizontal="center" vertical="center" wrapText="1"/>
    </xf>
    <xf numFmtId="0" fontId="38" fillId="0" borderId="11" xfId="20" applyFont="1" applyFill="1" applyBorder="1" applyAlignment="1">
      <alignment horizontal="center" vertical="center" wrapText="1"/>
    </xf>
    <xf numFmtId="0" fontId="38" fillId="0" borderId="30" xfId="20" applyFont="1" applyFill="1" applyBorder="1" applyAlignment="1">
      <alignment horizontal="center" vertical="center" wrapText="1"/>
    </xf>
    <xf numFmtId="0" fontId="38" fillId="0" borderId="12" xfId="20" applyFont="1" applyFill="1" applyBorder="1" applyAlignment="1">
      <alignment horizontal="center" vertical="center" wrapText="1"/>
    </xf>
    <xf numFmtId="0" fontId="38" fillId="0" borderId="13" xfId="20" applyFont="1" applyFill="1" applyBorder="1" applyAlignment="1">
      <alignment horizontal="center" vertical="center" wrapText="1"/>
    </xf>
    <xf numFmtId="0" fontId="119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6" fillId="0" borderId="0" xfId="17" applyFont="1" applyFill="1" applyAlignment="1">
      <alignment horizontal="center" vertical="center"/>
    </xf>
    <xf numFmtId="0" fontId="109" fillId="0" borderId="19" xfId="0" applyFont="1" applyFill="1" applyBorder="1" applyAlignment="1">
      <alignment horizontal="center" vertical="center"/>
    </xf>
    <xf numFmtId="0" fontId="109" fillId="0" borderId="14" xfId="0" applyFont="1" applyFill="1" applyBorder="1" applyAlignment="1">
      <alignment horizontal="center" vertical="center"/>
    </xf>
    <xf numFmtId="0" fontId="109" fillId="0" borderId="15" xfId="0" applyFont="1" applyFill="1" applyBorder="1" applyAlignment="1">
      <alignment horizontal="center" vertical="center"/>
    </xf>
    <xf numFmtId="0" fontId="109" fillId="0" borderId="16" xfId="0" applyFont="1" applyFill="1" applyBorder="1" applyAlignment="1">
      <alignment horizontal="center" vertical="center"/>
    </xf>
    <xf numFmtId="0" fontId="109" fillId="0" borderId="0" xfId="0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09" fillId="0" borderId="17" xfId="0" applyFont="1" applyFill="1" applyBorder="1" applyAlignment="1">
      <alignment horizontal="center" vertical="center"/>
    </xf>
    <xf numFmtId="0" fontId="109" fillId="0" borderId="18" xfId="0" applyFont="1" applyFill="1" applyBorder="1" applyAlignment="1">
      <alignment horizontal="center" vertical="center"/>
    </xf>
    <xf numFmtId="0" fontId="109" fillId="0" borderId="20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shrinkToFit="1"/>
    </xf>
    <xf numFmtId="0" fontId="26" fillId="0" borderId="35" xfId="0" applyFont="1" applyFill="1" applyBorder="1" applyAlignment="1">
      <alignment horizontal="center" shrinkToFit="1"/>
    </xf>
    <xf numFmtId="0" fontId="26" fillId="0" borderId="33" xfId="0" applyFont="1" applyFill="1" applyBorder="1" applyAlignment="1">
      <alignment horizontal="center" shrinkToFit="1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43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17" fillId="2" borderId="85" xfId="0" applyFont="1" applyFill="1" applyBorder="1" applyAlignment="1">
      <alignment horizontal="center" vertical="center" shrinkToFit="1"/>
    </xf>
    <xf numFmtId="0" fontId="117" fillId="2" borderId="88" xfId="0" applyFont="1" applyFill="1" applyBorder="1" applyAlignment="1">
      <alignment horizontal="center" vertical="center" shrinkToFit="1"/>
    </xf>
    <xf numFmtId="0" fontId="117" fillId="2" borderId="87" xfId="0" applyFont="1" applyFill="1" applyBorder="1" applyAlignment="1">
      <alignment horizontal="center" vertical="center" shrinkToFit="1"/>
    </xf>
    <xf numFmtId="0" fontId="117" fillId="2" borderId="89" xfId="0" applyFont="1" applyFill="1" applyBorder="1" applyAlignment="1">
      <alignment horizontal="center" vertical="center" shrinkToFit="1"/>
    </xf>
    <xf numFmtId="0" fontId="119" fillId="2" borderId="66" xfId="0" applyFont="1" applyFill="1" applyBorder="1" applyAlignment="1">
      <alignment horizontal="center" shrinkToFit="1"/>
    </xf>
    <xf numFmtId="0" fontId="119" fillId="2" borderId="14" xfId="0" applyFont="1" applyFill="1" applyBorder="1" applyAlignment="1">
      <alignment horizontal="center" shrinkToFit="1"/>
    </xf>
    <xf numFmtId="0" fontId="119" fillId="2" borderId="30" xfId="0" applyFont="1" applyFill="1" applyBorder="1" applyAlignment="1">
      <alignment horizontal="center" shrinkToFit="1"/>
    </xf>
    <xf numFmtId="0" fontId="119" fillId="2" borderId="12" xfId="0" applyFont="1" applyFill="1" applyBorder="1" applyAlignment="1">
      <alignment horizontal="center" shrinkToFit="1"/>
    </xf>
    <xf numFmtId="188" fontId="119" fillId="0" borderId="84" xfId="1" applyNumberFormat="1" applyFont="1" applyBorder="1" applyAlignment="1">
      <alignment horizontal="center" shrinkToFit="1"/>
    </xf>
    <xf numFmtId="0" fontId="119" fillId="0" borderId="14" xfId="0" applyFont="1" applyBorder="1" applyAlignment="1">
      <alignment horizontal="center" shrinkToFit="1"/>
    </xf>
    <xf numFmtId="0" fontId="119" fillId="0" borderId="83" xfId="0" applyFont="1" applyBorder="1" applyAlignment="1">
      <alignment horizontal="center" shrinkToFit="1"/>
    </xf>
    <xf numFmtId="0" fontId="27" fillId="2" borderId="31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/>
    </xf>
    <xf numFmtId="0" fontId="27" fillId="2" borderId="43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6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4" fontId="27" fillId="0" borderId="0" xfId="6" applyNumberFormat="1" applyFont="1" applyFill="1" applyAlignment="1" applyProtection="1">
      <alignment horizontal="left" vertical="top" wrapText="1"/>
    </xf>
    <xf numFmtId="0" fontId="33" fillId="2" borderId="31" xfId="0" applyFont="1" applyFill="1" applyBorder="1" applyAlignment="1">
      <alignment horizontal="center"/>
    </xf>
    <xf numFmtId="0" fontId="34" fillId="2" borderId="31" xfId="0" applyFont="1" applyFill="1" applyBorder="1" applyAlignment="1">
      <alignment horizontal="center"/>
    </xf>
    <xf numFmtId="0" fontId="34" fillId="0" borderId="31" xfId="0" applyFont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/>
    </xf>
    <xf numFmtId="0" fontId="34" fillId="0" borderId="3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shrinkToFit="1"/>
    </xf>
    <xf numFmtId="0" fontId="27" fillId="0" borderId="33" xfId="0" applyFont="1" applyBorder="1" applyAlignment="1">
      <alignment horizontal="center" shrinkToFit="1"/>
    </xf>
    <xf numFmtId="4" fontId="22" fillId="0" borderId="34" xfId="0" applyNumberFormat="1" applyFont="1" applyBorder="1" applyAlignment="1">
      <alignment horizontal="center" shrinkToFit="1"/>
    </xf>
    <xf numFmtId="4" fontId="22" fillId="0" borderId="33" xfId="0" applyNumberFormat="1" applyFont="1" applyBorder="1" applyAlignment="1">
      <alignment horizontal="center" shrinkToFit="1"/>
    </xf>
    <xf numFmtId="0" fontId="22" fillId="0" borderId="34" xfId="0" applyFont="1" applyBorder="1" applyAlignment="1">
      <alignment horizontal="center" shrinkToFit="1"/>
    </xf>
    <xf numFmtId="0" fontId="22" fillId="0" borderId="33" xfId="0" applyFont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8" fillId="0" borderId="0" xfId="30" applyFont="1" applyAlignment="1">
      <alignment horizontal="center"/>
    </xf>
    <xf numFmtId="0" fontId="40" fillId="14" borderId="31" xfId="30" applyFont="1" applyFill="1" applyBorder="1" applyAlignment="1">
      <alignment horizontal="center" vertical="center"/>
    </xf>
    <xf numFmtId="0" fontId="40" fillId="14" borderId="36" xfId="30" applyFont="1" applyFill="1" applyBorder="1" applyAlignment="1">
      <alignment horizontal="center" vertical="center"/>
    </xf>
    <xf numFmtId="0" fontId="40" fillId="14" borderId="32" xfId="30" applyFont="1" applyFill="1" applyBorder="1" applyAlignment="1">
      <alignment horizontal="center" vertical="center"/>
    </xf>
    <xf numFmtId="0" fontId="130" fillId="14" borderId="31" xfId="0" applyFont="1" applyFill="1" applyBorder="1" applyAlignment="1">
      <alignment horizontal="center" vertical="center" wrapText="1"/>
    </xf>
    <xf numFmtId="0" fontId="130" fillId="14" borderId="31" xfId="0" applyFont="1" applyFill="1" applyBorder="1" applyAlignment="1">
      <alignment horizontal="center"/>
    </xf>
    <xf numFmtId="0" fontId="130" fillId="14" borderId="36" xfId="0" applyFont="1" applyFill="1" applyBorder="1" applyAlignment="1">
      <alignment horizontal="center"/>
    </xf>
    <xf numFmtId="0" fontId="130" fillId="14" borderId="43" xfId="0" applyFont="1" applyFill="1" applyBorder="1" applyAlignment="1">
      <alignment horizontal="center" vertical="center"/>
    </xf>
    <xf numFmtId="0" fontId="130" fillId="14" borderId="32" xfId="0" applyFont="1" applyFill="1" applyBorder="1" applyAlignment="1">
      <alignment horizontal="center" vertical="center"/>
    </xf>
    <xf numFmtId="0" fontId="130" fillId="14" borderId="32" xfId="0" applyFont="1" applyFill="1" applyBorder="1" applyAlignment="1">
      <alignment horizontal="center"/>
    </xf>
    <xf numFmtId="0" fontId="129" fillId="0" borderId="0" xfId="0" applyFont="1" applyFill="1" applyBorder="1" applyAlignment="1">
      <alignment horizontal="center"/>
    </xf>
    <xf numFmtId="0" fontId="28" fillId="0" borderId="0" xfId="30" applyFont="1" applyFill="1" applyAlignment="1">
      <alignment horizontal="center"/>
    </xf>
    <xf numFmtId="0" fontId="21" fillId="0" borderId="0" xfId="0" applyFont="1" applyAlignment="1">
      <alignment horizontal="left"/>
    </xf>
    <xf numFmtId="0" fontId="129" fillId="0" borderId="0" xfId="0" applyFont="1" applyAlignment="1">
      <alignment horizontal="center"/>
    </xf>
    <xf numFmtId="0" fontId="130" fillId="14" borderId="19" xfId="0" applyFont="1" applyFill="1" applyBorder="1" applyAlignment="1">
      <alignment horizontal="center" vertical="center" wrapText="1"/>
    </xf>
    <xf numFmtId="0" fontId="130" fillId="14" borderId="14" xfId="0" applyFont="1" applyFill="1" applyBorder="1" applyAlignment="1">
      <alignment horizontal="center" vertical="center" wrapText="1"/>
    </xf>
    <xf numFmtId="0" fontId="130" fillId="14" borderId="15" xfId="0" applyFont="1" applyFill="1" applyBorder="1" applyAlignment="1">
      <alignment horizontal="center" vertical="center" wrapText="1"/>
    </xf>
    <xf numFmtId="0" fontId="130" fillId="14" borderId="17" xfId="0" applyFont="1" applyFill="1" applyBorder="1" applyAlignment="1">
      <alignment horizontal="center" vertical="center" wrapText="1"/>
    </xf>
    <xf numFmtId="0" fontId="130" fillId="14" borderId="18" xfId="0" applyFont="1" applyFill="1" applyBorder="1" applyAlignment="1">
      <alignment horizontal="center" vertical="center" wrapText="1"/>
    </xf>
    <xf numFmtId="0" fontId="130" fillId="14" borderId="20" xfId="0" applyFont="1" applyFill="1" applyBorder="1" applyAlignment="1">
      <alignment horizontal="center" vertical="center" wrapText="1"/>
    </xf>
    <xf numFmtId="0" fontId="130" fillId="14" borderId="31" xfId="0" applyFont="1" applyFill="1" applyBorder="1" applyAlignment="1">
      <alignment horizontal="center" vertical="center" textRotation="90" wrapText="1"/>
    </xf>
    <xf numFmtId="0" fontId="28" fillId="0" borderId="0" xfId="0" applyFont="1" applyAlignment="1">
      <alignment horizontal="left"/>
    </xf>
    <xf numFmtId="0" fontId="27" fillId="10" borderId="31" xfId="0" applyFont="1" applyFill="1" applyBorder="1" applyAlignment="1">
      <alignment horizontal="center" vertical="center" wrapText="1"/>
    </xf>
    <xf numFmtId="0" fontId="27" fillId="10" borderId="36" xfId="0" applyFont="1" applyFill="1" applyBorder="1" applyAlignment="1">
      <alignment horizontal="center" vertical="center" wrapText="1"/>
    </xf>
    <xf numFmtId="0" fontId="27" fillId="10" borderId="43" xfId="0" applyFont="1" applyFill="1" applyBorder="1" applyAlignment="1">
      <alignment horizontal="center" vertical="center" wrapText="1"/>
    </xf>
    <xf numFmtId="0" fontId="27" fillId="10" borderId="32" xfId="0" applyFont="1" applyFill="1" applyBorder="1" applyAlignment="1">
      <alignment horizontal="center" vertical="center" wrapText="1"/>
    </xf>
    <xf numFmtId="0" fontId="27" fillId="10" borderId="19" xfId="0" applyFont="1" applyFill="1" applyBorder="1" applyAlignment="1">
      <alignment horizontal="center" wrapText="1" shrinkToFit="1"/>
    </xf>
    <xf numFmtId="0" fontId="27" fillId="10" borderId="16" xfId="0" applyFont="1" applyFill="1" applyBorder="1" applyAlignment="1">
      <alignment horizontal="center" shrinkToFit="1"/>
    </xf>
    <xf numFmtId="0" fontId="27" fillId="10" borderId="17" xfId="0" applyFont="1" applyFill="1" applyBorder="1" applyAlignment="1">
      <alignment horizontal="center" shrinkToFit="1"/>
    </xf>
    <xf numFmtId="0" fontId="27" fillId="10" borderId="31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 wrapText="1" shrinkToFit="1"/>
    </xf>
    <xf numFmtId="0" fontId="27" fillId="10" borderId="43" xfId="0" applyFont="1" applyFill="1" applyBorder="1" applyAlignment="1">
      <alignment horizontal="center" vertical="center" shrinkToFit="1"/>
    </xf>
    <xf numFmtId="0" fontId="27" fillId="10" borderId="32" xfId="0" applyFont="1" applyFill="1" applyBorder="1" applyAlignment="1">
      <alignment horizontal="center" vertical="center" shrinkToFit="1"/>
    </xf>
    <xf numFmtId="4" fontId="27" fillId="10" borderId="36" xfId="0" applyNumberFormat="1" applyFont="1" applyFill="1" applyBorder="1" applyAlignment="1">
      <alignment horizontal="center" vertical="center" wrapText="1" shrinkToFit="1"/>
    </xf>
    <xf numFmtId="4" fontId="27" fillId="10" borderId="32" xfId="0" applyNumberFormat="1" applyFont="1" applyFill="1" applyBorder="1" applyAlignment="1">
      <alignment horizontal="center" vertical="center" wrapText="1" shrinkToFit="1"/>
    </xf>
    <xf numFmtId="0" fontId="125" fillId="10" borderId="31" xfId="0" applyFont="1" applyFill="1" applyBorder="1" applyAlignment="1">
      <alignment horizontal="center" vertical="center"/>
    </xf>
    <xf numFmtId="0" fontId="120" fillId="10" borderId="36" xfId="0" applyFont="1" applyFill="1" applyBorder="1" applyAlignment="1">
      <alignment horizontal="center" vertical="center" wrapText="1"/>
    </xf>
    <xf numFmtId="0" fontId="120" fillId="10" borderId="43" xfId="0" applyFont="1" applyFill="1" applyBorder="1" applyAlignment="1">
      <alignment horizontal="center" vertical="center" wrapText="1"/>
    </xf>
    <xf numFmtId="0" fontId="120" fillId="10" borderId="32" xfId="0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/>
    </xf>
    <xf numFmtId="0" fontId="22" fillId="5" borderId="36" xfId="0" applyFont="1" applyFill="1" applyBorder="1" applyAlignment="1">
      <alignment horizontal="center" vertical="center" wrapText="1"/>
    </xf>
    <xf numFmtId="0" fontId="22" fillId="5" borderId="43" xfId="0" applyFont="1" applyFill="1" applyBorder="1" applyAlignment="1">
      <alignment horizontal="center" vertical="center" wrapText="1"/>
    </xf>
    <xf numFmtId="0" fontId="22" fillId="5" borderId="32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 shrinkToFit="1"/>
    </xf>
    <xf numFmtId="0" fontId="22" fillId="2" borderId="43" xfId="0" applyFont="1" applyFill="1" applyBorder="1" applyAlignment="1">
      <alignment horizontal="center" vertical="center" shrinkToFit="1"/>
    </xf>
    <xf numFmtId="0" fontId="22" fillId="2" borderId="32" xfId="0" applyFont="1" applyFill="1" applyBorder="1" applyAlignment="1">
      <alignment horizontal="center" vertical="center" shrinkToFit="1"/>
    </xf>
    <xf numFmtId="0" fontId="22" fillId="5" borderId="36" xfId="0" applyFont="1" applyFill="1" applyBorder="1" applyAlignment="1">
      <alignment horizontal="center" vertical="center" wrapText="1" shrinkToFit="1"/>
    </xf>
    <xf numFmtId="0" fontId="22" fillId="5" borderId="43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 shrinkToFit="1"/>
    </xf>
    <xf numFmtId="0" fontId="22" fillId="2" borderId="36" xfId="0" applyFont="1" applyFill="1" applyBorder="1" applyAlignment="1">
      <alignment horizontal="center" vertical="center" wrapText="1"/>
    </xf>
    <xf numFmtId="0" fontId="22" fillId="2" borderId="43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horizontal="center" shrinkToFit="1"/>
    </xf>
    <xf numFmtId="0" fontId="22" fillId="2" borderId="31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 shrinkToFit="1"/>
    </xf>
    <xf numFmtId="0" fontId="22" fillId="2" borderId="32" xfId="0" applyFont="1" applyFill="1" applyBorder="1" applyAlignment="1">
      <alignment horizontal="center" vertical="center" wrapText="1" shrinkToFit="1"/>
    </xf>
    <xf numFmtId="0" fontId="28" fillId="0" borderId="35" xfId="9" applyFont="1" applyBorder="1" applyAlignment="1">
      <alignment horizontal="left" vertical="center" wrapText="1"/>
    </xf>
    <xf numFmtId="0" fontId="28" fillId="0" borderId="33" xfId="9" applyFont="1" applyBorder="1" applyAlignment="1">
      <alignment horizontal="left" vertical="center" wrapText="1"/>
    </xf>
    <xf numFmtId="0" fontId="21" fillId="0" borderId="31" xfId="0" applyFont="1" applyBorder="1" applyAlignment="1">
      <alignment horizontal="center"/>
    </xf>
    <xf numFmtId="0" fontId="64" fillId="0" borderId="31" xfId="0" applyFont="1" applyBorder="1" applyAlignment="1">
      <alignment horizontal="center"/>
    </xf>
    <xf numFmtId="0" fontId="27" fillId="14" borderId="31" xfId="0" applyFont="1" applyFill="1" applyBorder="1" applyAlignment="1">
      <alignment horizontal="center" vertical="center" wrapText="1"/>
    </xf>
    <xf numFmtId="0" fontId="101" fillId="3" borderId="34" xfId="28" applyFont="1" applyFill="1" applyBorder="1" applyAlignment="1">
      <alignment horizontal="left"/>
    </xf>
    <xf numFmtId="0" fontId="101" fillId="3" borderId="35" xfId="28" applyFont="1" applyFill="1" applyBorder="1" applyAlignment="1">
      <alignment horizontal="left"/>
    </xf>
    <xf numFmtId="0" fontId="101" fillId="3" borderId="33" xfId="28" applyFont="1" applyFill="1" applyBorder="1" applyAlignment="1">
      <alignment horizontal="left"/>
    </xf>
    <xf numFmtId="0" fontId="64" fillId="0" borderId="34" xfId="0" applyFont="1" applyBorder="1" applyAlignment="1">
      <alignment horizontal="left"/>
    </xf>
    <xf numFmtId="0" fontId="64" fillId="0" borderId="35" xfId="0" applyFont="1" applyBorder="1" applyAlignment="1">
      <alignment horizontal="left"/>
    </xf>
    <xf numFmtId="0" fontId="64" fillId="0" borderId="33" xfId="0" applyFont="1" applyBorder="1" applyAlignment="1">
      <alignment horizontal="left"/>
    </xf>
    <xf numFmtId="4" fontId="101" fillId="3" borderId="31" xfId="28" applyNumberFormat="1" applyFont="1" applyFill="1" applyBorder="1" applyAlignment="1">
      <alignment horizontal="left"/>
    </xf>
    <xf numFmtId="0" fontId="101" fillId="3" borderId="31" xfId="28" applyFont="1" applyFill="1" applyBorder="1" applyAlignment="1">
      <alignment horizontal="left"/>
    </xf>
    <xf numFmtId="0" fontId="27" fillId="14" borderId="31" xfId="0" applyFont="1" applyFill="1" applyBorder="1" applyAlignment="1">
      <alignment horizontal="center"/>
    </xf>
    <xf numFmtId="0" fontId="101" fillId="3" borderId="15" xfId="28" applyFont="1" applyFill="1" applyBorder="1" applyAlignment="1">
      <alignment horizontal="left"/>
    </xf>
    <xf numFmtId="0" fontId="64" fillId="0" borderId="34" xfId="0" applyFont="1" applyBorder="1" applyAlignment="1">
      <alignment horizontal="left" wrapText="1"/>
    </xf>
    <xf numFmtId="0" fontId="64" fillId="0" borderId="35" xfId="0" applyFont="1" applyBorder="1" applyAlignment="1">
      <alignment horizontal="left" wrapText="1"/>
    </xf>
    <xf numFmtId="0" fontId="64" fillId="0" borderId="33" xfId="0" applyFont="1" applyBorder="1" applyAlignment="1">
      <alignment horizontal="left" wrapText="1"/>
    </xf>
    <xf numFmtId="0" fontId="22" fillId="14" borderId="31" xfId="0" applyFont="1" applyFill="1" applyBorder="1" applyAlignment="1">
      <alignment horizontal="center" vertical="center" wrapText="1"/>
    </xf>
    <xf numFmtId="0" fontId="64" fillId="14" borderId="31" xfId="0" applyFont="1" applyFill="1" applyBorder="1" applyAlignment="1">
      <alignment horizontal="center" vertical="center" wrapText="1"/>
    </xf>
    <xf numFmtId="0" fontId="119" fillId="0" borderId="46" xfId="28" applyFont="1" applyFill="1" applyBorder="1" applyAlignment="1">
      <alignment horizontal="left"/>
    </xf>
    <xf numFmtId="0" fontId="119" fillId="0" borderId="41" xfId="28" applyFont="1" applyFill="1" applyBorder="1" applyAlignment="1">
      <alignment horizontal="left"/>
    </xf>
    <xf numFmtId="0" fontId="119" fillId="0" borderId="41" xfId="28" applyFont="1" applyFill="1" applyBorder="1" applyAlignment="1">
      <alignment horizontal="center"/>
    </xf>
    <xf numFmtId="0" fontId="119" fillId="0" borderId="47" xfId="28" applyFont="1" applyFill="1" applyBorder="1" applyAlignment="1">
      <alignment horizontal="center"/>
    </xf>
    <xf numFmtId="0" fontId="119" fillId="0" borderId="34" xfId="28" applyFont="1" applyFill="1" applyBorder="1" applyAlignment="1">
      <alignment horizontal="center"/>
    </xf>
    <xf numFmtId="0" fontId="119" fillId="0" borderId="35" xfId="28" applyFont="1" applyFill="1" applyBorder="1" applyAlignment="1">
      <alignment horizontal="center"/>
    </xf>
    <xf numFmtId="0" fontId="119" fillId="0" borderId="33" xfId="28" applyFont="1" applyFill="1" applyBorder="1" applyAlignment="1">
      <alignment horizontal="center"/>
    </xf>
    <xf numFmtId="0" fontId="119" fillId="0" borderId="53" xfId="28" applyFont="1" applyFill="1" applyBorder="1" applyAlignment="1">
      <alignment horizontal="left"/>
    </xf>
    <xf numFmtId="0" fontId="119" fillId="0" borderId="40" xfId="28" applyFont="1" applyFill="1" applyBorder="1" applyAlignment="1">
      <alignment horizontal="left"/>
    </xf>
    <xf numFmtId="0" fontId="119" fillId="0" borderId="57" xfId="28" applyFont="1" applyFill="1" applyBorder="1" applyAlignment="1">
      <alignment horizontal="left"/>
    </xf>
    <xf numFmtId="0" fontId="119" fillId="0" borderId="76" xfId="28" applyFont="1" applyFill="1" applyBorder="1" applyAlignment="1">
      <alignment horizontal="left"/>
    </xf>
    <xf numFmtId="0" fontId="119" fillId="0" borderId="77" xfId="28" applyFont="1" applyFill="1" applyBorder="1" applyAlignment="1">
      <alignment horizontal="left"/>
    </xf>
    <xf numFmtId="0" fontId="119" fillId="0" borderId="77" xfId="28" applyFont="1" applyFill="1" applyBorder="1" applyAlignment="1">
      <alignment horizontal="center"/>
    </xf>
    <xf numFmtId="0" fontId="119" fillId="0" borderId="78" xfId="28" applyFont="1" applyFill="1" applyBorder="1" applyAlignment="1">
      <alignment horizontal="center"/>
    </xf>
    <xf numFmtId="0" fontId="119" fillId="0" borderId="47" xfId="28" applyFont="1" applyFill="1" applyBorder="1" applyAlignment="1">
      <alignment horizontal="left"/>
    </xf>
    <xf numFmtId="0" fontId="129" fillId="0" borderId="0" xfId="28" applyFont="1" applyFill="1" applyAlignment="1">
      <alignment horizontal="center"/>
    </xf>
    <xf numFmtId="0" fontId="25" fillId="0" borderId="0" xfId="10" applyFont="1" applyAlignment="1">
      <alignment horizontal="center"/>
    </xf>
    <xf numFmtId="0" fontId="28" fillId="0" borderId="0" xfId="0" applyFont="1" applyFill="1" applyAlignment="1">
      <alignment horizontal="center"/>
    </xf>
    <xf numFmtId="0" fontId="27" fillId="0" borderId="31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/>
    </xf>
    <xf numFmtId="0" fontId="103" fillId="3" borderId="36" xfId="0" applyFont="1" applyFill="1" applyBorder="1" applyAlignment="1">
      <alignment horizontal="center" vertical="center" wrapText="1"/>
    </xf>
    <xf numFmtId="0" fontId="103" fillId="3" borderId="32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shrinkToFit="1"/>
    </xf>
    <xf numFmtId="0" fontId="27" fillId="3" borderId="32" xfId="0" applyFont="1" applyFill="1" applyBorder="1" applyAlignment="1">
      <alignment horizontal="center" vertical="center" shrinkToFit="1"/>
    </xf>
    <xf numFmtId="0" fontId="27" fillId="3" borderId="36" xfId="0" applyFont="1" applyFill="1" applyBorder="1" applyAlignment="1">
      <alignment horizontal="center" vertical="center" wrapText="1"/>
    </xf>
    <xf numFmtId="0" fontId="27" fillId="3" borderId="32" xfId="0" applyFont="1" applyFill="1" applyBorder="1" applyAlignment="1">
      <alignment horizontal="center" vertical="center" wrapText="1"/>
    </xf>
    <xf numFmtId="0" fontId="119" fillId="0" borderId="0" xfId="17" applyFont="1" applyFill="1" applyAlignment="1"/>
    <xf numFmtId="0" fontId="21" fillId="0" borderId="0" xfId="0" applyFont="1" applyFill="1" applyAlignment="1">
      <alignment horizontal="left" wrapText="1"/>
    </xf>
    <xf numFmtId="0" fontId="21" fillId="0" borderId="0" xfId="0" applyFont="1" applyFill="1" applyBorder="1" applyAlignment="1">
      <alignment horizontal="left"/>
    </xf>
    <xf numFmtId="0" fontId="59" fillId="3" borderId="43" xfId="28" applyFont="1" applyFill="1" applyBorder="1" applyAlignment="1">
      <alignment horizontal="center" vertical="top"/>
    </xf>
    <xf numFmtId="0" fontId="59" fillId="3" borderId="32" xfId="28" applyFont="1" applyFill="1" applyBorder="1" applyAlignment="1">
      <alignment horizontal="center" vertical="top"/>
    </xf>
    <xf numFmtId="0" fontId="59" fillId="3" borderId="43" xfId="28" applyFont="1" applyFill="1" applyBorder="1" applyAlignment="1">
      <alignment horizontal="left" vertical="top"/>
    </xf>
    <xf numFmtId="0" fontId="59" fillId="3" borderId="32" xfId="28" applyFont="1" applyFill="1" applyBorder="1" applyAlignment="1">
      <alignment horizontal="left" vertical="top"/>
    </xf>
    <xf numFmtId="0" fontId="59" fillId="3" borderId="46" xfId="28" applyFont="1" applyFill="1" applyBorder="1" applyAlignment="1">
      <alignment horizontal="center"/>
    </xf>
    <xf numFmtId="0" fontId="59" fillId="3" borderId="41" xfId="28" applyFont="1" applyFill="1" applyBorder="1" applyAlignment="1">
      <alignment horizontal="center"/>
    </xf>
    <xf numFmtId="0" fontId="59" fillId="3" borderId="47" xfId="28" applyFont="1" applyFill="1" applyBorder="1" applyAlignment="1">
      <alignment horizontal="center"/>
    </xf>
    <xf numFmtId="0" fontId="59" fillId="3" borderId="41" xfId="28" applyFont="1" applyFill="1" applyBorder="1" applyAlignment="1">
      <alignment horizontal="left"/>
    </xf>
    <xf numFmtId="0" fontId="59" fillId="3" borderId="47" xfId="28" applyFont="1" applyFill="1" applyBorder="1" applyAlignment="1">
      <alignment horizontal="left"/>
    </xf>
    <xf numFmtId="0" fontId="59" fillId="3" borderId="46" xfId="28" applyFont="1" applyFill="1" applyBorder="1" applyAlignment="1">
      <alignment horizontal="left"/>
    </xf>
    <xf numFmtId="0" fontId="59" fillId="3" borderId="53" xfId="28" applyFont="1" applyFill="1" applyBorder="1" applyAlignment="1">
      <alignment horizontal="center"/>
    </xf>
    <xf numFmtId="0" fontId="59" fillId="3" borderId="40" xfId="28" applyFont="1" applyFill="1" applyBorder="1" applyAlignment="1">
      <alignment horizontal="center"/>
    </xf>
    <xf numFmtId="0" fontId="59" fillId="3" borderId="57" xfId="28" applyFont="1" applyFill="1" applyBorder="1" applyAlignment="1">
      <alignment horizontal="center"/>
    </xf>
    <xf numFmtId="0" fontId="59" fillId="3" borderId="53" xfId="28" applyFont="1" applyFill="1" applyBorder="1" applyAlignment="1">
      <alignment horizontal="left"/>
    </xf>
    <xf numFmtId="0" fontId="59" fillId="3" borderId="40" xfId="28" applyFont="1" applyFill="1" applyBorder="1" applyAlignment="1">
      <alignment horizontal="left"/>
    </xf>
    <xf numFmtId="0" fontId="59" fillId="3" borderId="57" xfId="28" applyFont="1" applyFill="1" applyBorder="1" applyAlignment="1">
      <alignment horizontal="left"/>
    </xf>
    <xf numFmtId="0" fontId="59" fillId="3" borderId="36" xfId="28" applyFont="1" applyFill="1" applyBorder="1" applyAlignment="1">
      <alignment horizontal="left" vertical="top"/>
    </xf>
    <xf numFmtId="0" fontId="59" fillId="3" borderId="36" xfId="28" applyFont="1" applyFill="1" applyBorder="1" applyAlignment="1">
      <alignment horizontal="center" vertical="top"/>
    </xf>
    <xf numFmtId="0" fontId="59" fillId="3" borderId="31" xfId="28" applyFont="1" applyFill="1" applyBorder="1" applyAlignment="1">
      <alignment horizontal="center"/>
    </xf>
    <xf numFmtId="0" fontId="28" fillId="0" borderId="19" xfId="30" applyFont="1" applyBorder="1" applyAlignment="1">
      <alignment horizontal="center"/>
    </xf>
    <xf numFmtId="0" fontId="28" fillId="0" borderId="14" xfId="30" applyFont="1" applyBorder="1" applyAlignment="1">
      <alignment horizontal="center"/>
    </xf>
    <xf numFmtId="0" fontId="28" fillId="0" borderId="15" xfId="30" applyFont="1" applyBorder="1" applyAlignment="1">
      <alignment horizontal="center"/>
    </xf>
    <xf numFmtId="0" fontId="28" fillId="0" borderId="82" xfId="30" applyFont="1" applyBorder="1" applyAlignment="1">
      <alignment horizontal="center"/>
    </xf>
    <xf numFmtId="0" fontId="28" fillId="0" borderId="12" xfId="30" applyFont="1" applyBorder="1" applyAlignment="1">
      <alignment horizontal="center"/>
    </xf>
    <xf numFmtId="0" fontId="28" fillId="0" borderId="68" xfId="30" applyFont="1" applyBorder="1" applyAlignment="1">
      <alignment horizontal="center"/>
    </xf>
    <xf numFmtId="0" fontId="28" fillId="0" borderId="83" xfId="30" applyFont="1" applyBorder="1" applyAlignment="1">
      <alignment horizontal="center"/>
    </xf>
    <xf numFmtId="0" fontId="28" fillId="0" borderId="13" xfId="30" applyFont="1" applyBorder="1" applyAlignment="1">
      <alignment horizontal="center"/>
    </xf>
    <xf numFmtId="2" fontId="28" fillId="0" borderId="19" xfId="30" applyNumberFormat="1" applyFont="1" applyBorder="1" applyAlignment="1">
      <alignment horizontal="center"/>
    </xf>
    <xf numFmtId="2" fontId="28" fillId="0" borderId="14" xfId="30" applyNumberFormat="1" applyFont="1" applyBorder="1" applyAlignment="1">
      <alignment horizontal="center"/>
    </xf>
    <xf numFmtId="2" fontId="28" fillId="0" borderId="15" xfId="30" applyNumberFormat="1" applyFont="1" applyBorder="1" applyAlignment="1">
      <alignment horizontal="center"/>
    </xf>
    <xf numFmtId="2" fontId="28" fillId="0" borderId="17" xfId="30" applyNumberFormat="1" applyFont="1" applyBorder="1" applyAlignment="1">
      <alignment horizontal="center"/>
    </xf>
    <xf numFmtId="2" fontId="28" fillId="0" borderId="18" xfId="30" applyNumberFormat="1" applyFont="1" applyBorder="1" applyAlignment="1">
      <alignment horizontal="center"/>
    </xf>
    <xf numFmtId="2" fontId="28" fillId="0" borderId="20" xfId="30" applyNumberFormat="1" applyFont="1" applyBorder="1" applyAlignment="1">
      <alignment horizontal="center"/>
    </xf>
    <xf numFmtId="4" fontId="116" fillId="11" borderId="19" xfId="30" applyNumberFormat="1" applyFont="1" applyFill="1" applyBorder="1" applyAlignment="1">
      <alignment horizontal="center"/>
    </xf>
    <xf numFmtId="0" fontId="116" fillId="11" borderId="14" xfId="30" applyFont="1" applyFill="1" applyBorder="1" applyAlignment="1">
      <alignment horizontal="center"/>
    </xf>
    <xf numFmtId="0" fontId="116" fillId="11" borderId="83" xfId="30" applyFont="1" applyFill="1" applyBorder="1" applyAlignment="1">
      <alignment horizontal="center"/>
    </xf>
    <xf numFmtId="0" fontId="116" fillId="11" borderId="17" xfId="30" applyFont="1" applyFill="1" applyBorder="1" applyAlignment="1">
      <alignment horizontal="center"/>
    </xf>
    <xf numFmtId="0" fontId="116" fillId="11" borderId="18" xfId="30" applyFont="1" applyFill="1" applyBorder="1" applyAlignment="1">
      <alignment horizontal="center"/>
    </xf>
    <xf numFmtId="0" fontId="116" fillId="11" borderId="81" xfId="30" applyFont="1" applyFill="1" applyBorder="1" applyAlignment="1">
      <alignment horizontal="center"/>
    </xf>
    <xf numFmtId="4" fontId="28" fillId="0" borderId="19" xfId="30" applyNumberFormat="1" applyFont="1" applyBorder="1" applyAlignment="1">
      <alignment horizontal="center"/>
    </xf>
    <xf numFmtId="0" fontId="28" fillId="0" borderId="17" xfId="30" applyFont="1" applyBorder="1" applyAlignment="1">
      <alignment horizontal="center"/>
    </xf>
    <xf numFmtId="0" fontId="28" fillId="0" borderId="18" xfId="30" applyFont="1" applyBorder="1" applyAlignment="1">
      <alignment horizontal="center"/>
    </xf>
    <xf numFmtId="0" fontId="28" fillId="0" borderId="20" xfId="30" applyFont="1" applyBorder="1" applyAlignment="1">
      <alignment horizontal="center"/>
    </xf>
    <xf numFmtId="0" fontId="28" fillId="0" borderId="16" xfId="30" applyFont="1" applyBorder="1" applyAlignment="1">
      <alignment horizontal="center"/>
    </xf>
    <xf numFmtId="0" fontId="28" fillId="0" borderId="0" xfId="30" applyFont="1" applyBorder="1" applyAlignment="1">
      <alignment horizontal="center"/>
    </xf>
    <xf numFmtId="0" fontId="28" fillId="0" borderId="2" xfId="30" applyFont="1" applyBorder="1" applyAlignment="1">
      <alignment horizontal="center"/>
    </xf>
    <xf numFmtId="0" fontId="28" fillId="0" borderId="11" xfId="30" applyFont="1" applyBorder="1" applyAlignment="1">
      <alignment horizontal="center"/>
    </xf>
    <xf numFmtId="0" fontId="77" fillId="0" borderId="0" xfId="30" applyFont="1" applyAlignment="1">
      <alignment horizontal="left"/>
    </xf>
    <xf numFmtId="0" fontId="40" fillId="0" borderId="0" xfId="30" applyFont="1" applyAlignment="1">
      <alignment horizontal="center"/>
    </xf>
    <xf numFmtId="0" fontId="116" fillId="0" borderId="0" xfId="30" applyFont="1" applyAlignment="1">
      <alignment horizontal="left" vertical="top" textRotation="180"/>
    </xf>
    <xf numFmtId="0" fontId="28" fillId="0" borderId="26" xfId="30" applyFont="1" applyBorder="1" applyAlignment="1">
      <alignment horizontal="center" vertical="center"/>
    </xf>
    <xf numFmtId="0" fontId="28" fillId="0" borderId="79" xfId="30" applyFont="1" applyBorder="1" applyAlignment="1">
      <alignment horizontal="center" vertical="center"/>
    </xf>
    <xf numFmtId="0" fontId="28" fillId="0" borderId="67" xfId="30" applyFont="1" applyBorder="1" applyAlignment="1">
      <alignment horizontal="center" vertical="center"/>
    </xf>
    <xf numFmtId="0" fontId="28" fillId="0" borderId="20" xfId="30" applyFont="1" applyBorder="1" applyAlignment="1">
      <alignment horizontal="center" vertical="center"/>
    </xf>
    <xf numFmtId="0" fontId="28" fillId="0" borderId="80" xfId="30" applyFont="1" applyBorder="1" applyAlignment="1">
      <alignment horizontal="center" vertical="center" wrapText="1"/>
    </xf>
    <xf numFmtId="0" fontId="28" fillId="0" borderId="27" xfId="30" applyFont="1" applyBorder="1" applyAlignment="1">
      <alignment horizontal="center" vertical="center"/>
    </xf>
    <xf numFmtId="0" fontId="28" fillId="0" borderId="17" xfId="30" applyFont="1" applyBorder="1" applyAlignment="1">
      <alignment horizontal="center" vertical="center"/>
    </xf>
    <xf numFmtId="0" fontId="28" fillId="0" borderId="18" xfId="30" applyFont="1" applyBorder="1" applyAlignment="1">
      <alignment horizontal="center" vertical="center"/>
    </xf>
    <xf numFmtId="0" fontId="28" fillId="0" borderId="28" xfId="30" applyFont="1" applyBorder="1" applyAlignment="1">
      <alignment horizontal="center" vertical="center"/>
    </xf>
    <xf numFmtId="0" fontId="28" fillId="0" borderId="81" xfId="30" applyFont="1" applyBorder="1" applyAlignment="1">
      <alignment horizontal="center" vertical="center"/>
    </xf>
    <xf numFmtId="0" fontId="21" fillId="3" borderId="0" xfId="28" applyFont="1" applyFill="1" applyAlignment="1">
      <alignment horizontal="center"/>
    </xf>
    <xf numFmtId="0" fontId="22" fillId="3" borderId="31" xfId="28" applyFont="1" applyFill="1" applyBorder="1" applyAlignment="1">
      <alignment horizontal="center" vertical="center" wrapText="1"/>
    </xf>
    <xf numFmtId="0" fontId="27" fillId="3" borderId="31" xfId="28" applyFont="1" applyFill="1" applyBorder="1" applyAlignment="1">
      <alignment horizontal="center" vertical="center" wrapText="1"/>
    </xf>
    <xf numFmtId="0" fontId="22" fillId="3" borderId="31" xfId="28" applyFont="1" applyFill="1" applyBorder="1" applyAlignment="1">
      <alignment horizontal="center"/>
    </xf>
    <xf numFmtId="0" fontId="27" fillId="3" borderId="31" xfId="28" applyFont="1" applyFill="1" applyBorder="1" applyAlignment="1">
      <alignment horizontal="center"/>
    </xf>
    <xf numFmtId="0" fontId="22" fillId="14" borderId="31" xfId="28" applyFont="1" applyFill="1" applyBorder="1" applyAlignment="1">
      <alignment horizontal="center" vertical="center" wrapText="1"/>
    </xf>
    <xf numFmtId="0" fontId="27" fillId="14" borderId="31" xfId="28" applyFont="1" applyFill="1" applyBorder="1" applyAlignment="1">
      <alignment horizontal="center" vertical="center" wrapText="1"/>
    </xf>
    <xf numFmtId="0" fontId="22" fillId="14" borderId="31" xfId="28" applyFont="1" applyFill="1" applyBorder="1" applyAlignment="1">
      <alignment horizontal="center"/>
    </xf>
    <xf numFmtId="0" fontId="27" fillId="14" borderId="31" xfId="28" applyFont="1" applyFill="1" applyBorder="1" applyAlignment="1">
      <alignment horizontal="center"/>
    </xf>
    <xf numFmtId="0" fontId="40" fillId="11" borderId="0" xfId="30" applyFont="1" applyFill="1" applyAlignment="1">
      <alignment horizontal="center"/>
    </xf>
    <xf numFmtId="0" fontId="28" fillId="11" borderId="0" xfId="30" applyFont="1" applyFill="1" applyBorder="1" applyAlignment="1">
      <alignment horizontal="center"/>
    </xf>
    <xf numFmtId="0" fontId="30" fillId="2" borderId="31" xfId="0" applyFont="1" applyFill="1" applyBorder="1" applyAlignment="1">
      <alignment horizontal="center" vertical="center" wrapText="1"/>
    </xf>
    <xf numFmtId="0" fontId="53" fillId="2" borderId="31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/>
    </xf>
    <xf numFmtId="0" fontId="53" fillId="2" borderId="31" xfId="0" applyFont="1" applyFill="1" applyBorder="1" applyAlignment="1">
      <alignment horizontal="center"/>
    </xf>
    <xf numFmtId="0" fontId="28" fillId="3" borderId="0" xfId="28" applyFont="1" applyFill="1" applyAlignment="1">
      <alignment horizontal="center"/>
    </xf>
    <xf numFmtId="0" fontId="28" fillId="3" borderId="0" xfId="28" applyFont="1" applyFill="1" applyAlignment="1">
      <alignment horizontal="center" shrinkToFit="1"/>
    </xf>
    <xf numFmtId="0" fontId="28" fillId="3" borderId="53" xfId="28" applyFont="1" applyFill="1" applyBorder="1" applyAlignment="1">
      <alignment horizontal="center"/>
    </xf>
    <xf numFmtId="0" fontId="28" fillId="3" borderId="40" xfId="28" applyFont="1" applyFill="1" applyBorder="1" applyAlignment="1">
      <alignment horizontal="center"/>
    </xf>
    <xf numFmtId="0" fontId="28" fillId="3" borderId="57" xfId="28" applyFont="1" applyFill="1" applyBorder="1" applyAlignment="1">
      <alignment horizontal="center"/>
    </xf>
    <xf numFmtId="0" fontId="28" fillId="3" borderId="46" xfId="28" applyFont="1" applyFill="1" applyBorder="1" applyAlignment="1">
      <alignment horizontal="center"/>
    </xf>
    <xf numFmtId="0" fontId="28" fillId="3" borderId="41" xfId="28" applyFont="1" applyFill="1" applyBorder="1" applyAlignment="1">
      <alignment horizontal="center"/>
    </xf>
    <xf numFmtId="0" fontId="28" fillId="3" borderId="47" xfId="28" applyFont="1" applyFill="1" applyBorder="1" applyAlignment="1">
      <alignment horizontal="center"/>
    </xf>
    <xf numFmtId="0" fontId="40" fillId="3" borderId="0" xfId="28" applyFont="1" applyFill="1" applyAlignment="1">
      <alignment horizontal="center"/>
    </xf>
    <xf numFmtId="0" fontId="28" fillId="14" borderId="31" xfId="28" applyFont="1" applyFill="1" applyBorder="1" applyAlignment="1">
      <alignment horizontal="center" vertical="center"/>
    </xf>
    <xf numFmtId="0" fontId="28" fillId="3" borderId="36" xfId="28" applyFont="1" applyFill="1" applyBorder="1" applyAlignment="1">
      <alignment horizontal="center" vertical="top" shrinkToFit="1"/>
    </xf>
    <xf numFmtId="0" fontId="28" fillId="3" borderId="43" xfId="28" applyFont="1" applyFill="1" applyBorder="1" applyAlignment="1">
      <alignment horizontal="center" vertical="top" shrinkToFit="1"/>
    </xf>
    <xf numFmtId="0" fontId="28" fillId="3" borderId="32" xfId="28" applyFont="1" applyFill="1" applyBorder="1" applyAlignment="1">
      <alignment horizontal="center" vertical="top" shrinkToFit="1"/>
    </xf>
    <xf numFmtId="0" fontId="28" fillId="3" borderId="36" xfId="28" applyFont="1" applyFill="1" applyBorder="1" applyAlignment="1">
      <alignment horizontal="left" vertical="top" wrapText="1"/>
    </xf>
    <xf numFmtId="0" fontId="28" fillId="3" borderId="43" xfId="28" applyFont="1" applyFill="1" applyBorder="1" applyAlignment="1">
      <alignment horizontal="left" vertical="top" wrapText="1"/>
    </xf>
    <xf numFmtId="0" fontId="28" fillId="3" borderId="32" xfId="28" applyFont="1" applyFill="1" applyBorder="1" applyAlignment="1">
      <alignment horizontal="left" vertical="top" wrapText="1"/>
    </xf>
    <xf numFmtId="0" fontId="28" fillId="0" borderId="36" xfId="28" applyFont="1" applyFill="1" applyBorder="1" applyAlignment="1">
      <alignment horizontal="center" vertical="top" wrapText="1"/>
    </xf>
    <xf numFmtId="0" fontId="28" fillId="0" borderId="43" xfId="28" applyFont="1" applyFill="1" applyBorder="1" applyAlignment="1">
      <alignment horizontal="center" vertical="top" wrapText="1"/>
    </xf>
    <xf numFmtId="0" fontId="28" fillId="0" borderId="32" xfId="28" applyFont="1" applyFill="1" applyBorder="1" applyAlignment="1">
      <alignment horizontal="center" vertical="top" wrapText="1"/>
    </xf>
    <xf numFmtId="0" fontId="119" fillId="3" borderId="0" xfId="28" applyFont="1" applyFill="1" applyAlignment="1">
      <alignment horizontal="center"/>
    </xf>
    <xf numFmtId="0" fontId="129" fillId="3" borderId="0" xfId="28" applyFont="1" applyFill="1" applyAlignment="1">
      <alignment horizontal="center"/>
    </xf>
    <xf numFmtId="0" fontId="119" fillId="14" borderId="31" xfId="28" applyFont="1" applyFill="1" applyBorder="1" applyAlignment="1">
      <alignment horizontal="center" vertical="center"/>
    </xf>
    <xf numFmtId="0" fontId="119" fillId="3" borderId="36" xfId="28" applyFont="1" applyFill="1" applyBorder="1" applyAlignment="1">
      <alignment horizontal="center" vertical="top" shrinkToFit="1"/>
    </xf>
    <xf numFmtId="0" fontId="119" fillId="3" borderId="43" xfId="28" applyFont="1" applyFill="1" applyBorder="1" applyAlignment="1">
      <alignment horizontal="center" vertical="top" shrinkToFit="1"/>
    </xf>
    <xf numFmtId="0" fontId="119" fillId="3" borderId="32" xfId="28" applyFont="1" applyFill="1" applyBorder="1" applyAlignment="1">
      <alignment horizontal="center" vertical="top" shrinkToFit="1"/>
    </xf>
    <xf numFmtId="0" fontId="119" fillId="3" borderId="36" xfId="28" applyFont="1" applyFill="1" applyBorder="1" applyAlignment="1">
      <alignment horizontal="left" vertical="top" wrapText="1"/>
    </xf>
    <xf numFmtId="0" fontId="119" fillId="3" borderId="43" xfId="28" applyFont="1" applyFill="1" applyBorder="1" applyAlignment="1">
      <alignment horizontal="left" vertical="top" wrapText="1"/>
    </xf>
    <xf numFmtId="0" fontId="119" fillId="3" borderId="32" xfId="28" applyFont="1" applyFill="1" applyBorder="1" applyAlignment="1">
      <alignment horizontal="left" vertical="top" wrapText="1"/>
    </xf>
    <xf numFmtId="0" fontId="119" fillId="0" borderId="36" xfId="28" applyFont="1" applyFill="1" applyBorder="1" applyAlignment="1">
      <alignment horizontal="center" vertical="top" wrapText="1"/>
    </xf>
    <xf numFmtId="0" fontId="119" fillId="0" borderId="43" xfId="28" applyFont="1" applyFill="1" applyBorder="1" applyAlignment="1">
      <alignment horizontal="center" vertical="top" wrapText="1"/>
    </xf>
    <xf numFmtId="0" fontId="119" fillId="0" borderId="32" xfId="28" applyFont="1" applyFill="1" applyBorder="1" applyAlignment="1">
      <alignment horizontal="center" vertical="top" wrapText="1"/>
    </xf>
    <xf numFmtId="0" fontId="119" fillId="3" borderId="53" xfId="28" applyFont="1" applyFill="1" applyBorder="1" applyAlignment="1">
      <alignment horizontal="center"/>
    </xf>
    <xf numFmtId="0" fontId="119" fillId="3" borderId="40" xfId="28" applyFont="1" applyFill="1" applyBorder="1" applyAlignment="1">
      <alignment horizontal="center"/>
    </xf>
    <xf numFmtId="0" fontId="119" fillId="3" borderId="57" xfId="28" applyFont="1" applyFill="1" applyBorder="1" applyAlignment="1">
      <alignment horizontal="center"/>
    </xf>
    <xf numFmtId="0" fontId="119" fillId="3" borderId="46" xfId="28" applyFont="1" applyFill="1" applyBorder="1" applyAlignment="1">
      <alignment horizontal="center"/>
    </xf>
    <xf numFmtId="0" fontId="119" fillId="3" borderId="41" xfId="28" applyFont="1" applyFill="1" applyBorder="1" applyAlignment="1">
      <alignment horizontal="center"/>
    </xf>
    <xf numFmtId="0" fontId="119" fillId="3" borderId="47" xfId="28" applyFont="1" applyFill="1" applyBorder="1" applyAlignment="1">
      <alignment horizontal="center"/>
    </xf>
    <xf numFmtId="0" fontId="27" fillId="14" borderId="36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/>
    </xf>
    <xf numFmtId="0" fontId="27" fillId="14" borderId="32" xfId="0" applyFont="1" applyFill="1" applyBorder="1" applyAlignment="1">
      <alignment horizontal="center" vertical="center"/>
    </xf>
    <xf numFmtId="0" fontId="27" fillId="14" borderId="36" xfId="0" applyFont="1" applyFill="1" applyBorder="1" applyAlignment="1">
      <alignment horizontal="center" vertical="center" wrapText="1"/>
    </xf>
    <xf numFmtId="0" fontId="27" fillId="14" borderId="43" xfId="0" applyFont="1" applyFill="1" applyBorder="1" applyAlignment="1">
      <alignment horizontal="center" vertical="center" wrapText="1"/>
    </xf>
    <xf numFmtId="0" fontId="27" fillId="14" borderId="32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0" fontId="28" fillId="11" borderId="0" xfId="30" applyFont="1" applyFill="1" applyAlignment="1">
      <alignment horizontal="center"/>
    </xf>
    <xf numFmtId="0" fontId="140" fillId="0" borderId="29" xfId="0" applyFont="1" applyFill="1" applyBorder="1" applyAlignment="1">
      <alignment horizontal="center"/>
    </xf>
    <xf numFmtId="0" fontId="140" fillId="0" borderId="0" xfId="0" applyFont="1" applyFill="1" applyBorder="1" applyAlignment="1">
      <alignment horizontal="center"/>
    </xf>
    <xf numFmtId="0" fontId="140" fillId="0" borderId="11" xfId="0" applyFont="1" applyFill="1" applyBorder="1" applyAlignment="1">
      <alignment horizontal="center"/>
    </xf>
    <xf numFmtId="0" fontId="38" fillId="0" borderId="29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/>
    </xf>
    <xf numFmtId="0" fontId="26" fillId="14" borderId="36" xfId="0" applyFont="1" applyFill="1" applyBorder="1" applyAlignment="1">
      <alignment horizontal="center"/>
    </xf>
    <xf numFmtId="0" fontId="26" fillId="14" borderId="43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 vertical="center"/>
    </xf>
    <xf numFmtId="0" fontId="26" fillId="14" borderId="32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26" fillId="14" borderId="31" xfId="0" applyFont="1" applyFill="1" applyBorder="1" applyAlignment="1">
      <alignment horizontal="center" vertical="center" wrapText="1"/>
    </xf>
    <xf numFmtId="0" fontId="26" fillId="14" borderId="31" xfId="0" applyFont="1" applyFill="1" applyBorder="1" applyAlignment="1">
      <alignment horizontal="center"/>
    </xf>
    <xf numFmtId="0" fontId="71" fillId="0" borderId="0" xfId="0" applyFont="1" applyAlignment="1">
      <alignment horizontal="center"/>
    </xf>
    <xf numFmtId="0" fontId="22" fillId="3" borderId="0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center"/>
    </xf>
    <xf numFmtId="0" fontId="149" fillId="0" borderId="26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38" fillId="0" borderId="94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/>
    </xf>
    <xf numFmtId="0" fontId="137" fillId="3" borderId="36" xfId="28" applyFont="1" applyFill="1" applyBorder="1" applyAlignment="1">
      <alignment horizontal="center" vertical="center"/>
    </xf>
    <xf numFmtId="0" fontId="137" fillId="3" borderId="32" xfId="28" applyFont="1" applyFill="1" applyBorder="1" applyAlignment="1">
      <alignment horizontal="center" vertical="center"/>
    </xf>
    <xf numFmtId="0" fontId="137" fillId="3" borderId="43" xfId="28" applyFont="1" applyFill="1" applyBorder="1" applyAlignment="1">
      <alignment horizontal="center" vertical="center"/>
    </xf>
    <xf numFmtId="0" fontId="16" fillId="0" borderId="43" xfId="0" applyFont="1" applyBorder="1"/>
    <xf numFmtId="0" fontId="16" fillId="0" borderId="32" xfId="0" applyFont="1" applyBorder="1"/>
    <xf numFmtId="0" fontId="22" fillId="2" borderId="1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7" fillId="2" borderId="19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44" fillId="0" borderId="43" xfId="0" applyFont="1" applyBorder="1"/>
    <xf numFmtId="0" fontId="117" fillId="0" borderId="40" xfId="0" applyFont="1" applyBorder="1" applyAlignment="1">
      <alignment horizontal="center"/>
    </xf>
    <xf numFmtId="0" fontId="43" fillId="0" borderId="14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7" fillId="14" borderId="34" xfId="0" applyFont="1" applyFill="1" applyBorder="1" applyAlignment="1">
      <alignment horizontal="center" vertical="center" wrapText="1"/>
    </xf>
    <xf numFmtId="0" fontId="27" fillId="14" borderId="35" xfId="0" applyFont="1" applyFill="1" applyBorder="1" applyAlignment="1">
      <alignment horizontal="center" vertical="center" wrapText="1"/>
    </xf>
    <xf numFmtId="0" fontId="27" fillId="14" borderId="33" xfId="0" applyFont="1" applyFill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0" xfId="0"/>
    <xf numFmtId="0" fontId="0" fillId="0" borderId="11" xfId="0" applyBorder="1"/>
    <xf numFmtId="0" fontId="0" fillId="0" borderId="30" xfId="0" applyBorder="1"/>
    <xf numFmtId="0" fontId="0" fillId="0" borderId="12" xfId="0" applyBorder="1"/>
    <xf numFmtId="0" fontId="0" fillId="0" borderId="13" xfId="0" applyBorder="1"/>
    <xf numFmtId="0" fontId="27" fillId="2" borderId="31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/>
    </xf>
    <xf numFmtId="0" fontId="109" fillId="0" borderId="26" xfId="0" applyFont="1" applyFill="1" applyBorder="1" applyAlignment="1">
      <alignment horizontal="center" vertical="center"/>
    </xf>
    <xf numFmtId="0" fontId="109" fillId="0" borderId="27" xfId="0" applyFont="1" applyFill="1" applyBorder="1" applyAlignment="1">
      <alignment horizontal="center" vertical="center"/>
    </xf>
    <xf numFmtId="0" fontId="109" fillId="0" borderId="28" xfId="0" applyFont="1" applyFill="1" applyBorder="1" applyAlignment="1">
      <alignment horizontal="center" vertical="center"/>
    </xf>
    <xf numFmtId="0" fontId="109" fillId="0" borderId="29" xfId="0" applyFont="1" applyFill="1" applyBorder="1" applyAlignment="1">
      <alignment horizontal="center" vertical="center"/>
    </xf>
    <xf numFmtId="0" fontId="109" fillId="0" borderId="11" xfId="0" applyFont="1" applyFill="1" applyBorder="1" applyAlignment="1">
      <alignment horizontal="center" vertical="center"/>
    </xf>
    <xf numFmtId="0" fontId="109" fillId="0" borderId="30" xfId="0" applyFont="1" applyFill="1" applyBorder="1" applyAlignment="1">
      <alignment horizontal="center" vertical="center"/>
    </xf>
    <xf numFmtId="0" fontId="109" fillId="0" borderId="94" xfId="0" applyFont="1" applyFill="1" applyBorder="1" applyAlignment="1">
      <alignment horizontal="center" vertical="center"/>
    </xf>
    <xf numFmtId="0" fontId="109" fillId="0" borderId="1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3" fillId="11" borderId="99" xfId="30" applyFont="1" applyFill="1" applyBorder="1" applyAlignment="1">
      <alignment horizontal="left"/>
    </xf>
    <xf numFmtId="0" fontId="120" fillId="11" borderId="97" xfId="30" applyFont="1" applyFill="1" applyBorder="1" applyAlignment="1">
      <alignment horizontal="left"/>
    </xf>
    <xf numFmtId="0" fontId="120" fillId="11" borderId="84" xfId="30" applyFont="1" applyFill="1" applyBorder="1" applyAlignment="1">
      <alignment horizontal="left"/>
    </xf>
    <xf numFmtId="0" fontId="120" fillId="11" borderId="98" xfId="30" applyFont="1" applyFill="1" applyBorder="1" applyAlignment="1">
      <alignment horizontal="left"/>
    </xf>
    <xf numFmtId="0" fontId="27" fillId="11" borderId="100" xfId="30" applyFont="1" applyFill="1" applyBorder="1" applyAlignment="1">
      <alignment horizontal="left"/>
    </xf>
    <xf numFmtId="0" fontId="27" fillId="11" borderId="101" xfId="30" applyFont="1" applyFill="1" applyBorder="1" applyAlignment="1">
      <alignment horizontal="left"/>
    </xf>
    <xf numFmtId="0" fontId="27" fillId="11" borderId="102" xfId="30" applyFont="1" applyFill="1" applyBorder="1" applyAlignment="1">
      <alignment horizontal="left"/>
    </xf>
    <xf numFmtId="0" fontId="164" fillId="11" borderId="96" xfId="30" applyFont="1" applyFill="1" applyBorder="1" applyAlignment="1">
      <alignment horizontal="left"/>
    </xf>
    <xf numFmtId="0" fontId="27" fillId="11" borderId="97" xfId="30" applyFont="1" applyFill="1" applyBorder="1" applyAlignment="1">
      <alignment horizontal="left"/>
    </xf>
    <xf numFmtId="0" fontId="27" fillId="11" borderId="84" xfId="30" applyFont="1" applyFill="1" applyBorder="1" applyAlignment="1">
      <alignment horizontal="left"/>
    </xf>
    <xf numFmtId="0" fontId="27" fillId="11" borderId="98" xfId="30" applyFont="1" applyFill="1" applyBorder="1" applyAlignment="1">
      <alignment horizontal="left"/>
    </xf>
    <xf numFmtId="0" fontId="43" fillId="11" borderId="96" xfId="30" applyFont="1" applyFill="1" applyBorder="1" applyAlignment="1">
      <alignment horizontal="left"/>
    </xf>
    <xf numFmtId="0" fontId="80" fillId="11" borderId="0" xfId="30" applyFont="1" applyFill="1" applyAlignment="1">
      <alignment horizontal="center"/>
    </xf>
    <xf numFmtId="0" fontId="27" fillId="14" borderId="31" xfId="30" applyFont="1" applyFill="1" applyBorder="1" applyAlignment="1">
      <alignment horizontal="center" vertical="center" wrapText="1"/>
    </xf>
    <xf numFmtId="0" fontId="27" fillId="14" borderId="36" xfId="30" applyFont="1" applyFill="1" applyBorder="1" applyAlignment="1">
      <alignment horizontal="center" vertical="center" wrapText="1"/>
    </xf>
    <xf numFmtId="0" fontId="27" fillId="14" borderId="43" xfId="30" applyFont="1" applyFill="1" applyBorder="1" applyAlignment="1">
      <alignment horizontal="center" vertical="center" wrapText="1"/>
    </xf>
    <xf numFmtId="0" fontId="27" fillId="14" borderId="32" xfId="30" applyFont="1" applyFill="1" applyBorder="1" applyAlignment="1">
      <alignment horizontal="center" vertical="center" wrapText="1"/>
    </xf>
    <xf numFmtId="0" fontId="27" fillId="14" borderId="31" xfId="30" applyFont="1" applyFill="1" applyBorder="1" applyAlignment="1">
      <alignment horizontal="center"/>
    </xf>
    <xf numFmtId="0" fontId="21" fillId="0" borderId="46" xfId="28" applyFont="1" applyFill="1" applyBorder="1" applyAlignment="1">
      <alignment horizontal="left"/>
    </xf>
    <xf numFmtId="0" fontId="21" fillId="0" borderId="41" xfId="28" applyFont="1" applyFill="1" applyBorder="1" applyAlignment="1">
      <alignment horizontal="left"/>
    </xf>
    <xf numFmtId="0" fontId="25" fillId="0" borderId="0" xfId="28" applyFont="1" applyFill="1" applyAlignment="1">
      <alignment horizontal="center"/>
    </xf>
    <xf numFmtId="0" fontId="21" fillId="0" borderId="41" xfId="28" applyFont="1" applyFill="1" applyBorder="1" applyAlignment="1">
      <alignment horizontal="center"/>
    </xf>
    <xf numFmtId="0" fontId="21" fillId="0" borderId="47" xfId="28" applyFont="1" applyFill="1" applyBorder="1" applyAlignment="1">
      <alignment horizontal="center"/>
    </xf>
    <xf numFmtId="0" fontId="21" fillId="0" borderId="34" xfId="28" applyFont="1" applyFill="1" applyBorder="1" applyAlignment="1">
      <alignment horizontal="center"/>
    </xf>
    <xf numFmtId="0" fontId="21" fillId="0" borderId="35" xfId="28" applyFont="1" applyFill="1" applyBorder="1" applyAlignment="1">
      <alignment horizontal="center"/>
    </xf>
    <xf numFmtId="0" fontId="21" fillId="0" borderId="33" xfId="28" applyFont="1" applyFill="1" applyBorder="1" applyAlignment="1">
      <alignment horizontal="center"/>
    </xf>
    <xf numFmtId="0" fontId="21" fillId="0" borderId="53" xfId="28" applyFont="1" applyFill="1" applyBorder="1" applyAlignment="1">
      <alignment horizontal="left"/>
    </xf>
    <xf numFmtId="0" fontId="21" fillId="0" borderId="40" xfId="28" applyFont="1" applyFill="1" applyBorder="1" applyAlignment="1">
      <alignment horizontal="left"/>
    </xf>
    <xf numFmtId="0" fontId="21" fillId="0" borderId="57" xfId="28" applyFont="1" applyFill="1" applyBorder="1" applyAlignment="1">
      <alignment horizontal="left"/>
    </xf>
    <xf numFmtId="0" fontId="21" fillId="0" borderId="76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left"/>
    </xf>
    <xf numFmtId="0" fontId="21" fillId="0" borderId="77" xfId="28" applyFont="1" applyFill="1" applyBorder="1" applyAlignment="1">
      <alignment horizontal="center"/>
    </xf>
    <xf numFmtId="0" fontId="21" fillId="0" borderId="78" xfId="28" applyFont="1" applyFill="1" applyBorder="1" applyAlignment="1">
      <alignment horizontal="center"/>
    </xf>
    <xf numFmtId="0" fontId="17" fillId="0" borderId="0" xfId="0" applyFont="1" applyAlignment="1">
      <alignment horizontal="center"/>
    </xf>
  </cellXfs>
  <cellStyles count="44">
    <cellStyle name="Comma 10" xfId="41"/>
    <cellStyle name="Comma 2" xfId="2"/>
    <cellStyle name="Comma 2 2" xfId="38"/>
    <cellStyle name="Comma 3" xfId="3"/>
    <cellStyle name="Hyperlink" xfId="4" builtinId="8"/>
    <cellStyle name="Normal 11" xfId="5"/>
    <cellStyle name="Normal 15" xfId="6"/>
    <cellStyle name="Normal 16" xfId="7"/>
    <cellStyle name="Normal 18" xfId="8"/>
    <cellStyle name="Normal 19" xfId="9"/>
    <cellStyle name="Normal 2" xfId="10"/>
    <cellStyle name="Normal 2 2" xfId="35"/>
    <cellStyle name="Normal 20" xfId="11"/>
    <cellStyle name="Normal 21" xfId="12"/>
    <cellStyle name="Normal 22" xfId="13"/>
    <cellStyle name="Normal 23" xfId="14"/>
    <cellStyle name="Normal 24" xfId="15"/>
    <cellStyle name="Normal 25" xfId="16"/>
    <cellStyle name="Normal 26" xfId="43"/>
    <cellStyle name="Normal 3" xfId="17"/>
    <cellStyle name="Normal 5" xfId="18"/>
    <cellStyle name="Normal 6" xfId="19"/>
    <cellStyle name="Normal 9" xfId="20"/>
    <cellStyle name="Normal_EER-MAS" xfId="36"/>
    <cellStyle name="Normal_ปี 2551" xfId="21"/>
    <cellStyle name="Percent 2" xfId="22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จุลภาค" xfId="1" builtinId="3"/>
    <cellStyle name="จุลภาค 2" xfId="39"/>
    <cellStyle name="จุลภาค 3" xfId="40"/>
    <cellStyle name="ปกติ" xfId="0" builtinId="0"/>
    <cellStyle name="ปกติ 2" xfId="26"/>
    <cellStyle name="ปกติ 3" xfId="27"/>
    <cellStyle name="ปกติ 4" xfId="28"/>
    <cellStyle name="ปกติ 5" xfId="29"/>
    <cellStyle name="ปกติ 5 2" xfId="30"/>
    <cellStyle name="ปกติ 6" xfId="37"/>
    <cellStyle name="ปกติ_เป้าหมายและแผน-มหาวิทยาลัยแม่โจ้ 2551" xfId="31"/>
    <cellStyle name="เปอร์เซ็นต์" xfId="42" builtinId="5"/>
    <cellStyle name="หัวเรื่อง 3 2" xfId="32"/>
    <cellStyle name="หัวเรื่อง 3 3" xfId="33"/>
    <cellStyle name="標準_Sheet1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7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3.xml"/><Relationship Id="rId85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6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externalLink" Target="externalLinks/externalLink4.xml"/><Relationship Id="rId86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5.xml"/><Relationship Id="rId19" Type="http://schemas.openxmlformats.org/officeDocument/2006/relationships/worksheet" Target="worksheets/sheet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400" b="0" i="0" baseline="0">
                <a:effectLst/>
              </a:rPr>
              <a:t>ข้อมูลเปรียบเทียบการใช้พลังงานไฟฟ้ารายเดือน ปี 256</a:t>
            </a:r>
            <a:r>
              <a:rPr lang="en-US" sz="1400" b="0" i="0" baseline="0">
                <a:effectLst/>
              </a:rPr>
              <a:t>3</a:t>
            </a:r>
            <a:r>
              <a:rPr lang="th-TH" sz="1400" b="0" i="0" baseline="0">
                <a:effectLst/>
              </a:rPr>
              <a:t> และปี 256</a:t>
            </a:r>
            <a:r>
              <a:rPr lang="en-US" sz="1400" b="0" i="0" baseline="0">
                <a:effectLst/>
              </a:rPr>
              <a:t>4</a:t>
            </a:r>
            <a:endParaRPr lang="th-TH" sz="1400" b="0">
              <a:effectLst/>
            </a:endParaRPr>
          </a:p>
        </c:rich>
      </c:tx>
      <c:layout>
        <c:manualLayout>
          <c:xMode val="edge"/>
          <c:yMode val="edge"/>
          <c:x val="0.22498995443159181"/>
          <c:y val="2.7210884353741496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28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2563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715982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702772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2-455E-BE94-6285DAC3CD0F}"/>
            </c:ext>
          </c:extLst>
        </c:ser>
        <c:ser>
          <c:idx val="0"/>
          <c:order val="1"/>
          <c:tx>
            <c:v>2564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589654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729918.87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22-455E-BE94-6285DAC3C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139247"/>
        <c:axId val="1"/>
        <c:axId val="0"/>
      </c:bar3DChart>
      <c:catAx>
        <c:axId val="205313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1392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145464031930413"/>
          <c:y val="0.43894772082061179"/>
          <c:w val="6.5090936539088012E-2"/>
          <c:h val="0.122104558358776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7E-2"/>
          <c:w val="0.75749182037176854"/>
          <c:h val="0.730330593921661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2563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3421549.1894770833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C6E-B453-681E8B4B0DF0}"/>
            </c:ext>
          </c:extLst>
        </c:ser>
        <c:ser>
          <c:idx val="0"/>
          <c:order val="1"/>
          <c:tx>
            <c:v>2564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1811705.9794770824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C6E-B453-681E8B4B0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47759"/>
        <c:axId val="1"/>
        <c:axId val="0"/>
      </c:bar3DChart>
      <c:catAx>
        <c:axId val="205344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477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45949859715815"/>
          <c:y val="0.74622895565386205"/>
          <c:w val="0.17115992397502036"/>
          <c:h val="0.20391138743231929"/>
        </c:manualLayout>
      </c:layout>
      <c:overlay val="0"/>
      <c:spPr>
        <a:noFill/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624415503014634E-2"/>
          <c:y val="1.8518518518518517E-2"/>
          <c:w val="0.6630688718184311"/>
          <c:h val="0.9336419753086421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2B-4738-8525-2D0C1CAAB5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2B-4738-8525-2D0C1CAAB5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2B-4738-8525-2D0C1CAAB5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2B-4738-8525-2D0C1CAAB581}"/>
              </c:ext>
            </c:extLst>
          </c:dPt>
          <c:dLbls>
            <c:dLbl>
              <c:idx val="0"/>
              <c:layout>
                <c:manualLayout>
                  <c:x val="8.4161333632481822E-2"/>
                  <c:y val="-3.130091377466706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B-4738-8525-2D0C1CAAB581}"/>
                </c:ext>
              </c:extLst>
            </c:dLbl>
            <c:dLbl>
              <c:idx val="1"/>
              <c:layout>
                <c:manualLayout>
                  <c:x val="-6.7734519955697611E-2"/>
                  <c:y val="0.1712484203363468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2B-4738-8525-2D0C1CAAB581}"/>
                </c:ext>
              </c:extLst>
            </c:dLbl>
            <c:dLbl>
              <c:idx val="2"/>
              <c:layout>
                <c:manualLayout>
                  <c:x val="1.8625733180910053E-2"/>
                  <c:y val="-7.127563915621661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2B-4738-8525-2D0C1CAAB581}"/>
                </c:ext>
              </c:extLst>
            </c:dLbl>
            <c:dLbl>
              <c:idx val="3"/>
              <c:layout>
                <c:manualLayout>
                  <c:x val="-6.3513855205005798E-2"/>
                  <c:y val="-5.643627879848352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2B-4738-8525-2D0C1CAAB58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3421549.1894770833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2B-4738-8525-2D0C1CAA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412714523303315"/>
          <c:y val="4.296199086225333E-2"/>
          <c:w val="0.29218136233649222"/>
          <c:h val="0.22691500911783619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6B-4D04-BB19-E192E4B47B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6B-4D04-BB19-E192E4B47B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6B-4D04-BB19-E192E4B47B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6B-4D04-BB19-E192E4B47BA3}"/>
              </c:ext>
            </c:extLst>
          </c:dPt>
          <c:dLbls>
            <c:dLbl>
              <c:idx val="0"/>
              <c:layout>
                <c:manualLayout>
                  <c:x val="0.11162138484385517"/>
                  <c:y val="-3.40656281601163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6B-4D04-BB19-E192E4B47BA3}"/>
                </c:ext>
              </c:extLst>
            </c:dLbl>
            <c:dLbl>
              <c:idx val="1"/>
              <c:layout>
                <c:manualLayout>
                  <c:x val="-7.8589692909824538E-2"/>
                  <c:y val="0.1241552192339592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6B-4D04-BB19-E192E4B47BA3}"/>
                </c:ext>
              </c:extLst>
            </c:dLbl>
            <c:dLbl>
              <c:idx val="2"/>
              <c:layout>
                <c:manualLayout>
                  <c:x val="-8.4837088715335272E-3"/>
                  <c:y val="3.526036518162498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6B-4D04-BB19-E192E4B47BA3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6B-4D04-BB19-E192E4B47BA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1811705.9794770824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6B-4D04-BB19-E192E4B4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317282592050495"/>
          <c:y val="4.731482428332822E-2"/>
          <c:w val="0.27635142113341665"/>
          <c:h val="0.27242361750235761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การใช้พลังงานความร้อน</a:t>
            </a:r>
          </a:p>
        </c:rich>
      </c:tx>
      <c:layout>
        <c:manualLayout>
          <c:xMode val="edge"/>
          <c:yMode val="edge"/>
          <c:x val="0.41962672850076882"/>
          <c:y val="2.36823813336892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'[8]เชื้อเพลิง 60'!$U$6</c:f>
              <c:strCache>
                <c:ptCount val="1"/>
                <c:pt idx="0">
                  <c:v>ปี2562</c:v>
                </c:pt>
              </c:strCache>
            </c:strRef>
          </c:tx>
          <c:invertIfNegative val="0"/>
          <c:cat>
            <c:strRef>
              <c:f>'[8]6.3.3) เชื้อเพลิง 61'!$V$5:$AG$5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'[8]เชื้อเพลิง 60'!$V$6:$AG$6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A-4595-91E0-A4C838A398C6}"/>
            </c:ext>
          </c:extLst>
        </c:ser>
        <c:ser>
          <c:idx val="2"/>
          <c:order val="1"/>
          <c:tx>
            <c:v>ปี 2563</c:v>
          </c:tx>
          <c:invertIfNegative val="0"/>
          <c:val>
            <c:numRef>
              <c:f>'[8]6.3.3) เชื้อเพลิง 61'!$V$6:$AG$6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A-4595-91E0-A4C838A39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4901647"/>
        <c:axId val="1"/>
      </c:barChart>
      <c:catAx>
        <c:axId val="1174901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164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976723960573813"/>
          <c:y val="0.48730314960629928"/>
          <c:w val="7.4824190622252984E-2"/>
          <c:h val="0.12500389252190935"/>
        </c:manualLayout>
      </c:layout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600" b="1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sideWall>
    <c:back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4545698955012837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กราฟพลังงานผลิตไฟฟ้า!$N$5</c:f>
              <c:strCache>
                <c:ptCount val="1"/>
                <c:pt idx="0">
                  <c:v>ปี 2563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กราฟพลังงานผลิตไฟฟ้า!$N$6:$N$17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7-4A7B-B757-C87D6D1DBAF0}"/>
            </c:ext>
          </c:extLst>
        </c:ser>
        <c:ser>
          <c:idx val="1"/>
          <c:order val="1"/>
          <c:tx>
            <c:strRef>
              <c:f>กราฟพลังงานผลิตไฟฟ้า!$O$5</c:f>
              <c:strCache>
                <c:ptCount val="1"/>
                <c:pt idx="0">
                  <c:v>ปี 2564</c:v>
                </c:pt>
              </c:strCache>
            </c:strRef>
          </c:tx>
          <c:invertIfNegative val="0"/>
          <c:cat>
            <c:strRef>
              <c:f>กราฟพลังงานผลิตไฟฟ้า!$M$6:$M$17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กราฟพลังงานผลิตไฟฟ้า!$O$6:$O$17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7-4A7B-B757-C87D6D1DB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4903727"/>
        <c:axId val="1"/>
        <c:axId val="0"/>
      </c:bar3DChart>
      <c:catAx>
        <c:axId val="117490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17490372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768266664115349"/>
          <c:y val="0.43019436759594243"/>
          <c:w val="7.6551602070397351E-2"/>
          <c:h val="0.1328873164503086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E6-4430-BAEB-09EE71879E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E6-4430-BAEB-09EE71879E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4E6-4430-BAEB-09EE71879E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4E6-4430-BAEB-09EE71879E59}"/>
              </c:ext>
            </c:extLst>
          </c:dPt>
          <c:dLbls>
            <c:dLbl>
              <c:idx val="0"/>
              <c:layout>
                <c:manualLayout>
                  <c:x val="6.9660133724160397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E6-4430-BAEB-09EE71879E59}"/>
                </c:ext>
              </c:extLst>
            </c:dLbl>
            <c:dLbl>
              <c:idx val="1"/>
              <c:layout>
                <c:manualLayout>
                  <c:x val="1.3092956488943281E-2"/>
                  <c:y val="1.117890368415989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E6-4430-BAEB-09EE71879E59}"/>
                </c:ext>
              </c:extLst>
            </c:dLbl>
            <c:dLbl>
              <c:idx val="2"/>
              <c:layout>
                <c:manualLayout>
                  <c:x val="-2.9257588239426275E-2"/>
                  <c:y val="5.559439998717064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E6-4430-BAEB-09EE71879E59}"/>
                </c:ext>
              </c:extLst>
            </c:dLbl>
            <c:dLbl>
              <c:idx val="3"/>
              <c:layout>
                <c:manualLayout>
                  <c:x val="-2.5851102553786615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E6-4430-BAEB-09EE71879E5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3421549.1894770833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E6-4430-BAEB-09EE7187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175990318728402"/>
          <c:y val="4.0539833836559937E-2"/>
          <c:w val="0.23187140384824159"/>
          <c:h val="0.37755905511811028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00-4DE4-B454-E4B881AF65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00-4DE4-B454-E4B881AF65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00-4DE4-B454-E4B881AF65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000-4DE4-B454-E4B881AF6525}"/>
              </c:ext>
            </c:extLst>
          </c:dPt>
          <c:dLbls>
            <c:dLbl>
              <c:idx val="0"/>
              <c:layout>
                <c:manualLayout>
                  <c:x val="8.3992361124350975E-2"/>
                  <c:y val="3.394433129667345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00-4DE4-B454-E4B881AF6525}"/>
                </c:ext>
              </c:extLst>
            </c:dLbl>
            <c:dLbl>
              <c:idx val="1"/>
              <c:layout>
                <c:manualLayout>
                  <c:x val="5.6010240099297936E-3"/>
                  <c:y val="1.67577623275813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00-4DE4-B454-E4B881AF6525}"/>
                </c:ext>
              </c:extLst>
            </c:dLbl>
            <c:dLbl>
              <c:idx val="2"/>
              <c:layout>
                <c:manualLayout>
                  <c:x val="-2.5678410961341696E-2"/>
                  <c:y val="-4.474531060399527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00-4DE4-B454-E4B881AF6525}"/>
                </c:ext>
              </c:extLst>
            </c:dLbl>
            <c:dLbl>
              <c:idx val="3"/>
              <c:layout>
                <c:manualLayout>
                  <c:x val="-1.8633569108946105E-2"/>
                  <c:y val="-4.09602976843084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TH SarabunPSK"/>
                      <a:ea typeface="TH SarabunPSK"/>
                      <a:cs typeface="TH SarabunPSK"/>
                    </a:defRPr>
                  </a:pPr>
                  <a:endParaRPr lang="th-TH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00-4DE4-B454-E4B881AF6525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1811705.9794770824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0-4DE4-B454-E4B881AF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0736179164045"/>
          <c:y val="2.2360256012082011E-2"/>
          <c:w val="0.26937633855090143"/>
          <c:h val="0.3956315493458054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zero"/>
    <c:showDLblsOverMax val="0"/>
  </c:chart>
  <c:spPr>
    <a:noFill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07464471269144"/>
          <c:y val="0.22661396574440051"/>
          <c:w val="0.56166185377169564"/>
          <c:h val="0.60220887408836765"/>
        </c:manualLayout>
      </c:layout>
      <c:barChart>
        <c:barDir val="col"/>
        <c:grouping val="clustered"/>
        <c:varyColors val="0"/>
        <c:ser>
          <c:idx val="0"/>
          <c:order val="0"/>
          <c:tx>
            <c:v>ปี 2562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'[8]สัดส่วนเชื้อเพลิง 60'!$D$7:$D$12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3AEC-43C9-BF9D-5B2EE2396A4C}"/>
            </c:ext>
          </c:extLst>
        </c:ser>
        <c:ser>
          <c:idx val="1"/>
          <c:order val="1"/>
          <c:tx>
            <c:v>ปี 2563</c:v>
          </c:tx>
          <c:invertIfNegative val="0"/>
          <c:cat>
            <c:strRef>
              <c:f>'[8]6.3.6) สัดส่วนเชื้อเพลิง 61'!$A$7:$A$12</c:f>
              <c:strCache>
                <c:ptCount val="6"/>
                <c:pt idx="0">
                  <c:v>หม้อไอน้ำ</c:v>
                </c:pt>
                <c:pt idx="1">
                  <c:v>หม้อต้มน้ำมันร้อน</c:v>
                </c:pt>
              </c:strCache>
            </c:strRef>
          </c:cat>
          <c:val>
            <c:numRef>
              <c:f>'[8]6.3.6) สัดส่วนเชื้อเพลิง 61'!$D$7:$D$12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3AEC-43C9-BF9D-5B2EE239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5471263"/>
        <c:axId val="1"/>
      </c:barChart>
      <c:catAx>
        <c:axId val="123547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2354712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479058707405169"/>
          <c:y val="0.39359791841581765"/>
          <c:w val="8.1809645589173141E-2"/>
          <c:h val="0.20117240388179142"/>
        </c:manualLayout>
      </c:layout>
      <c:overlay val="0"/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09330169345271"/>
          <c:y val="2.526569424723548E-2"/>
          <c:w val="0.75749182037176865"/>
          <c:h val="0.73033059392166122"/>
        </c:manualLayout>
      </c:layout>
      <c:bar3DChart>
        <c:barDir val="col"/>
        <c:grouping val="clustered"/>
        <c:varyColors val="0"/>
        <c:ser>
          <c:idx val="3"/>
          <c:order val="0"/>
          <c:tx>
            <c:v>2563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สัดส่วนการใช้พลังงานไฟฟ้า!$J$7:$J$10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3421549.1894770833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E-4B91-98ED-3628696D77C2}"/>
            </c:ext>
          </c:extLst>
        </c:ser>
        <c:ser>
          <c:idx val="0"/>
          <c:order val="1"/>
          <c:tx>
            <c:v>2564</c:v>
          </c:tx>
          <c:invertIfNegative val="0"/>
          <c:cat>
            <c:strRef>
              <c:f>สัดส่วนการใช้พลังงานไฟฟ้า!$I$7:$I$10</c:f>
              <c:strCache>
                <c:ptCount val="4"/>
                <c:pt idx="0">
                  <c:v>ชนิดแบบรวมศูนย์</c:v>
                </c:pt>
                <c:pt idx="1">
                  <c:v>ชนิดแบบแยกส่วน</c:v>
                </c:pt>
                <c:pt idx="2">
                  <c:v>แสงสว่าง</c:v>
                </c:pt>
                <c:pt idx="3">
                  <c:v>อื่นๆ</c:v>
                </c:pt>
              </c:strCache>
            </c:strRef>
          </c:cat>
          <c:val>
            <c:numRef>
              <c:f>สัดส่วนการใช้พลังงานไฟฟ้า!$K$7:$K$10</c:f>
              <c:numCache>
                <c:formatCode>#,##0.00_ ;\-#,##0.00\ </c:formatCode>
                <c:ptCount val="4"/>
                <c:pt idx="0">
                  <c:v>243266.66666666669</c:v>
                </c:pt>
                <c:pt idx="1">
                  <c:v>4860870.6138562504</c:v>
                </c:pt>
                <c:pt idx="2">
                  <c:v>1214467.5</c:v>
                </c:pt>
                <c:pt idx="3">
                  <c:v>1811705.9794770824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8E-4B91-98ED-3628696D7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7571135"/>
        <c:axId val="1"/>
        <c:axId val="0"/>
      </c:bar3DChart>
      <c:catAx>
        <c:axId val="2047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_ ;\-#,##0.00\ 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0475711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</c:legendEntry>
      <c:layout>
        <c:manualLayout>
          <c:xMode val="edge"/>
          <c:yMode val="edge"/>
          <c:x val="0.86881689151913333"/>
          <c:y val="0.74294774179170997"/>
          <c:w val="9.8092181152515168E-2"/>
          <c:h val="0.20283637894319806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TH SarabunPSK"/>
          <a:ea typeface="TH SarabunPSK"/>
          <a:cs typeface="TH SarabunPSK"/>
        </a:defRPr>
      </a:pPr>
      <a:endParaRPr lang="th-TH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1600" b="0" i="0" baseline="0">
                <a:effectLst/>
              </a:rPr>
              <a:t>ดัชนีการใช้พลังงานในรอบปี 256</a:t>
            </a:r>
            <a:r>
              <a:rPr lang="en-US" sz="1600" b="0" i="0" baseline="0">
                <a:effectLst/>
              </a:rPr>
              <a:t>3</a:t>
            </a:r>
            <a:r>
              <a:rPr lang="th-TH" sz="1600" b="0" i="0" baseline="0">
                <a:effectLst/>
              </a:rPr>
              <a:t> และปี 256</a:t>
            </a:r>
            <a:r>
              <a:rPr lang="en-US" sz="1600" b="0" i="0" baseline="0">
                <a:effectLst/>
              </a:rPr>
              <a:t>4</a:t>
            </a:r>
            <a:endParaRPr lang="th-TH" sz="1600" b="0">
              <a:effectLst/>
            </a:endParaRPr>
          </a:p>
        </c:rich>
      </c:tx>
      <c:layout>
        <c:manualLayout>
          <c:xMode val="edge"/>
          <c:yMode val="edge"/>
          <c:x val="0.28611841292979501"/>
          <c:y val="4.60405156537753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49547920433995E-2"/>
          <c:y val="0.14506218490644471"/>
          <c:w val="0.86437613019891502"/>
          <c:h val="0.73665815944277679"/>
        </c:manualLayout>
      </c:layout>
      <c:lineChart>
        <c:grouping val="standard"/>
        <c:varyColors val="0"/>
        <c:ser>
          <c:idx val="0"/>
          <c:order val="0"/>
          <c:tx>
            <c:strRef>
              <c:f>'SEC (ทุกกรณี)'!$U$8</c:f>
              <c:strCache>
                <c:ptCount val="1"/>
                <c:pt idx="0">
                  <c:v>2563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(ทุกกรณี)'!$U$9:$U$20</c:f>
              <c:numCache>
                <c:formatCode>#,##0.00</c:formatCode>
                <c:ptCount val="12"/>
                <c:pt idx="0">
                  <c:v>7.3426001616688854</c:v>
                </c:pt>
                <c:pt idx="1">
                  <c:v>7.8665529773260188</c:v>
                </c:pt>
                <c:pt idx="2">
                  <c:v>8.6250236726184539</c:v>
                </c:pt>
                <c:pt idx="3">
                  <c:v>6.9729176129067092</c:v>
                </c:pt>
                <c:pt idx="4">
                  <c:v>7.7664202625307626</c:v>
                </c:pt>
                <c:pt idx="5">
                  <c:v>7.6136576252267272</c:v>
                </c:pt>
                <c:pt idx="6">
                  <c:v>7.8588307469881924</c:v>
                </c:pt>
                <c:pt idx="7">
                  <c:v>10.218551538851239</c:v>
                </c:pt>
                <c:pt idx="8">
                  <c:v>10.494839095702556</c:v>
                </c:pt>
                <c:pt idx="9">
                  <c:v>9.9595235257399697</c:v>
                </c:pt>
                <c:pt idx="10">
                  <c:v>7.9620193318977437</c:v>
                </c:pt>
                <c:pt idx="11">
                  <c:v>7.2071278339628178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D-49CF-A13B-DE6536CAE621}"/>
            </c:ext>
          </c:extLst>
        </c:ser>
        <c:ser>
          <c:idx val="1"/>
          <c:order val="1"/>
          <c:tx>
            <c:strRef>
              <c:f>'SEC (ทุกกรณี)'!$V$8</c:f>
              <c:strCache>
                <c:ptCount val="1"/>
                <c:pt idx="0">
                  <c:v>2564</c:v>
                </c:pt>
              </c:strCache>
            </c:strRef>
          </c:tx>
          <c:cat>
            <c:strRef>
              <c:f>'SEC (ทุกกรณี)'!$T$9:$T$20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'SEC (ทุกกรณี)'!$V$9:$V$20</c:f>
              <c:numCache>
                <c:formatCode>#,##0.00</c:formatCode>
                <c:ptCount val="12"/>
                <c:pt idx="0">
                  <c:v>6.0470703952455569</c:v>
                </c:pt>
                <c:pt idx="1">
                  <c:v>6.811540432832321</c:v>
                </c:pt>
                <c:pt idx="2">
                  <c:v>9.2544008280801577</c:v>
                </c:pt>
                <c:pt idx="3">
                  <c:v>6.7176213958082318</c:v>
                </c:pt>
                <c:pt idx="4">
                  <c:v>7.4855267490902984</c:v>
                </c:pt>
                <c:pt idx="5">
                  <c:v>7.1686807668492643</c:v>
                </c:pt>
                <c:pt idx="6">
                  <c:v>6.9704871101310601</c:v>
                </c:pt>
                <c:pt idx="7">
                  <c:v>7.1704344207506816</c:v>
                </c:pt>
                <c:pt idx="8">
                  <c:v>7.0159590481362608</c:v>
                </c:pt>
                <c:pt idx="9">
                  <c:v>6.6952966637731555</c:v>
                </c:pt>
                <c:pt idx="10">
                  <c:v>6.5381243560535012</c:v>
                </c:pt>
                <c:pt idx="11">
                  <c:v>5.5035197280936261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D-49CF-A13B-DE6536CA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1115695"/>
        <c:axId val="1"/>
      </c:lineChart>
      <c:catAx>
        <c:axId val="192111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8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21115695"/>
        <c:crosses val="autoZero"/>
        <c:crossBetween val="between"/>
        <c:majorUnit val="4"/>
        <c:minorUnit val="0.2"/>
      </c:valAx>
    </c:plotArea>
    <c:legend>
      <c:legendPos val="r"/>
      <c:layout>
        <c:manualLayout>
          <c:xMode val="edge"/>
          <c:yMode val="edge"/>
          <c:x val="0.8838936151569825"/>
          <c:y val="0.297532663389452"/>
          <c:w val="0.10355005407090226"/>
          <c:h val="0.22786164160419173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222887139107611"/>
          <c:y val="6.1695477720457359E-2"/>
          <c:w val="0.7985877107827275"/>
          <c:h val="0.86147826349292544"/>
        </c:manualLayout>
      </c:layout>
      <c:bar3DChart>
        <c:barDir val="col"/>
        <c:grouping val="clustered"/>
        <c:varyColors val="0"/>
        <c:ser>
          <c:idx val="3"/>
          <c:order val="0"/>
          <c:tx>
            <c:v>2563</c:v>
          </c:tx>
          <c:spPr>
            <a:gradFill>
              <a:gsLst>
                <a:gs pos="0">
                  <a:srgbClr val="FFF200"/>
                </a:gs>
                <a:gs pos="45000">
                  <a:srgbClr val="FF7A00"/>
                </a:gs>
                <a:gs pos="70000">
                  <a:srgbClr val="FF0300"/>
                </a:gs>
                <a:gs pos="100000">
                  <a:srgbClr val="4D0808"/>
                </a:gs>
              </a:gsLst>
              <a:lin ang="5400000" scaled="0"/>
            </a:gradFill>
          </c:spPr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'!$M$8:$M$19</c:f>
              <c:numCache>
                <c:formatCode>#,##0.00</c:formatCode>
                <c:ptCount val="12"/>
                <c:pt idx="0">
                  <c:v>715982</c:v>
                </c:pt>
                <c:pt idx="1">
                  <c:v>767073</c:v>
                </c:pt>
                <c:pt idx="2">
                  <c:v>841032</c:v>
                </c:pt>
                <c:pt idx="3">
                  <c:v>679934</c:v>
                </c:pt>
                <c:pt idx="4">
                  <c:v>757308.99</c:v>
                </c:pt>
                <c:pt idx="5">
                  <c:v>742413</c:v>
                </c:pt>
                <c:pt idx="6">
                  <c:v>766320</c:v>
                </c:pt>
                <c:pt idx="7">
                  <c:v>996418</c:v>
                </c:pt>
                <c:pt idx="8">
                  <c:v>1023358.99</c:v>
                </c:pt>
                <c:pt idx="9">
                  <c:v>971160</c:v>
                </c:pt>
                <c:pt idx="10">
                  <c:v>776381.99</c:v>
                </c:pt>
                <c:pt idx="11">
                  <c:v>702772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A-4557-B2FB-CC5A16B98D21}"/>
            </c:ext>
          </c:extLst>
        </c:ser>
        <c:ser>
          <c:idx val="0"/>
          <c:order val="1"/>
          <c:tx>
            <c:v>2564</c:v>
          </c:tx>
          <c:invertIfNegative val="0"/>
          <c:cat>
            <c:strRef>
              <c:f>' ข้อมูลการใช้ไฟฟ้า '!$L$8:$L$19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' ข้อมูลการใช้ไฟฟ้า '!$N$8:$N$19</c:f>
              <c:numCache>
                <c:formatCode>#,##0.00</c:formatCode>
                <c:ptCount val="12"/>
                <c:pt idx="0">
                  <c:v>589654</c:v>
                </c:pt>
                <c:pt idx="1">
                  <c:v>664198</c:v>
                </c:pt>
                <c:pt idx="2">
                  <c:v>902403</c:v>
                </c:pt>
                <c:pt idx="3">
                  <c:v>655039.89</c:v>
                </c:pt>
                <c:pt idx="4">
                  <c:v>729918.87</c:v>
                </c:pt>
                <c:pt idx="5">
                  <c:v>699023</c:v>
                </c:pt>
                <c:pt idx="6">
                  <c:v>679697</c:v>
                </c:pt>
                <c:pt idx="7">
                  <c:v>699194</c:v>
                </c:pt>
                <c:pt idx="8">
                  <c:v>684131</c:v>
                </c:pt>
                <c:pt idx="9">
                  <c:v>652862.99</c:v>
                </c:pt>
                <c:pt idx="10">
                  <c:v>637537.01</c:v>
                </c:pt>
                <c:pt idx="11">
                  <c:v>536652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A-4557-B2FB-CC5A16B9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3452751"/>
        <c:axId val="1"/>
        <c:axId val="0"/>
      </c:bar3DChart>
      <c:catAx>
        <c:axId val="205345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205345275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checked="Checked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checked="Checked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checked="Checked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checked="Checked" lockText="1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checked="Checked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checked="Checked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checked="Checked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checked="Checked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checked="Checked" lockText="1"/>
</file>

<file path=xl/ctrlProps/ctrlProp136.xml><?xml version="1.0" encoding="utf-8"?>
<formControlPr xmlns="http://schemas.microsoft.com/office/spreadsheetml/2009/9/main" objectType="CheckBox" checked="Checked" lockText="1"/>
</file>

<file path=xl/ctrlProps/ctrlProp137.xml><?xml version="1.0" encoding="utf-8"?>
<formControlPr xmlns="http://schemas.microsoft.com/office/spreadsheetml/2009/9/main" objectType="CheckBox" checked="Checked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checked="Checked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checked="Checked" lockText="1"/>
</file>

<file path=xl/ctrlProps/ctrlProp145.xml><?xml version="1.0" encoding="utf-8"?>
<formControlPr xmlns="http://schemas.microsoft.com/office/spreadsheetml/2009/9/main" objectType="CheckBox" checked="Checked" lockText="1"/>
</file>

<file path=xl/ctrlProps/ctrlProp146.xml><?xml version="1.0" encoding="utf-8"?>
<formControlPr xmlns="http://schemas.microsoft.com/office/spreadsheetml/2009/9/main" objectType="CheckBox" checked="Checked" lockText="1"/>
</file>

<file path=xl/ctrlProps/ctrlProp147.xml><?xml version="1.0" encoding="utf-8"?>
<formControlPr xmlns="http://schemas.microsoft.com/office/spreadsheetml/2009/9/main" objectType="CheckBox" checked="Checked" lockText="1"/>
</file>

<file path=xl/ctrlProps/ctrlProp148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checked="Checked" lockText="1"/>
</file>

<file path=xl/ctrlProps/ctrlProp36.xml><?xml version="1.0" encoding="utf-8"?>
<formControlPr xmlns="http://schemas.microsoft.com/office/spreadsheetml/2009/9/main" objectType="CheckBox" checked="Checked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checked="Checked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checked="Checked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checked="Checked" lockText="1"/>
</file>

<file path=xl/ctrlProps/ctrlProp47.xml><?xml version="1.0" encoding="utf-8"?>
<formControlPr xmlns="http://schemas.microsoft.com/office/spreadsheetml/2009/9/main" objectType="CheckBox" checked="Checked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checked="Checked" lockText="1"/>
</file>

<file path=xl/ctrlProps/ctrlProp52.xml><?xml version="1.0" encoding="utf-8"?>
<formControlPr xmlns="http://schemas.microsoft.com/office/spreadsheetml/2009/9/main" objectType="CheckBox" checked="Checked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checked="Checked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checked="Checked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checked="Checked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checked="Checked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checked="Checked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checked="Checked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checked="Checked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g"/><Relationship Id="rId5" Type="http://schemas.openxmlformats.org/officeDocument/2006/relationships/image" Target="../media/image29.jpg"/><Relationship Id="rId4" Type="http://schemas.openxmlformats.org/officeDocument/2006/relationships/image" Target="../media/image28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jpeg"/><Relationship Id="rId2" Type="http://schemas.openxmlformats.org/officeDocument/2006/relationships/image" Target="../media/image31.jpeg"/><Relationship Id="rId1" Type="http://schemas.openxmlformats.org/officeDocument/2006/relationships/image" Target="../media/image30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jpg"/><Relationship Id="rId1" Type="http://schemas.openxmlformats.org/officeDocument/2006/relationships/image" Target="../media/image33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g"/><Relationship Id="rId1" Type="http://schemas.openxmlformats.org/officeDocument/2006/relationships/image" Target="../media/image35.jp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41.png"/><Relationship Id="rId1" Type="http://schemas.openxmlformats.org/officeDocument/2006/relationships/chart" Target="../charts/chart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g"/><Relationship Id="rId2" Type="http://schemas.openxmlformats.org/officeDocument/2006/relationships/image" Target="../media/image14.jpg"/><Relationship Id="rId1" Type="http://schemas.openxmlformats.org/officeDocument/2006/relationships/image" Target="../media/image42.jpg"/><Relationship Id="rId5" Type="http://schemas.openxmlformats.org/officeDocument/2006/relationships/image" Target="../media/image44.jpeg"/><Relationship Id="rId4" Type="http://schemas.openxmlformats.org/officeDocument/2006/relationships/image" Target="../media/image4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3" Type="http://schemas.openxmlformats.org/officeDocument/2006/relationships/image" Target="../media/image10.jpeg"/><Relationship Id="rId7" Type="http://schemas.openxmlformats.org/officeDocument/2006/relationships/image" Target="../media/image14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6" Type="http://schemas.openxmlformats.org/officeDocument/2006/relationships/image" Target="../media/image13.jpeg"/><Relationship Id="rId5" Type="http://schemas.openxmlformats.org/officeDocument/2006/relationships/image" Target="../media/image12.jpeg"/><Relationship Id="rId10" Type="http://schemas.openxmlformats.org/officeDocument/2006/relationships/image" Target="../media/image17.jpg"/><Relationship Id="rId4" Type="http://schemas.openxmlformats.org/officeDocument/2006/relationships/image" Target="../media/image11.jpeg"/><Relationship Id="rId9" Type="http://schemas.openxmlformats.org/officeDocument/2006/relationships/image" Target="../media/image16.jpg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3" Type="http://schemas.openxmlformats.org/officeDocument/2006/relationships/image" Target="../media/image47.jpeg"/><Relationship Id="rId7" Type="http://schemas.openxmlformats.org/officeDocument/2006/relationships/image" Target="../media/image51.jpeg"/><Relationship Id="rId12" Type="http://schemas.openxmlformats.org/officeDocument/2006/relationships/image" Target="../media/image56.jpg"/><Relationship Id="rId2" Type="http://schemas.openxmlformats.org/officeDocument/2006/relationships/image" Target="../media/image46.jpeg"/><Relationship Id="rId1" Type="http://schemas.openxmlformats.org/officeDocument/2006/relationships/image" Target="../media/image45.jpg"/><Relationship Id="rId6" Type="http://schemas.openxmlformats.org/officeDocument/2006/relationships/image" Target="../media/image50.jpg"/><Relationship Id="rId11" Type="http://schemas.openxmlformats.org/officeDocument/2006/relationships/image" Target="../media/image55.jpeg"/><Relationship Id="rId5" Type="http://schemas.openxmlformats.org/officeDocument/2006/relationships/image" Target="../media/image49.jpg"/><Relationship Id="rId10" Type="http://schemas.openxmlformats.org/officeDocument/2006/relationships/image" Target="../media/image54.jpeg"/><Relationship Id="rId4" Type="http://schemas.openxmlformats.org/officeDocument/2006/relationships/image" Target="../media/image48.jpeg"/><Relationship Id="rId9" Type="http://schemas.openxmlformats.org/officeDocument/2006/relationships/image" Target="../media/image53.jp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58.jpeg"/><Relationship Id="rId1" Type="http://schemas.openxmlformats.org/officeDocument/2006/relationships/image" Target="../media/image57.jpg"/><Relationship Id="rId6" Type="http://schemas.openxmlformats.org/officeDocument/2006/relationships/image" Target="../media/image55.jpeg"/><Relationship Id="rId5" Type="http://schemas.openxmlformats.org/officeDocument/2006/relationships/image" Target="../media/image54.jpeg"/><Relationship Id="rId4" Type="http://schemas.openxmlformats.org/officeDocument/2006/relationships/image" Target="../media/image15.jp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jp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jp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jp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g"/><Relationship Id="rId2" Type="http://schemas.openxmlformats.org/officeDocument/2006/relationships/image" Target="../media/image21.jpeg"/><Relationship Id="rId1" Type="http://schemas.openxmlformats.org/officeDocument/2006/relationships/image" Target="../media/image20.jpg"/><Relationship Id="rId5" Type="http://schemas.openxmlformats.org/officeDocument/2006/relationships/image" Target="../media/image23.jpg"/><Relationship Id="rId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510540</xdr:colOff>
      <xdr:row>0</xdr:row>
      <xdr:rowOff>76200</xdr:rowOff>
    </xdr:from>
    <xdr:to>
      <xdr:col>8</xdr:col>
      <xdr:colOff>310221</xdr:colOff>
      <xdr:row>14</xdr:row>
      <xdr:rowOff>243840</xdr:rowOff>
    </xdr:to>
    <xdr:pic>
      <xdr:nvPicPr>
        <xdr:cNvPr id="3996009" name="Picture 31" descr="logo">
          <a:extLst>
            <a:ext uri="{FF2B5EF4-FFF2-40B4-BE49-F238E27FC236}">
              <a16:creationId xmlns:a16="http://schemas.microsoft.com/office/drawing/2014/main" id="{00000000-0008-0000-0000-000069F9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76200"/>
          <a:ext cx="3350601" cy="3108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304799</xdr:colOff>
      <xdr:row>17</xdr:row>
      <xdr:rowOff>311727</xdr:rowOff>
    </xdr:from>
    <xdr:to>
      <xdr:col>10</xdr:col>
      <xdr:colOff>76199</xdr:colOff>
      <xdr:row>26</xdr:row>
      <xdr:rowOff>367144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5119254"/>
          <a:ext cx="7252855" cy="3394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1814804" y="6572444"/>
          <a:ext cx="2562808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14" name="Straight Connector 12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CxnSpPr/>
      </xdr:nvCxnSpPr>
      <xdr:spPr>
        <a:xfrm>
          <a:off x="1817979" y="7553610"/>
          <a:ext cx="146179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15" name="Group 21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16" name="Freeform 9">
            <a:extLst>
              <a:ext uri="{FF2B5EF4-FFF2-40B4-BE49-F238E27FC236}">
                <a16:creationId xmlns:a16="http://schemas.microsoft.com/office/drawing/2014/main" id="{00000000-0008-0000-0E00-000010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17" name="Straight Connector 19">
            <a:extLst>
              <a:ext uri="{FF2B5EF4-FFF2-40B4-BE49-F238E27FC236}">
                <a16:creationId xmlns:a16="http://schemas.microsoft.com/office/drawing/2014/main" id="{00000000-0008-0000-0E00-000011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12</xdr:col>
      <xdr:colOff>417195</xdr:colOff>
      <xdr:row>2</xdr:row>
      <xdr:rowOff>15240</xdr:rowOff>
    </xdr:from>
    <xdr:ext cx="3227615" cy="394723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082380-40F3-4139-AA34-84130011B9BD}"/>
            </a:ext>
          </a:extLst>
        </xdr:cNvPr>
        <xdr:cNvSpPr txBox="1"/>
      </xdr:nvSpPr>
      <xdr:spPr>
        <a:xfrm>
          <a:off x="10224135" y="640080"/>
          <a:ext cx="3227615" cy="3947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แก้ไขข้อมูลในตาราง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ให้เป็นข้อมูลการใช้ไฟฟ้าปี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63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9</xdr:row>
      <xdr:rowOff>57150</xdr:rowOff>
    </xdr:from>
    <xdr:to>
      <xdr:col>11</xdr:col>
      <xdr:colOff>47625</xdr:colOff>
      <xdr:row>13</xdr:row>
      <xdr:rowOff>238125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26</xdr:row>
      <xdr:rowOff>155575</xdr:rowOff>
    </xdr:from>
    <xdr:to>
      <xdr:col>11</xdr:col>
      <xdr:colOff>342915</xdr:colOff>
      <xdr:row>30</xdr:row>
      <xdr:rowOff>247668</xdr:rowOff>
    </xdr:to>
    <xdr:sp macro="" textlink="">
      <xdr:nvSpPr>
        <xdr:cNvPr id="4" name="Rectangular Callout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5040630" y="73107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7</xdr:row>
      <xdr:rowOff>228600</xdr:rowOff>
    </xdr:from>
    <xdr:to>
      <xdr:col>20</xdr:col>
      <xdr:colOff>87630</xdr:colOff>
      <xdr:row>10</xdr:row>
      <xdr:rowOff>255405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3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</xdr:row>
          <xdr:rowOff>0</xdr:rowOff>
        </xdr:from>
        <xdr:to>
          <xdr:col>2</xdr:col>
          <xdr:colOff>403860</xdr:colOff>
          <xdr:row>1</xdr:row>
          <xdr:rowOff>236220</xdr:rowOff>
        </xdr:to>
        <xdr:sp macro="" textlink="">
          <xdr:nvSpPr>
            <xdr:cNvPr id="6403073" name="Check Box 1" hidden="1">
              <a:extLst>
                <a:ext uri="{63B3BB69-23CF-44E3-9099-C40C66FF867C}">
                  <a14:compatExt spid="_x0000_s6403073"/>
                </a:ext>
                <a:ext uri="{FF2B5EF4-FFF2-40B4-BE49-F238E27FC236}">
                  <a16:creationId xmlns:a16="http://schemas.microsoft.com/office/drawing/2014/main" id="{00000000-0008-0000-1000-000001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</xdr:row>
          <xdr:rowOff>0</xdr:rowOff>
        </xdr:from>
        <xdr:to>
          <xdr:col>6</xdr:col>
          <xdr:colOff>381000</xdr:colOff>
          <xdr:row>1</xdr:row>
          <xdr:rowOff>236220</xdr:rowOff>
        </xdr:to>
        <xdr:sp macro="" textlink="">
          <xdr:nvSpPr>
            <xdr:cNvPr id="6403074" name="Check Box 2" hidden="1">
              <a:extLst>
                <a:ext uri="{63B3BB69-23CF-44E3-9099-C40C66FF867C}">
                  <a14:compatExt spid="_x0000_s6403074"/>
                </a:ext>
                <a:ext uri="{FF2B5EF4-FFF2-40B4-BE49-F238E27FC236}">
                  <a16:creationId xmlns:a16="http://schemas.microsoft.com/office/drawing/2014/main" id="{00000000-0008-0000-1000-000002B4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17" name="Rectangular Callout 1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152401</xdr:colOff>
      <xdr:row>6</xdr:row>
      <xdr:rowOff>137160</xdr:rowOff>
    </xdr:from>
    <xdr:to>
      <xdr:col>4</xdr:col>
      <xdr:colOff>236221</xdr:colOff>
      <xdr:row>9</xdr:row>
      <xdr:rowOff>289560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2179321" y="1699260"/>
          <a:ext cx="2141220" cy="108966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9</xdr:col>
      <xdr:colOff>0</xdr:colOff>
      <xdr:row>24</xdr:row>
      <xdr:rowOff>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1945005" y="6187440"/>
          <a:ext cx="397979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3</xdr:row>
      <xdr:rowOff>251460</xdr:rowOff>
    </xdr:from>
    <xdr:to>
      <xdr:col>3</xdr:col>
      <xdr:colOff>1242060</xdr:colOff>
      <xdr:row>11</xdr:row>
      <xdr:rowOff>281940</xdr:rowOff>
    </xdr:to>
    <xdr:pic>
      <xdr:nvPicPr>
        <xdr:cNvPr id="2" name="Picture 23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188720"/>
          <a:ext cx="5646420" cy="2529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1160974</xdr:colOff>
      <xdr:row>5</xdr:row>
      <xdr:rowOff>127635</xdr:rowOff>
    </xdr:from>
    <xdr:to>
      <xdr:col>3</xdr:col>
      <xdr:colOff>689750</xdr:colOff>
      <xdr:row>8</xdr:row>
      <xdr:rowOff>200290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1160974" y="1689735"/>
          <a:ext cx="4276036" cy="1009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ข้อมูลการใช้พลังงานหรือดัชนีการใช้พลังงานเทียบกับค่าเป้าหมายภายในอาคารหรือเปรียบเทียบข้อมูล (ถ้ามี))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224790</xdr:colOff>
      <xdr:row>7</xdr:row>
      <xdr:rowOff>129540</xdr:rowOff>
    </xdr:from>
    <xdr:to>
      <xdr:col>10</xdr:col>
      <xdr:colOff>579120</xdr:colOff>
      <xdr:row>12</xdr:row>
      <xdr:rowOff>179094</xdr:rowOff>
    </xdr:to>
    <xdr:sp macro="" textlink="">
      <xdr:nvSpPr>
        <xdr:cNvPr id="1917953" name="คำบรรยายภาพแบบสี่เหลี่ยม 8">
          <a:extLst>
            <a:ext uri="{FF2B5EF4-FFF2-40B4-BE49-F238E27FC236}">
              <a16:creationId xmlns:a16="http://schemas.microsoft.com/office/drawing/2014/main" id="{00000000-0008-0000-1800-000001441D00}"/>
            </a:ext>
          </a:extLst>
        </xdr:cNvPr>
        <xdr:cNvSpPr>
          <a:spLocks noChangeArrowheads="1"/>
        </xdr:cNvSpPr>
      </xdr:nvSpPr>
      <xdr:spPr bwMode="auto">
        <a:xfrm>
          <a:off x="4187190" y="2225040"/>
          <a:ext cx="2754630" cy="1383054"/>
        </a:xfrm>
        <a:prstGeom prst="wedgeRectCallout">
          <a:avLst>
            <a:gd name="adj1" fmla="val 24843"/>
            <a:gd name="adj2" fmla="val 63741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7</xdr:row>
          <xdr:rowOff>22860</xdr:rowOff>
        </xdr:from>
        <xdr:to>
          <xdr:col>0</xdr:col>
          <xdr:colOff>693420</xdr:colOff>
          <xdr:row>7</xdr:row>
          <xdr:rowOff>251460</xdr:rowOff>
        </xdr:to>
        <xdr:sp macro="" textlink="">
          <xdr:nvSpPr>
            <xdr:cNvPr id="1091586" name="Check Box 2" hidden="1">
              <a:extLst>
                <a:ext uri="{63B3BB69-23CF-44E3-9099-C40C66FF867C}">
                  <a14:compatExt spid="_x0000_s1091586"/>
                </a:ext>
                <a:ext uri="{FF2B5EF4-FFF2-40B4-BE49-F238E27FC236}">
                  <a16:creationId xmlns:a16="http://schemas.microsoft.com/office/drawing/2014/main" id="{00000000-0008-0000-1900-000002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8</xdr:row>
          <xdr:rowOff>0</xdr:rowOff>
        </xdr:from>
        <xdr:to>
          <xdr:col>0</xdr:col>
          <xdr:colOff>693420</xdr:colOff>
          <xdr:row>8</xdr:row>
          <xdr:rowOff>236220</xdr:rowOff>
        </xdr:to>
        <xdr:sp macro="" textlink="">
          <xdr:nvSpPr>
            <xdr:cNvPr id="1091588" name="Check Box 4" hidden="1">
              <a:extLst>
                <a:ext uri="{63B3BB69-23CF-44E3-9099-C40C66FF867C}">
                  <a14:compatExt spid="_x0000_s1091588"/>
                </a:ext>
                <a:ext uri="{FF2B5EF4-FFF2-40B4-BE49-F238E27FC236}">
                  <a16:creationId xmlns:a16="http://schemas.microsoft.com/office/drawing/2014/main" id="{00000000-0008-0000-1900-000004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12</xdr:row>
          <xdr:rowOff>22860</xdr:rowOff>
        </xdr:from>
        <xdr:to>
          <xdr:col>0</xdr:col>
          <xdr:colOff>693420</xdr:colOff>
          <xdr:row>12</xdr:row>
          <xdr:rowOff>251460</xdr:rowOff>
        </xdr:to>
        <xdr:sp macro="" textlink="">
          <xdr:nvSpPr>
            <xdr:cNvPr id="1091591" name="Check Box 7" hidden="1">
              <a:extLst>
                <a:ext uri="{63B3BB69-23CF-44E3-9099-C40C66FF867C}">
                  <a14:compatExt spid="_x0000_s1091591"/>
                </a:ext>
                <a:ext uri="{FF2B5EF4-FFF2-40B4-BE49-F238E27FC236}">
                  <a16:creationId xmlns:a16="http://schemas.microsoft.com/office/drawing/2014/main" id="{00000000-0008-0000-1900-000007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13</xdr:row>
          <xdr:rowOff>0</xdr:rowOff>
        </xdr:from>
        <xdr:to>
          <xdr:col>0</xdr:col>
          <xdr:colOff>693420</xdr:colOff>
          <xdr:row>13</xdr:row>
          <xdr:rowOff>236220</xdr:rowOff>
        </xdr:to>
        <xdr:sp macro="" textlink="">
          <xdr:nvSpPr>
            <xdr:cNvPr id="1091592" name="Check Box 8" hidden="1">
              <a:extLst>
                <a:ext uri="{63B3BB69-23CF-44E3-9099-C40C66FF867C}">
                  <a14:compatExt spid="_x0000_s1091592"/>
                </a:ext>
                <a:ext uri="{FF2B5EF4-FFF2-40B4-BE49-F238E27FC236}">
                  <a16:creationId xmlns:a16="http://schemas.microsoft.com/office/drawing/2014/main" id="{00000000-0008-0000-1900-000008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14</xdr:row>
          <xdr:rowOff>0</xdr:rowOff>
        </xdr:from>
        <xdr:to>
          <xdr:col>0</xdr:col>
          <xdr:colOff>693420</xdr:colOff>
          <xdr:row>14</xdr:row>
          <xdr:rowOff>236220</xdr:rowOff>
        </xdr:to>
        <xdr:sp macro="" textlink="">
          <xdr:nvSpPr>
            <xdr:cNvPr id="1091593" name="Check Box 9" hidden="1">
              <a:extLst>
                <a:ext uri="{63B3BB69-23CF-44E3-9099-C40C66FF867C}">
                  <a14:compatExt spid="_x0000_s1091593"/>
                </a:ext>
                <a:ext uri="{FF2B5EF4-FFF2-40B4-BE49-F238E27FC236}">
                  <a16:creationId xmlns:a16="http://schemas.microsoft.com/office/drawing/2014/main" id="{00000000-0008-0000-1900-000009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15</xdr:row>
          <xdr:rowOff>0</xdr:rowOff>
        </xdr:from>
        <xdr:to>
          <xdr:col>0</xdr:col>
          <xdr:colOff>693420</xdr:colOff>
          <xdr:row>15</xdr:row>
          <xdr:rowOff>236220</xdr:rowOff>
        </xdr:to>
        <xdr:sp macro="" textlink="">
          <xdr:nvSpPr>
            <xdr:cNvPr id="1091594" name="Check Box 10" hidden="1">
              <a:extLst>
                <a:ext uri="{63B3BB69-23CF-44E3-9099-C40C66FF867C}">
                  <a14:compatExt spid="_x0000_s1091594"/>
                </a:ext>
                <a:ext uri="{FF2B5EF4-FFF2-40B4-BE49-F238E27FC236}">
                  <a16:creationId xmlns:a16="http://schemas.microsoft.com/office/drawing/2014/main" id="{00000000-0008-0000-1900-00000AA81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6</xdr:row>
      <xdr:rowOff>36195</xdr:rowOff>
    </xdr:from>
    <xdr:to>
      <xdr:col>4</xdr:col>
      <xdr:colOff>233695</xdr:colOff>
      <xdr:row>11</xdr:row>
      <xdr:rowOff>78187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3381375" y="1390650"/>
          <a:ext cx="2990850" cy="1247775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345</xdr:row>
      <xdr:rowOff>0</xdr:rowOff>
    </xdr:from>
    <xdr:to>
      <xdr:col>24</xdr:col>
      <xdr:colOff>161925</xdr:colOff>
      <xdr:row>355</xdr:row>
      <xdr:rowOff>85725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 txBox="1">
          <a:spLocks noChangeArrowheads="1"/>
        </xdr:cNvSpPr>
      </xdr:nvSpPr>
      <xdr:spPr bwMode="auto">
        <a:xfrm>
          <a:off x="10302240" y="90708480"/>
          <a:ext cx="44672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1">
            <a:defRPr sz="1000"/>
          </a:pPr>
          <a:r>
            <a:rPr lang="th-TH" sz="2400" b="0" i="0" strike="noStrike">
              <a:solidFill>
                <a:srgbClr val="000000"/>
              </a:solidFill>
              <a:latin typeface="Tahoma"/>
              <a:cs typeface="Tahoma"/>
            </a:rPr>
            <a:t>มาตรการที่ 7</a:t>
          </a:r>
        </a:p>
      </xdr:txBody>
    </xdr:sp>
    <xdr:clientData/>
  </xdr:twoCellAnchor>
  <xdr:twoCellAnchor editAs="oneCell">
    <xdr:from>
      <xdr:col>0</xdr:col>
      <xdr:colOff>99060</xdr:colOff>
      <xdr:row>20</xdr:row>
      <xdr:rowOff>304800</xdr:rowOff>
    </xdr:from>
    <xdr:to>
      <xdr:col>11</xdr:col>
      <xdr:colOff>922020</xdr:colOff>
      <xdr:row>30</xdr:row>
      <xdr:rowOff>243840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6522720"/>
          <a:ext cx="6240780" cy="306324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49</xdr:row>
      <xdr:rowOff>167640</xdr:rowOff>
    </xdr:from>
    <xdr:to>
      <xdr:col>7</xdr:col>
      <xdr:colOff>106680</xdr:colOff>
      <xdr:row>60</xdr:row>
      <xdr:rowOff>167640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74320" y="15445740"/>
          <a:ext cx="2964180" cy="3451860"/>
        </a:xfrm>
        <a:prstGeom prst="rect">
          <a:avLst/>
        </a:prstGeom>
      </xdr:spPr>
    </xdr:pic>
    <xdr:clientData/>
  </xdr:twoCellAnchor>
  <xdr:twoCellAnchor editAs="oneCell">
    <xdr:from>
      <xdr:col>7</xdr:col>
      <xdr:colOff>111760</xdr:colOff>
      <xdr:row>49</xdr:row>
      <xdr:rowOff>175260</xdr:rowOff>
    </xdr:from>
    <xdr:to>
      <xdr:col>11</xdr:col>
      <xdr:colOff>891540</xdr:colOff>
      <xdr:row>60</xdr:row>
      <xdr:rowOff>167640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3580" y="15453360"/>
          <a:ext cx="3065780" cy="344424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84</xdr:row>
      <xdr:rowOff>22860</xdr:rowOff>
    </xdr:from>
    <xdr:to>
      <xdr:col>11</xdr:col>
      <xdr:colOff>861060</xdr:colOff>
      <xdr:row>92</xdr:row>
      <xdr:rowOff>220980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25740360"/>
          <a:ext cx="6179820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</xdr:colOff>
      <xdr:row>113</xdr:row>
      <xdr:rowOff>144780</xdr:rowOff>
    </xdr:from>
    <xdr:to>
      <xdr:col>11</xdr:col>
      <xdr:colOff>899160</xdr:colOff>
      <xdr:row>124</xdr:row>
      <xdr:rowOff>213360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34259520"/>
          <a:ext cx="6118860" cy="325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236220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236220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236220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236220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36</xdr:row>
          <xdr:rowOff>0</xdr:rowOff>
        </xdr:from>
        <xdr:to>
          <xdr:col>8</xdr:col>
          <xdr:colOff>365760</xdr:colOff>
          <xdr:row>36</xdr:row>
          <xdr:rowOff>266700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37</xdr:row>
          <xdr:rowOff>0</xdr:rowOff>
        </xdr:from>
        <xdr:to>
          <xdr:col>8</xdr:col>
          <xdr:colOff>365760</xdr:colOff>
          <xdr:row>37</xdr:row>
          <xdr:rowOff>266700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38</xdr:row>
          <xdr:rowOff>0</xdr:rowOff>
        </xdr:from>
        <xdr:to>
          <xdr:col>8</xdr:col>
          <xdr:colOff>365760</xdr:colOff>
          <xdr:row>38</xdr:row>
          <xdr:rowOff>266700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39</xdr:row>
          <xdr:rowOff>0</xdr:rowOff>
        </xdr:from>
        <xdr:to>
          <xdr:col>8</xdr:col>
          <xdr:colOff>365760</xdr:colOff>
          <xdr:row>39</xdr:row>
          <xdr:rowOff>266700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7</xdr:row>
          <xdr:rowOff>7620</xdr:rowOff>
        </xdr:from>
        <xdr:to>
          <xdr:col>2</xdr:col>
          <xdr:colOff>403860</xdr:colOff>
          <xdr:row>8</xdr:row>
          <xdr:rowOff>22860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3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83820</xdr:colOff>
          <xdr:row>10</xdr:row>
          <xdr:rowOff>0</xdr:rowOff>
        </xdr:from>
        <xdr:to>
          <xdr:col>2</xdr:col>
          <xdr:colOff>403860</xdr:colOff>
          <xdr:row>11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3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20</xdr:row>
          <xdr:rowOff>0</xdr:rowOff>
        </xdr:from>
        <xdr:to>
          <xdr:col>2</xdr:col>
          <xdr:colOff>365760</xdr:colOff>
          <xdr:row>21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3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21</xdr:row>
          <xdr:rowOff>7620</xdr:rowOff>
        </xdr:from>
        <xdr:to>
          <xdr:col>2</xdr:col>
          <xdr:colOff>365760</xdr:colOff>
          <xdr:row>22</xdr:row>
          <xdr:rowOff>22860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3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20</xdr:row>
          <xdr:rowOff>0</xdr:rowOff>
        </xdr:from>
        <xdr:to>
          <xdr:col>5</xdr:col>
          <xdr:colOff>365760</xdr:colOff>
          <xdr:row>21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3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21</xdr:row>
          <xdr:rowOff>0</xdr:rowOff>
        </xdr:from>
        <xdr:to>
          <xdr:col>5</xdr:col>
          <xdr:colOff>365760</xdr:colOff>
          <xdr:row>22</xdr:row>
          <xdr:rowOff>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3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20</xdr:row>
          <xdr:rowOff>0</xdr:rowOff>
        </xdr:from>
        <xdr:to>
          <xdr:col>7</xdr:col>
          <xdr:colOff>365760</xdr:colOff>
          <xdr:row>21</xdr:row>
          <xdr:rowOff>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3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20</xdr:row>
          <xdr:rowOff>0</xdr:rowOff>
        </xdr:from>
        <xdr:to>
          <xdr:col>9</xdr:col>
          <xdr:colOff>365760</xdr:colOff>
          <xdr:row>21</xdr:row>
          <xdr:rowOff>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3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23</xdr:row>
          <xdr:rowOff>0</xdr:rowOff>
        </xdr:from>
        <xdr:to>
          <xdr:col>5</xdr:col>
          <xdr:colOff>365760</xdr:colOff>
          <xdr:row>24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3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57350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1E00-00003EC00800}"/>
            </a:ext>
          </a:extLst>
        </xdr:cNvPr>
        <xdr:cNvSpPr>
          <a:spLocks noChangeArrowheads="1"/>
        </xdr:cNvSpPr>
      </xdr:nvSpPr>
      <xdr:spPr bwMode="auto">
        <a:xfrm>
          <a:off x="2305050" y="1504950"/>
          <a:ext cx="2990850" cy="1247775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1213" name="Check Box 77" hidden="1">
              <a:extLst>
                <a:ext uri="{63B3BB69-23CF-44E3-9099-C40C66FF867C}">
                  <a14:compatExt spid="_x0000_s91213"/>
                </a:ext>
                <a:ext uri="{FF2B5EF4-FFF2-40B4-BE49-F238E27FC236}">
                  <a16:creationId xmlns:a16="http://schemas.microsoft.com/office/drawing/2014/main" id="{00000000-0008-0000-2000-00004D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1214" name="Check Box 78" hidden="1">
              <a:extLst>
                <a:ext uri="{63B3BB69-23CF-44E3-9099-C40C66FF867C}">
                  <a14:compatExt spid="_x0000_s91214"/>
                </a:ext>
                <a:ext uri="{FF2B5EF4-FFF2-40B4-BE49-F238E27FC236}">
                  <a16:creationId xmlns:a16="http://schemas.microsoft.com/office/drawing/2014/main" id="{00000000-0008-0000-2000-00004E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1215" name="Check Box 79" hidden="1">
              <a:extLst>
                <a:ext uri="{63B3BB69-23CF-44E3-9099-C40C66FF867C}">
                  <a14:compatExt spid="_x0000_s91215"/>
                </a:ext>
                <a:ext uri="{FF2B5EF4-FFF2-40B4-BE49-F238E27FC236}">
                  <a16:creationId xmlns:a16="http://schemas.microsoft.com/office/drawing/2014/main" id="{00000000-0008-0000-2000-00004F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1216" name="Check Box 80" hidden="1">
              <a:extLst>
                <a:ext uri="{63B3BB69-23CF-44E3-9099-C40C66FF867C}">
                  <a14:compatExt spid="_x0000_s91216"/>
                </a:ext>
                <a:ext uri="{FF2B5EF4-FFF2-40B4-BE49-F238E27FC236}">
                  <a16:creationId xmlns:a16="http://schemas.microsoft.com/office/drawing/2014/main" id="{00000000-0008-0000-2000-000050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17" name="Check Box 81" hidden="1">
              <a:extLst>
                <a:ext uri="{63B3BB69-23CF-44E3-9099-C40C66FF867C}">
                  <a14:compatExt spid="_x0000_s91217"/>
                </a:ext>
                <a:ext uri="{FF2B5EF4-FFF2-40B4-BE49-F238E27FC236}">
                  <a16:creationId xmlns:a16="http://schemas.microsoft.com/office/drawing/2014/main" id="{00000000-0008-0000-2000-000051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1218" name="Check Box 82" hidden="1">
              <a:extLst>
                <a:ext uri="{63B3BB69-23CF-44E3-9099-C40C66FF867C}">
                  <a14:compatExt spid="_x0000_s91218"/>
                </a:ext>
                <a:ext uri="{FF2B5EF4-FFF2-40B4-BE49-F238E27FC236}">
                  <a16:creationId xmlns:a16="http://schemas.microsoft.com/office/drawing/2014/main" id="{00000000-0008-0000-2000-000052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1219" name="Check Box 83" hidden="1">
              <a:extLst>
                <a:ext uri="{63B3BB69-23CF-44E3-9099-C40C66FF867C}">
                  <a14:compatExt spid="_x0000_s91219"/>
                </a:ext>
                <a:ext uri="{FF2B5EF4-FFF2-40B4-BE49-F238E27FC236}">
                  <a16:creationId xmlns:a16="http://schemas.microsoft.com/office/drawing/2014/main" id="{00000000-0008-0000-2000-000053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1220" name="Check Box 84" hidden="1">
              <a:extLst>
                <a:ext uri="{63B3BB69-23CF-44E3-9099-C40C66FF867C}">
                  <a14:compatExt spid="_x0000_s91220"/>
                </a:ext>
                <a:ext uri="{FF2B5EF4-FFF2-40B4-BE49-F238E27FC236}">
                  <a16:creationId xmlns:a16="http://schemas.microsoft.com/office/drawing/2014/main" id="{00000000-0008-0000-2000-000054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1221" name="Check Box 85" hidden="1">
              <a:extLst>
                <a:ext uri="{63B3BB69-23CF-44E3-9099-C40C66FF867C}">
                  <a14:compatExt spid="_x0000_s91221"/>
                </a:ext>
                <a:ext uri="{FF2B5EF4-FFF2-40B4-BE49-F238E27FC236}">
                  <a16:creationId xmlns:a16="http://schemas.microsoft.com/office/drawing/2014/main" id="{00000000-0008-0000-2000-0000556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35800</xdr:colOff>
      <xdr:row>103</xdr:row>
      <xdr:rowOff>38100</xdr:rowOff>
    </xdr:from>
    <xdr:to>
      <xdr:col>8</xdr:col>
      <xdr:colOff>716280</xdr:colOff>
      <xdr:row>113</xdr:row>
      <xdr:rowOff>297180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600" y="13472160"/>
          <a:ext cx="5603000" cy="33832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65</xdr:row>
      <xdr:rowOff>27940</xdr:rowOff>
    </xdr:from>
    <xdr:to>
      <xdr:col>8</xdr:col>
      <xdr:colOff>739140</xdr:colOff>
      <xdr:row>74</xdr:row>
      <xdr:rowOff>281940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5651500"/>
          <a:ext cx="5615940" cy="30657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77</xdr:row>
      <xdr:rowOff>24240</xdr:rowOff>
    </xdr:from>
    <xdr:to>
      <xdr:col>8</xdr:col>
      <xdr:colOff>746759</xdr:colOff>
      <xdr:row>86</xdr:row>
      <xdr:rowOff>281940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9396840"/>
          <a:ext cx="5631179" cy="30694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0</xdr:rowOff>
        </xdr:to>
        <xdr:sp macro="" textlink="">
          <xdr:nvSpPr>
            <xdr:cNvPr id="67585" name="Check Box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2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0</xdr:rowOff>
        </xdr:to>
        <xdr:sp macro="" textlink="">
          <xdr:nvSpPr>
            <xdr:cNvPr id="67586" name="Check Box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21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0</xdr:rowOff>
        </xdr:to>
        <xdr:sp macro="" textlink="">
          <xdr:nvSpPr>
            <xdr:cNvPr id="67587" name="Check Box 3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2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0</xdr:rowOff>
        </xdr:to>
        <xdr:sp macro="" textlink="">
          <xdr:nvSpPr>
            <xdr:cNvPr id="67594" name="Check Box 10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2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0</xdr:rowOff>
        </xdr:to>
        <xdr:sp macro="" textlink="">
          <xdr:nvSpPr>
            <xdr:cNvPr id="67595" name="Check Box 11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2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0</xdr:rowOff>
        </xdr:to>
        <xdr:sp macro="" textlink="">
          <xdr:nvSpPr>
            <xdr:cNvPr id="67596" name="Check Box 12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21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3" name="Check Box 79" hidden="1">
              <a:extLst>
                <a:ext uri="{63B3BB69-23CF-44E3-9099-C40C66FF867C}">
                  <a14:compatExt spid="_x0000_s67663"/>
                </a:ext>
                <a:ext uri="{FF2B5EF4-FFF2-40B4-BE49-F238E27FC236}">
                  <a16:creationId xmlns:a16="http://schemas.microsoft.com/office/drawing/2014/main" id="{00000000-0008-0000-2100-00004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4" name="Check Box 80" hidden="1">
              <a:extLst>
                <a:ext uri="{63B3BB69-23CF-44E3-9099-C40C66FF867C}">
                  <a14:compatExt spid="_x0000_s67664"/>
                </a:ext>
                <a:ext uri="{FF2B5EF4-FFF2-40B4-BE49-F238E27FC236}">
                  <a16:creationId xmlns:a16="http://schemas.microsoft.com/office/drawing/2014/main" id="{00000000-0008-0000-2100-00005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5" name="Check Box 81" hidden="1">
              <a:extLst>
                <a:ext uri="{63B3BB69-23CF-44E3-9099-C40C66FF867C}">
                  <a14:compatExt spid="_x0000_s67665"/>
                </a:ext>
                <a:ext uri="{FF2B5EF4-FFF2-40B4-BE49-F238E27FC236}">
                  <a16:creationId xmlns:a16="http://schemas.microsoft.com/office/drawing/2014/main" id="{00000000-0008-0000-2100-00005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10</xdr:row>
          <xdr:rowOff>0</xdr:rowOff>
        </xdr:from>
        <xdr:to>
          <xdr:col>2</xdr:col>
          <xdr:colOff>350520</xdr:colOff>
          <xdr:row>11</xdr:row>
          <xdr:rowOff>7620</xdr:rowOff>
        </xdr:to>
        <xdr:sp macro="" textlink="">
          <xdr:nvSpPr>
            <xdr:cNvPr id="67666" name="Check Box 82" hidden="1">
              <a:extLst>
                <a:ext uri="{63B3BB69-23CF-44E3-9099-C40C66FF867C}">
                  <a14:compatExt spid="_x0000_s67666"/>
                </a:ext>
                <a:ext uri="{FF2B5EF4-FFF2-40B4-BE49-F238E27FC236}">
                  <a16:creationId xmlns:a16="http://schemas.microsoft.com/office/drawing/2014/main" id="{00000000-0008-0000-2100-00005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11</xdr:row>
          <xdr:rowOff>0</xdr:rowOff>
        </xdr:from>
        <xdr:to>
          <xdr:col>2</xdr:col>
          <xdr:colOff>350520</xdr:colOff>
          <xdr:row>12</xdr:row>
          <xdr:rowOff>7620</xdr:rowOff>
        </xdr:to>
        <xdr:sp macro="" textlink="">
          <xdr:nvSpPr>
            <xdr:cNvPr id="67667" name="Check Box 83" hidden="1">
              <a:extLst>
                <a:ext uri="{63B3BB69-23CF-44E3-9099-C40C66FF867C}">
                  <a14:compatExt spid="_x0000_s67667"/>
                </a:ext>
                <a:ext uri="{FF2B5EF4-FFF2-40B4-BE49-F238E27FC236}">
                  <a16:creationId xmlns:a16="http://schemas.microsoft.com/office/drawing/2014/main" id="{00000000-0008-0000-2100-00005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15</xdr:row>
          <xdr:rowOff>7620</xdr:rowOff>
        </xdr:to>
        <xdr:sp macro="" textlink="">
          <xdr:nvSpPr>
            <xdr:cNvPr id="67668" name="Check Box 84" hidden="1">
              <a:extLst>
                <a:ext uri="{63B3BB69-23CF-44E3-9099-C40C66FF867C}">
                  <a14:compatExt spid="_x0000_s67668"/>
                </a:ext>
                <a:ext uri="{FF2B5EF4-FFF2-40B4-BE49-F238E27FC236}">
                  <a16:creationId xmlns:a16="http://schemas.microsoft.com/office/drawing/2014/main" id="{00000000-0008-0000-2100-00005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18</xdr:row>
          <xdr:rowOff>0</xdr:rowOff>
        </xdr:from>
        <xdr:to>
          <xdr:col>2</xdr:col>
          <xdr:colOff>350520</xdr:colOff>
          <xdr:row>19</xdr:row>
          <xdr:rowOff>7620</xdr:rowOff>
        </xdr:to>
        <xdr:sp macro="" textlink="">
          <xdr:nvSpPr>
            <xdr:cNvPr id="67669" name="Check Box 85" hidden="1">
              <a:extLst>
                <a:ext uri="{63B3BB69-23CF-44E3-9099-C40C66FF867C}">
                  <a14:compatExt spid="_x0000_s67669"/>
                </a:ext>
                <a:ext uri="{FF2B5EF4-FFF2-40B4-BE49-F238E27FC236}">
                  <a16:creationId xmlns:a16="http://schemas.microsoft.com/office/drawing/2014/main" id="{00000000-0008-0000-2100-00005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19</xdr:row>
          <xdr:rowOff>0</xdr:rowOff>
        </xdr:from>
        <xdr:to>
          <xdr:col>2</xdr:col>
          <xdr:colOff>350520</xdr:colOff>
          <xdr:row>20</xdr:row>
          <xdr:rowOff>7620</xdr:rowOff>
        </xdr:to>
        <xdr:sp macro="" textlink="">
          <xdr:nvSpPr>
            <xdr:cNvPr id="67670" name="Check Box 86" hidden="1">
              <a:extLst>
                <a:ext uri="{63B3BB69-23CF-44E3-9099-C40C66FF867C}">
                  <a14:compatExt spid="_x0000_s67670"/>
                </a:ext>
                <a:ext uri="{FF2B5EF4-FFF2-40B4-BE49-F238E27FC236}">
                  <a16:creationId xmlns:a16="http://schemas.microsoft.com/office/drawing/2014/main" id="{00000000-0008-0000-2100-00005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22</xdr:row>
          <xdr:rowOff>0</xdr:rowOff>
        </xdr:from>
        <xdr:to>
          <xdr:col>2</xdr:col>
          <xdr:colOff>350520</xdr:colOff>
          <xdr:row>23</xdr:row>
          <xdr:rowOff>7620</xdr:rowOff>
        </xdr:to>
        <xdr:sp macro="" textlink="">
          <xdr:nvSpPr>
            <xdr:cNvPr id="67671" name="Check Box 87" hidden="1">
              <a:extLst>
                <a:ext uri="{63B3BB69-23CF-44E3-9099-C40C66FF867C}">
                  <a14:compatExt spid="_x0000_s67671"/>
                </a:ext>
                <a:ext uri="{FF2B5EF4-FFF2-40B4-BE49-F238E27FC236}">
                  <a16:creationId xmlns:a16="http://schemas.microsoft.com/office/drawing/2014/main" id="{00000000-0008-0000-2100-00005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7620</xdr:rowOff>
        </xdr:from>
        <xdr:to>
          <xdr:col>1</xdr:col>
          <xdr:colOff>381000</xdr:colOff>
          <xdr:row>4</xdr:row>
          <xdr:rowOff>251460</xdr:rowOff>
        </xdr:to>
        <xdr:sp macro="" textlink="">
          <xdr:nvSpPr>
            <xdr:cNvPr id="3411969" name="Check Box 1" hidden="1">
              <a:extLst>
                <a:ext uri="{63B3BB69-23CF-44E3-9099-C40C66FF867C}">
                  <a14:compatExt spid="_x0000_s3411969"/>
                </a:ext>
                <a:ext uri="{FF2B5EF4-FFF2-40B4-BE49-F238E27FC236}">
                  <a16:creationId xmlns:a16="http://schemas.microsoft.com/office/drawing/2014/main" id="{00000000-0008-0000-2200-000001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</xdr:row>
          <xdr:rowOff>7620</xdr:rowOff>
        </xdr:from>
        <xdr:to>
          <xdr:col>1</xdr:col>
          <xdr:colOff>381000</xdr:colOff>
          <xdr:row>6</xdr:row>
          <xdr:rowOff>251460</xdr:rowOff>
        </xdr:to>
        <xdr:sp macro="" textlink="">
          <xdr:nvSpPr>
            <xdr:cNvPr id="3411970" name="Check Box 2" hidden="1">
              <a:extLst>
                <a:ext uri="{63B3BB69-23CF-44E3-9099-C40C66FF867C}">
                  <a14:compatExt spid="_x0000_s3411970"/>
                </a:ext>
                <a:ext uri="{FF2B5EF4-FFF2-40B4-BE49-F238E27FC236}">
                  <a16:creationId xmlns:a16="http://schemas.microsoft.com/office/drawing/2014/main" id="{00000000-0008-0000-2200-000002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7620</xdr:rowOff>
        </xdr:from>
        <xdr:to>
          <xdr:col>1</xdr:col>
          <xdr:colOff>381000</xdr:colOff>
          <xdr:row>8</xdr:row>
          <xdr:rowOff>251460</xdr:rowOff>
        </xdr:to>
        <xdr:sp macro="" textlink="">
          <xdr:nvSpPr>
            <xdr:cNvPr id="3411971" name="Check Box 3" hidden="1">
              <a:extLst>
                <a:ext uri="{63B3BB69-23CF-44E3-9099-C40C66FF867C}">
                  <a14:compatExt spid="_x0000_s3411971"/>
                </a:ext>
                <a:ext uri="{FF2B5EF4-FFF2-40B4-BE49-F238E27FC236}">
                  <a16:creationId xmlns:a16="http://schemas.microsoft.com/office/drawing/2014/main" id="{00000000-0008-0000-2200-000003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7620</xdr:rowOff>
        </xdr:from>
        <xdr:to>
          <xdr:col>1</xdr:col>
          <xdr:colOff>381000</xdr:colOff>
          <xdr:row>10</xdr:row>
          <xdr:rowOff>251460</xdr:rowOff>
        </xdr:to>
        <xdr:sp macro="" textlink="">
          <xdr:nvSpPr>
            <xdr:cNvPr id="3411972" name="Check Box 4" hidden="1">
              <a:extLst>
                <a:ext uri="{63B3BB69-23CF-44E3-9099-C40C66FF867C}">
                  <a14:compatExt spid="_x0000_s3411972"/>
                </a:ext>
                <a:ext uri="{FF2B5EF4-FFF2-40B4-BE49-F238E27FC236}">
                  <a16:creationId xmlns:a16="http://schemas.microsoft.com/office/drawing/2014/main" id="{00000000-0008-0000-2200-00000410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11</xdr:row>
          <xdr:rowOff>22860</xdr:rowOff>
        </xdr:from>
        <xdr:to>
          <xdr:col>3</xdr:col>
          <xdr:colOff>312420</xdr:colOff>
          <xdr:row>11</xdr:row>
          <xdr:rowOff>304800</xdr:rowOff>
        </xdr:to>
        <xdr:sp macro="" textlink="">
          <xdr:nvSpPr>
            <xdr:cNvPr id="6454276" name="Check Box 4" hidden="1">
              <a:extLst>
                <a:ext uri="{63B3BB69-23CF-44E3-9099-C40C66FF867C}">
                  <a14:compatExt spid="_x0000_s6454276"/>
                </a:ext>
                <a:ext uri="{FF2B5EF4-FFF2-40B4-BE49-F238E27FC236}">
                  <a16:creationId xmlns:a16="http://schemas.microsoft.com/office/drawing/2014/main" id="{00000000-0008-0000-2300-000004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12</xdr:row>
          <xdr:rowOff>0</xdr:rowOff>
        </xdr:from>
        <xdr:to>
          <xdr:col>3</xdr:col>
          <xdr:colOff>327660</xdr:colOff>
          <xdr:row>12</xdr:row>
          <xdr:rowOff>266700</xdr:rowOff>
        </xdr:to>
        <xdr:sp macro="" textlink="">
          <xdr:nvSpPr>
            <xdr:cNvPr id="6454277" name="Check Box 5" hidden="1">
              <a:extLst>
                <a:ext uri="{63B3BB69-23CF-44E3-9099-C40C66FF867C}">
                  <a14:compatExt spid="_x0000_s6454277"/>
                </a:ext>
                <a:ext uri="{FF2B5EF4-FFF2-40B4-BE49-F238E27FC236}">
                  <a16:creationId xmlns:a16="http://schemas.microsoft.com/office/drawing/2014/main" id="{00000000-0008-0000-2300-000005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7620</xdr:rowOff>
        </xdr:from>
        <xdr:to>
          <xdr:col>3</xdr:col>
          <xdr:colOff>312420</xdr:colOff>
          <xdr:row>14</xdr:row>
          <xdr:rowOff>0</xdr:rowOff>
        </xdr:to>
        <xdr:sp macro="" textlink="">
          <xdr:nvSpPr>
            <xdr:cNvPr id="6454278" name="Check Box 6" hidden="1">
              <a:extLst>
                <a:ext uri="{63B3BB69-23CF-44E3-9099-C40C66FF867C}">
                  <a14:compatExt spid="_x0000_s6454278"/>
                </a:ext>
                <a:ext uri="{FF2B5EF4-FFF2-40B4-BE49-F238E27FC236}">
                  <a16:creationId xmlns:a16="http://schemas.microsoft.com/office/drawing/2014/main" id="{00000000-0008-0000-2300-000006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31</xdr:row>
          <xdr:rowOff>22860</xdr:rowOff>
        </xdr:from>
        <xdr:to>
          <xdr:col>3</xdr:col>
          <xdr:colOff>312420</xdr:colOff>
          <xdr:row>31</xdr:row>
          <xdr:rowOff>304800</xdr:rowOff>
        </xdr:to>
        <xdr:sp macro="" textlink="">
          <xdr:nvSpPr>
            <xdr:cNvPr id="6454279" name="Check Box 7" hidden="1">
              <a:extLst>
                <a:ext uri="{63B3BB69-23CF-44E3-9099-C40C66FF867C}">
                  <a14:compatExt spid="_x0000_s6454279"/>
                </a:ext>
                <a:ext uri="{FF2B5EF4-FFF2-40B4-BE49-F238E27FC236}">
                  <a16:creationId xmlns:a16="http://schemas.microsoft.com/office/drawing/2014/main" id="{00000000-0008-0000-2300-000007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0</xdr:rowOff>
        </xdr:from>
        <xdr:to>
          <xdr:col>3</xdr:col>
          <xdr:colOff>327660</xdr:colOff>
          <xdr:row>32</xdr:row>
          <xdr:rowOff>266700</xdr:rowOff>
        </xdr:to>
        <xdr:sp macro="" textlink="">
          <xdr:nvSpPr>
            <xdr:cNvPr id="6454280" name="Check Box 8" hidden="1">
              <a:extLst>
                <a:ext uri="{63B3BB69-23CF-44E3-9099-C40C66FF867C}">
                  <a14:compatExt spid="_x0000_s6454280"/>
                </a:ext>
                <a:ext uri="{FF2B5EF4-FFF2-40B4-BE49-F238E27FC236}">
                  <a16:creationId xmlns:a16="http://schemas.microsoft.com/office/drawing/2014/main" id="{00000000-0008-0000-2300-000008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33</xdr:row>
          <xdr:rowOff>7620</xdr:rowOff>
        </xdr:from>
        <xdr:to>
          <xdr:col>3</xdr:col>
          <xdr:colOff>312420</xdr:colOff>
          <xdr:row>33</xdr:row>
          <xdr:rowOff>289560</xdr:rowOff>
        </xdr:to>
        <xdr:sp macro="" textlink="">
          <xdr:nvSpPr>
            <xdr:cNvPr id="6454281" name="Check Box 9" hidden="1">
              <a:extLst>
                <a:ext uri="{63B3BB69-23CF-44E3-9099-C40C66FF867C}">
                  <a14:compatExt spid="_x0000_s6454281"/>
                </a:ext>
                <a:ext uri="{FF2B5EF4-FFF2-40B4-BE49-F238E27FC236}">
                  <a16:creationId xmlns:a16="http://schemas.microsoft.com/office/drawing/2014/main" id="{00000000-0008-0000-2300-0000097C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421005</xdr:colOff>
      <xdr:row>1</xdr:row>
      <xdr:rowOff>44450</xdr:rowOff>
    </xdr:from>
    <xdr:ext cx="4548617" cy="697114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4DCD4E2-78C0-4FC9-940F-89A524122188}"/>
            </a:ext>
          </a:extLst>
        </xdr:cNvPr>
        <xdr:cNvSpPr txBox="1"/>
      </xdr:nvSpPr>
      <xdr:spPr>
        <a:xfrm>
          <a:off x="9879965" y="308610"/>
          <a:ext cx="4548617" cy="697114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ขาดภาพและการคำนวณผลไฟ้าของแต่ละมารการ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(ทำเพิ่มในชีทที่ถัดไป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&gt;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ภาพ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+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คำนวณผลไฟฟ้าและการคำนวณด้านไฟฟ้า)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5</xdr:row>
      <xdr:rowOff>0</xdr:rowOff>
    </xdr:from>
    <xdr:to>
      <xdr:col>7</xdr:col>
      <xdr:colOff>784860</xdr:colOff>
      <xdr:row>13</xdr:row>
      <xdr:rowOff>289560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1562100"/>
          <a:ext cx="5730240" cy="2788920"/>
        </a:xfrm>
        <a:prstGeom prst="rect">
          <a:avLst/>
        </a:prstGeom>
      </xdr:spPr>
    </xdr:pic>
    <xdr:clientData/>
  </xdr:twoCellAnchor>
  <xdr:twoCellAnchor editAs="oneCell">
    <xdr:from>
      <xdr:col>1</xdr:col>
      <xdr:colOff>91440</xdr:colOff>
      <xdr:row>14</xdr:row>
      <xdr:rowOff>30480</xdr:rowOff>
    </xdr:from>
    <xdr:to>
      <xdr:col>7</xdr:col>
      <xdr:colOff>784859</xdr:colOff>
      <xdr:row>26</xdr:row>
      <xdr:rowOff>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4404360"/>
          <a:ext cx="5684519" cy="371856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</xdr:colOff>
      <xdr:row>17</xdr:row>
      <xdr:rowOff>45720</xdr:rowOff>
    </xdr:from>
    <xdr:to>
      <xdr:col>7</xdr:col>
      <xdr:colOff>777240</xdr:colOff>
      <xdr:row>26</xdr:row>
      <xdr:rowOff>289560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" y="5356860"/>
          <a:ext cx="5730240" cy="305562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</xdr:colOff>
      <xdr:row>5</xdr:row>
      <xdr:rowOff>22860</xdr:rowOff>
    </xdr:from>
    <xdr:to>
      <xdr:col>7</xdr:col>
      <xdr:colOff>777328</xdr:colOff>
      <xdr:row>16</xdr:row>
      <xdr:rowOff>266700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1584960"/>
          <a:ext cx="5722708" cy="368046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348615</xdr:colOff>
      <xdr:row>11</xdr:row>
      <xdr:rowOff>68580</xdr:rowOff>
    </xdr:from>
    <xdr:to>
      <xdr:col>7</xdr:col>
      <xdr:colOff>615315</xdr:colOff>
      <xdr:row>14</xdr:row>
      <xdr:rowOff>190500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3168015" y="2987040"/>
          <a:ext cx="2987040" cy="1455420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11</xdr:row>
          <xdr:rowOff>22860</xdr:rowOff>
        </xdr:from>
        <xdr:to>
          <xdr:col>2</xdr:col>
          <xdr:colOff>312420</xdr:colOff>
          <xdr:row>11</xdr:row>
          <xdr:rowOff>304800</xdr:rowOff>
        </xdr:to>
        <xdr:sp macro="" textlink="">
          <xdr:nvSpPr>
            <xdr:cNvPr id="6422529" name="Check Box 1" hidden="1">
              <a:extLst>
                <a:ext uri="{63B3BB69-23CF-44E3-9099-C40C66FF867C}">
                  <a14:compatExt spid="_x0000_s6422529"/>
                </a:ext>
                <a:ext uri="{FF2B5EF4-FFF2-40B4-BE49-F238E27FC236}">
                  <a16:creationId xmlns:a16="http://schemas.microsoft.com/office/drawing/2014/main" id="{00000000-0008-0000-2400-000001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12</xdr:row>
          <xdr:rowOff>0</xdr:rowOff>
        </xdr:from>
        <xdr:to>
          <xdr:col>2</xdr:col>
          <xdr:colOff>327660</xdr:colOff>
          <xdr:row>12</xdr:row>
          <xdr:rowOff>266700</xdr:rowOff>
        </xdr:to>
        <xdr:sp macro="" textlink="">
          <xdr:nvSpPr>
            <xdr:cNvPr id="6422530" name="Check Box 2" hidden="1">
              <a:extLst>
                <a:ext uri="{63B3BB69-23CF-44E3-9099-C40C66FF867C}">
                  <a14:compatExt spid="_x0000_s6422530"/>
                </a:ext>
                <a:ext uri="{FF2B5EF4-FFF2-40B4-BE49-F238E27FC236}">
                  <a16:creationId xmlns:a16="http://schemas.microsoft.com/office/drawing/2014/main" id="{00000000-0008-0000-2400-000002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</xdr:row>
          <xdr:rowOff>7620</xdr:rowOff>
        </xdr:from>
        <xdr:to>
          <xdr:col>2</xdr:col>
          <xdr:colOff>312420</xdr:colOff>
          <xdr:row>13</xdr:row>
          <xdr:rowOff>289560</xdr:rowOff>
        </xdr:to>
        <xdr:sp macro="" textlink="">
          <xdr:nvSpPr>
            <xdr:cNvPr id="6422531" name="Check Box 3" hidden="1">
              <a:extLst>
                <a:ext uri="{63B3BB69-23CF-44E3-9099-C40C66FF867C}">
                  <a14:compatExt spid="_x0000_s6422531"/>
                </a:ext>
                <a:ext uri="{FF2B5EF4-FFF2-40B4-BE49-F238E27FC236}">
                  <a16:creationId xmlns:a16="http://schemas.microsoft.com/office/drawing/2014/main" id="{00000000-0008-0000-2400-0000030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6</xdr:row>
      <xdr:rowOff>106680</xdr:rowOff>
    </xdr:from>
    <xdr:to>
      <xdr:col>11</xdr:col>
      <xdr:colOff>609600</xdr:colOff>
      <xdr:row>11</xdr:row>
      <xdr:rowOff>163830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Arrowheads="1"/>
        </xdr:cNvSpPr>
      </xdr:nvSpPr>
      <xdr:spPr bwMode="auto">
        <a:xfrm>
          <a:off x="2303145" y="1668780"/>
          <a:ext cx="2985135" cy="1390650"/>
        </a:xfrm>
        <a:prstGeom prst="wedgeRectCallout">
          <a:avLst>
            <a:gd name="adj1" fmla="val 30574"/>
            <a:gd name="adj2" fmla="val -4199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ไม่มีมาตรการด้านความร้อนที่หน่วยงาน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7620</xdr:rowOff>
        </xdr:to>
        <xdr:sp macro="" textlink="">
          <xdr:nvSpPr>
            <xdr:cNvPr id="2816001" name="Check Box 1" hidden="1">
              <a:extLst>
                <a:ext uri="{63B3BB69-23CF-44E3-9099-C40C66FF867C}">
                  <a14:compatExt spid="_x0000_s2816001"/>
                </a:ext>
                <a:ext uri="{FF2B5EF4-FFF2-40B4-BE49-F238E27FC236}">
                  <a16:creationId xmlns:a16="http://schemas.microsoft.com/office/drawing/2014/main" id="{00000000-0008-0000-2600-00000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6</xdr:row>
          <xdr:rowOff>0</xdr:rowOff>
        </xdr:to>
        <xdr:sp macro="" textlink="">
          <xdr:nvSpPr>
            <xdr:cNvPr id="2816030" name="Check Box 30" hidden="1">
              <a:extLst>
                <a:ext uri="{63B3BB69-23CF-44E3-9099-C40C66FF867C}">
                  <a14:compatExt spid="_x0000_s2816030"/>
                </a:ext>
                <a:ext uri="{FF2B5EF4-FFF2-40B4-BE49-F238E27FC236}">
                  <a16:creationId xmlns:a16="http://schemas.microsoft.com/office/drawing/2014/main" id="{00000000-0008-0000-2600-00001E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6</xdr:row>
          <xdr:rowOff>0</xdr:rowOff>
        </xdr:from>
        <xdr:to>
          <xdr:col>2</xdr:col>
          <xdr:colOff>350520</xdr:colOff>
          <xdr:row>6</xdr:row>
          <xdr:rowOff>304800</xdr:rowOff>
        </xdr:to>
        <xdr:sp macro="" textlink="">
          <xdr:nvSpPr>
            <xdr:cNvPr id="2816031" name="Check Box 31" hidden="1">
              <a:extLst>
                <a:ext uri="{63B3BB69-23CF-44E3-9099-C40C66FF867C}">
                  <a14:compatExt spid="_x0000_s2816031"/>
                </a:ext>
                <a:ext uri="{FF2B5EF4-FFF2-40B4-BE49-F238E27FC236}">
                  <a16:creationId xmlns:a16="http://schemas.microsoft.com/office/drawing/2014/main" id="{00000000-0008-0000-2600-00001F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9</xdr:row>
          <xdr:rowOff>0</xdr:rowOff>
        </xdr:from>
        <xdr:to>
          <xdr:col>2</xdr:col>
          <xdr:colOff>350520</xdr:colOff>
          <xdr:row>9</xdr:row>
          <xdr:rowOff>304800</xdr:rowOff>
        </xdr:to>
        <xdr:sp macro="" textlink="">
          <xdr:nvSpPr>
            <xdr:cNvPr id="2816032" name="Check Box 32" hidden="1">
              <a:extLst>
                <a:ext uri="{63B3BB69-23CF-44E3-9099-C40C66FF867C}">
                  <a14:compatExt spid="_x0000_s2816032"/>
                </a:ext>
                <a:ext uri="{FF2B5EF4-FFF2-40B4-BE49-F238E27FC236}">
                  <a16:creationId xmlns:a16="http://schemas.microsoft.com/office/drawing/2014/main" id="{00000000-0008-0000-2600-000020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274320</xdr:rowOff>
        </xdr:to>
        <xdr:sp macro="" textlink="">
          <xdr:nvSpPr>
            <xdr:cNvPr id="2816033" name="Check Box 33" hidden="1">
              <a:extLst>
                <a:ext uri="{63B3BB69-23CF-44E3-9099-C40C66FF867C}">
                  <a14:compatExt spid="_x0000_s2816033"/>
                </a:ext>
                <a:ext uri="{FF2B5EF4-FFF2-40B4-BE49-F238E27FC236}">
                  <a16:creationId xmlns:a16="http://schemas.microsoft.com/office/drawing/2014/main" id="{00000000-0008-0000-2600-000021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13</xdr:row>
          <xdr:rowOff>0</xdr:rowOff>
        </xdr:from>
        <xdr:to>
          <xdr:col>2</xdr:col>
          <xdr:colOff>350520</xdr:colOff>
          <xdr:row>13</xdr:row>
          <xdr:rowOff>266700</xdr:rowOff>
        </xdr:to>
        <xdr:sp macro="" textlink="">
          <xdr:nvSpPr>
            <xdr:cNvPr id="2816034" name="Check Box 34" hidden="1">
              <a:extLst>
                <a:ext uri="{63B3BB69-23CF-44E3-9099-C40C66FF867C}">
                  <a14:compatExt spid="_x0000_s2816034"/>
                </a:ext>
                <a:ext uri="{FF2B5EF4-FFF2-40B4-BE49-F238E27FC236}">
                  <a16:creationId xmlns:a16="http://schemas.microsoft.com/office/drawing/2014/main" id="{00000000-0008-0000-2600-000022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0</xdr:rowOff>
        </xdr:from>
        <xdr:to>
          <xdr:col>2</xdr:col>
          <xdr:colOff>350520</xdr:colOff>
          <xdr:row>14</xdr:row>
          <xdr:rowOff>304800</xdr:rowOff>
        </xdr:to>
        <xdr:sp macro="" textlink="">
          <xdr:nvSpPr>
            <xdr:cNvPr id="2816035" name="Check Box 35" hidden="1">
              <a:extLst>
                <a:ext uri="{63B3BB69-23CF-44E3-9099-C40C66FF867C}">
                  <a14:compatExt spid="_x0000_s2816035"/>
                </a:ext>
                <a:ext uri="{FF2B5EF4-FFF2-40B4-BE49-F238E27FC236}">
                  <a16:creationId xmlns:a16="http://schemas.microsoft.com/office/drawing/2014/main" id="{00000000-0008-0000-2600-000023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17</xdr:row>
          <xdr:rowOff>0</xdr:rowOff>
        </xdr:from>
        <xdr:to>
          <xdr:col>2</xdr:col>
          <xdr:colOff>350520</xdr:colOff>
          <xdr:row>17</xdr:row>
          <xdr:rowOff>304800</xdr:rowOff>
        </xdr:to>
        <xdr:sp macro="" textlink="">
          <xdr:nvSpPr>
            <xdr:cNvPr id="2816036" name="Check Box 36" hidden="1">
              <a:extLst>
                <a:ext uri="{63B3BB69-23CF-44E3-9099-C40C66FF867C}">
                  <a14:compatExt spid="_x0000_s2816036"/>
                </a:ext>
                <a:ext uri="{FF2B5EF4-FFF2-40B4-BE49-F238E27FC236}">
                  <a16:creationId xmlns:a16="http://schemas.microsoft.com/office/drawing/2014/main" id="{00000000-0008-0000-2600-000024F82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30</xdr:row>
      <xdr:rowOff>30480</xdr:rowOff>
    </xdr:from>
    <xdr:to>
      <xdr:col>6</xdr:col>
      <xdr:colOff>533400</xdr:colOff>
      <xdr:row>41</xdr:row>
      <xdr:rowOff>297180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" y="9441180"/>
          <a:ext cx="5181600" cy="37033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45</xdr:row>
      <xdr:rowOff>0</xdr:rowOff>
    </xdr:from>
    <xdr:to>
      <xdr:col>3</xdr:col>
      <xdr:colOff>91439</xdr:colOff>
      <xdr:row>56</xdr:row>
      <xdr:rowOff>266700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4097000"/>
          <a:ext cx="2644139" cy="3703320"/>
        </a:xfrm>
        <a:prstGeom prst="rect">
          <a:avLst/>
        </a:prstGeom>
      </xdr:spPr>
    </xdr:pic>
    <xdr:clientData/>
  </xdr:twoCellAnchor>
  <xdr:twoCellAnchor editAs="oneCell">
    <xdr:from>
      <xdr:col>3</xdr:col>
      <xdr:colOff>69620</xdr:colOff>
      <xdr:row>45</xdr:row>
      <xdr:rowOff>15240</xdr:rowOff>
    </xdr:from>
    <xdr:to>
      <xdr:col>6</xdr:col>
      <xdr:colOff>549737</xdr:colOff>
      <xdr:row>56</xdr:row>
      <xdr:rowOff>304800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520" y="14112240"/>
          <a:ext cx="2583237" cy="3726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11</xdr:row>
      <xdr:rowOff>99060</xdr:rowOff>
    </xdr:from>
    <xdr:to>
      <xdr:col>5</xdr:col>
      <xdr:colOff>245936</xdr:colOff>
      <xdr:row>12</xdr:row>
      <xdr:rowOff>228600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H="1">
          <a:off x="3270069" y="3315789"/>
          <a:ext cx="2096" cy="4180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236220</xdr:colOff>
      <xdr:row>12</xdr:row>
      <xdr:rowOff>220980</xdr:rowOff>
    </xdr:from>
    <xdr:to>
      <xdr:col>7</xdr:col>
      <xdr:colOff>487680</xdr:colOff>
      <xdr:row>12</xdr:row>
      <xdr:rowOff>220980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326136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220980</xdr:rowOff>
    </xdr:from>
    <xdr:to>
      <xdr:col>5</xdr:col>
      <xdr:colOff>243840</xdr:colOff>
      <xdr:row>12</xdr:row>
      <xdr:rowOff>220980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645920" y="3733800"/>
          <a:ext cx="16230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12</xdr:row>
      <xdr:rowOff>220980</xdr:rowOff>
    </xdr:from>
    <xdr:to>
      <xdr:col>7</xdr:col>
      <xdr:colOff>497396</xdr:colOff>
      <xdr:row>14</xdr:row>
      <xdr:rowOff>83820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>
          <a:off x="4892040" y="37338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678180</xdr:colOff>
      <xdr:row>12</xdr:row>
      <xdr:rowOff>213360</xdr:rowOff>
    </xdr:from>
    <xdr:to>
      <xdr:col>2</xdr:col>
      <xdr:colOff>680276</xdr:colOff>
      <xdr:row>14</xdr:row>
      <xdr:rowOff>76200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1645920" y="372618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274320</xdr:colOff>
      <xdr:row>18</xdr:row>
      <xdr:rowOff>214630</xdr:rowOff>
    </xdr:from>
    <xdr:to>
      <xdr:col>3</xdr:col>
      <xdr:colOff>594360</xdr:colOff>
      <xdr:row>20</xdr:row>
      <xdr:rowOff>45814</xdr:rowOff>
    </xdr:to>
    <xdr:sp macro="" textlink="">
      <xdr:nvSpPr>
        <xdr:cNvPr id="1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594360" y="534924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ด้านแผนและการฝึกอบรม</a:t>
          </a:r>
          <a:endParaRPr lang="en-US" sz="1100"/>
        </a:p>
      </xdr:txBody>
    </xdr:sp>
    <xdr:clientData/>
  </xdr:twoCellAnchor>
  <xdr:twoCellAnchor>
    <xdr:from>
      <xdr:col>1</xdr:col>
      <xdr:colOff>274320</xdr:colOff>
      <xdr:row>21</xdr:row>
      <xdr:rowOff>191770</xdr:rowOff>
    </xdr:from>
    <xdr:to>
      <xdr:col>3</xdr:col>
      <xdr:colOff>579120</xdr:colOff>
      <xdr:row>22</xdr:row>
      <xdr:rowOff>260350</xdr:rowOff>
    </xdr:to>
    <xdr:sp macro="" textlink="">
      <xdr:nvSpPr>
        <xdr:cNvPr id="19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594360" y="6126480"/>
          <a:ext cx="163830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       ด้านเทคนิค</a:t>
          </a:r>
          <a:endParaRPr lang="en-US" sz="1100"/>
        </a:p>
      </xdr:txBody>
    </xdr:sp>
    <xdr:clientData/>
  </xdr:twoCellAnchor>
  <xdr:twoCellAnchor>
    <xdr:from>
      <xdr:col>1</xdr:col>
      <xdr:colOff>266700</xdr:colOff>
      <xdr:row>24</xdr:row>
      <xdr:rowOff>76200</xdr:rowOff>
    </xdr:from>
    <xdr:to>
      <xdr:col>3</xdr:col>
      <xdr:colOff>586740</xdr:colOff>
      <xdr:row>25</xdr:row>
      <xdr:rowOff>146146</xdr:rowOff>
    </xdr:to>
    <xdr:sp macro="" textlink="">
      <xdr:nvSpPr>
        <xdr:cNvPr id="20" name="แผนผังลำดับงาน: กระบวนการ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586740" y="6903720"/>
          <a:ext cx="1653540" cy="365760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ด้านการประชาสัมพันธ์</a:t>
          </a:r>
          <a:endParaRPr lang="en-US" sz="1100"/>
        </a:p>
      </xdr:txBody>
    </xdr:sp>
    <xdr:clientData/>
  </xdr:twoCellAnchor>
  <xdr:twoCellAnchor>
    <xdr:from>
      <xdr:col>2</xdr:col>
      <xdr:colOff>426720</xdr:colOff>
      <xdr:row>17</xdr:row>
      <xdr:rowOff>45720</xdr:rowOff>
    </xdr:from>
    <xdr:to>
      <xdr:col>2</xdr:col>
      <xdr:colOff>428816</xdr:colOff>
      <xdr:row>18</xdr:row>
      <xdr:rowOff>199414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1394460" y="49149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411480</xdr:colOff>
      <xdr:row>20</xdr:row>
      <xdr:rowOff>45720</xdr:rowOff>
    </xdr:from>
    <xdr:to>
      <xdr:col>2</xdr:col>
      <xdr:colOff>413576</xdr:colOff>
      <xdr:row>21</xdr:row>
      <xdr:rowOff>198120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 flipH="1">
          <a:off x="1379220" y="571500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388620</xdr:colOff>
      <xdr:row>22</xdr:row>
      <xdr:rowOff>267970</xdr:rowOff>
    </xdr:from>
    <xdr:to>
      <xdr:col>2</xdr:col>
      <xdr:colOff>390716</xdr:colOff>
      <xdr:row>24</xdr:row>
      <xdr:rowOff>99100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 flipH="1">
          <a:off x="1356360" y="6499860"/>
          <a:ext cx="2096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93616</xdr:colOff>
      <xdr:row>14</xdr:row>
      <xdr:rowOff>81643</xdr:rowOff>
    </xdr:from>
    <xdr:to>
      <xdr:col>4</xdr:col>
      <xdr:colOff>388620</xdr:colOff>
      <xdr:row>17</xdr:row>
      <xdr:rowOff>38100</xdr:rowOff>
    </xdr:to>
    <xdr:sp macro="" textlink="">
      <xdr:nvSpPr>
        <xdr:cNvPr id="18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13656" y="4310743"/>
          <a:ext cx="2314304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ประธานคณะกรรมการดำเนินงาน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ผู้ช่วยศาสตราจารย์ ดร.ณัฐวุฒิ ดุษฎี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รองอธิการบดี                           </a:t>
          </a:r>
          <a:endParaRPr lang="en-US" sz="1100"/>
        </a:p>
      </xdr:txBody>
    </xdr:sp>
    <xdr:clientData/>
  </xdr:twoCellAnchor>
  <xdr:twoCellAnchor>
    <xdr:from>
      <xdr:col>3</xdr:col>
      <xdr:colOff>186143</xdr:colOff>
      <xdr:row>7</xdr:row>
      <xdr:rowOff>237310</xdr:rowOff>
    </xdr:from>
    <xdr:to>
      <xdr:col>7</xdr:col>
      <xdr:colOff>288470</xdr:colOff>
      <xdr:row>11</xdr:row>
      <xdr:rowOff>76200</xdr:rowOff>
    </xdr:to>
    <xdr:sp macro="" textlink="">
      <xdr:nvSpPr>
        <xdr:cNvPr id="26" name="แผนผังลำดับงาน: กระบวนการ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840772" y="2365467"/>
          <a:ext cx="2845527" cy="927462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</a:t>
          </a:r>
        </a:p>
        <a:p>
          <a:pPr algn="l"/>
          <a:r>
            <a:rPr lang="th-TH" sz="1100" baseline="0"/>
            <a:t>    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800" b="1">
              <a:latin typeface="Angsana New" panose="02020603050405020304" pitchFamily="18" charset="-34"/>
              <a:cs typeface="Angsana New" panose="02020603050405020304" pitchFamily="18" charset="-34"/>
            </a:rPr>
            <a:t>ศาสตราจารย์</a:t>
          </a:r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ดร.วีรพล  ทองมา</a:t>
          </a:r>
        </a:p>
        <a:p>
          <a:pPr algn="l"/>
          <a:r>
            <a:rPr lang="th-TH" sz="1800" b="1" baseline="0">
              <a:latin typeface="Angsana New" panose="02020603050405020304" pitchFamily="18" charset="-34"/>
              <a:cs typeface="Angsana New" panose="02020603050405020304" pitchFamily="18" charset="-34"/>
            </a:rPr>
            <a:t>          อธิการบดีมหาวิทยาลัยแม่โจ้</a:t>
          </a:r>
          <a:endParaRPr lang="en-US" sz="18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5</xdr:col>
      <xdr:colOff>632460</xdr:colOff>
      <xdr:row>14</xdr:row>
      <xdr:rowOff>99060</xdr:rowOff>
    </xdr:from>
    <xdr:to>
      <xdr:col>9</xdr:col>
      <xdr:colOff>91440</xdr:colOff>
      <xdr:row>17</xdr:row>
      <xdr:rowOff>55517</xdr:rowOff>
    </xdr:to>
    <xdr:sp macro="" textlink="">
      <xdr:nvSpPr>
        <xdr:cNvPr id="24" name="แผนผังลำดับงาน: กระบวนการ 1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657600" y="4328160"/>
          <a:ext cx="2484120" cy="893717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  </a:t>
          </a:r>
          <a:r>
            <a:rPr lang="th-TH" sz="1200"/>
            <a:t>ประธานคณะกรรมการผู้ตรวจประเมิน</a:t>
          </a:r>
        </a:p>
        <a:p>
          <a:pPr algn="l"/>
          <a:r>
            <a:rPr lang="th-TH" sz="1200"/>
            <a:t>       การจัดการพลังงานภายใน</a:t>
          </a:r>
        </a:p>
        <a:p>
          <a:pPr algn="l"/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ผู้ช่วยศาสตราจารย์ ดร.สราวุธ พลวงษ์ศรี                 </a:t>
          </a:r>
        </a:p>
        <a:p>
          <a:pPr algn="l"/>
          <a:r>
            <a:rPr lang="th-T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endParaRPr 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4</xdr:row>
          <xdr:rowOff>0</xdr:rowOff>
        </xdr:from>
        <xdr:to>
          <xdr:col>2</xdr:col>
          <xdr:colOff>350520</xdr:colOff>
          <xdr:row>5</xdr:row>
          <xdr:rowOff>7620</xdr:rowOff>
        </xdr:to>
        <xdr:sp macro="" textlink="">
          <xdr:nvSpPr>
            <xdr:cNvPr id="3410945" name="Check Box 1" hidden="1">
              <a:extLst>
                <a:ext uri="{63B3BB69-23CF-44E3-9099-C40C66FF867C}">
                  <a14:compatExt spid="_x0000_s3410945"/>
                </a:ext>
                <a:ext uri="{FF2B5EF4-FFF2-40B4-BE49-F238E27FC236}">
                  <a16:creationId xmlns:a16="http://schemas.microsoft.com/office/drawing/2014/main" id="{00000000-0008-0000-2700-000001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5</xdr:row>
          <xdr:rowOff>0</xdr:rowOff>
        </xdr:from>
        <xdr:to>
          <xdr:col>2</xdr:col>
          <xdr:colOff>350520</xdr:colOff>
          <xdr:row>5</xdr:row>
          <xdr:rowOff>304800</xdr:rowOff>
        </xdr:to>
        <xdr:sp macro="" textlink="">
          <xdr:nvSpPr>
            <xdr:cNvPr id="3410946" name="Check Box 2" hidden="1">
              <a:extLst>
                <a:ext uri="{63B3BB69-23CF-44E3-9099-C40C66FF867C}">
                  <a14:compatExt spid="_x0000_s3410946"/>
                </a:ext>
                <a:ext uri="{FF2B5EF4-FFF2-40B4-BE49-F238E27FC236}">
                  <a16:creationId xmlns:a16="http://schemas.microsoft.com/office/drawing/2014/main" id="{00000000-0008-0000-2700-000002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8</xdr:row>
          <xdr:rowOff>0</xdr:rowOff>
        </xdr:from>
        <xdr:to>
          <xdr:col>2</xdr:col>
          <xdr:colOff>350520</xdr:colOff>
          <xdr:row>8</xdr:row>
          <xdr:rowOff>304800</xdr:rowOff>
        </xdr:to>
        <xdr:sp macro="" textlink="">
          <xdr:nvSpPr>
            <xdr:cNvPr id="3410947" name="Check Box 3" hidden="1">
              <a:extLst>
                <a:ext uri="{63B3BB69-23CF-44E3-9099-C40C66FF867C}">
                  <a14:compatExt spid="_x0000_s3410947"/>
                </a:ext>
                <a:ext uri="{FF2B5EF4-FFF2-40B4-BE49-F238E27FC236}">
                  <a16:creationId xmlns:a16="http://schemas.microsoft.com/office/drawing/2014/main" id="{00000000-0008-0000-2700-0000030C3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33020</xdr:colOff>
      <xdr:row>15</xdr:row>
      <xdr:rowOff>38100</xdr:rowOff>
    </xdr:from>
    <xdr:to>
      <xdr:col>6</xdr:col>
      <xdr:colOff>693420</xdr:colOff>
      <xdr:row>26</xdr:row>
      <xdr:rowOff>274320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60" y="4602480"/>
          <a:ext cx="5339080" cy="367284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83820</xdr:rowOff>
        </xdr:to>
        <xdr:sp macro="" textlink="">
          <xdr:nvSpPr>
            <xdr:cNvPr id="6523905" name="Check Box 1" hidden="1">
              <a:extLst>
                <a:ext uri="{63B3BB69-23CF-44E3-9099-C40C66FF867C}">
                  <a14:compatExt spid="_x0000_s6523905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68580</xdr:rowOff>
        </xdr:to>
        <xdr:sp macro="" textlink="">
          <xdr:nvSpPr>
            <xdr:cNvPr id="6523906" name="Check Box 2" hidden="1">
              <a:extLst>
                <a:ext uri="{63B3BB69-23CF-44E3-9099-C40C66FF867C}">
                  <a14:compatExt spid="_x0000_s6523906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68580</xdr:rowOff>
        </xdr:to>
        <xdr:sp macro="" textlink="">
          <xdr:nvSpPr>
            <xdr:cNvPr id="6523907" name="Check Box 3" hidden="1">
              <a:extLst>
                <a:ext uri="{63B3BB69-23CF-44E3-9099-C40C66FF867C}">
                  <a14:compatExt spid="_x0000_s6523907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83820</xdr:rowOff>
        </xdr:to>
        <xdr:sp macro="" textlink="">
          <xdr:nvSpPr>
            <xdr:cNvPr id="6523908" name="Check Box 4" hidden="1">
              <a:extLst>
                <a:ext uri="{63B3BB69-23CF-44E3-9099-C40C66FF867C}">
                  <a14:compatExt spid="_x0000_s6523908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68580</xdr:rowOff>
        </xdr:to>
        <xdr:sp macro="" textlink="">
          <xdr:nvSpPr>
            <xdr:cNvPr id="6523909" name="Check Box 5" hidden="1">
              <a:extLst>
                <a:ext uri="{63B3BB69-23CF-44E3-9099-C40C66FF867C}">
                  <a14:compatExt spid="_x0000_s6523909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68580</xdr:rowOff>
        </xdr:to>
        <xdr:sp macro="" textlink="">
          <xdr:nvSpPr>
            <xdr:cNvPr id="6523910" name="Check Box 6" hidden="1">
              <a:extLst>
                <a:ext uri="{63B3BB69-23CF-44E3-9099-C40C66FF867C}">
                  <a14:compatExt spid="_x0000_s6523910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2" name="Straight Connector 1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CxnSpPr/>
      </xdr:nvCxnSpPr>
      <xdr:spPr>
        <a:xfrm>
          <a:off x="1813560" y="6635115"/>
          <a:ext cx="25679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612775</xdr:colOff>
      <xdr:row>27</xdr:row>
      <xdr:rowOff>236855</xdr:rowOff>
    </xdr:from>
    <xdr:to>
      <xdr:col>4</xdr:col>
      <xdr:colOff>612775</xdr:colOff>
      <xdr:row>27</xdr:row>
      <xdr:rowOff>236855</xdr:rowOff>
    </xdr:to>
    <xdr:cxnSp macro="">
      <xdr:nvCxnSpPr>
        <xdr:cNvPr id="3" name="Straight Connector 1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CxnSpPr/>
      </xdr:nvCxnSpPr>
      <xdr:spPr>
        <a:xfrm>
          <a:off x="1816735" y="7163435"/>
          <a:ext cx="146304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556260</xdr:colOff>
      <xdr:row>28</xdr:row>
      <xdr:rowOff>30480</xdr:rowOff>
    </xdr:from>
    <xdr:to>
      <xdr:col>4</xdr:col>
      <xdr:colOff>548640</xdr:colOff>
      <xdr:row>29</xdr:row>
      <xdr:rowOff>3110</xdr:rowOff>
    </xdr:to>
    <xdr:grpSp>
      <xdr:nvGrpSpPr>
        <xdr:cNvPr id="4" name="Group 21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GrpSpPr>
          <a:grpSpLocks/>
        </xdr:cNvGrpSpPr>
      </xdr:nvGrpSpPr>
      <xdr:grpSpPr bwMode="auto">
        <a:xfrm>
          <a:off x="1760220" y="7223760"/>
          <a:ext cx="1455420" cy="285050"/>
          <a:chOff x="1600200" y="6963281"/>
          <a:chExt cx="1933575" cy="551944"/>
        </a:xfrm>
      </xdr:grpSpPr>
      <xdr:sp macro="" textlink="">
        <xdr:nvSpPr>
          <xdr:cNvPr id="5" name="Freeform 9">
            <a:extLst>
              <a:ext uri="{FF2B5EF4-FFF2-40B4-BE49-F238E27FC236}">
                <a16:creationId xmlns:a16="http://schemas.microsoft.com/office/drawing/2014/main" id="{00000000-0008-0000-2A00-000005000000}"/>
              </a:ext>
            </a:extLst>
          </xdr:cNvPr>
          <xdr:cNvSpPr/>
        </xdr:nvSpPr>
        <xdr:spPr>
          <a:xfrm>
            <a:off x="1600200" y="6963281"/>
            <a:ext cx="253086" cy="551944"/>
          </a:xfrm>
          <a:custGeom>
            <a:avLst/>
            <a:gdLst>
              <a:gd name="connsiteX0" fmla="*/ 0 w 247650"/>
              <a:gd name="connsiteY0" fmla="*/ 304294 h 551944"/>
              <a:gd name="connsiteX1" fmla="*/ 66675 w 247650"/>
              <a:gd name="connsiteY1" fmla="*/ 189994 h 551944"/>
              <a:gd name="connsiteX2" fmla="*/ 66675 w 247650"/>
              <a:gd name="connsiteY2" fmla="*/ 189994 h 551944"/>
              <a:gd name="connsiteX3" fmla="*/ 152400 w 247650"/>
              <a:gd name="connsiteY3" fmla="*/ 551944 h 551944"/>
              <a:gd name="connsiteX4" fmla="*/ 152400 w 247650"/>
              <a:gd name="connsiteY4" fmla="*/ 551944 h 551944"/>
              <a:gd name="connsiteX5" fmla="*/ 219075 w 247650"/>
              <a:gd name="connsiteY5" fmla="*/ 47119 h 551944"/>
              <a:gd name="connsiteX6" fmla="*/ 247650 w 247650"/>
              <a:gd name="connsiteY6" fmla="*/ 18544 h 551944"/>
              <a:gd name="connsiteX7" fmla="*/ 219075 w 247650"/>
              <a:gd name="connsiteY7" fmla="*/ 18544 h 551944"/>
              <a:gd name="connsiteX8" fmla="*/ 228600 w 247650"/>
              <a:gd name="connsiteY8" fmla="*/ 28069 h 55194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47650" h="551944">
                <a:moveTo>
                  <a:pt x="0" y="304294"/>
                </a:moveTo>
                <a:lnTo>
                  <a:pt x="66675" y="189994"/>
                </a:lnTo>
                <a:lnTo>
                  <a:pt x="66675" y="189994"/>
                </a:lnTo>
                <a:lnTo>
                  <a:pt x="152400" y="551944"/>
                </a:lnTo>
                <a:lnTo>
                  <a:pt x="152400" y="551944"/>
                </a:lnTo>
                <a:cubicBezTo>
                  <a:pt x="163512" y="467807"/>
                  <a:pt x="203200" y="136019"/>
                  <a:pt x="219075" y="47119"/>
                </a:cubicBezTo>
                <a:cubicBezTo>
                  <a:pt x="234950" y="-41781"/>
                  <a:pt x="247650" y="23306"/>
                  <a:pt x="247650" y="18544"/>
                </a:cubicBezTo>
                <a:cubicBezTo>
                  <a:pt x="247650" y="13782"/>
                  <a:pt x="222250" y="16957"/>
                  <a:pt x="219075" y="18544"/>
                </a:cubicBezTo>
                <a:cubicBezTo>
                  <a:pt x="215900" y="20131"/>
                  <a:pt x="228600" y="28069"/>
                  <a:pt x="228600" y="28069"/>
                </a:cubicBezTo>
              </a:path>
            </a:pathLst>
          </a:cu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th-TH"/>
          </a:p>
        </xdr:txBody>
      </xdr:sp>
      <xdr:cxnSp macro="">
        <xdr:nvCxnSpPr>
          <xdr:cNvPr id="6" name="Straight Connector 19">
            <a:extLst>
              <a:ext uri="{FF2B5EF4-FFF2-40B4-BE49-F238E27FC236}">
                <a16:creationId xmlns:a16="http://schemas.microsoft.com/office/drawing/2014/main" id="{00000000-0008-0000-2A00-000006000000}"/>
              </a:ext>
            </a:extLst>
          </xdr:cNvPr>
          <xdr:cNvCxnSpPr/>
        </xdr:nvCxnSpPr>
        <xdr:spPr>
          <a:xfrm>
            <a:off x="1822915" y="6963281"/>
            <a:ext cx="17108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57150</xdr:rowOff>
    </xdr:from>
    <xdr:to>
      <xdr:col>11</xdr:col>
      <xdr:colOff>47625</xdr:colOff>
      <xdr:row>12</xdr:row>
      <xdr:rowOff>238125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Arrowheads="1"/>
        </xdr:cNvSpPr>
      </xdr:nvSpPr>
      <xdr:spPr bwMode="auto">
        <a:xfrm>
          <a:off x="3682365" y="2411730"/>
          <a:ext cx="2971800" cy="1247775"/>
        </a:xfrm>
        <a:prstGeom prst="wedgeRectCallout">
          <a:avLst>
            <a:gd name="adj1" fmla="val 16880"/>
            <a:gd name="adj2" fmla="val 53815"/>
          </a:avLst>
        </a:prstGeom>
        <a:solidFill>
          <a:srgbClr val="FFFFFF"/>
        </a:solidFill>
        <a:ln w="25400" algn="ctr">
          <a:solidFill>
            <a:srgbClr val="F79646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ไม่มีการใช้ที่หน่วยงาน</a:t>
          </a:r>
        </a:p>
      </xdr:txBody>
    </xdr:sp>
    <xdr:clientData/>
  </xdr:twoCellAnchor>
  <xdr:twoCellAnchor>
    <xdr:from>
      <xdr:col>8</xdr:col>
      <xdr:colOff>201930</xdr:colOff>
      <xdr:row>25</xdr:row>
      <xdr:rowOff>155575</xdr:rowOff>
    </xdr:from>
    <xdr:to>
      <xdr:col>11</xdr:col>
      <xdr:colOff>342915</xdr:colOff>
      <xdr:row>29</xdr:row>
      <xdr:rowOff>247668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/>
      </xdr:nvSpPr>
      <xdr:spPr>
        <a:xfrm>
          <a:off x="5048250" y="7044055"/>
          <a:ext cx="1901205" cy="1097933"/>
        </a:xfrm>
        <a:prstGeom prst="wedgeRectCallout">
          <a:avLst>
            <a:gd name="adj1" fmla="val -136833"/>
            <a:gd name="adj2" fmla="val -5270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lang="th-TH" sz="1100"/>
            <a:t>กรณีไม่มีเอกสารอ้างอิงค่าความร้อนจากผู้จำหน่ายให้ใช้ค่าความร้อนเฉลี่ยจากที่กำหนดให้ </a:t>
          </a:r>
          <a:r>
            <a:rPr lang="th-TH" sz="1100" baseline="0"/>
            <a:t> </a:t>
          </a:r>
          <a:endParaRPr lang="th-TH" sz="1100"/>
        </a:p>
      </xdr:txBody>
    </xdr:sp>
    <xdr:clientData/>
  </xdr:twoCellAnchor>
  <xdr:twoCellAnchor>
    <xdr:from>
      <xdr:col>18</xdr:col>
      <xdr:colOff>144780</xdr:colOff>
      <xdr:row>6</xdr:row>
      <xdr:rowOff>228600</xdr:rowOff>
    </xdr:from>
    <xdr:to>
      <xdr:col>20</xdr:col>
      <xdr:colOff>87630</xdr:colOff>
      <xdr:row>9</xdr:row>
      <xdr:rowOff>255405</xdr:rowOff>
    </xdr:to>
    <xdr:sp macro="" textlink="">
      <xdr:nvSpPr>
        <xdr:cNvPr id="4" name="Rectangular Callout 1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SpPr/>
      </xdr:nvSpPr>
      <xdr:spPr>
        <a:xfrm>
          <a:off x="11407140" y="2049780"/>
          <a:ext cx="1322070" cy="826905"/>
        </a:xfrm>
        <a:prstGeom prst="wedgeRectCallout">
          <a:avLst>
            <a:gd name="adj1" fmla="val -105725"/>
            <a:gd name="adj2" fmla="val -379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th-TH" sz="1100"/>
            <a:t>กรณีเชื้อเพลิงที่ใช้กับเครื่องกำเนิดไฟฟ้าไม่ต้องระบุในหน้านี้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60960</xdr:rowOff>
    </xdr:from>
    <xdr:to>
      <xdr:col>12</xdr:col>
      <xdr:colOff>632460</xdr:colOff>
      <xdr:row>13</xdr:row>
      <xdr:rowOff>243840</xdr:rowOff>
    </xdr:to>
    <xdr:graphicFrame macro="">
      <xdr:nvGraphicFramePr>
        <xdr:cNvPr id="2216590" name="แผนภูมิ 7">
          <a:extLst>
            <a:ext uri="{FF2B5EF4-FFF2-40B4-BE49-F238E27FC236}">
              <a16:creationId xmlns:a16="http://schemas.microsoft.com/office/drawing/2014/main" id="{00000000-0008-0000-2C00-00008ED22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18</xdr:row>
      <xdr:rowOff>45720</xdr:rowOff>
    </xdr:from>
    <xdr:to>
      <xdr:col>12</xdr:col>
      <xdr:colOff>617220</xdr:colOff>
      <xdr:row>29</xdr:row>
      <xdr:rowOff>190500</xdr:rowOff>
    </xdr:to>
    <xdr:graphicFrame macro="">
      <xdr:nvGraphicFramePr>
        <xdr:cNvPr id="4" name="แผนภูมิ 8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0.89307</cdr:x>
      <cdr:y>0.81033</cdr:y>
    </cdr:from>
    <cdr:to>
      <cdr:x>0.97224</cdr:x>
      <cdr:y>0.85989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6194425" y="31051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th-TH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เดือน</a:t>
          </a:r>
        </a:p>
      </cdr:txBody>
    </cdr:sp>
  </cdr:relSizeAnchor>
  <cdr:relSizeAnchor xmlns:cdr="http://schemas.openxmlformats.org/drawingml/2006/chartDrawing">
    <cdr:from>
      <cdr:x>0.02378</cdr:x>
      <cdr:y>0.06497</cdr:y>
    </cdr:from>
    <cdr:to>
      <cdr:x>0.10049</cdr:x>
      <cdr:y>0.11734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71450" y="247650"/>
          <a:ext cx="539750" cy="201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MJ</a:t>
          </a:r>
          <a:endParaRPr lang="th-TH" sz="12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cdr:txBody>
    </cdr:sp>
  </cdr:relSizeAnchor>
  <cdr:relSizeAnchor xmlns:cdr="http://schemas.openxmlformats.org/drawingml/2006/chartDrawing">
    <cdr:from>
      <cdr:x>0.30465</cdr:x>
      <cdr:y>0.30438</cdr:y>
    </cdr:from>
    <cdr:to>
      <cdr:x>0.7333</cdr:x>
      <cdr:y>0.70745</cdr:y>
    </cdr:to>
    <cdr:sp macro="" textlink="">
      <cdr:nvSpPr>
        <cdr:cNvPr id="5" name="คำบรรยายภาพแบบสี่เหลี่ยม 4"/>
        <cdr:cNvSpPr/>
      </cdr:nvSpPr>
      <cdr:spPr>
        <a:xfrm xmlns:a="http://schemas.openxmlformats.org/drawingml/2006/main">
          <a:off x="2131060" y="1094740"/>
          <a:ext cx="2998480" cy="1449705"/>
        </a:xfrm>
        <a:prstGeom xmlns:a="http://schemas.openxmlformats.org/drawingml/2006/main" prst="wedgeRectCallou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100"/>
            <a:t>ไม่มีการใช้ที่หน่วยงาน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693420</xdr:colOff>
      <xdr:row>11</xdr:row>
      <xdr:rowOff>0</xdr:rowOff>
    </xdr:from>
    <xdr:to>
      <xdr:col>6</xdr:col>
      <xdr:colOff>836295</xdr:colOff>
      <xdr:row>16</xdr:row>
      <xdr:rowOff>49554</xdr:rowOff>
    </xdr:to>
    <xdr:sp macro="" textlink="">
      <xdr:nvSpPr>
        <xdr:cNvPr id="2" name="คำบรรยายภาพแบบสี่เหลี่ยม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/>
      </xdr:nvSpPr>
      <xdr:spPr>
        <a:xfrm>
          <a:off x="3345180" y="2857500"/>
          <a:ext cx="2794635" cy="138305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</xdr:row>
          <xdr:rowOff>30480</xdr:rowOff>
        </xdr:from>
        <xdr:to>
          <xdr:col>2</xdr:col>
          <xdr:colOff>419100</xdr:colOff>
          <xdr:row>1</xdr:row>
          <xdr:rowOff>266700</xdr:rowOff>
        </xdr:to>
        <xdr:sp macro="" textlink="">
          <xdr:nvSpPr>
            <xdr:cNvPr id="6479873" name="Check Box 1" hidden="1">
              <a:extLst>
                <a:ext uri="{63B3BB69-23CF-44E3-9099-C40C66FF867C}">
                  <a14:compatExt spid="_x0000_s6479873"/>
                </a:ext>
                <a:ext uri="{FF2B5EF4-FFF2-40B4-BE49-F238E27FC236}">
                  <a16:creationId xmlns:a16="http://schemas.microsoft.com/office/drawing/2014/main" id="{00000000-0008-0000-2D00-000001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</xdr:row>
          <xdr:rowOff>38100</xdr:rowOff>
        </xdr:from>
        <xdr:to>
          <xdr:col>6</xdr:col>
          <xdr:colOff>388620</xdr:colOff>
          <xdr:row>1</xdr:row>
          <xdr:rowOff>274320</xdr:rowOff>
        </xdr:to>
        <xdr:sp macro="" textlink="">
          <xdr:nvSpPr>
            <xdr:cNvPr id="6479874" name="Check Box 2" hidden="1">
              <a:extLst>
                <a:ext uri="{63B3BB69-23CF-44E3-9099-C40C66FF867C}">
                  <a14:compatExt spid="_x0000_s6479874"/>
                </a:ext>
                <a:ext uri="{FF2B5EF4-FFF2-40B4-BE49-F238E27FC236}">
                  <a16:creationId xmlns:a16="http://schemas.microsoft.com/office/drawing/2014/main" id="{00000000-0008-0000-2D00-000002E06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594360</xdr:colOff>
      <xdr:row>8</xdr:row>
      <xdr:rowOff>175260</xdr:rowOff>
    </xdr:from>
    <xdr:to>
      <xdr:col>13</xdr:col>
      <xdr:colOff>387996</xdr:colOff>
      <xdr:row>11</xdr:row>
      <xdr:rowOff>162560</xdr:rowOff>
    </xdr:to>
    <xdr:sp macro="" textlink="">
      <xdr:nvSpPr>
        <xdr:cNvPr id="5" name="Rectangular Callout 1">
          <a:extLst>
            <a:ext uri="{FF2B5EF4-FFF2-40B4-BE49-F238E27FC236}">
              <a16:creationId xmlns:a16="http://schemas.microsoft.com/office/drawing/2014/main" id="{00000000-0008-0000-2D00-000005000000}"/>
            </a:ext>
          </a:extLst>
        </xdr:cNvPr>
        <xdr:cNvSpPr/>
      </xdr:nvSpPr>
      <xdr:spPr>
        <a:xfrm>
          <a:off x="9403080" y="2232660"/>
          <a:ext cx="1851036" cy="787400"/>
        </a:xfrm>
        <a:prstGeom prst="wedgeRectCallout">
          <a:avLst>
            <a:gd name="adj1" fmla="val -78269"/>
            <a:gd name="adj2" fmla="val 4107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ควรแนบใบอนุญาตผลิตพลังงานควบคุมมาด้วย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320040</xdr:rowOff>
    </xdr:from>
    <xdr:to>
      <xdr:col>9</xdr:col>
      <xdr:colOff>914400</xdr:colOff>
      <xdr:row>12</xdr:row>
      <xdr:rowOff>22860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285962</xdr:colOff>
      <xdr:row>10</xdr:row>
      <xdr:rowOff>21167</xdr:rowOff>
    </xdr:from>
    <xdr:to>
      <xdr:col>9</xdr:col>
      <xdr:colOff>813253</xdr:colOff>
      <xdr:row>10</xdr:row>
      <xdr:rowOff>310945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SpPr txBox="1"/>
      </xdr:nvSpPr>
      <xdr:spPr>
        <a:xfrm>
          <a:off x="5741882" y="3389207"/>
          <a:ext cx="527291" cy="28977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0.1109</cdr:x>
      <cdr:y>0.01919</cdr:y>
    </cdr:from>
    <cdr:to>
      <cdr:x>0.18243</cdr:x>
      <cdr:y>0.08939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38100</xdr:rowOff>
    </xdr:from>
    <xdr:to>
      <xdr:col>3</xdr:col>
      <xdr:colOff>1737360</xdr:colOff>
      <xdr:row>11</xdr:row>
      <xdr:rowOff>281940</xdr:rowOff>
    </xdr:to>
    <xdr:graphicFrame macro="">
      <xdr:nvGraphicFramePr>
        <xdr:cNvPr id="6465732" name="แผนภูมิ 1">
          <a:extLst>
            <a:ext uri="{FF2B5EF4-FFF2-40B4-BE49-F238E27FC236}">
              <a16:creationId xmlns:a16="http://schemas.microsoft.com/office/drawing/2014/main" id="{00000000-0008-0000-3100-0000C4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13</xdr:row>
      <xdr:rowOff>53340</xdr:rowOff>
    </xdr:from>
    <xdr:to>
      <xdr:col>3</xdr:col>
      <xdr:colOff>1737360</xdr:colOff>
      <xdr:row>24</xdr:row>
      <xdr:rowOff>297180</xdr:rowOff>
    </xdr:to>
    <xdr:graphicFrame macro="">
      <xdr:nvGraphicFramePr>
        <xdr:cNvPr id="6465733" name="แผนภูมิ 1">
          <a:extLst>
            <a:ext uri="{FF2B5EF4-FFF2-40B4-BE49-F238E27FC236}">
              <a16:creationId xmlns:a16="http://schemas.microsoft.com/office/drawing/2014/main" id="{00000000-0008-0000-3100-0000C5A86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2</xdr:row>
      <xdr:rowOff>45720</xdr:rowOff>
    </xdr:from>
    <xdr:to>
      <xdr:col>8</xdr:col>
      <xdr:colOff>655320</xdr:colOff>
      <xdr:row>27</xdr:row>
      <xdr:rowOff>259080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670560"/>
          <a:ext cx="5775960" cy="802386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30</xdr:row>
      <xdr:rowOff>53340</xdr:rowOff>
    </xdr:from>
    <xdr:to>
      <xdr:col>8</xdr:col>
      <xdr:colOff>640079</xdr:colOff>
      <xdr:row>56</xdr:row>
      <xdr:rowOff>228600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425940"/>
          <a:ext cx="5684519" cy="829818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59</xdr:row>
      <xdr:rowOff>60960</xdr:rowOff>
    </xdr:from>
    <xdr:to>
      <xdr:col>8</xdr:col>
      <xdr:colOff>647699</xdr:colOff>
      <xdr:row>85</xdr:row>
      <xdr:rowOff>274320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8493740"/>
          <a:ext cx="5692139" cy="833628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88</xdr:row>
      <xdr:rowOff>83820</xdr:rowOff>
    </xdr:from>
    <xdr:to>
      <xdr:col>8</xdr:col>
      <xdr:colOff>640080</xdr:colOff>
      <xdr:row>114</xdr:row>
      <xdr:rowOff>236220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7576780"/>
          <a:ext cx="5715000" cy="82753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117</xdr:row>
      <xdr:rowOff>45720</xdr:rowOff>
    </xdr:from>
    <xdr:to>
      <xdr:col>8</xdr:col>
      <xdr:colOff>632459</xdr:colOff>
      <xdr:row>143</xdr:row>
      <xdr:rowOff>251460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36598860"/>
          <a:ext cx="5722619" cy="832866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53340</xdr:rowOff>
    </xdr:from>
    <xdr:to>
      <xdr:col>4</xdr:col>
      <xdr:colOff>853440</xdr:colOff>
      <xdr:row>26</xdr:row>
      <xdr:rowOff>190500</xdr:rowOff>
    </xdr:to>
    <xdr:graphicFrame macro="">
      <xdr:nvGraphicFramePr>
        <xdr:cNvPr id="7" name="Chart 10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1429346</xdr:colOff>
      <xdr:row>16</xdr:row>
      <xdr:rowOff>46785</xdr:rowOff>
    </xdr:from>
    <xdr:to>
      <xdr:col>3</xdr:col>
      <xdr:colOff>732461</xdr:colOff>
      <xdr:row>16</xdr:row>
      <xdr:rowOff>281296</xdr:rowOff>
    </xdr:to>
    <xdr:pic>
      <xdr:nvPicPr>
        <xdr:cNvPr id="6051521" name="Picture 38">
          <a:extLst>
            <a:ext uri="{FF2B5EF4-FFF2-40B4-BE49-F238E27FC236}">
              <a16:creationId xmlns:a16="http://schemas.microsoft.com/office/drawing/2014/main" id="{00000000-0008-0000-3200-0000C156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346" y="5175045"/>
          <a:ext cx="3501735" cy="234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1636395</xdr:colOff>
      <xdr:row>17</xdr:row>
      <xdr:rowOff>197485</xdr:rowOff>
    </xdr:from>
    <xdr:to>
      <xdr:col>3</xdr:col>
      <xdr:colOff>426720</xdr:colOff>
      <xdr:row>21</xdr:row>
      <xdr:rowOff>322009</xdr:rowOff>
    </xdr:to>
    <xdr:sp macro="" textlink="">
      <xdr:nvSpPr>
        <xdr:cNvPr id="8" name="คำบรรยายภาพแบบสี่เหลี่ยม 7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/>
      </xdr:nvSpPr>
      <xdr:spPr>
        <a:xfrm>
          <a:off x="1636395" y="5638165"/>
          <a:ext cx="2988945" cy="1374204"/>
        </a:xfrm>
        <a:prstGeom prst="wedgeRect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th-TH" sz="1100"/>
            <a:t>ไม่มีการใช้ที่หน่วยงาน</a:t>
          </a:r>
        </a:p>
      </xdr:txBody>
    </xdr:sp>
    <xdr:clientData/>
  </xdr:twoCellAnchor>
  <xdr:twoCellAnchor>
    <xdr:from>
      <xdr:col>0</xdr:col>
      <xdr:colOff>0</xdr:colOff>
      <xdr:row>1</xdr:row>
      <xdr:rowOff>83820</xdr:rowOff>
    </xdr:from>
    <xdr:to>
      <xdr:col>4</xdr:col>
      <xdr:colOff>899160</xdr:colOff>
      <xdr:row>12</xdr:row>
      <xdr:rowOff>228600</xdr:rowOff>
    </xdr:to>
    <xdr:graphicFrame macro="">
      <xdr:nvGraphicFramePr>
        <xdr:cNvPr id="6051519" name="แผนภูมิ 7">
          <a:extLst>
            <a:ext uri="{FF2B5EF4-FFF2-40B4-BE49-F238E27FC236}">
              <a16:creationId xmlns:a16="http://schemas.microsoft.com/office/drawing/2014/main" id="{00000000-0008-0000-3200-0000BF56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24</xdr:row>
      <xdr:rowOff>0</xdr:rowOff>
    </xdr:from>
    <xdr:to>
      <xdr:col>10</xdr:col>
      <xdr:colOff>42156</xdr:colOff>
      <xdr:row>24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CxnSpPr/>
      </xdr:nvCxnSpPr>
      <xdr:spPr>
        <a:xfrm>
          <a:off x="1943100" y="6238875"/>
          <a:ext cx="4176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144780</xdr:rowOff>
    </xdr:from>
    <xdr:to>
      <xdr:col>17</xdr:col>
      <xdr:colOff>358140</xdr:colOff>
      <xdr:row>13</xdr:row>
      <xdr:rowOff>220980</xdr:rowOff>
    </xdr:to>
    <xdr:graphicFrame macro="">
      <xdr:nvGraphicFramePr>
        <xdr:cNvPr id="2738751" name="แผนภูมิ 3">
          <a:extLst>
            <a:ext uri="{FF2B5EF4-FFF2-40B4-BE49-F238E27FC236}">
              <a16:creationId xmlns:a16="http://schemas.microsoft.com/office/drawing/2014/main" id="{00000000-0008-0000-3400-00003FCA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51</xdr:row>
      <xdr:rowOff>180975</xdr:rowOff>
    </xdr:from>
    <xdr:to>
      <xdr:col>6</xdr:col>
      <xdr:colOff>0</xdr:colOff>
      <xdr:row>51</xdr:row>
      <xdr:rowOff>182563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3500-000009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25</xdr:row>
      <xdr:rowOff>180975</xdr:rowOff>
    </xdr:from>
    <xdr:to>
      <xdr:col>6</xdr:col>
      <xdr:colOff>0</xdr:colOff>
      <xdr:row>25</xdr:row>
      <xdr:rowOff>182563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3500-00000D000000}"/>
            </a:ext>
          </a:extLst>
        </xdr:cNvPr>
        <xdr:cNvCxnSpPr/>
      </xdr:nvCxnSpPr>
      <xdr:spPr>
        <a:xfrm>
          <a:off x="1819275" y="13563600"/>
          <a:ext cx="293370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19</xdr:row>
      <xdr:rowOff>251460</xdr:rowOff>
    </xdr:from>
    <xdr:to>
      <xdr:col>22</xdr:col>
      <xdr:colOff>205740</xdr:colOff>
      <xdr:row>39</xdr:row>
      <xdr:rowOff>60960</xdr:rowOff>
    </xdr:to>
    <xdr:graphicFrame macro="">
      <xdr:nvGraphicFramePr>
        <xdr:cNvPr id="6155920" name="แผนภูมิ 7">
          <a:extLst>
            <a:ext uri="{FF2B5EF4-FFF2-40B4-BE49-F238E27FC236}">
              <a16:creationId xmlns:a16="http://schemas.microsoft.com/office/drawing/2014/main" id="{00000000-0008-0000-3500-000090EE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12</xdr:row>
      <xdr:rowOff>182880</xdr:rowOff>
    </xdr:from>
    <xdr:to>
      <xdr:col>12</xdr:col>
      <xdr:colOff>838200</xdr:colOff>
      <xdr:row>24</xdr:row>
      <xdr:rowOff>15240</xdr:rowOff>
    </xdr:to>
    <xdr:graphicFrame macro="">
      <xdr:nvGraphicFramePr>
        <xdr:cNvPr id="5715475" name="แผนภูมิ 7">
          <a:extLst>
            <a:ext uri="{FF2B5EF4-FFF2-40B4-BE49-F238E27FC236}">
              <a16:creationId xmlns:a16="http://schemas.microsoft.com/office/drawing/2014/main" id="{00000000-0008-0000-3600-000013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220980</xdr:colOff>
      <xdr:row>3</xdr:row>
      <xdr:rowOff>15240</xdr:rowOff>
    </xdr:from>
    <xdr:to>
      <xdr:col>21</xdr:col>
      <xdr:colOff>350520</xdr:colOff>
      <xdr:row>17</xdr:row>
      <xdr:rowOff>99060</xdr:rowOff>
    </xdr:to>
    <xdr:graphicFrame macro="">
      <xdr:nvGraphicFramePr>
        <xdr:cNvPr id="5715476" name="แผนภูมิ 1">
          <a:extLst>
            <a:ext uri="{FF2B5EF4-FFF2-40B4-BE49-F238E27FC236}">
              <a16:creationId xmlns:a16="http://schemas.microsoft.com/office/drawing/2014/main" id="{00000000-0008-0000-3600-000014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220980</xdr:colOff>
      <xdr:row>18</xdr:row>
      <xdr:rowOff>167640</xdr:rowOff>
    </xdr:from>
    <xdr:to>
      <xdr:col>21</xdr:col>
      <xdr:colOff>350520</xdr:colOff>
      <xdr:row>29</xdr:row>
      <xdr:rowOff>243840</xdr:rowOff>
    </xdr:to>
    <xdr:graphicFrame macro="">
      <xdr:nvGraphicFramePr>
        <xdr:cNvPr id="5715477" name="แผนภูมิ 1">
          <a:extLst>
            <a:ext uri="{FF2B5EF4-FFF2-40B4-BE49-F238E27FC236}">
              <a16:creationId xmlns:a16="http://schemas.microsoft.com/office/drawing/2014/main" id="{00000000-0008-0000-3600-00001536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</xdr:row>
      <xdr:rowOff>0</xdr:rowOff>
    </xdr:from>
    <xdr:to>
      <xdr:col>4</xdr:col>
      <xdr:colOff>419100</xdr:colOff>
      <xdr:row>4</xdr:row>
      <xdr:rowOff>0</xdr:rowOff>
    </xdr:to>
    <xdr:sp macro="" textlink="">
      <xdr:nvSpPr>
        <xdr:cNvPr id="6112662" name="Rectangle 270">
          <a:extLst>
            <a:ext uri="{FF2B5EF4-FFF2-40B4-BE49-F238E27FC236}">
              <a16:creationId xmlns:a16="http://schemas.microsoft.com/office/drawing/2014/main" id="{00000000-0008-0000-3700-000096455D00}"/>
            </a:ext>
          </a:extLst>
        </xdr:cNvPr>
        <xdr:cNvSpPr>
          <a:spLocks noChangeArrowheads="1"/>
        </xdr:cNvSpPr>
      </xdr:nvSpPr>
      <xdr:spPr bwMode="auto">
        <a:xfrm>
          <a:off x="990600" y="998220"/>
          <a:ext cx="2171700" cy="0"/>
        </a:xfrm>
        <a:prstGeom prst="rect">
          <a:avLst/>
        </a:prstGeom>
        <a:solidFill>
          <a:srgbClr val="FFFF00">
            <a:alpha val="3098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5</xdr:row>
      <xdr:rowOff>45720</xdr:rowOff>
    </xdr:from>
    <xdr:to>
      <xdr:col>8</xdr:col>
      <xdr:colOff>662939</xdr:colOff>
      <xdr:row>30</xdr:row>
      <xdr:rowOff>281940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424940"/>
          <a:ext cx="6103619" cy="804672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33</xdr:row>
      <xdr:rowOff>38100</xdr:rowOff>
    </xdr:from>
    <xdr:to>
      <xdr:col>8</xdr:col>
      <xdr:colOff>662940</xdr:colOff>
      <xdr:row>62</xdr:row>
      <xdr:rowOff>259080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0134600"/>
          <a:ext cx="6080760" cy="91668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65</xdr:row>
      <xdr:rowOff>68580</xdr:rowOff>
    </xdr:from>
    <xdr:to>
      <xdr:col>8</xdr:col>
      <xdr:colOff>624840</xdr:colOff>
      <xdr:row>93</xdr:row>
      <xdr:rowOff>281940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0017740"/>
          <a:ext cx="6042660" cy="896112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96</xdr:row>
      <xdr:rowOff>68580</xdr:rowOff>
    </xdr:from>
    <xdr:to>
      <xdr:col>8</xdr:col>
      <xdr:colOff>640079</xdr:colOff>
      <xdr:row>124</xdr:row>
      <xdr:rowOff>236220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29702760"/>
          <a:ext cx="6042659" cy="8915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127</xdr:row>
      <xdr:rowOff>60960</xdr:rowOff>
    </xdr:from>
    <xdr:to>
      <xdr:col>8</xdr:col>
      <xdr:colOff>647700</xdr:colOff>
      <xdr:row>155</xdr:row>
      <xdr:rowOff>251460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9380160"/>
          <a:ext cx="6096000" cy="893826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</xdr:row>
          <xdr:rowOff>22860</xdr:rowOff>
        </xdr:from>
        <xdr:to>
          <xdr:col>2</xdr:col>
          <xdr:colOff>647700</xdr:colOff>
          <xdr:row>5</xdr:row>
          <xdr:rowOff>30480</xdr:rowOff>
        </xdr:to>
        <xdr:sp macro="" textlink="">
          <xdr:nvSpPr>
            <xdr:cNvPr id="1377330" name="Check Box 50" hidden="1">
              <a:extLst>
                <a:ext uri="{63B3BB69-23CF-44E3-9099-C40C66FF867C}">
                  <a14:compatExt spid="_x0000_s1377330"/>
                </a:ext>
                <a:ext uri="{FF2B5EF4-FFF2-40B4-BE49-F238E27FC236}">
                  <a16:creationId xmlns:a16="http://schemas.microsoft.com/office/drawing/2014/main" id="{00000000-0008-0000-3800-000032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373380</xdr:colOff>
          <xdr:row>4</xdr:row>
          <xdr:rowOff>45720</xdr:rowOff>
        </xdr:from>
        <xdr:to>
          <xdr:col>6</xdr:col>
          <xdr:colOff>678180</xdr:colOff>
          <xdr:row>5</xdr:row>
          <xdr:rowOff>68580</xdr:rowOff>
        </xdr:to>
        <xdr:sp macro="" textlink="">
          <xdr:nvSpPr>
            <xdr:cNvPr id="1377331" name="Check Box 51" hidden="1">
              <a:extLst>
                <a:ext uri="{63B3BB69-23CF-44E3-9099-C40C66FF867C}">
                  <a14:compatExt spid="_x0000_s1377331"/>
                </a:ext>
                <a:ext uri="{FF2B5EF4-FFF2-40B4-BE49-F238E27FC236}">
                  <a16:creationId xmlns:a16="http://schemas.microsoft.com/office/drawing/2014/main" id="{00000000-0008-0000-3800-000033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9</xdr:row>
          <xdr:rowOff>45720</xdr:rowOff>
        </xdr:from>
        <xdr:to>
          <xdr:col>7</xdr:col>
          <xdr:colOff>0</xdr:colOff>
          <xdr:row>10</xdr:row>
          <xdr:rowOff>68580</xdr:rowOff>
        </xdr:to>
        <xdr:sp macro="" textlink="">
          <xdr:nvSpPr>
            <xdr:cNvPr id="1377332" name="Check Box 52" hidden="1">
              <a:extLst>
                <a:ext uri="{63B3BB69-23CF-44E3-9099-C40C66FF867C}">
                  <a14:compatExt spid="_x0000_s1377332"/>
                </a:ext>
                <a:ext uri="{FF2B5EF4-FFF2-40B4-BE49-F238E27FC236}">
                  <a16:creationId xmlns:a16="http://schemas.microsoft.com/office/drawing/2014/main" id="{00000000-0008-0000-3800-000034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9</xdr:row>
          <xdr:rowOff>60960</xdr:rowOff>
        </xdr:from>
        <xdr:to>
          <xdr:col>2</xdr:col>
          <xdr:colOff>647700</xdr:colOff>
          <xdr:row>10</xdr:row>
          <xdr:rowOff>68580</xdr:rowOff>
        </xdr:to>
        <xdr:sp macro="" textlink="">
          <xdr:nvSpPr>
            <xdr:cNvPr id="1377333" name="Check Box 53" hidden="1">
              <a:extLst>
                <a:ext uri="{63B3BB69-23CF-44E3-9099-C40C66FF867C}">
                  <a14:compatExt spid="_x0000_s1377333"/>
                </a:ext>
                <a:ext uri="{FF2B5EF4-FFF2-40B4-BE49-F238E27FC236}">
                  <a16:creationId xmlns:a16="http://schemas.microsoft.com/office/drawing/2014/main" id="{00000000-0008-0000-3800-000035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4" name="Check Box 54" hidden="1">
              <a:extLst>
                <a:ext uri="{63B3BB69-23CF-44E3-9099-C40C66FF867C}">
                  <a14:compatExt spid="_x0000_s1377334"/>
                </a:ext>
                <a:ext uri="{FF2B5EF4-FFF2-40B4-BE49-F238E27FC236}">
                  <a16:creationId xmlns:a16="http://schemas.microsoft.com/office/drawing/2014/main" id="{00000000-0008-0000-3800-000036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11</xdr:row>
          <xdr:rowOff>60960</xdr:rowOff>
        </xdr:from>
        <xdr:to>
          <xdr:col>2</xdr:col>
          <xdr:colOff>647700</xdr:colOff>
          <xdr:row>12</xdr:row>
          <xdr:rowOff>68580</xdr:rowOff>
        </xdr:to>
        <xdr:sp macro="" textlink="">
          <xdr:nvSpPr>
            <xdr:cNvPr id="1377335" name="Check Box 55" hidden="1">
              <a:extLst>
                <a:ext uri="{63B3BB69-23CF-44E3-9099-C40C66FF867C}">
                  <a14:compatExt spid="_x0000_s1377335"/>
                </a:ext>
                <a:ext uri="{FF2B5EF4-FFF2-40B4-BE49-F238E27FC236}">
                  <a16:creationId xmlns:a16="http://schemas.microsoft.com/office/drawing/2014/main" id="{00000000-0008-0000-3800-000037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45720</xdr:rowOff>
        </xdr:from>
        <xdr:to>
          <xdr:col>7</xdr:col>
          <xdr:colOff>0</xdr:colOff>
          <xdr:row>12</xdr:row>
          <xdr:rowOff>68580</xdr:rowOff>
        </xdr:to>
        <xdr:sp macro="" textlink="">
          <xdr:nvSpPr>
            <xdr:cNvPr id="1377336" name="Check Box 56" hidden="1">
              <a:extLst>
                <a:ext uri="{63B3BB69-23CF-44E3-9099-C40C66FF867C}">
                  <a14:compatExt spid="_x0000_s1377336"/>
                </a:ext>
                <a:ext uri="{FF2B5EF4-FFF2-40B4-BE49-F238E27FC236}">
                  <a16:creationId xmlns:a16="http://schemas.microsoft.com/office/drawing/2014/main" id="{00000000-0008-0000-3800-000038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14</xdr:row>
          <xdr:rowOff>274320</xdr:rowOff>
        </xdr:from>
        <xdr:to>
          <xdr:col>2</xdr:col>
          <xdr:colOff>670560</xdr:colOff>
          <xdr:row>16</xdr:row>
          <xdr:rowOff>7620</xdr:rowOff>
        </xdr:to>
        <xdr:sp macro="" textlink="">
          <xdr:nvSpPr>
            <xdr:cNvPr id="1377337" name="Check Box 57" hidden="1">
              <a:extLst>
                <a:ext uri="{63B3BB69-23CF-44E3-9099-C40C66FF867C}">
                  <a14:compatExt spid="_x0000_s1377337"/>
                </a:ext>
                <a:ext uri="{FF2B5EF4-FFF2-40B4-BE49-F238E27FC236}">
                  <a16:creationId xmlns:a16="http://schemas.microsoft.com/office/drawing/2014/main" id="{00000000-0008-0000-3800-000039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13</xdr:row>
          <xdr:rowOff>274320</xdr:rowOff>
        </xdr:from>
        <xdr:to>
          <xdr:col>2</xdr:col>
          <xdr:colOff>670560</xdr:colOff>
          <xdr:row>15</xdr:row>
          <xdr:rowOff>7620</xdr:rowOff>
        </xdr:to>
        <xdr:sp macro="" textlink="">
          <xdr:nvSpPr>
            <xdr:cNvPr id="1377338" name="Check Box 58" hidden="1">
              <a:extLst>
                <a:ext uri="{63B3BB69-23CF-44E3-9099-C40C66FF867C}">
                  <a14:compatExt spid="_x0000_s1377338"/>
                </a:ext>
                <a:ext uri="{FF2B5EF4-FFF2-40B4-BE49-F238E27FC236}">
                  <a16:creationId xmlns:a16="http://schemas.microsoft.com/office/drawing/2014/main" id="{00000000-0008-0000-3800-00003A04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78</xdr:row>
      <xdr:rowOff>38100</xdr:rowOff>
    </xdr:from>
    <xdr:to>
      <xdr:col>8</xdr:col>
      <xdr:colOff>647700</xdr:colOff>
      <xdr:row>89</xdr:row>
      <xdr:rowOff>228600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2959060"/>
          <a:ext cx="5417820" cy="31242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17</xdr:row>
      <xdr:rowOff>47624</xdr:rowOff>
    </xdr:from>
    <xdr:to>
      <xdr:col>8</xdr:col>
      <xdr:colOff>647700</xdr:colOff>
      <xdr:row>28</xdr:row>
      <xdr:rowOff>297180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5358764"/>
          <a:ext cx="5417820" cy="368617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31</xdr:row>
      <xdr:rowOff>30480</xdr:rowOff>
    </xdr:from>
    <xdr:to>
      <xdr:col>8</xdr:col>
      <xdr:colOff>647700</xdr:colOff>
      <xdr:row>42</xdr:row>
      <xdr:rowOff>236220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9715500"/>
          <a:ext cx="5417820" cy="36423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46</xdr:row>
      <xdr:rowOff>32074</xdr:rowOff>
    </xdr:from>
    <xdr:to>
      <xdr:col>8</xdr:col>
      <xdr:colOff>640079</xdr:colOff>
      <xdr:row>57</xdr:row>
      <xdr:rowOff>220980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" y="14144314"/>
          <a:ext cx="5402579" cy="3625526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63</xdr:row>
      <xdr:rowOff>43814</xdr:rowOff>
    </xdr:from>
    <xdr:to>
      <xdr:col>8</xdr:col>
      <xdr:colOff>655320</xdr:colOff>
      <xdr:row>73</xdr:row>
      <xdr:rowOff>15239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9101434"/>
          <a:ext cx="5448300" cy="26384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143435</xdr:colOff>
      <xdr:row>8</xdr:row>
      <xdr:rowOff>143435</xdr:rowOff>
    </xdr:from>
    <xdr:to>
      <xdr:col>2</xdr:col>
      <xdr:colOff>304800</xdr:colOff>
      <xdr:row>9</xdr:row>
      <xdr:rowOff>98612</xdr:rowOff>
    </xdr:to>
    <xdr:cxnSp macro="">
      <xdr:nvCxnSpPr>
        <xdr:cNvPr id="4" name="ตัวเชื่อมต่อตรง 3"/>
        <xdr:cNvCxnSpPr/>
      </xdr:nvCxnSpPr>
      <xdr:spPr>
        <a:xfrm flipV="1">
          <a:off x="5629835" y="1801906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125506</xdr:colOff>
      <xdr:row>12</xdr:row>
      <xdr:rowOff>62752</xdr:rowOff>
    </xdr:from>
    <xdr:to>
      <xdr:col>2</xdr:col>
      <xdr:colOff>286871</xdr:colOff>
      <xdr:row>13</xdr:row>
      <xdr:rowOff>17930</xdr:rowOff>
    </xdr:to>
    <xdr:cxnSp macro="">
      <xdr:nvCxnSpPr>
        <xdr:cNvPr id="5" name="ตัวเชื่อมต่อตรง 4"/>
        <xdr:cNvCxnSpPr/>
      </xdr:nvCxnSpPr>
      <xdr:spPr>
        <a:xfrm flipV="1">
          <a:off x="5611906" y="3334870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125506</xdr:colOff>
      <xdr:row>15</xdr:row>
      <xdr:rowOff>197223</xdr:rowOff>
    </xdr:from>
    <xdr:to>
      <xdr:col>2</xdr:col>
      <xdr:colOff>286871</xdr:colOff>
      <xdr:row>15</xdr:row>
      <xdr:rowOff>421342</xdr:rowOff>
    </xdr:to>
    <xdr:cxnSp macro="">
      <xdr:nvCxnSpPr>
        <xdr:cNvPr id="7" name="ตัวเชื่อมต่อตรง 6"/>
        <xdr:cNvCxnSpPr/>
      </xdr:nvCxnSpPr>
      <xdr:spPr>
        <a:xfrm flipV="1">
          <a:off x="5611906" y="4276164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134471</xdr:colOff>
      <xdr:row>16</xdr:row>
      <xdr:rowOff>170331</xdr:rowOff>
    </xdr:from>
    <xdr:to>
      <xdr:col>2</xdr:col>
      <xdr:colOff>295836</xdr:colOff>
      <xdr:row>17</xdr:row>
      <xdr:rowOff>125508</xdr:rowOff>
    </xdr:to>
    <xdr:cxnSp macro="">
      <xdr:nvCxnSpPr>
        <xdr:cNvPr id="8" name="ตัวเชื่อมต่อตรง 7"/>
        <xdr:cNvCxnSpPr/>
      </xdr:nvCxnSpPr>
      <xdr:spPr>
        <a:xfrm flipV="1">
          <a:off x="5620871" y="4518213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143435</xdr:colOff>
      <xdr:row>8</xdr:row>
      <xdr:rowOff>143435</xdr:rowOff>
    </xdr:from>
    <xdr:to>
      <xdr:col>4</xdr:col>
      <xdr:colOff>304800</xdr:colOff>
      <xdr:row>9</xdr:row>
      <xdr:rowOff>98612</xdr:rowOff>
    </xdr:to>
    <xdr:cxnSp macro="">
      <xdr:nvCxnSpPr>
        <xdr:cNvPr id="12" name="ตัวเชื่อมต่อตรง 11"/>
        <xdr:cNvCxnSpPr/>
      </xdr:nvCxnSpPr>
      <xdr:spPr>
        <a:xfrm flipV="1">
          <a:off x="5629835" y="2339788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179294</xdr:colOff>
      <xdr:row>12</xdr:row>
      <xdr:rowOff>26893</xdr:rowOff>
    </xdr:from>
    <xdr:to>
      <xdr:col>4</xdr:col>
      <xdr:colOff>340659</xdr:colOff>
      <xdr:row>12</xdr:row>
      <xdr:rowOff>251012</xdr:rowOff>
    </xdr:to>
    <xdr:cxnSp macro="">
      <xdr:nvCxnSpPr>
        <xdr:cNvPr id="13" name="ตัวเชื่อมต่อตรง 12"/>
        <xdr:cNvCxnSpPr/>
      </xdr:nvCxnSpPr>
      <xdr:spPr>
        <a:xfrm flipV="1">
          <a:off x="6562165" y="3299011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179295</xdr:colOff>
      <xdr:row>15</xdr:row>
      <xdr:rowOff>188258</xdr:rowOff>
    </xdr:from>
    <xdr:to>
      <xdr:col>4</xdr:col>
      <xdr:colOff>340660</xdr:colOff>
      <xdr:row>15</xdr:row>
      <xdr:rowOff>412377</xdr:rowOff>
    </xdr:to>
    <xdr:cxnSp macro="">
      <xdr:nvCxnSpPr>
        <xdr:cNvPr id="14" name="ตัวเชื่อมต่อตรง 13"/>
        <xdr:cNvCxnSpPr/>
      </xdr:nvCxnSpPr>
      <xdr:spPr>
        <a:xfrm flipV="1">
          <a:off x="6562166" y="4267199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134471</xdr:colOff>
      <xdr:row>16</xdr:row>
      <xdr:rowOff>170331</xdr:rowOff>
    </xdr:from>
    <xdr:to>
      <xdr:col>4</xdr:col>
      <xdr:colOff>295836</xdr:colOff>
      <xdr:row>17</xdr:row>
      <xdr:rowOff>125508</xdr:rowOff>
    </xdr:to>
    <xdr:cxnSp macro="">
      <xdr:nvCxnSpPr>
        <xdr:cNvPr id="15" name="ตัวเชื่อมต่อตรง 14"/>
        <xdr:cNvCxnSpPr/>
      </xdr:nvCxnSpPr>
      <xdr:spPr>
        <a:xfrm flipV="1">
          <a:off x="5620871" y="4518213"/>
          <a:ext cx="161365" cy="22411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143435</xdr:colOff>
      <xdr:row>7</xdr:row>
      <xdr:rowOff>268942</xdr:rowOff>
    </xdr:from>
    <xdr:to>
      <xdr:col>2</xdr:col>
      <xdr:colOff>304800</xdr:colOff>
      <xdr:row>7</xdr:row>
      <xdr:rowOff>493060</xdr:rowOff>
    </xdr:to>
    <xdr:cxnSp macro="">
      <xdr:nvCxnSpPr>
        <xdr:cNvPr id="16" name="ตัวเชื่อมต่อตรง 15"/>
        <xdr:cNvCxnSpPr/>
      </xdr:nvCxnSpPr>
      <xdr:spPr>
        <a:xfrm flipV="1">
          <a:off x="5629835" y="1927413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206187</xdr:colOff>
      <xdr:row>7</xdr:row>
      <xdr:rowOff>277907</xdr:rowOff>
    </xdr:from>
    <xdr:to>
      <xdr:col>4</xdr:col>
      <xdr:colOff>367552</xdr:colOff>
      <xdr:row>7</xdr:row>
      <xdr:rowOff>502025</xdr:rowOff>
    </xdr:to>
    <xdr:cxnSp macro="">
      <xdr:nvCxnSpPr>
        <xdr:cNvPr id="17" name="ตัวเชื่อมต่อตรง 16"/>
        <xdr:cNvCxnSpPr/>
      </xdr:nvCxnSpPr>
      <xdr:spPr>
        <a:xfrm flipV="1">
          <a:off x="6589058" y="1936378"/>
          <a:ext cx="161365" cy="2241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CxnSpPr/>
      </xdr:nvCxnSpPr>
      <xdr:spPr>
        <a:xfrm flipV="1">
          <a:off x="5638800" y="208788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31" name="ตัวเชื่อมต่อตรง 30">
          <a:extLst>
            <a:ext uri="{FF2B5EF4-FFF2-40B4-BE49-F238E27FC236}">
              <a16:creationId xmlns:a16="http://schemas.microsoft.com/office/drawing/2014/main" id="{00000000-0008-0000-3A00-00001F000000}"/>
            </a:ext>
          </a:extLst>
        </xdr:cNvPr>
        <xdr:cNvCxnSpPr/>
      </xdr:nvCxnSpPr>
      <xdr:spPr>
        <a:xfrm flipV="1">
          <a:off x="6576060" y="2042160"/>
          <a:ext cx="16764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CxnSpPr/>
      </xdr:nvCxnSpPr>
      <xdr:spPr>
        <a:xfrm flipV="1">
          <a:off x="563880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CxnSpPr/>
      </xdr:nvCxnSpPr>
      <xdr:spPr>
        <a:xfrm flipV="1">
          <a:off x="6576060" y="164592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</xdr:row>
      <xdr:rowOff>472440</xdr:rowOff>
    </xdr:from>
    <xdr:to>
      <xdr:col>2</xdr:col>
      <xdr:colOff>320040</xdr:colOff>
      <xdr:row>6</xdr:row>
      <xdr:rowOff>609600</xdr:rowOff>
    </xdr:to>
    <xdr:cxnSp macro="">
      <xdr:nvCxnSpPr>
        <xdr:cNvPr id="11" name="ตัวเชื่อมต่อตรง 3">
          <a:extLst>
            <a:ext uri="{FF2B5EF4-FFF2-40B4-BE49-F238E27FC236}">
              <a16:creationId xmlns:a16="http://schemas.microsoft.com/office/drawing/2014/main" id="{00000000-0008-0000-3A00-00000B000000}"/>
            </a:ext>
          </a:extLst>
        </xdr:cNvPr>
        <xdr:cNvCxnSpPr/>
      </xdr:nvCxnSpPr>
      <xdr:spPr>
        <a:xfrm flipV="1">
          <a:off x="563880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2" name="ตัวเชื่อมต่อตรง 30">
          <a:extLst>
            <a:ext uri="{FF2B5EF4-FFF2-40B4-BE49-F238E27FC236}">
              <a16:creationId xmlns:a16="http://schemas.microsoft.com/office/drawing/2014/main" id="{00000000-0008-0000-3A00-00000C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426720</xdr:rowOff>
    </xdr:from>
    <xdr:to>
      <xdr:col>4</xdr:col>
      <xdr:colOff>358140</xdr:colOff>
      <xdr:row>6</xdr:row>
      <xdr:rowOff>563880</xdr:rowOff>
    </xdr:to>
    <xdr:cxnSp macro="">
      <xdr:nvCxnSpPr>
        <xdr:cNvPr id="14" name="ตัวเชื่อมต่อตรง 5">
          <a:extLst>
            <a:ext uri="{FF2B5EF4-FFF2-40B4-BE49-F238E27FC236}">
              <a16:creationId xmlns:a16="http://schemas.microsoft.com/office/drawing/2014/main" id="{00000000-0008-0000-3A00-00000E000000}"/>
            </a:ext>
          </a:extLst>
        </xdr:cNvPr>
        <xdr:cNvCxnSpPr/>
      </xdr:nvCxnSpPr>
      <xdr:spPr>
        <a:xfrm flipV="1">
          <a:off x="6576060" y="1767840"/>
          <a:ext cx="167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5</xdr:row>
      <xdr:rowOff>114300</xdr:rowOff>
    </xdr:from>
    <xdr:to>
      <xdr:col>2</xdr:col>
      <xdr:colOff>320040</xdr:colOff>
      <xdr:row>5</xdr:row>
      <xdr:rowOff>213360</xdr:rowOff>
    </xdr:to>
    <xdr:cxnSp macro="">
      <xdr:nvCxnSpPr>
        <xdr:cNvPr id="3" name="ตัวเชื่อมต่อตรง 2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5</xdr:row>
      <xdr:rowOff>76200</xdr:rowOff>
    </xdr:from>
    <xdr:to>
      <xdr:col>4</xdr:col>
      <xdr:colOff>350520</xdr:colOff>
      <xdr:row>5</xdr:row>
      <xdr:rowOff>175260</xdr:rowOff>
    </xdr:to>
    <xdr:cxnSp macro="">
      <xdr:nvCxnSpPr>
        <xdr:cNvPr id="15" name="ตัวเชื่อมต่อตรง 14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6</xdr:row>
      <xdr:rowOff>114300</xdr:rowOff>
    </xdr:from>
    <xdr:to>
      <xdr:col>2</xdr:col>
      <xdr:colOff>320040</xdr:colOff>
      <xdr:row>6</xdr:row>
      <xdr:rowOff>213360</xdr:rowOff>
    </xdr:to>
    <xdr:cxnSp macro="">
      <xdr:nvCxnSpPr>
        <xdr:cNvPr id="17" name="ตัวเชื่อมต่อตรง 16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6</xdr:row>
      <xdr:rowOff>76200</xdr:rowOff>
    </xdr:from>
    <xdr:to>
      <xdr:col>4</xdr:col>
      <xdr:colOff>350520</xdr:colOff>
      <xdr:row>6</xdr:row>
      <xdr:rowOff>175260</xdr:rowOff>
    </xdr:to>
    <xdr:cxnSp macro="">
      <xdr:nvCxnSpPr>
        <xdr:cNvPr id="18" name="ตัวเชื่อมต่อตรง 17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7</xdr:row>
      <xdr:rowOff>114300</xdr:rowOff>
    </xdr:from>
    <xdr:to>
      <xdr:col>2</xdr:col>
      <xdr:colOff>320040</xdr:colOff>
      <xdr:row>7</xdr:row>
      <xdr:rowOff>213360</xdr:rowOff>
    </xdr:to>
    <xdr:cxnSp macro="">
      <xdr:nvCxnSpPr>
        <xdr:cNvPr id="19" name="ตัวเชื่อมต่อตรง 18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7</xdr:row>
      <xdr:rowOff>76200</xdr:rowOff>
    </xdr:from>
    <xdr:to>
      <xdr:col>4</xdr:col>
      <xdr:colOff>350520</xdr:colOff>
      <xdr:row>7</xdr:row>
      <xdr:rowOff>175260</xdr:rowOff>
    </xdr:to>
    <xdr:cxnSp macro="">
      <xdr:nvCxnSpPr>
        <xdr:cNvPr id="20" name="ตัวเชื่อมต่อตรง 19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9</xdr:row>
      <xdr:rowOff>114300</xdr:rowOff>
    </xdr:from>
    <xdr:to>
      <xdr:col>2</xdr:col>
      <xdr:colOff>320040</xdr:colOff>
      <xdr:row>9</xdr:row>
      <xdr:rowOff>213360</xdr:rowOff>
    </xdr:to>
    <xdr:cxnSp macro="">
      <xdr:nvCxnSpPr>
        <xdr:cNvPr id="21" name="ตัวเชื่อมต่อตรง 20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9</xdr:row>
      <xdr:rowOff>76200</xdr:rowOff>
    </xdr:from>
    <xdr:to>
      <xdr:col>4</xdr:col>
      <xdr:colOff>350520</xdr:colOff>
      <xdr:row>9</xdr:row>
      <xdr:rowOff>175260</xdr:rowOff>
    </xdr:to>
    <xdr:cxnSp macro="">
      <xdr:nvCxnSpPr>
        <xdr:cNvPr id="22" name="ตัวเชื่อมต่อตรง 21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10</xdr:row>
      <xdr:rowOff>114300</xdr:rowOff>
    </xdr:from>
    <xdr:to>
      <xdr:col>2</xdr:col>
      <xdr:colOff>320040</xdr:colOff>
      <xdr:row>10</xdr:row>
      <xdr:rowOff>213360</xdr:rowOff>
    </xdr:to>
    <xdr:cxnSp macro="">
      <xdr:nvCxnSpPr>
        <xdr:cNvPr id="23" name="ตัวเชื่อมต่อตรง 22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10</xdr:row>
      <xdr:rowOff>76200</xdr:rowOff>
    </xdr:from>
    <xdr:to>
      <xdr:col>4</xdr:col>
      <xdr:colOff>350520</xdr:colOff>
      <xdr:row>10</xdr:row>
      <xdr:rowOff>175260</xdr:rowOff>
    </xdr:to>
    <xdr:cxnSp macro="">
      <xdr:nvCxnSpPr>
        <xdr:cNvPr id="24" name="ตัวเชื่อมต่อตรง 23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11</xdr:row>
      <xdr:rowOff>114300</xdr:rowOff>
    </xdr:from>
    <xdr:to>
      <xdr:col>2</xdr:col>
      <xdr:colOff>320040</xdr:colOff>
      <xdr:row>11</xdr:row>
      <xdr:rowOff>213360</xdr:rowOff>
    </xdr:to>
    <xdr:cxnSp macro="">
      <xdr:nvCxnSpPr>
        <xdr:cNvPr id="25" name="ตัวเชื่อมต่อตรง 24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11</xdr:row>
      <xdr:rowOff>76200</xdr:rowOff>
    </xdr:from>
    <xdr:to>
      <xdr:col>4</xdr:col>
      <xdr:colOff>350520</xdr:colOff>
      <xdr:row>11</xdr:row>
      <xdr:rowOff>175260</xdr:rowOff>
    </xdr:to>
    <xdr:cxnSp macro="">
      <xdr:nvCxnSpPr>
        <xdr:cNvPr id="26" name="ตัวเชื่อมต่อตรง 25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12</xdr:row>
      <xdr:rowOff>114300</xdr:rowOff>
    </xdr:from>
    <xdr:to>
      <xdr:col>2</xdr:col>
      <xdr:colOff>320040</xdr:colOff>
      <xdr:row>12</xdr:row>
      <xdr:rowOff>213360</xdr:rowOff>
    </xdr:to>
    <xdr:cxnSp macro="">
      <xdr:nvCxnSpPr>
        <xdr:cNvPr id="27" name="ตัวเชื่อมต่อตรง 26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12</xdr:row>
      <xdr:rowOff>76200</xdr:rowOff>
    </xdr:from>
    <xdr:to>
      <xdr:col>4</xdr:col>
      <xdr:colOff>350520</xdr:colOff>
      <xdr:row>12</xdr:row>
      <xdr:rowOff>175260</xdr:rowOff>
    </xdr:to>
    <xdr:cxnSp macro="">
      <xdr:nvCxnSpPr>
        <xdr:cNvPr id="28" name="ตัวเชื่อมต่อตรง 27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13</xdr:row>
      <xdr:rowOff>114300</xdr:rowOff>
    </xdr:from>
    <xdr:to>
      <xdr:col>2</xdr:col>
      <xdr:colOff>320040</xdr:colOff>
      <xdr:row>13</xdr:row>
      <xdr:rowOff>213360</xdr:rowOff>
    </xdr:to>
    <xdr:cxnSp macro="">
      <xdr:nvCxnSpPr>
        <xdr:cNvPr id="29" name="ตัวเชื่อมต่อตรง 28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13</xdr:row>
      <xdr:rowOff>76200</xdr:rowOff>
    </xdr:from>
    <xdr:to>
      <xdr:col>4</xdr:col>
      <xdr:colOff>350520</xdr:colOff>
      <xdr:row>13</xdr:row>
      <xdr:rowOff>175260</xdr:rowOff>
    </xdr:to>
    <xdr:cxnSp macro="">
      <xdr:nvCxnSpPr>
        <xdr:cNvPr id="30" name="ตัวเชื่อมต่อตรง 29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15</xdr:row>
      <xdr:rowOff>114300</xdr:rowOff>
    </xdr:from>
    <xdr:to>
      <xdr:col>2</xdr:col>
      <xdr:colOff>320040</xdr:colOff>
      <xdr:row>15</xdr:row>
      <xdr:rowOff>213360</xdr:rowOff>
    </xdr:to>
    <xdr:cxnSp macro="">
      <xdr:nvCxnSpPr>
        <xdr:cNvPr id="32" name="ตัวเชื่อมต่อตรง 31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15</xdr:row>
      <xdr:rowOff>76200</xdr:rowOff>
    </xdr:from>
    <xdr:to>
      <xdr:col>4</xdr:col>
      <xdr:colOff>350520</xdr:colOff>
      <xdr:row>15</xdr:row>
      <xdr:rowOff>175260</xdr:rowOff>
    </xdr:to>
    <xdr:cxnSp macro="">
      <xdr:nvCxnSpPr>
        <xdr:cNvPr id="33" name="ตัวเชื่อมต่อตรง 32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16</xdr:row>
      <xdr:rowOff>114300</xdr:rowOff>
    </xdr:from>
    <xdr:to>
      <xdr:col>2</xdr:col>
      <xdr:colOff>320040</xdr:colOff>
      <xdr:row>16</xdr:row>
      <xdr:rowOff>213360</xdr:rowOff>
    </xdr:to>
    <xdr:cxnSp macro="">
      <xdr:nvCxnSpPr>
        <xdr:cNvPr id="34" name="ตัวเชื่อมต่อตรง 33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16</xdr:row>
      <xdr:rowOff>76200</xdr:rowOff>
    </xdr:from>
    <xdr:to>
      <xdr:col>4</xdr:col>
      <xdr:colOff>350520</xdr:colOff>
      <xdr:row>16</xdr:row>
      <xdr:rowOff>175260</xdr:rowOff>
    </xdr:to>
    <xdr:cxnSp macro="">
      <xdr:nvCxnSpPr>
        <xdr:cNvPr id="35" name="ตัวเชื่อมต่อตรง 34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160020</xdr:colOff>
      <xdr:row>21</xdr:row>
      <xdr:rowOff>114300</xdr:rowOff>
    </xdr:from>
    <xdr:to>
      <xdr:col>2</xdr:col>
      <xdr:colOff>320040</xdr:colOff>
      <xdr:row>21</xdr:row>
      <xdr:rowOff>213360</xdr:rowOff>
    </xdr:to>
    <xdr:cxnSp macro="">
      <xdr:nvCxnSpPr>
        <xdr:cNvPr id="36" name="ตัวเชื่อมต่อตรง 35"/>
        <xdr:cNvCxnSpPr/>
      </xdr:nvCxnSpPr>
      <xdr:spPr>
        <a:xfrm flipV="1">
          <a:off x="5646420" y="13487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21</xdr:row>
      <xdr:rowOff>76200</xdr:rowOff>
    </xdr:from>
    <xdr:to>
      <xdr:col>4</xdr:col>
      <xdr:colOff>350520</xdr:colOff>
      <xdr:row>21</xdr:row>
      <xdr:rowOff>175260</xdr:rowOff>
    </xdr:to>
    <xdr:cxnSp macro="">
      <xdr:nvCxnSpPr>
        <xdr:cNvPr id="37" name="ตัวเชื่อมต่อตรง 36"/>
        <xdr:cNvCxnSpPr/>
      </xdr:nvCxnSpPr>
      <xdr:spPr>
        <a:xfrm flipV="1">
          <a:off x="6576060" y="13106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17</xdr:row>
      <xdr:rowOff>228600</xdr:rowOff>
    </xdr:from>
    <xdr:to>
      <xdr:col>2</xdr:col>
      <xdr:colOff>304800</xdr:colOff>
      <xdr:row>18</xdr:row>
      <xdr:rowOff>60960</xdr:rowOff>
    </xdr:to>
    <xdr:cxnSp macro="">
      <xdr:nvCxnSpPr>
        <xdr:cNvPr id="38" name="ตัวเชื่อมต่อตรง 37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17</xdr:row>
      <xdr:rowOff>228600</xdr:rowOff>
    </xdr:from>
    <xdr:to>
      <xdr:col>4</xdr:col>
      <xdr:colOff>304800</xdr:colOff>
      <xdr:row>18</xdr:row>
      <xdr:rowOff>60960</xdr:rowOff>
    </xdr:to>
    <xdr:cxnSp macro="">
      <xdr:nvCxnSpPr>
        <xdr:cNvPr id="39" name="ตัวเชื่อมต่อตรง 38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19</xdr:row>
      <xdr:rowOff>228600</xdr:rowOff>
    </xdr:from>
    <xdr:to>
      <xdr:col>2</xdr:col>
      <xdr:colOff>304800</xdr:colOff>
      <xdr:row>20</xdr:row>
      <xdr:rowOff>60960</xdr:rowOff>
    </xdr:to>
    <xdr:cxnSp macro="">
      <xdr:nvCxnSpPr>
        <xdr:cNvPr id="40" name="ตัวเชื่อมต่อตรง 39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144780</xdr:colOff>
      <xdr:row>22</xdr:row>
      <xdr:rowOff>228600</xdr:rowOff>
    </xdr:from>
    <xdr:to>
      <xdr:col>2</xdr:col>
      <xdr:colOff>304800</xdr:colOff>
      <xdr:row>23</xdr:row>
      <xdr:rowOff>60960</xdr:rowOff>
    </xdr:to>
    <xdr:cxnSp macro="">
      <xdr:nvCxnSpPr>
        <xdr:cNvPr id="41" name="ตัวเชื่อมต่อตรง 40"/>
        <xdr:cNvCxnSpPr/>
      </xdr:nvCxnSpPr>
      <xdr:spPr>
        <a:xfrm flipV="1">
          <a:off x="563118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19</xdr:row>
      <xdr:rowOff>228600</xdr:rowOff>
    </xdr:from>
    <xdr:to>
      <xdr:col>4</xdr:col>
      <xdr:colOff>304800</xdr:colOff>
      <xdr:row>20</xdr:row>
      <xdr:rowOff>60960</xdr:rowOff>
    </xdr:to>
    <xdr:cxnSp macro="">
      <xdr:nvCxnSpPr>
        <xdr:cNvPr id="42" name="ตัวเชื่อมต่อตรง 41"/>
        <xdr:cNvCxnSpPr/>
      </xdr:nvCxnSpPr>
      <xdr:spPr>
        <a:xfrm flipV="1">
          <a:off x="653034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144780</xdr:colOff>
      <xdr:row>22</xdr:row>
      <xdr:rowOff>228600</xdr:rowOff>
    </xdr:from>
    <xdr:to>
      <xdr:col>4</xdr:col>
      <xdr:colOff>304800</xdr:colOff>
      <xdr:row>23</xdr:row>
      <xdr:rowOff>60960</xdr:rowOff>
    </xdr:to>
    <xdr:cxnSp macro="">
      <xdr:nvCxnSpPr>
        <xdr:cNvPr id="43" name="ตัวเชื่อมต่อตรง 42"/>
        <xdr:cNvCxnSpPr/>
      </xdr:nvCxnSpPr>
      <xdr:spPr>
        <a:xfrm flipV="1">
          <a:off x="6530340" y="4663440"/>
          <a:ext cx="160020" cy="990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198120</xdr:rowOff>
    </xdr:from>
    <xdr:to>
      <xdr:col>2</xdr:col>
      <xdr:colOff>304800</xdr:colOff>
      <xdr:row>6</xdr:row>
      <xdr:rowOff>83820</xdr:rowOff>
    </xdr:to>
    <xdr:cxnSp macro="">
      <xdr:nvCxnSpPr>
        <xdr:cNvPr id="3" name="ตัวเชื่อมต่อตรง 2"/>
        <xdr:cNvCxnSpPr/>
      </xdr:nvCxnSpPr>
      <xdr:spPr>
        <a:xfrm flipV="1">
          <a:off x="5608320" y="143256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5</xdr:row>
      <xdr:rowOff>182880</xdr:rowOff>
    </xdr:from>
    <xdr:to>
      <xdr:col>4</xdr:col>
      <xdr:colOff>388620</xdr:colOff>
      <xdr:row>6</xdr:row>
      <xdr:rowOff>68580</xdr:rowOff>
    </xdr:to>
    <xdr:cxnSp macro="">
      <xdr:nvCxnSpPr>
        <xdr:cNvPr id="4" name="ตัวเชื่อมต่อตรง 3"/>
        <xdr:cNvCxnSpPr/>
      </xdr:nvCxnSpPr>
      <xdr:spPr>
        <a:xfrm flipV="1">
          <a:off x="6591300" y="141732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106680</xdr:colOff>
      <xdr:row>11</xdr:row>
      <xdr:rowOff>7620</xdr:rowOff>
    </xdr:from>
    <xdr:to>
      <xdr:col>2</xdr:col>
      <xdr:colOff>289560</xdr:colOff>
      <xdr:row>11</xdr:row>
      <xdr:rowOff>160020</xdr:rowOff>
    </xdr:to>
    <xdr:cxnSp macro="">
      <xdr:nvCxnSpPr>
        <xdr:cNvPr id="5" name="ตัวเชื่อมต่อตรง 4"/>
        <xdr:cNvCxnSpPr/>
      </xdr:nvCxnSpPr>
      <xdr:spPr>
        <a:xfrm flipV="1">
          <a:off x="5593080" y="284226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10</xdr:row>
      <xdr:rowOff>251460</xdr:rowOff>
    </xdr:from>
    <xdr:to>
      <xdr:col>4</xdr:col>
      <xdr:colOff>388620</xdr:colOff>
      <xdr:row>11</xdr:row>
      <xdr:rowOff>137160</xdr:rowOff>
    </xdr:to>
    <xdr:cxnSp macro="">
      <xdr:nvCxnSpPr>
        <xdr:cNvPr id="6" name="ตัวเชื่อมต่อตรง 5"/>
        <xdr:cNvCxnSpPr/>
      </xdr:nvCxnSpPr>
      <xdr:spPr>
        <a:xfrm flipV="1">
          <a:off x="6591300" y="28194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</xdr:colOff>
      <xdr:row>7</xdr:row>
      <xdr:rowOff>60960</xdr:rowOff>
    </xdr:from>
    <xdr:to>
      <xdr:col>2</xdr:col>
      <xdr:colOff>320040</xdr:colOff>
      <xdr:row>7</xdr:row>
      <xdr:rowOff>213360</xdr:rowOff>
    </xdr:to>
    <xdr:cxnSp macro="">
      <xdr:nvCxnSpPr>
        <xdr:cNvPr id="7" name="ตัวเชื่อมต่อตรง 6"/>
        <xdr:cNvCxnSpPr/>
      </xdr:nvCxnSpPr>
      <xdr:spPr>
        <a:xfrm flipV="1">
          <a:off x="5623560" y="18288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175260</xdr:colOff>
      <xdr:row>7</xdr:row>
      <xdr:rowOff>60960</xdr:rowOff>
    </xdr:from>
    <xdr:to>
      <xdr:col>4</xdr:col>
      <xdr:colOff>358140</xdr:colOff>
      <xdr:row>7</xdr:row>
      <xdr:rowOff>213360</xdr:rowOff>
    </xdr:to>
    <xdr:cxnSp macro="">
      <xdr:nvCxnSpPr>
        <xdr:cNvPr id="8" name="ตัวเชื่อมต่อตรง 7"/>
        <xdr:cNvCxnSpPr/>
      </xdr:nvCxnSpPr>
      <xdr:spPr>
        <a:xfrm flipV="1">
          <a:off x="6560820" y="18288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</xdr:colOff>
      <xdr:row>9</xdr:row>
      <xdr:rowOff>53340</xdr:rowOff>
    </xdr:from>
    <xdr:to>
      <xdr:col>2</xdr:col>
      <xdr:colOff>365760</xdr:colOff>
      <xdr:row>9</xdr:row>
      <xdr:rowOff>205740</xdr:rowOff>
    </xdr:to>
    <xdr:cxnSp macro="">
      <xdr:nvCxnSpPr>
        <xdr:cNvPr id="9" name="ตัวเชื่อมต่อตรง 8"/>
        <xdr:cNvCxnSpPr/>
      </xdr:nvCxnSpPr>
      <xdr:spPr>
        <a:xfrm flipV="1">
          <a:off x="5669280" y="235458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9</xdr:row>
      <xdr:rowOff>60960</xdr:rowOff>
    </xdr:from>
    <xdr:to>
      <xdr:col>4</xdr:col>
      <xdr:colOff>411480</xdr:colOff>
      <xdr:row>9</xdr:row>
      <xdr:rowOff>213360</xdr:rowOff>
    </xdr:to>
    <xdr:cxnSp macro="">
      <xdr:nvCxnSpPr>
        <xdr:cNvPr id="10" name="ตัวเชื่อมต่อตรง 9"/>
        <xdr:cNvCxnSpPr/>
      </xdr:nvCxnSpPr>
      <xdr:spPr>
        <a:xfrm flipV="1">
          <a:off x="6614160" y="2362200"/>
          <a:ext cx="182880" cy="152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3</xdr:row>
          <xdr:rowOff>22860</xdr:rowOff>
        </xdr:from>
        <xdr:to>
          <xdr:col>1</xdr:col>
          <xdr:colOff>647700</xdr:colOff>
          <xdr:row>3</xdr:row>
          <xdr:rowOff>297180</xdr:rowOff>
        </xdr:to>
        <xdr:sp macro="" textlink="">
          <xdr:nvSpPr>
            <xdr:cNvPr id="1417217" name="Check Box 1" hidden="1">
              <a:extLst>
                <a:ext uri="{63B3BB69-23CF-44E3-9099-C40C66FF867C}">
                  <a14:compatExt spid="_x0000_s1417217"/>
                </a:ext>
                <a:ext uri="{FF2B5EF4-FFF2-40B4-BE49-F238E27FC236}">
                  <a16:creationId xmlns:a16="http://schemas.microsoft.com/office/drawing/2014/main" id="{00000000-0008-0000-0600-000001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3</xdr:row>
          <xdr:rowOff>45720</xdr:rowOff>
        </xdr:from>
        <xdr:to>
          <xdr:col>5</xdr:col>
          <xdr:colOff>678180</xdr:colOff>
          <xdr:row>4</xdr:row>
          <xdr:rowOff>22860</xdr:rowOff>
        </xdr:to>
        <xdr:sp macro="" textlink="">
          <xdr:nvSpPr>
            <xdr:cNvPr id="1417218" name="Check Box 2" hidden="1">
              <a:extLst>
                <a:ext uri="{63B3BB69-23CF-44E3-9099-C40C66FF867C}">
                  <a14:compatExt spid="_x0000_s1417218"/>
                </a:ext>
                <a:ext uri="{FF2B5EF4-FFF2-40B4-BE49-F238E27FC236}">
                  <a16:creationId xmlns:a16="http://schemas.microsoft.com/office/drawing/2014/main" id="{00000000-0008-0000-0600-000002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45720</xdr:rowOff>
        </xdr:from>
        <xdr:to>
          <xdr:col>6</xdr:col>
          <xdr:colOff>0</xdr:colOff>
          <xdr:row>9</xdr:row>
          <xdr:rowOff>22860</xdr:rowOff>
        </xdr:to>
        <xdr:sp macro="" textlink="">
          <xdr:nvSpPr>
            <xdr:cNvPr id="1417219" name="Check Box 3" hidden="1">
              <a:extLst>
                <a:ext uri="{63B3BB69-23CF-44E3-9099-C40C66FF867C}">
                  <a14:compatExt spid="_x0000_s1417219"/>
                </a:ext>
                <a:ext uri="{FF2B5EF4-FFF2-40B4-BE49-F238E27FC236}">
                  <a16:creationId xmlns:a16="http://schemas.microsoft.com/office/drawing/2014/main" id="{00000000-0008-0000-0600-000003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</xdr:row>
          <xdr:rowOff>60960</xdr:rowOff>
        </xdr:from>
        <xdr:to>
          <xdr:col>1</xdr:col>
          <xdr:colOff>647700</xdr:colOff>
          <xdr:row>9</xdr:row>
          <xdr:rowOff>22860</xdr:rowOff>
        </xdr:to>
        <xdr:sp macro="" textlink="">
          <xdr:nvSpPr>
            <xdr:cNvPr id="1417220" name="Check Box 4" hidden="1">
              <a:extLst>
                <a:ext uri="{63B3BB69-23CF-44E3-9099-C40C66FF867C}">
                  <a14:compatExt spid="_x0000_s1417220"/>
                </a:ext>
                <a:ext uri="{FF2B5EF4-FFF2-40B4-BE49-F238E27FC236}">
                  <a16:creationId xmlns:a16="http://schemas.microsoft.com/office/drawing/2014/main" id="{00000000-0008-0000-0600-000004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12</xdr:row>
          <xdr:rowOff>274320</xdr:rowOff>
        </xdr:from>
        <xdr:to>
          <xdr:col>1</xdr:col>
          <xdr:colOff>670560</xdr:colOff>
          <xdr:row>13</xdr:row>
          <xdr:rowOff>236220</xdr:rowOff>
        </xdr:to>
        <xdr:sp macro="" textlink="">
          <xdr:nvSpPr>
            <xdr:cNvPr id="1417221" name="Check Box 5" hidden="1">
              <a:extLst>
                <a:ext uri="{63B3BB69-23CF-44E3-9099-C40C66FF867C}">
                  <a14:compatExt spid="_x0000_s1417221"/>
                </a:ext>
                <a:ext uri="{FF2B5EF4-FFF2-40B4-BE49-F238E27FC236}">
                  <a16:creationId xmlns:a16="http://schemas.microsoft.com/office/drawing/2014/main" id="{00000000-0008-0000-0600-000005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10</xdr:row>
          <xdr:rowOff>60960</xdr:rowOff>
        </xdr:from>
        <xdr:to>
          <xdr:col>1</xdr:col>
          <xdr:colOff>647700</xdr:colOff>
          <xdr:row>11</xdr:row>
          <xdr:rowOff>22860</xdr:rowOff>
        </xdr:to>
        <xdr:sp macro="" textlink="">
          <xdr:nvSpPr>
            <xdr:cNvPr id="1417222" name="Check Box 6" hidden="1">
              <a:extLst>
                <a:ext uri="{63B3BB69-23CF-44E3-9099-C40C66FF867C}">
                  <a14:compatExt spid="_x0000_s1417222"/>
                </a:ext>
                <a:ext uri="{FF2B5EF4-FFF2-40B4-BE49-F238E27FC236}">
                  <a16:creationId xmlns:a16="http://schemas.microsoft.com/office/drawing/2014/main" id="{00000000-0008-0000-0600-000006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45720</xdr:rowOff>
        </xdr:from>
        <xdr:to>
          <xdr:col>6</xdr:col>
          <xdr:colOff>0</xdr:colOff>
          <xdr:row>11</xdr:row>
          <xdr:rowOff>22860</xdr:rowOff>
        </xdr:to>
        <xdr:sp macro="" textlink="">
          <xdr:nvSpPr>
            <xdr:cNvPr id="1417223" name="Check Box 7" hidden="1">
              <a:extLst>
                <a:ext uri="{63B3BB69-23CF-44E3-9099-C40C66FF867C}">
                  <a14:compatExt spid="_x0000_s1417223"/>
                </a:ext>
                <a:ext uri="{FF2B5EF4-FFF2-40B4-BE49-F238E27FC236}">
                  <a16:creationId xmlns:a16="http://schemas.microsoft.com/office/drawing/2014/main" id="{00000000-0008-0000-0600-000007A0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22860</xdr:colOff>
      <xdr:row>114</xdr:row>
      <xdr:rowOff>30480</xdr:rowOff>
    </xdr:from>
    <xdr:ext cx="5417820" cy="403860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85" t="12122" r="26591" b="80740"/>
        <a:stretch/>
      </xdr:blipFill>
      <xdr:spPr>
        <a:xfrm>
          <a:off x="358140" y="13304520"/>
          <a:ext cx="5417820" cy="403860"/>
        </a:xfrm>
        <a:prstGeom prst="rect">
          <a:avLst/>
        </a:prstGeom>
      </xdr:spPr>
    </xdr:pic>
    <xdr:clientData/>
  </xdr:oneCellAnchor>
  <xdr:twoCellAnchor editAs="oneCell">
    <xdr:from>
      <xdr:col>1</xdr:col>
      <xdr:colOff>34104</xdr:colOff>
      <xdr:row>157</xdr:row>
      <xdr:rowOff>38100</xdr:rowOff>
    </xdr:from>
    <xdr:to>
      <xdr:col>8</xdr:col>
      <xdr:colOff>609600</xdr:colOff>
      <xdr:row>167</xdr:row>
      <xdr:rowOff>274320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384" y="35372040"/>
          <a:ext cx="5376096" cy="336042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99</xdr:row>
      <xdr:rowOff>30912</xdr:rowOff>
    </xdr:from>
    <xdr:to>
      <xdr:col>8</xdr:col>
      <xdr:colOff>624840</xdr:colOff>
      <xdr:row>110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30678552"/>
          <a:ext cx="5410200" cy="3710507"/>
        </a:xfrm>
        <a:prstGeom prst="rect">
          <a:avLst/>
        </a:prstGeom>
      </xdr:spPr>
    </xdr:pic>
    <xdr:clientData/>
  </xdr:twoCellAnchor>
  <xdr:twoCellAnchor editAs="oneCell">
    <xdr:from>
      <xdr:col>1</xdr:col>
      <xdr:colOff>99060</xdr:colOff>
      <xdr:row>86</xdr:row>
      <xdr:rowOff>53340</xdr:rowOff>
    </xdr:from>
    <xdr:to>
      <xdr:col>8</xdr:col>
      <xdr:colOff>632460</xdr:colOff>
      <xdr:row>97</xdr:row>
      <xdr:rowOff>251460</xdr:rowOff>
    </xdr:to>
    <xdr:pic>
      <xdr:nvPicPr>
        <xdr:cNvPr id="20" name="รูปภาพ 1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6639520"/>
          <a:ext cx="5334000" cy="363474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114</xdr:row>
      <xdr:rowOff>38100</xdr:rowOff>
    </xdr:from>
    <xdr:to>
      <xdr:col>8</xdr:col>
      <xdr:colOff>609600</xdr:colOff>
      <xdr:row>125</xdr:row>
      <xdr:rowOff>243840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35372040"/>
          <a:ext cx="5379720" cy="3642360"/>
        </a:xfrm>
        <a:prstGeom prst="rect">
          <a:avLst/>
        </a:prstGeom>
      </xdr:spPr>
    </xdr:pic>
    <xdr:clientData/>
  </xdr:twoCellAnchor>
  <xdr:twoCellAnchor editAs="oneCell">
    <xdr:from>
      <xdr:col>1</xdr:col>
      <xdr:colOff>42566</xdr:colOff>
      <xdr:row>142</xdr:row>
      <xdr:rowOff>60960</xdr:rowOff>
    </xdr:from>
    <xdr:to>
      <xdr:col>8</xdr:col>
      <xdr:colOff>586740</xdr:colOff>
      <xdr:row>153</xdr:row>
      <xdr:rowOff>274320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46" y="39456360"/>
          <a:ext cx="5344774" cy="36499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30</xdr:row>
      <xdr:rowOff>22860</xdr:rowOff>
    </xdr:from>
    <xdr:to>
      <xdr:col>8</xdr:col>
      <xdr:colOff>617220</xdr:colOff>
      <xdr:row>41</xdr:row>
      <xdr:rowOff>274320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" y="9113520"/>
          <a:ext cx="5379720" cy="36880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43</xdr:row>
      <xdr:rowOff>45720</xdr:rowOff>
    </xdr:from>
    <xdr:to>
      <xdr:col>8</xdr:col>
      <xdr:colOff>640080</xdr:colOff>
      <xdr:row>54</xdr:row>
      <xdr:rowOff>289560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3197840"/>
          <a:ext cx="5394960" cy="36804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58</xdr:row>
      <xdr:rowOff>30480</xdr:rowOff>
    </xdr:from>
    <xdr:to>
      <xdr:col>8</xdr:col>
      <xdr:colOff>624840</xdr:colOff>
      <xdr:row>69</xdr:row>
      <xdr:rowOff>289560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868900"/>
          <a:ext cx="5379720" cy="36957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71</xdr:row>
      <xdr:rowOff>30480</xdr:rowOff>
    </xdr:from>
    <xdr:to>
      <xdr:col>8</xdr:col>
      <xdr:colOff>609600</xdr:colOff>
      <xdr:row>82</xdr:row>
      <xdr:rowOff>251460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21930360"/>
          <a:ext cx="5379720" cy="36576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99558</xdr:colOff>
      <xdr:row>1</xdr:row>
      <xdr:rowOff>45720</xdr:rowOff>
    </xdr:from>
    <xdr:to>
      <xdr:col>8</xdr:col>
      <xdr:colOff>670559</xdr:colOff>
      <xdr:row>42</xdr:row>
      <xdr:rowOff>121920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58" y="266700"/>
          <a:ext cx="6057401" cy="78867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91</xdr:row>
      <xdr:rowOff>76200</xdr:rowOff>
    </xdr:from>
    <xdr:to>
      <xdr:col>8</xdr:col>
      <xdr:colOff>609600</xdr:colOff>
      <xdr:row>103</xdr:row>
      <xdr:rowOff>152399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9197340"/>
          <a:ext cx="6004560" cy="2362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116236</xdr:colOff>
      <xdr:row>103</xdr:row>
      <xdr:rowOff>160020</xdr:rowOff>
    </xdr:from>
    <xdr:to>
      <xdr:col>8</xdr:col>
      <xdr:colOff>624840</xdr:colOff>
      <xdr:row>116</xdr:row>
      <xdr:rowOff>167640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36" y="11567160"/>
          <a:ext cx="5995004" cy="2484120"/>
        </a:xfrm>
        <a:prstGeom prst="rect">
          <a:avLst/>
        </a:prstGeom>
      </xdr:spPr>
    </xdr:pic>
    <xdr:clientData/>
  </xdr:twoCellAnchor>
  <xdr:twoCellAnchor editAs="oneCell">
    <xdr:from>
      <xdr:col>0</xdr:col>
      <xdr:colOff>128324</xdr:colOff>
      <xdr:row>116</xdr:row>
      <xdr:rowOff>152400</xdr:rowOff>
    </xdr:from>
    <xdr:to>
      <xdr:col>8</xdr:col>
      <xdr:colOff>617220</xdr:colOff>
      <xdr:row>131</xdr:row>
      <xdr:rowOff>152400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24" y="14036040"/>
          <a:ext cx="5975296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271</xdr:row>
      <xdr:rowOff>53340</xdr:rowOff>
    </xdr:from>
    <xdr:to>
      <xdr:col>8</xdr:col>
      <xdr:colOff>640080</xdr:colOff>
      <xdr:row>311</xdr:row>
      <xdr:rowOff>190500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18036540"/>
          <a:ext cx="6057900" cy="775716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361</xdr:row>
      <xdr:rowOff>33337</xdr:rowOff>
    </xdr:from>
    <xdr:to>
      <xdr:col>8</xdr:col>
      <xdr:colOff>640080</xdr:colOff>
      <xdr:row>376</xdr:row>
      <xdr:rowOff>30481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6924317"/>
          <a:ext cx="6073140" cy="285464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376</xdr:row>
      <xdr:rowOff>22860</xdr:rowOff>
    </xdr:from>
    <xdr:to>
      <xdr:col>8</xdr:col>
      <xdr:colOff>662144</xdr:colOff>
      <xdr:row>390</xdr:row>
      <xdr:rowOff>7620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29771340"/>
          <a:ext cx="6087584" cy="265176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390</xdr:row>
      <xdr:rowOff>2390</xdr:rowOff>
    </xdr:from>
    <xdr:to>
      <xdr:col>8</xdr:col>
      <xdr:colOff>655320</xdr:colOff>
      <xdr:row>401</xdr:row>
      <xdr:rowOff>160020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32417870"/>
          <a:ext cx="6073140" cy="225313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316</xdr:row>
      <xdr:rowOff>0</xdr:rowOff>
    </xdr:from>
    <xdr:to>
      <xdr:col>8</xdr:col>
      <xdr:colOff>617220</xdr:colOff>
      <xdr:row>356</xdr:row>
      <xdr:rowOff>53340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26890980"/>
          <a:ext cx="6012180" cy="767334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406</xdr:row>
      <xdr:rowOff>45720</xdr:rowOff>
    </xdr:from>
    <xdr:to>
      <xdr:col>8</xdr:col>
      <xdr:colOff>601460</xdr:colOff>
      <xdr:row>420</xdr:row>
      <xdr:rowOff>15240</xdr:rowOff>
    </xdr:to>
    <xdr:pic>
      <xdr:nvPicPr>
        <xdr:cNvPr id="12" name="รูปภาพ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4752260"/>
          <a:ext cx="6026900" cy="263652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420</xdr:row>
      <xdr:rowOff>0</xdr:rowOff>
    </xdr:from>
    <xdr:to>
      <xdr:col>8</xdr:col>
      <xdr:colOff>614112</xdr:colOff>
      <xdr:row>433</xdr:row>
      <xdr:rowOff>38100</xdr:rowOff>
    </xdr:to>
    <xdr:pic>
      <xdr:nvPicPr>
        <xdr:cNvPr id="13" name="รูปภาพ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47373540"/>
          <a:ext cx="6016692" cy="251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104512</xdr:colOff>
      <xdr:row>433</xdr:row>
      <xdr:rowOff>7620</xdr:rowOff>
    </xdr:from>
    <xdr:to>
      <xdr:col>8</xdr:col>
      <xdr:colOff>624840</xdr:colOff>
      <xdr:row>446</xdr:row>
      <xdr:rowOff>175260</xdr:rowOff>
    </xdr:to>
    <xdr:pic>
      <xdr:nvPicPr>
        <xdr:cNvPr id="14" name="รูปภาพ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2" y="49857660"/>
          <a:ext cx="6006728" cy="264414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4</xdr:row>
      <xdr:rowOff>396240</xdr:rowOff>
    </xdr:from>
    <xdr:to>
      <xdr:col>2</xdr:col>
      <xdr:colOff>579120</xdr:colOff>
      <xdr:row>4</xdr:row>
      <xdr:rowOff>533400</xdr:rowOff>
    </xdr:to>
    <xdr:cxnSp macro="">
      <xdr:nvCxnSpPr>
        <xdr:cNvPr id="3" name="ตัวเชื่อมต่อตรง 2"/>
        <xdr:cNvCxnSpPr/>
      </xdr:nvCxnSpPr>
      <xdr:spPr>
        <a:xfrm flipV="1">
          <a:off x="3977640" y="147066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5</xdr:row>
      <xdr:rowOff>99060</xdr:rowOff>
    </xdr:from>
    <xdr:to>
      <xdr:col>1</xdr:col>
      <xdr:colOff>518160</xdr:colOff>
      <xdr:row>5</xdr:row>
      <xdr:rowOff>236220</xdr:rowOff>
    </xdr:to>
    <xdr:cxnSp macro="">
      <xdr:nvCxnSpPr>
        <xdr:cNvPr id="4" name="ตัวเชื่อมต่อตรง 3"/>
        <xdr:cNvCxnSpPr/>
      </xdr:nvCxnSpPr>
      <xdr:spPr>
        <a:xfrm flipV="1">
          <a:off x="3124200" y="14859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213360</xdr:colOff>
      <xdr:row>6</xdr:row>
      <xdr:rowOff>205740</xdr:rowOff>
    </xdr:from>
    <xdr:to>
      <xdr:col>2</xdr:col>
      <xdr:colOff>502920</xdr:colOff>
      <xdr:row>6</xdr:row>
      <xdr:rowOff>342900</xdr:rowOff>
    </xdr:to>
    <xdr:cxnSp macro="">
      <xdr:nvCxnSpPr>
        <xdr:cNvPr id="5" name="ตัวเชื่อมต่อตรง 4"/>
        <xdr:cNvCxnSpPr/>
      </xdr:nvCxnSpPr>
      <xdr:spPr>
        <a:xfrm flipV="1">
          <a:off x="3901440" y="265938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251460</xdr:colOff>
      <xdr:row>7</xdr:row>
      <xdr:rowOff>106680</xdr:rowOff>
    </xdr:from>
    <xdr:to>
      <xdr:col>1</xdr:col>
      <xdr:colOff>541020</xdr:colOff>
      <xdr:row>7</xdr:row>
      <xdr:rowOff>243840</xdr:rowOff>
    </xdr:to>
    <xdr:cxnSp macro="">
      <xdr:nvCxnSpPr>
        <xdr:cNvPr id="6" name="ตัวเชื่อมต่อตรง 5"/>
        <xdr:cNvCxnSpPr/>
      </xdr:nvCxnSpPr>
      <xdr:spPr>
        <a:xfrm flipV="1">
          <a:off x="3147060" y="211836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</xdr:colOff>
      <xdr:row>8</xdr:row>
      <xdr:rowOff>76200</xdr:rowOff>
    </xdr:from>
    <xdr:to>
      <xdr:col>1</xdr:col>
      <xdr:colOff>533400</xdr:colOff>
      <xdr:row>8</xdr:row>
      <xdr:rowOff>213360</xdr:rowOff>
    </xdr:to>
    <xdr:cxnSp macro="">
      <xdr:nvCxnSpPr>
        <xdr:cNvPr id="7" name="ตัวเชื่อมต่อตรง 6"/>
        <xdr:cNvCxnSpPr/>
      </xdr:nvCxnSpPr>
      <xdr:spPr>
        <a:xfrm flipV="1">
          <a:off x="3139440" y="24003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228600</xdr:colOff>
      <xdr:row>9</xdr:row>
      <xdr:rowOff>297180</xdr:rowOff>
    </xdr:from>
    <xdr:to>
      <xdr:col>1</xdr:col>
      <xdr:colOff>518160</xdr:colOff>
      <xdr:row>9</xdr:row>
      <xdr:rowOff>434340</xdr:rowOff>
    </xdr:to>
    <xdr:cxnSp macro="">
      <xdr:nvCxnSpPr>
        <xdr:cNvPr id="8" name="ตัวเชื่อมต่อตรง 7"/>
        <xdr:cNvCxnSpPr/>
      </xdr:nvCxnSpPr>
      <xdr:spPr>
        <a:xfrm flipV="1">
          <a:off x="3124200" y="29337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</xdr:colOff>
      <xdr:row>10</xdr:row>
      <xdr:rowOff>68580</xdr:rowOff>
    </xdr:from>
    <xdr:to>
      <xdr:col>1</xdr:col>
      <xdr:colOff>487680</xdr:colOff>
      <xdr:row>10</xdr:row>
      <xdr:rowOff>205740</xdr:rowOff>
    </xdr:to>
    <xdr:cxnSp macro="">
      <xdr:nvCxnSpPr>
        <xdr:cNvPr id="9" name="ตัวเชื่อมต่อตรง 8"/>
        <xdr:cNvCxnSpPr/>
      </xdr:nvCxnSpPr>
      <xdr:spPr>
        <a:xfrm flipV="1">
          <a:off x="3093720" y="3505200"/>
          <a:ext cx="289560" cy="1371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1</xdr:col>
          <xdr:colOff>647700</xdr:colOff>
          <xdr:row>5</xdr:row>
          <xdr:rowOff>30480</xdr:rowOff>
        </xdr:to>
        <xdr:sp macro="" textlink="">
          <xdr:nvSpPr>
            <xdr:cNvPr id="90166" name="Check Box 54" hidden="1">
              <a:extLst>
                <a:ext uri="{63B3BB69-23CF-44E3-9099-C40C66FF867C}">
                  <a14:compatExt spid="_x0000_s90166"/>
                </a:ext>
                <a:ext uri="{FF2B5EF4-FFF2-40B4-BE49-F238E27FC236}">
                  <a16:creationId xmlns:a16="http://schemas.microsoft.com/office/drawing/2014/main" id="{00000000-0008-0000-3F00-000036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90167" name="Check Box 55" hidden="1">
              <a:extLst>
                <a:ext uri="{63B3BB69-23CF-44E3-9099-C40C66FF867C}">
                  <a14:compatExt spid="_x0000_s90167"/>
                </a:ext>
                <a:ext uri="{FF2B5EF4-FFF2-40B4-BE49-F238E27FC236}">
                  <a16:creationId xmlns:a16="http://schemas.microsoft.com/office/drawing/2014/main" id="{00000000-0008-0000-3F00-000037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90168" name="Check Box 56" hidden="1">
              <a:extLst>
                <a:ext uri="{63B3BB69-23CF-44E3-9099-C40C66FF867C}">
                  <a14:compatExt spid="_x0000_s90168"/>
                </a:ext>
                <a:ext uri="{FF2B5EF4-FFF2-40B4-BE49-F238E27FC236}">
                  <a16:creationId xmlns:a16="http://schemas.microsoft.com/office/drawing/2014/main" id="{00000000-0008-0000-3F00-000038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1</xdr:col>
          <xdr:colOff>647700</xdr:colOff>
          <xdr:row>10</xdr:row>
          <xdr:rowOff>68580</xdr:rowOff>
        </xdr:to>
        <xdr:sp macro="" textlink="">
          <xdr:nvSpPr>
            <xdr:cNvPr id="90169" name="Check Box 57" hidden="1">
              <a:extLst>
                <a:ext uri="{63B3BB69-23CF-44E3-9099-C40C66FF867C}">
                  <a14:compatExt spid="_x0000_s90169"/>
                </a:ext>
                <a:ext uri="{FF2B5EF4-FFF2-40B4-BE49-F238E27FC236}">
                  <a16:creationId xmlns:a16="http://schemas.microsoft.com/office/drawing/2014/main" id="{00000000-0008-0000-3F00-000039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0" name="Check Box 58" hidden="1">
              <a:extLst>
                <a:ext uri="{63B3BB69-23CF-44E3-9099-C40C66FF867C}">
                  <a14:compatExt spid="_x0000_s90170"/>
                </a:ext>
                <a:ext uri="{FF2B5EF4-FFF2-40B4-BE49-F238E27FC236}">
                  <a16:creationId xmlns:a16="http://schemas.microsoft.com/office/drawing/2014/main" id="{00000000-0008-0000-3F00-00003A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1</xdr:col>
          <xdr:colOff>647700</xdr:colOff>
          <xdr:row>12</xdr:row>
          <xdr:rowOff>68580</xdr:rowOff>
        </xdr:to>
        <xdr:sp macro="" textlink="">
          <xdr:nvSpPr>
            <xdr:cNvPr id="90171" name="Check Box 59" hidden="1">
              <a:extLst>
                <a:ext uri="{63B3BB69-23CF-44E3-9099-C40C66FF867C}">
                  <a14:compatExt spid="_x0000_s90171"/>
                </a:ext>
                <a:ext uri="{FF2B5EF4-FFF2-40B4-BE49-F238E27FC236}">
                  <a16:creationId xmlns:a16="http://schemas.microsoft.com/office/drawing/2014/main" id="{00000000-0008-0000-3F00-00003B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90172" name="Check Box 60" hidden="1">
              <a:extLst>
                <a:ext uri="{63B3BB69-23CF-44E3-9099-C40C66FF867C}">
                  <a14:compatExt spid="_x0000_s90172"/>
                </a:ext>
                <a:ext uri="{FF2B5EF4-FFF2-40B4-BE49-F238E27FC236}">
                  <a16:creationId xmlns:a16="http://schemas.microsoft.com/office/drawing/2014/main" id="{00000000-0008-0000-3F00-00003C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274320</xdr:rowOff>
        </xdr:from>
        <xdr:to>
          <xdr:col>1</xdr:col>
          <xdr:colOff>670560</xdr:colOff>
          <xdr:row>16</xdr:row>
          <xdr:rowOff>7620</xdr:rowOff>
        </xdr:to>
        <xdr:sp macro="" textlink="">
          <xdr:nvSpPr>
            <xdr:cNvPr id="90173" name="Check Box 61" hidden="1">
              <a:extLst>
                <a:ext uri="{63B3BB69-23CF-44E3-9099-C40C66FF867C}">
                  <a14:compatExt spid="_x0000_s90173"/>
                </a:ext>
                <a:ext uri="{FF2B5EF4-FFF2-40B4-BE49-F238E27FC236}">
                  <a16:creationId xmlns:a16="http://schemas.microsoft.com/office/drawing/2014/main" id="{00000000-0008-0000-3F00-00003D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13</xdr:row>
          <xdr:rowOff>274320</xdr:rowOff>
        </xdr:from>
        <xdr:to>
          <xdr:col>1</xdr:col>
          <xdr:colOff>670560</xdr:colOff>
          <xdr:row>15</xdr:row>
          <xdr:rowOff>7620</xdr:rowOff>
        </xdr:to>
        <xdr:sp macro="" textlink="">
          <xdr:nvSpPr>
            <xdr:cNvPr id="90174" name="Check Box 62" hidden="1">
              <a:extLst>
                <a:ext uri="{63B3BB69-23CF-44E3-9099-C40C66FF867C}">
                  <a14:compatExt spid="_x0000_s90174"/>
                </a:ext>
                <a:ext uri="{FF2B5EF4-FFF2-40B4-BE49-F238E27FC236}">
                  <a16:creationId xmlns:a16="http://schemas.microsoft.com/office/drawing/2014/main" id="{00000000-0008-0000-3F00-00003E6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38100</xdr:colOff>
      <xdr:row>106</xdr:row>
      <xdr:rowOff>30480</xdr:rowOff>
    </xdr:from>
    <xdr:to>
      <xdr:col>8</xdr:col>
      <xdr:colOff>807720</xdr:colOff>
      <xdr:row>119</xdr:row>
      <xdr:rowOff>259080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2560260"/>
          <a:ext cx="5570220" cy="42900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53</xdr:row>
      <xdr:rowOff>30480</xdr:rowOff>
    </xdr:from>
    <xdr:to>
      <xdr:col>8</xdr:col>
      <xdr:colOff>807719</xdr:colOff>
      <xdr:row>65</xdr:row>
      <xdr:rowOff>198120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16466820"/>
          <a:ext cx="5562599" cy="38709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21</xdr:row>
      <xdr:rowOff>36194</xdr:rowOff>
    </xdr:from>
    <xdr:to>
      <xdr:col>8</xdr:col>
      <xdr:colOff>800100</xdr:colOff>
      <xdr:row>32</xdr:row>
      <xdr:rowOff>259080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6604634"/>
          <a:ext cx="5562600" cy="3659506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36</xdr:row>
      <xdr:rowOff>45720</xdr:rowOff>
    </xdr:from>
    <xdr:to>
      <xdr:col>8</xdr:col>
      <xdr:colOff>784860</xdr:colOff>
      <xdr:row>49</xdr:row>
      <xdr:rowOff>228600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11308080"/>
          <a:ext cx="5516880" cy="419862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71</xdr:row>
      <xdr:rowOff>45720</xdr:rowOff>
    </xdr:from>
    <xdr:to>
      <xdr:col>8</xdr:col>
      <xdr:colOff>754380</xdr:colOff>
      <xdr:row>83</xdr:row>
      <xdr:rowOff>297180</xdr:rowOff>
    </xdr:to>
    <xdr:pic>
      <xdr:nvPicPr>
        <xdr:cNvPr id="16" name="รูปภาพ 1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21945600"/>
          <a:ext cx="5494020" cy="40081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88</xdr:row>
      <xdr:rowOff>38100</xdr:rowOff>
    </xdr:from>
    <xdr:to>
      <xdr:col>8</xdr:col>
      <xdr:colOff>777240</xdr:colOff>
      <xdr:row>100</xdr:row>
      <xdr:rowOff>266700</xdr:rowOff>
    </xdr:to>
    <xdr:pic>
      <xdr:nvPicPr>
        <xdr:cNvPr id="17" name="รูปภาพ 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27096720"/>
          <a:ext cx="5547360" cy="398526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8</xdr:col>
      <xdr:colOff>645519</xdr:colOff>
      <xdr:row>50</xdr:row>
      <xdr:rowOff>167640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"/>
          <a:ext cx="6009999" cy="892302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2316</xdr:rowOff>
    </xdr:from>
    <xdr:to>
      <xdr:col>8</xdr:col>
      <xdr:colOff>617220</xdr:colOff>
      <xdr:row>50</xdr:row>
      <xdr:rowOff>167640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316"/>
          <a:ext cx="5974080" cy="892832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8</xdr:col>
      <xdr:colOff>609600</xdr:colOff>
      <xdr:row>50</xdr:row>
      <xdr:rowOff>160020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0"/>
          <a:ext cx="5994400" cy="902716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508000</xdr:colOff>
      <xdr:row>50</xdr:row>
      <xdr:rowOff>160020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2800" cy="90500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9</xdr:row>
      <xdr:rowOff>466725</xdr:rowOff>
    </xdr:from>
    <xdr:to>
      <xdr:col>5</xdr:col>
      <xdr:colOff>504825</xdr:colOff>
      <xdr:row>9</xdr:row>
      <xdr:rowOff>569913</xdr:rowOff>
    </xdr:to>
    <xdr:sp macro="" textlink="">
      <xdr:nvSpPr>
        <xdr:cNvPr id="7" name="แผนผังลำดับงาน: ตัวเชื่อมต่อ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4286250" y="31146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381000</xdr:colOff>
      <xdr:row>7</xdr:row>
      <xdr:rowOff>466725</xdr:rowOff>
    </xdr:from>
    <xdr:to>
      <xdr:col>3</xdr:col>
      <xdr:colOff>495300</xdr:colOff>
      <xdr:row>7</xdr:row>
      <xdr:rowOff>548786</xdr:rowOff>
    </xdr:to>
    <xdr:sp macro="" textlink="">
      <xdr:nvSpPr>
        <xdr:cNvPr id="8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485775</xdr:colOff>
      <xdr:row>9</xdr:row>
      <xdr:rowOff>390525</xdr:rowOff>
    </xdr:from>
    <xdr:to>
      <xdr:col>2</xdr:col>
      <xdr:colOff>600075</xdr:colOff>
      <xdr:row>9</xdr:row>
      <xdr:rowOff>493713</xdr:rowOff>
    </xdr:to>
    <xdr:sp macro="" textlink="">
      <xdr:nvSpPr>
        <xdr:cNvPr id="9" name="แผนผังลำดับงาน: ตัวเชื่อมต่อ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 bwMode="auto">
        <a:xfrm>
          <a:off x="2143125" y="301942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392430</xdr:colOff>
      <xdr:row>7</xdr:row>
      <xdr:rowOff>429260</xdr:rowOff>
    </xdr:from>
    <xdr:to>
      <xdr:col>1</xdr:col>
      <xdr:colOff>506730</xdr:colOff>
      <xdr:row>7</xdr:row>
      <xdr:rowOff>526242</xdr:rowOff>
    </xdr:to>
    <xdr:sp macro="" textlink="">
      <xdr:nvSpPr>
        <xdr:cNvPr id="10" name="แผนผังลำดับงาน: ตัวเชื่อมต่อ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 bwMode="auto">
        <a:xfrm>
          <a:off x="981075" y="30384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485775</xdr:colOff>
      <xdr:row>9</xdr:row>
      <xdr:rowOff>432435</xdr:rowOff>
    </xdr:from>
    <xdr:to>
      <xdr:col>6</xdr:col>
      <xdr:colOff>600075</xdr:colOff>
      <xdr:row>9</xdr:row>
      <xdr:rowOff>542502</xdr:rowOff>
    </xdr:to>
    <xdr:sp macro="" textlink="">
      <xdr:nvSpPr>
        <xdr:cNvPr id="12" name="แผนผังลำดับงาน: ตัวเชื่อมต่อ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6200775" y="3381375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381000</xdr:colOff>
      <xdr:row>7</xdr:row>
      <xdr:rowOff>466725</xdr:rowOff>
    </xdr:from>
    <xdr:to>
      <xdr:col>4</xdr:col>
      <xdr:colOff>495300</xdr:colOff>
      <xdr:row>7</xdr:row>
      <xdr:rowOff>548786</xdr:rowOff>
    </xdr:to>
    <xdr:sp macro="" textlink="">
      <xdr:nvSpPr>
        <xdr:cNvPr id="2" name="แผนผังลำดับงาน: ตัวเชื่อมต่อ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3209925" y="3638550"/>
          <a:ext cx="114300" cy="95250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1</xdr:col>
      <xdr:colOff>502920</xdr:colOff>
      <xdr:row>7</xdr:row>
      <xdr:rowOff>525780</xdr:rowOff>
    </xdr:from>
    <xdr:to>
      <xdr:col>2</xdr:col>
      <xdr:colOff>480060</xdr:colOff>
      <xdr:row>9</xdr:row>
      <xdr:rowOff>419100</xdr:rowOff>
    </xdr:to>
    <xdr:sp macro="" textlink="">
      <xdr:nvSpPr>
        <xdr:cNvPr id="6764249" name="Line 1333">
          <a:extLst>
            <a:ext uri="{FF2B5EF4-FFF2-40B4-BE49-F238E27FC236}">
              <a16:creationId xmlns:a16="http://schemas.microsoft.com/office/drawing/2014/main" id="{00000000-0008-0000-0700-0000D9366700}"/>
            </a:ext>
          </a:extLst>
        </xdr:cNvPr>
        <xdr:cNvSpPr>
          <a:spLocks noChangeShapeType="1"/>
        </xdr:cNvSpPr>
      </xdr:nvSpPr>
      <xdr:spPr bwMode="auto">
        <a:xfrm>
          <a:off x="998220" y="2255520"/>
          <a:ext cx="1089660" cy="108204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601980</xdr:colOff>
      <xdr:row>7</xdr:row>
      <xdr:rowOff>533400</xdr:rowOff>
    </xdr:from>
    <xdr:to>
      <xdr:col>3</xdr:col>
      <xdr:colOff>373380</xdr:colOff>
      <xdr:row>9</xdr:row>
      <xdr:rowOff>441960</xdr:rowOff>
    </xdr:to>
    <xdr:sp macro="" textlink="">
      <xdr:nvSpPr>
        <xdr:cNvPr id="6764250" name="Line 1335">
          <a:extLst>
            <a:ext uri="{FF2B5EF4-FFF2-40B4-BE49-F238E27FC236}">
              <a16:creationId xmlns:a16="http://schemas.microsoft.com/office/drawing/2014/main" id="{00000000-0008-0000-0700-0000DA366700}"/>
            </a:ext>
          </a:extLst>
        </xdr:cNvPr>
        <xdr:cNvSpPr>
          <a:spLocks noChangeShapeType="1"/>
        </xdr:cNvSpPr>
      </xdr:nvSpPr>
      <xdr:spPr bwMode="auto">
        <a:xfrm flipH="1">
          <a:off x="2209800" y="2263140"/>
          <a:ext cx="830580" cy="109728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510540</xdr:colOff>
      <xdr:row>7</xdr:row>
      <xdr:rowOff>518160</xdr:rowOff>
    </xdr:from>
    <xdr:to>
      <xdr:col>4</xdr:col>
      <xdr:colOff>388620</xdr:colOff>
      <xdr:row>7</xdr:row>
      <xdr:rowOff>518160</xdr:rowOff>
    </xdr:to>
    <xdr:sp macro="" textlink="">
      <xdr:nvSpPr>
        <xdr:cNvPr id="6764251" name="Line 1336">
          <a:extLst>
            <a:ext uri="{FF2B5EF4-FFF2-40B4-BE49-F238E27FC236}">
              <a16:creationId xmlns:a16="http://schemas.microsoft.com/office/drawing/2014/main" id="{00000000-0008-0000-0700-0000DB366700}"/>
            </a:ext>
          </a:extLst>
        </xdr:cNvPr>
        <xdr:cNvSpPr>
          <a:spLocks noChangeShapeType="1"/>
        </xdr:cNvSpPr>
      </xdr:nvSpPr>
      <xdr:spPr bwMode="auto">
        <a:xfrm>
          <a:off x="3177540" y="2247900"/>
          <a:ext cx="845820" cy="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495300</xdr:colOff>
      <xdr:row>7</xdr:row>
      <xdr:rowOff>533400</xdr:rowOff>
    </xdr:from>
    <xdr:to>
      <xdr:col>5</xdr:col>
      <xdr:colOff>403860</xdr:colOff>
      <xdr:row>9</xdr:row>
      <xdr:rowOff>472440</xdr:rowOff>
    </xdr:to>
    <xdr:sp macro="" textlink="">
      <xdr:nvSpPr>
        <xdr:cNvPr id="6764252" name="Line 1337">
          <a:extLst>
            <a:ext uri="{FF2B5EF4-FFF2-40B4-BE49-F238E27FC236}">
              <a16:creationId xmlns:a16="http://schemas.microsoft.com/office/drawing/2014/main" id="{00000000-0008-0000-0700-0000DC366700}"/>
            </a:ext>
          </a:extLst>
        </xdr:cNvPr>
        <xdr:cNvSpPr>
          <a:spLocks noChangeShapeType="1"/>
        </xdr:cNvSpPr>
      </xdr:nvSpPr>
      <xdr:spPr bwMode="auto">
        <a:xfrm>
          <a:off x="4130040" y="2263140"/>
          <a:ext cx="914400" cy="112776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495300</xdr:colOff>
      <xdr:row>9</xdr:row>
      <xdr:rowOff>502920</xdr:rowOff>
    </xdr:from>
    <xdr:to>
      <xdr:col>6</xdr:col>
      <xdr:colOff>571500</xdr:colOff>
      <xdr:row>9</xdr:row>
      <xdr:rowOff>548640</xdr:rowOff>
    </xdr:to>
    <xdr:sp macro="" textlink="">
      <xdr:nvSpPr>
        <xdr:cNvPr id="6764253" name="Line 1338">
          <a:extLst>
            <a:ext uri="{FF2B5EF4-FFF2-40B4-BE49-F238E27FC236}">
              <a16:creationId xmlns:a16="http://schemas.microsoft.com/office/drawing/2014/main" id="{00000000-0008-0000-0700-0000DD366700}"/>
            </a:ext>
          </a:extLst>
        </xdr:cNvPr>
        <xdr:cNvSpPr>
          <a:spLocks noChangeShapeType="1"/>
        </xdr:cNvSpPr>
      </xdr:nvSpPr>
      <xdr:spPr bwMode="auto">
        <a:xfrm flipV="1">
          <a:off x="5135880" y="3421380"/>
          <a:ext cx="1143000" cy="45720"/>
        </a:xfrm>
        <a:prstGeom prst="line">
          <a:avLst/>
        </a:prstGeom>
        <a:noFill/>
        <a:ln w="9525">
          <a:solidFill>
            <a:srgbClr val="00B0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424180</xdr:colOff>
      <xdr:row>7</xdr:row>
      <xdr:rowOff>228600</xdr:rowOff>
    </xdr:from>
    <xdr:to>
      <xdr:col>5</xdr:col>
      <xdr:colOff>501650</xdr:colOff>
      <xdr:row>7</xdr:row>
      <xdr:rowOff>234950</xdr:rowOff>
    </xdr:to>
    <xdr:sp macro="" textlink="">
      <xdr:nvSpPr>
        <xdr:cNvPr id="13" name="Line 1338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919480" y="2406650"/>
          <a:ext cx="4217670" cy="63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358775</xdr:colOff>
      <xdr:row>7</xdr:row>
      <xdr:rowOff>149225</xdr:rowOff>
    </xdr:from>
    <xdr:to>
      <xdr:col>1</xdr:col>
      <xdr:colOff>473075</xdr:colOff>
      <xdr:row>7</xdr:row>
      <xdr:rowOff>259292</xdr:rowOff>
    </xdr:to>
    <xdr:sp macro="" textlink="">
      <xdr:nvSpPr>
        <xdr:cNvPr id="14" name="แผนผังลำดับงาน: ตัวเชื่อมต่อ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 bwMode="auto">
        <a:xfrm>
          <a:off x="854075" y="24796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428625</xdr:colOff>
      <xdr:row>7</xdr:row>
      <xdr:rowOff>161925</xdr:rowOff>
    </xdr:from>
    <xdr:to>
      <xdr:col>2</xdr:col>
      <xdr:colOff>542925</xdr:colOff>
      <xdr:row>7</xdr:row>
      <xdr:rowOff>271992</xdr:rowOff>
    </xdr:to>
    <xdr:sp macro="" textlink="">
      <xdr:nvSpPr>
        <xdr:cNvPr id="15" name="แผนผังลำดับงาน: ตัวเชื่อมต่อ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 bwMode="auto">
        <a:xfrm>
          <a:off x="203517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3</xdr:col>
      <xdr:colOff>377825</xdr:colOff>
      <xdr:row>7</xdr:row>
      <xdr:rowOff>161925</xdr:rowOff>
    </xdr:from>
    <xdr:to>
      <xdr:col>3</xdr:col>
      <xdr:colOff>492125</xdr:colOff>
      <xdr:row>7</xdr:row>
      <xdr:rowOff>271992</xdr:rowOff>
    </xdr:to>
    <xdr:sp macro="" textlink="">
      <xdr:nvSpPr>
        <xdr:cNvPr id="16" name="แผนผังลำดับงาน: ตัวเชื่อมต่อ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 bwMode="auto">
        <a:xfrm>
          <a:off x="30448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4</xdr:col>
      <xdr:colOff>377825</xdr:colOff>
      <xdr:row>7</xdr:row>
      <xdr:rowOff>161925</xdr:rowOff>
    </xdr:from>
    <xdr:to>
      <xdr:col>4</xdr:col>
      <xdr:colOff>492125</xdr:colOff>
      <xdr:row>7</xdr:row>
      <xdr:rowOff>271992</xdr:rowOff>
    </xdr:to>
    <xdr:sp macro="" textlink="">
      <xdr:nvSpPr>
        <xdr:cNvPr id="17" name="แผนผังลำดับงาน: ตัวเชื่อมต่อ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 bwMode="auto">
        <a:xfrm>
          <a:off x="40100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428625</xdr:colOff>
      <xdr:row>7</xdr:row>
      <xdr:rowOff>161925</xdr:rowOff>
    </xdr:from>
    <xdr:to>
      <xdr:col>5</xdr:col>
      <xdr:colOff>542925</xdr:colOff>
      <xdr:row>7</xdr:row>
      <xdr:rowOff>271992</xdr:rowOff>
    </xdr:to>
    <xdr:sp macro="" textlink="">
      <xdr:nvSpPr>
        <xdr:cNvPr id="18" name="แผนผังลำดับงาน: ตัวเชื่อมต่อ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 bwMode="auto">
        <a:xfrm>
          <a:off x="5064125" y="23399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6</xdr:col>
      <xdr:colOff>460375</xdr:colOff>
      <xdr:row>9</xdr:row>
      <xdr:rowOff>155575</xdr:rowOff>
    </xdr:from>
    <xdr:to>
      <xdr:col>6</xdr:col>
      <xdr:colOff>574675</xdr:colOff>
      <xdr:row>9</xdr:row>
      <xdr:rowOff>265642</xdr:rowOff>
    </xdr:to>
    <xdr:sp macro="" textlink="">
      <xdr:nvSpPr>
        <xdr:cNvPr id="19" name="แผนผังลำดับงาน: ตัวเชื่อมต่อ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6162675" y="352107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5</xdr:col>
      <xdr:colOff>527050</xdr:colOff>
      <xdr:row>7</xdr:row>
      <xdr:rowOff>254000</xdr:rowOff>
    </xdr:from>
    <xdr:to>
      <xdr:col>6</xdr:col>
      <xdr:colOff>514350</xdr:colOff>
      <xdr:row>9</xdr:row>
      <xdr:rowOff>228600</xdr:rowOff>
    </xdr:to>
    <xdr:sp macro="" textlink="">
      <xdr:nvSpPr>
        <xdr:cNvPr id="20" name="Line 1338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>
          <a:off x="5162550" y="2432050"/>
          <a:ext cx="1054100" cy="116205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307975</xdr:colOff>
      <xdr:row>3</xdr:row>
      <xdr:rowOff>117475</xdr:rowOff>
    </xdr:from>
    <xdr:to>
      <xdr:col>3</xdr:col>
      <xdr:colOff>422275</xdr:colOff>
      <xdr:row>3</xdr:row>
      <xdr:rowOff>227542</xdr:rowOff>
    </xdr:to>
    <xdr:sp macro="" textlink="">
      <xdr:nvSpPr>
        <xdr:cNvPr id="22" name="แผนผังลำดับงาน: ตัวเชื่อมต่อ 2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 bwMode="auto">
        <a:xfrm>
          <a:off x="2974975" y="974725"/>
          <a:ext cx="114300" cy="110067"/>
        </a:xfrm>
        <a:prstGeom prst="flowChartConnector">
          <a:avLst/>
        </a:prstGeom>
        <a:ln cap="rnd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h-TH"/>
        </a:p>
      </xdr:txBody>
    </xdr:sp>
    <xdr:clientData/>
  </xdr:twoCellAnchor>
  <xdr:twoCellAnchor>
    <xdr:from>
      <xdr:col>2</xdr:col>
      <xdr:colOff>952500</xdr:colOff>
      <xdr:row>3</xdr:row>
      <xdr:rowOff>184150</xdr:rowOff>
    </xdr:from>
    <xdr:to>
      <xdr:col>3</xdr:col>
      <xdr:colOff>863600</xdr:colOff>
      <xdr:row>3</xdr:row>
      <xdr:rowOff>190500</xdr:rowOff>
    </xdr:to>
    <xdr:cxnSp macro="">
      <xdr:nvCxnSpPr>
        <xdr:cNvPr id="4" name="ตัวเชื่อมต่อตรง 3"/>
        <xdr:cNvCxnSpPr/>
      </xdr:nvCxnSpPr>
      <xdr:spPr>
        <a:xfrm>
          <a:off x="2559050" y="1041400"/>
          <a:ext cx="971550" cy="63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301625</xdr:colOff>
      <xdr:row>4</xdr:row>
      <xdr:rowOff>79375</xdr:rowOff>
    </xdr:from>
    <xdr:to>
      <xdr:col>3</xdr:col>
      <xdr:colOff>415925</xdr:colOff>
      <xdr:row>4</xdr:row>
      <xdr:rowOff>189442</xdr:rowOff>
    </xdr:to>
    <xdr:sp macro="" textlink="">
      <xdr:nvSpPr>
        <xdr:cNvPr id="26" name="แผนผังลำดับงาน: ตัวเชื่อมต่อ 2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 bwMode="auto">
        <a:xfrm>
          <a:off x="2968625" y="1247775"/>
          <a:ext cx="114300" cy="110067"/>
        </a:xfrm>
        <a:prstGeom prst="flowChartConnector">
          <a:avLst/>
        </a:prstGeom>
        <a:ln cap="rnd" cmpd="sng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th-TH"/>
        </a:p>
      </xdr:txBody>
    </xdr:sp>
    <xdr:clientData/>
  </xdr:twoCellAnchor>
  <xdr:twoCellAnchor>
    <xdr:from>
      <xdr:col>2</xdr:col>
      <xdr:colOff>971550</xdr:colOff>
      <xdr:row>4</xdr:row>
      <xdr:rowOff>146050</xdr:rowOff>
    </xdr:from>
    <xdr:to>
      <xdr:col>3</xdr:col>
      <xdr:colOff>882650</xdr:colOff>
      <xdr:row>4</xdr:row>
      <xdr:rowOff>152400</xdr:rowOff>
    </xdr:to>
    <xdr:cxnSp macro="">
      <xdr:nvCxnSpPr>
        <xdr:cNvPr id="27" name="ตัวเชื่อมต่อตรง 26"/>
        <xdr:cNvCxnSpPr/>
      </xdr:nvCxnSpPr>
      <xdr:spPr>
        <a:xfrm>
          <a:off x="2578100" y="1314450"/>
          <a:ext cx="971550" cy="6350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6</xdr:row>
      <xdr:rowOff>22860</xdr:rowOff>
    </xdr:from>
    <xdr:to>
      <xdr:col>9</xdr:col>
      <xdr:colOff>594360</xdr:colOff>
      <xdr:row>27</xdr:row>
      <xdr:rowOff>259080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1821180"/>
          <a:ext cx="5654040" cy="66446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</xdr:row>
      <xdr:rowOff>45720</xdr:rowOff>
    </xdr:from>
    <xdr:to>
      <xdr:col>9</xdr:col>
      <xdr:colOff>601980</xdr:colOff>
      <xdr:row>56</xdr:row>
      <xdr:rowOff>274320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8862060"/>
          <a:ext cx="5722620" cy="8465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4</xdr:row>
          <xdr:rowOff>22860</xdr:rowOff>
        </xdr:from>
        <xdr:to>
          <xdr:col>2</xdr:col>
          <xdr:colOff>0</xdr:colOff>
          <xdr:row>5</xdr:row>
          <xdr:rowOff>30480</xdr:rowOff>
        </xdr:to>
        <xdr:sp macro="" textlink="">
          <xdr:nvSpPr>
            <xdr:cNvPr id="1291443" name="Check Box 179" hidden="1">
              <a:extLst>
                <a:ext uri="{63B3BB69-23CF-44E3-9099-C40C66FF867C}">
                  <a14:compatExt spid="_x0000_s1291443"/>
                </a:ext>
                <a:ext uri="{FF2B5EF4-FFF2-40B4-BE49-F238E27FC236}">
                  <a16:creationId xmlns:a16="http://schemas.microsoft.com/office/drawing/2014/main" id="{00000000-0008-0000-0900-0000B3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5</xdr:col>
          <xdr:colOff>678180</xdr:colOff>
          <xdr:row>5</xdr:row>
          <xdr:rowOff>68580</xdr:rowOff>
        </xdr:to>
        <xdr:sp macro="" textlink="">
          <xdr:nvSpPr>
            <xdr:cNvPr id="1291444" name="Check Box 180" hidden="1">
              <a:extLst>
                <a:ext uri="{63B3BB69-23CF-44E3-9099-C40C66FF867C}">
                  <a14:compatExt spid="_x0000_s1291444"/>
                </a:ext>
                <a:ext uri="{FF2B5EF4-FFF2-40B4-BE49-F238E27FC236}">
                  <a16:creationId xmlns:a16="http://schemas.microsoft.com/office/drawing/2014/main" id="{00000000-0008-0000-0900-0000B4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45720</xdr:rowOff>
        </xdr:from>
        <xdr:to>
          <xdr:col>6</xdr:col>
          <xdr:colOff>0</xdr:colOff>
          <xdr:row>10</xdr:row>
          <xdr:rowOff>68580</xdr:rowOff>
        </xdr:to>
        <xdr:sp macro="" textlink="">
          <xdr:nvSpPr>
            <xdr:cNvPr id="1291445" name="Check Box 181" hidden="1">
              <a:extLst>
                <a:ext uri="{63B3BB69-23CF-44E3-9099-C40C66FF867C}">
                  <a14:compatExt spid="_x0000_s1291445"/>
                </a:ext>
                <a:ext uri="{FF2B5EF4-FFF2-40B4-BE49-F238E27FC236}">
                  <a16:creationId xmlns:a16="http://schemas.microsoft.com/office/drawing/2014/main" id="{00000000-0008-0000-0900-0000B5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60960</xdr:rowOff>
        </xdr:from>
        <xdr:to>
          <xdr:col>2</xdr:col>
          <xdr:colOff>0</xdr:colOff>
          <xdr:row>10</xdr:row>
          <xdr:rowOff>68580</xdr:rowOff>
        </xdr:to>
        <xdr:sp macro="" textlink="">
          <xdr:nvSpPr>
            <xdr:cNvPr id="1291446" name="Check Box 182" hidden="1">
              <a:extLst>
                <a:ext uri="{63B3BB69-23CF-44E3-9099-C40C66FF867C}">
                  <a14:compatExt spid="_x0000_s1291446"/>
                </a:ext>
                <a:ext uri="{FF2B5EF4-FFF2-40B4-BE49-F238E27FC236}">
                  <a16:creationId xmlns:a16="http://schemas.microsoft.com/office/drawing/2014/main" id="{00000000-0008-0000-0900-0000B6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11</xdr:row>
          <xdr:rowOff>60960</xdr:rowOff>
        </xdr:from>
        <xdr:to>
          <xdr:col>2</xdr:col>
          <xdr:colOff>0</xdr:colOff>
          <xdr:row>12</xdr:row>
          <xdr:rowOff>68580</xdr:rowOff>
        </xdr:to>
        <xdr:sp macro="" textlink="">
          <xdr:nvSpPr>
            <xdr:cNvPr id="1291448" name="Check Box 184" hidden="1">
              <a:extLst>
                <a:ext uri="{63B3BB69-23CF-44E3-9099-C40C66FF867C}">
                  <a14:compatExt spid="_x0000_s1291448"/>
                </a:ext>
                <a:ext uri="{FF2B5EF4-FFF2-40B4-BE49-F238E27FC236}">
                  <a16:creationId xmlns:a16="http://schemas.microsoft.com/office/drawing/2014/main" id="{00000000-0008-0000-0900-0000B8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11</xdr:row>
          <xdr:rowOff>45720</xdr:rowOff>
        </xdr:from>
        <xdr:to>
          <xdr:col>6</xdr:col>
          <xdr:colOff>0</xdr:colOff>
          <xdr:row>12</xdr:row>
          <xdr:rowOff>68580</xdr:rowOff>
        </xdr:to>
        <xdr:sp macro="" textlink="">
          <xdr:nvSpPr>
            <xdr:cNvPr id="1291449" name="Check Box 185" hidden="1">
              <a:extLst>
                <a:ext uri="{63B3BB69-23CF-44E3-9099-C40C66FF867C}">
                  <a14:compatExt spid="_x0000_s1291449"/>
                </a:ext>
                <a:ext uri="{FF2B5EF4-FFF2-40B4-BE49-F238E27FC236}">
                  <a16:creationId xmlns:a16="http://schemas.microsoft.com/office/drawing/2014/main" id="{00000000-0008-0000-0900-0000B9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365760</xdr:colOff>
          <xdr:row>14</xdr:row>
          <xdr:rowOff>0</xdr:rowOff>
        </xdr:from>
        <xdr:to>
          <xdr:col>2</xdr:col>
          <xdr:colOff>22860</xdr:colOff>
          <xdr:row>15</xdr:row>
          <xdr:rowOff>7620</xdr:rowOff>
        </xdr:to>
        <xdr:sp macro="" textlink="">
          <xdr:nvSpPr>
            <xdr:cNvPr id="1291468" name="Check Box 204" hidden="1">
              <a:extLst>
                <a:ext uri="{63B3BB69-23CF-44E3-9099-C40C66FF867C}">
                  <a14:compatExt spid="_x0000_s1291468"/>
                </a:ext>
                <a:ext uri="{FF2B5EF4-FFF2-40B4-BE49-F238E27FC236}">
                  <a16:creationId xmlns:a16="http://schemas.microsoft.com/office/drawing/2014/main" id="{00000000-0008-0000-0900-0000CCB41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30480</xdr:colOff>
      <xdr:row>95</xdr:row>
      <xdr:rowOff>30480</xdr:rowOff>
    </xdr:from>
    <xdr:to>
      <xdr:col>8</xdr:col>
      <xdr:colOff>487680</xdr:colOff>
      <xdr:row>107</xdr:row>
      <xdr:rowOff>304800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24864060"/>
          <a:ext cx="5219700" cy="40233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48</xdr:row>
      <xdr:rowOff>18164</xdr:rowOff>
    </xdr:from>
    <xdr:to>
      <xdr:col>8</xdr:col>
      <xdr:colOff>525780</xdr:colOff>
      <xdr:row>61</xdr:row>
      <xdr:rowOff>15240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15067664"/>
          <a:ext cx="5265420" cy="415759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63</xdr:row>
      <xdr:rowOff>304800</xdr:rowOff>
    </xdr:from>
    <xdr:to>
      <xdr:col>8</xdr:col>
      <xdr:colOff>541020</xdr:colOff>
      <xdr:row>76</xdr:row>
      <xdr:rowOff>304800</xdr:rowOff>
    </xdr:to>
    <xdr:pic>
      <xdr:nvPicPr>
        <xdr:cNvPr id="7" name="รูปภาพ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" y="20139660"/>
          <a:ext cx="5288280" cy="4061460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</xdr:colOff>
      <xdr:row>18</xdr:row>
      <xdr:rowOff>38100</xdr:rowOff>
    </xdr:from>
    <xdr:to>
      <xdr:col>8</xdr:col>
      <xdr:colOff>487680</xdr:colOff>
      <xdr:row>30</xdr:row>
      <xdr:rowOff>251460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5615940"/>
          <a:ext cx="5181600" cy="3962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33</xdr:row>
      <xdr:rowOff>22860</xdr:rowOff>
    </xdr:from>
    <xdr:to>
      <xdr:col>8</xdr:col>
      <xdr:colOff>502920</xdr:colOff>
      <xdr:row>45</xdr:row>
      <xdr:rowOff>281940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" y="10287000"/>
          <a:ext cx="5212080" cy="409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18</xdr:row>
          <xdr:rowOff>7620</xdr:rowOff>
        </xdr:from>
        <xdr:to>
          <xdr:col>4</xdr:col>
          <xdr:colOff>426720</xdr:colOff>
          <xdr:row>19</xdr:row>
          <xdr:rowOff>83820</xdr:rowOff>
        </xdr:to>
        <xdr:sp macro="" textlink="">
          <xdr:nvSpPr>
            <xdr:cNvPr id="6400001" name="Check Box 1" hidden="1">
              <a:extLst>
                <a:ext uri="{63B3BB69-23CF-44E3-9099-C40C66FF867C}">
                  <a14:compatExt spid="_x0000_s6400001"/>
                </a:ext>
                <a:ext uri="{FF2B5EF4-FFF2-40B4-BE49-F238E27FC236}">
                  <a16:creationId xmlns:a16="http://schemas.microsoft.com/office/drawing/2014/main" id="{00000000-0008-0000-0D00-000001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19</xdr:row>
          <xdr:rowOff>7620</xdr:rowOff>
        </xdr:from>
        <xdr:to>
          <xdr:col>4</xdr:col>
          <xdr:colOff>426720</xdr:colOff>
          <xdr:row>20</xdr:row>
          <xdr:rowOff>68580</xdr:rowOff>
        </xdr:to>
        <xdr:sp macro="" textlink="">
          <xdr:nvSpPr>
            <xdr:cNvPr id="6400002" name="Check Box 2" hidden="1">
              <a:extLst>
                <a:ext uri="{63B3BB69-23CF-44E3-9099-C40C66FF867C}">
                  <a14:compatExt spid="_x0000_s6400002"/>
                </a:ext>
                <a:ext uri="{FF2B5EF4-FFF2-40B4-BE49-F238E27FC236}">
                  <a16:creationId xmlns:a16="http://schemas.microsoft.com/office/drawing/2014/main" id="{00000000-0008-0000-0D00-000002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20</xdr:row>
          <xdr:rowOff>7620</xdr:rowOff>
        </xdr:from>
        <xdr:to>
          <xdr:col>4</xdr:col>
          <xdr:colOff>426720</xdr:colOff>
          <xdr:row>21</xdr:row>
          <xdr:rowOff>68580</xdr:rowOff>
        </xdr:to>
        <xdr:sp macro="" textlink="">
          <xdr:nvSpPr>
            <xdr:cNvPr id="6400003" name="Check Box 3" hidden="1">
              <a:extLst>
                <a:ext uri="{63B3BB69-23CF-44E3-9099-C40C66FF867C}">
                  <a14:compatExt spid="_x0000_s6400003"/>
                </a:ext>
                <a:ext uri="{FF2B5EF4-FFF2-40B4-BE49-F238E27FC236}">
                  <a16:creationId xmlns:a16="http://schemas.microsoft.com/office/drawing/2014/main" id="{00000000-0008-0000-0D00-000003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18</xdr:row>
          <xdr:rowOff>7620</xdr:rowOff>
        </xdr:from>
        <xdr:to>
          <xdr:col>4</xdr:col>
          <xdr:colOff>419100</xdr:colOff>
          <xdr:row>19</xdr:row>
          <xdr:rowOff>83820</xdr:rowOff>
        </xdr:to>
        <xdr:sp macro="" textlink="">
          <xdr:nvSpPr>
            <xdr:cNvPr id="6400004" name="Check Box 4" hidden="1">
              <a:extLst>
                <a:ext uri="{63B3BB69-23CF-44E3-9099-C40C66FF867C}">
                  <a14:compatExt spid="_x0000_s6400004"/>
                </a:ext>
                <a:ext uri="{FF2B5EF4-FFF2-40B4-BE49-F238E27FC236}">
                  <a16:creationId xmlns:a16="http://schemas.microsoft.com/office/drawing/2014/main" id="{00000000-0008-0000-0D00-000004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19</xdr:row>
          <xdr:rowOff>7620</xdr:rowOff>
        </xdr:from>
        <xdr:to>
          <xdr:col>4</xdr:col>
          <xdr:colOff>419100</xdr:colOff>
          <xdr:row>20</xdr:row>
          <xdr:rowOff>68580</xdr:rowOff>
        </xdr:to>
        <xdr:sp macro="" textlink="">
          <xdr:nvSpPr>
            <xdr:cNvPr id="6400005" name="Check Box 5" hidden="1">
              <a:extLst>
                <a:ext uri="{63B3BB69-23CF-44E3-9099-C40C66FF867C}">
                  <a14:compatExt spid="_x0000_s6400005"/>
                </a:ext>
                <a:ext uri="{FF2B5EF4-FFF2-40B4-BE49-F238E27FC236}">
                  <a16:creationId xmlns:a16="http://schemas.microsoft.com/office/drawing/2014/main" id="{00000000-0008-0000-0D00-000005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7620</xdr:rowOff>
        </xdr:from>
        <xdr:to>
          <xdr:col>4</xdr:col>
          <xdr:colOff>419100</xdr:colOff>
          <xdr:row>21</xdr:row>
          <xdr:rowOff>68580</xdr:rowOff>
        </xdr:to>
        <xdr:sp macro="" textlink="">
          <xdr:nvSpPr>
            <xdr:cNvPr id="6400006" name="Check Box 6" hidden="1">
              <a:extLst>
                <a:ext uri="{63B3BB69-23CF-44E3-9099-C40C66FF867C}">
                  <a14:compatExt spid="_x0000_s6400006"/>
                </a:ext>
                <a:ext uri="{FF2B5EF4-FFF2-40B4-BE49-F238E27FC236}">
                  <a16:creationId xmlns:a16="http://schemas.microsoft.com/office/drawing/2014/main" id="{00000000-0008-0000-0D00-000006A8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2/formbuild_256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619;&#3634;&#3618;&#3591;&#3634;&#3609;/&#3619;&#3634;&#3618;&#3591;&#3634;&#3609;&#3585;&#3634;&#3619;&#3592;&#3633;&#3604;&#3585;&#3634;&#3619;&#3614;&#3621;&#3633;&#3591;&#3591;&#3634;&#3609;_&#3617;&#3627;&#3634;&#3623;&#3636;&#3607;&#3618;&#3634;&#3621;&#3633;&#3618;&#3649;&#3617;&#3656;&#3650;&#3592;&#3657;%2060/&#3650;&#3588;&#3619;&#3591;&#3585;&#3634;&#3619;&#3626;&#3656;&#3591;&#3648;&#3626;&#3619;&#3636;&#3617;&#3649;&#3621;&#3632;&#3585;&#3635;&#3585;&#3633;&#3610;&#3604;&#3641;&#3649;&#3621;&#3629;&#3634;&#3588;&#3634;&#3619;&#3588;&#3623;&#3610;&#3588;&#3640;&#3617;&#3616;&#3634;&#3588;&#3619;&#3633;&#3600;%20%20&#3619;&#3632;&#3618;&#3632;&#3607;&#3637;&#3656;%202%20%20(&#3649;&#3626;&#3591;&#3626;&#3623;&#3656;&#3634;&#3591;-&#3648;&#3588;&#3619;&#3639;&#3656;&#3629;&#3591;&#3611;&#3619;&#3633;&#3610;&#3629;&#3634;&#3585;&#3634;&#362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  <sheetName val="Energy Consumption &amp; EEI _PPW"/>
      <sheetName val="fas"/>
      <sheetName val="CU03+SF01-4"/>
      <sheetName val="การใช้พลังงาน(1)"/>
    </sheetNames>
    <sheetDataSet>
      <sheetData sheetId="0" refreshError="1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Eirr"/>
      <sheetName val="CV005 CCA to FM"/>
      <sheetName val="CV001 FM for upload"/>
      <sheetName val="work order"/>
      <sheetName val="SBM2 (FG.1)"/>
      <sheetName val="Fuel_Type"/>
      <sheetName val="ก_3"/>
      <sheetName val="SBM2_(FG_1)"/>
      <sheetName val="work_order"/>
      <sheetName val="UW FRM E2"/>
      <sheetName val="SUM น้ำ"/>
      <sheetName val="NOJOS"/>
      <sheetName val="FIAT"/>
      <sheetName val="rawData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คำรับรอง"/>
      <sheetName val="สารบัญ"/>
      <sheetName val="ข้อมูลเบื้องต้น"/>
      <sheetName val="ขั้นตอน1"/>
      <sheetName val="คำสั่งแต่งตั้ง"/>
      <sheetName val="วิธีการเผยแพร่"/>
      <sheetName val="เอกสารเผยแพร่"/>
      <sheetName val="ขั้นตอน2"/>
      <sheetName val="ขั้นตอน3"/>
      <sheetName val="เอกสารเผยแพร่นโยบาย"/>
      <sheetName val="ขั้นตอน4 "/>
      <sheetName val="4.1.1 ข้อมูลการใช้อาคาร_60"/>
      <sheetName val="ข้อมูลการใช้อาคารรายเดือน_60"/>
      <sheetName val="หม้อแปลงปัจจุบัน"/>
      <sheetName val="ไฟฟ้าปี 60"/>
      <sheetName val="เชื้อเพลิง 60"/>
      <sheetName val="เชื้อเพลิงเพื่อผลิตไฟฟ้า 60"/>
      <sheetName val="สัดส่วนไฟฟ้า 60"/>
      <sheetName val="สัดส่วนเชื้อเพลิง 60"/>
      <sheetName val="SEC(พื้นที่) 60"/>
      <sheetName val="SEC(โรงพยาบาล) 60"/>
      <sheetName val="SEC(โรงแรม) 60"/>
      <sheetName val="เปรียบเทียบข้อมูลอาคาร"/>
      <sheetName val="ประเมินระดับเครื่องจักร"/>
      <sheetName val="ประเมินระดับเครื่องจักร-1"/>
      <sheetName val="ข้อมูลไฟฟ้าเครื่องจักร"/>
      <sheetName val="ข้อมูลความร้อนเครื่องจักร"/>
      <sheetName val="ขั้นตอนที่ 5"/>
      <sheetName val="มาตรการและเป้าหมาย"/>
      <sheetName val="แผนไฟฟ้า"/>
      <sheetName val="แผนความร้อน"/>
      <sheetName val="มาตรการไฟฟ้า1-1"/>
      <sheetName val="มาตรการไฟฟ้า1-2"/>
      <sheetName val="วิธีการคำนวณไฟฟ้า1"/>
      <sheetName val="มาตรการไฟฟ้า1-1 (2)"/>
      <sheetName val="มาตรการไฟฟ้า1-2 (2)"/>
      <sheetName val="วิธีการคำนวณไฟฟ้า1 (2)"/>
      <sheetName val="มาตรการความร้อน1-1"/>
      <sheetName val="มาตรการความร้อน1-2"/>
      <sheetName val="วิธีการคำนวณความร้อน1"/>
      <sheetName val="มาตรการความร้อน1-1 (2)"/>
      <sheetName val="มาตรการความร้อน1-2 (2)"/>
      <sheetName val="วิธีการคำนวณความร้อน1 (2)"/>
      <sheetName val="แผนการฝึกอบรม"/>
      <sheetName val="เพิ่มเติมเผยแพร่ฝึกอบรม"/>
      <sheetName val="เพิ่มเติมเผยแพร่ฝึกอบรม (2)"/>
      <sheetName val="ขั้นตอนที่ 6"/>
      <sheetName val="ผลมาตรการปี61"/>
      <sheetName val="ผลการตรวจสอบ-วิเคราะห์ไฟฟ้า"/>
      <sheetName val="ภาพ+คำนวณผลไฟฟ้า1"/>
      <sheetName val="การคำนวณด้านไฟฟ้า"/>
      <sheetName val="ผลการตรวจสอบ-วิเคราะห์ไฟฟ้า (2"/>
      <sheetName val="ภาพ+คำนวณผลไฟฟ้า1 (2)"/>
      <sheetName val="การคำนวณด้านไฟฟ้า (2)"/>
      <sheetName val="ผลการตรวจสอบ-วิเคราะห์ความร้อน"/>
      <sheetName val="ภาพ+คำนวณผลความร้อน"/>
      <sheetName val="การคำนวณด้านความร้อน"/>
      <sheetName val="ผลการตรวจสอบ-วิเคราะห์ความร (2"/>
      <sheetName val="ภาพ+คำนวณผลความร้อน (2)"/>
      <sheetName val="การคำนวณด้านความร้อน (2)"/>
      <sheetName val="ผลการติดตามแผนฝีกอบรม"/>
      <sheetName val="ผลการติดตามแผนกิจกรรม"/>
      <sheetName val="6.3.1 ข้อมูลการใช้อาคาร_61"/>
      <sheetName val="ข้อมูลการใช้อาคารรายเดือน_61"/>
      <sheetName val="6.3.2) ไฟฟ้าปี 61"/>
      <sheetName val="6.3.3) เชื้อเพลิง 61"/>
      <sheetName val="กราฟพลังงาน"/>
      <sheetName val="6.3.4) เชื้อเพลิงผลิตไฟฟ้า 61"/>
      <sheetName val="กราฟพลังงานผลิตไฟฟ้า"/>
      <sheetName val="6.3.5) สัดส่วนไฟฟ้า 61"/>
      <sheetName val="6.3.6) สัดส่วนเชื้อเพลิง 61"/>
      <sheetName val="กราฟสัดส่วนการใช้พลังงาน"/>
      <sheetName val="SEC (ทุกกรณี) (2)"/>
      <sheetName val="กราฟSEC (ทุกกรณี)"/>
      <sheetName val="SEC  (โรงพยาบาล) (2)"/>
      <sheetName val="กราฟSEC  (โรงพยาบาล)"/>
      <sheetName val="SEC (โรงแรม) (2)"/>
      <sheetName val="กราฟSEC  (โรงแรม)"/>
      <sheetName val="ขั้นตอน7"/>
      <sheetName val="เพิ่มเติมเผยแพร่ผู้ตรวจประเมินฯ"/>
      <sheetName val="ผลตรวจประเมิน-1"/>
      <sheetName val="ผลตรวจประเมิน-2"/>
      <sheetName val="ผลตรวจประเมิน-3"/>
      <sheetName val="ขั้นตอน8"/>
      <sheetName val="เอกสารบันทึกวาระการประชุม"/>
      <sheetName val="สรุปผลการทบทวน"/>
      <sheetName val="การเผยแพร่"/>
      <sheetName val="ภาคผนวก"/>
      <sheetName val="ภาคผนวก ก."/>
      <sheetName val="ผ (ก.1)"/>
      <sheetName val="ภาคผนวก 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U6" t="str">
            <v>ปี2562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24">
          <cell r="Q24">
            <v>0</v>
          </cell>
        </row>
      </sheetData>
      <sheetData sheetId="17"/>
      <sheetData sheetId="18">
        <row r="11">
          <cell r="B1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20">
          <cell r="F20">
            <v>0</v>
          </cell>
        </row>
      </sheetData>
      <sheetData sheetId="66">
        <row r="5">
          <cell r="V5" t="str">
            <v>ม.ค.</v>
          </cell>
          <cell r="W5" t="str">
            <v>ก.พ.</v>
          </cell>
          <cell r="X5" t="str">
            <v>มี.ค.</v>
          </cell>
          <cell r="Y5" t="str">
            <v>เม.ย.</v>
          </cell>
          <cell r="Z5" t="str">
            <v>พ.ค.</v>
          </cell>
          <cell r="AA5" t="str">
            <v>มิ.ย.</v>
          </cell>
          <cell r="AB5" t="str">
            <v>ก.ค.</v>
          </cell>
          <cell r="AC5" t="str">
            <v>ส.ค.</v>
          </cell>
          <cell r="AD5" t="str">
            <v>ก.ย.</v>
          </cell>
          <cell r="AE5" t="str">
            <v>ต.ค.</v>
          </cell>
          <cell r="AF5" t="str">
            <v>พ.ย.</v>
          </cell>
          <cell r="AG5" t="str">
            <v>ธ.ค.</v>
          </cell>
        </row>
        <row r="6"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</sheetData>
      <sheetData sheetId="67"/>
      <sheetData sheetId="68"/>
      <sheetData sheetId="69"/>
      <sheetData sheetId="70"/>
      <sheetData sheetId="71">
        <row r="7">
          <cell r="A7" t="str">
            <v>หม้อไอน้ำ</v>
          </cell>
        </row>
        <row r="8">
          <cell r="A8" t="str">
            <v>หม้อต้มน้ำมันร้อน</v>
          </cell>
        </row>
        <row r="13">
          <cell r="D13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สงสว่าง"/>
      <sheetName val="ปรับอากาศ"/>
      <sheetName val="Sheet3"/>
    </sheetNames>
    <sheetDataSet>
      <sheetData sheetId="0">
        <row r="765">
          <cell r="E765">
            <v>63115</v>
          </cell>
        </row>
      </sheetData>
      <sheetData sheetId="1">
        <row r="2655">
          <cell r="G2655">
            <v>2402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5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6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63.xml"/><Relationship Id="rId5" Type="http://schemas.openxmlformats.org/officeDocument/2006/relationships/ctrlProp" Target="../ctrlProps/ctrlProp62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2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3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5" Type="http://schemas.openxmlformats.org/officeDocument/2006/relationships/ctrlProp" Target="../ctrlProps/ctrlProp76.xml"/><Relationship Id="rId10" Type="http://schemas.openxmlformats.org/officeDocument/2006/relationships/ctrlProp" Target="../ctrlProps/ctrlProp81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.xml"/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" Type="http://schemas.openxmlformats.org/officeDocument/2006/relationships/drawing" Target="../drawings/drawing22.xml"/><Relationship Id="rId16" Type="http://schemas.openxmlformats.org/officeDocument/2006/relationships/ctrlProp" Target="../ctrlProps/ctrlProp96.xml"/><Relationship Id="rId1" Type="http://schemas.openxmlformats.org/officeDocument/2006/relationships/printerSettings" Target="../printerSettings/printerSettings34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10" Type="http://schemas.openxmlformats.org/officeDocument/2006/relationships/ctrlProp" Target="../ctrlProps/ctrlProp90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102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5.bin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" Type="http://schemas.openxmlformats.org/officeDocument/2006/relationships/ctrlProp" Target="../ctrlProps/ctrlProp99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106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6.bin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9.bin"/><Relationship Id="rId6" Type="http://schemas.openxmlformats.org/officeDocument/2006/relationships/ctrlProp" Target="../ctrlProps/ctrlProp111.xml"/><Relationship Id="rId5" Type="http://schemas.openxmlformats.org/officeDocument/2006/relationships/ctrlProp" Target="../ctrlProps/ctrlProp110.xml"/><Relationship Id="rId4" Type="http://schemas.openxmlformats.org/officeDocument/2006/relationships/ctrlProp" Target="../ctrlProps/ctrlProp10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2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hyperlink" Target="mailto:suradet215@gmail.com" TargetMode="External"/><Relationship Id="rId6" Type="http://schemas.openxmlformats.org/officeDocument/2006/relationships/ctrlProp" Target="../ctrlProps/ctrlProp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6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15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114.xml"/><Relationship Id="rId11" Type="http://schemas.openxmlformats.org/officeDocument/2006/relationships/ctrlProp" Target="../ctrlProps/ctrlProp119.xml"/><Relationship Id="rId5" Type="http://schemas.openxmlformats.org/officeDocument/2006/relationships/ctrlProp" Target="../ctrlProps/ctrlProp113.xml"/><Relationship Id="rId10" Type="http://schemas.openxmlformats.org/officeDocument/2006/relationships/ctrlProp" Target="../ctrlProps/ctrlProp118.xml"/><Relationship Id="rId4" Type="http://schemas.openxmlformats.org/officeDocument/2006/relationships/ctrlProp" Target="../ctrlProps/ctrlProp112.xml"/><Relationship Id="rId9" Type="http://schemas.openxmlformats.org/officeDocument/2006/relationships/ctrlProp" Target="../ctrlProps/ctrlProp117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2.bin"/><Relationship Id="rId6" Type="http://schemas.openxmlformats.org/officeDocument/2006/relationships/ctrlProp" Target="../ctrlProps/ctrlProp122.xml"/><Relationship Id="rId5" Type="http://schemas.openxmlformats.org/officeDocument/2006/relationships/ctrlProp" Target="../ctrlProps/ctrlProp121.xml"/><Relationship Id="rId4" Type="http://schemas.openxmlformats.org/officeDocument/2006/relationships/ctrlProp" Target="../ctrlProps/ctrlProp12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7.xml"/><Relationship Id="rId3" Type="http://schemas.openxmlformats.org/officeDocument/2006/relationships/vmlDrawing" Target="../drawings/vmlDrawing15.vml"/><Relationship Id="rId7" Type="http://schemas.openxmlformats.org/officeDocument/2006/relationships/ctrlProp" Target="../ctrlProps/ctrlProp126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5.bin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Relationship Id="rId5" Type="http://schemas.openxmlformats.org/officeDocument/2006/relationships/ctrlProp" Target="../ctrlProps/ctrlProp130.xml"/><Relationship Id="rId4" Type="http://schemas.openxmlformats.org/officeDocument/2006/relationships/ctrlProp" Target="../ctrlProps/ctrlProp12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5.xml"/><Relationship Id="rId3" Type="http://schemas.openxmlformats.org/officeDocument/2006/relationships/vmlDrawing" Target="../drawings/vmlDrawing17.vml"/><Relationship Id="rId7" Type="http://schemas.openxmlformats.org/officeDocument/2006/relationships/ctrlProp" Target="../ctrlProps/ctrlProp134.xml"/><Relationship Id="rId12" Type="http://schemas.openxmlformats.org/officeDocument/2006/relationships/ctrlProp" Target="../ctrlProps/ctrlProp139.x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0.bin"/><Relationship Id="rId6" Type="http://schemas.openxmlformats.org/officeDocument/2006/relationships/ctrlProp" Target="../ctrlProps/ctrlProp133.xml"/><Relationship Id="rId11" Type="http://schemas.openxmlformats.org/officeDocument/2006/relationships/ctrlProp" Target="../ctrlProps/ctrlProp138.xml"/><Relationship Id="rId5" Type="http://schemas.openxmlformats.org/officeDocument/2006/relationships/ctrlProp" Target="../ctrlProps/ctrlProp132.xml"/><Relationship Id="rId10" Type="http://schemas.openxmlformats.org/officeDocument/2006/relationships/ctrlProp" Target="../ctrlProps/ctrlProp137.xml"/><Relationship Id="rId4" Type="http://schemas.openxmlformats.org/officeDocument/2006/relationships/ctrlProp" Target="../ctrlProps/ctrlProp131.xml"/><Relationship Id="rId9" Type="http://schemas.openxmlformats.org/officeDocument/2006/relationships/ctrlProp" Target="../ctrlProps/ctrlProp136.xm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4.xml"/><Relationship Id="rId3" Type="http://schemas.openxmlformats.org/officeDocument/2006/relationships/vmlDrawing" Target="../drawings/vmlDrawing18.vml"/><Relationship Id="rId7" Type="http://schemas.openxmlformats.org/officeDocument/2006/relationships/ctrlProp" Target="../ctrlProps/ctrlProp143.xml"/><Relationship Id="rId12" Type="http://schemas.openxmlformats.org/officeDocument/2006/relationships/ctrlProp" Target="../ctrlProps/ctrlProp148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67.bin"/><Relationship Id="rId6" Type="http://schemas.openxmlformats.org/officeDocument/2006/relationships/ctrlProp" Target="../ctrlProps/ctrlProp142.xml"/><Relationship Id="rId11" Type="http://schemas.openxmlformats.org/officeDocument/2006/relationships/ctrlProp" Target="../ctrlProps/ctrlProp147.xml"/><Relationship Id="rId5" Type="http://schemas.openxmlformats.org/officeDocument/2006/relationships/ctrlProp" Target="../ctrlProps/ctrlProp141.xml"/><Relationship Id="rId10" Type="http://schemas.openxmlformats.org/officeDocument/2006/relationships/ctrlProp" Target="../ctrlProps/ctrlProp146.xml"/><Relationship Id="rId4" Type="http://schemas.openxmlformats.org/officeDocument/2006/relationships/ctrlProp" Target="../ctrlProps/ctrlProp140.xml"/><Relationship Id="rId9" Type="http://schemas.openxmlformats.org/officeDocument/2006/relationships/ctrlProp" Target="../ctrlProps/ctrlProp1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36"/>
  <sheetViews>
    <sheetView showGridLines="0" showWhiteSpace="0" view="pageBreakPreview" zoomScaleNormal="110" zoomScaleSheetLayoutView="100" workbookViewId="0">
      <selection activeCell="P17" sqref="P17"/>
    </sheetView>
  </sheetViews>
  <sheetFormatPr defaultColWidth="9" defaultRowHeight="16.8"/>
  <cols>
    <col min="1" max="1" width="5" style="5" customWidth="1"/>
    <col min="2" max="5" width="9" style="5"/>
    <col min="6" max="6" width="9.3984375" style="5" customWidth="1"/>
    <col min="7" max="8" width="9.59765625" style="5" customWidth="1"/>
    <col min="9" max="9" width="11.5" style="5" customWidth="1"/>
    <col min="10" max="10" width="17" style="5" customWidth="1"/>
    <col min="11" max="11" width="4.69921875" style="5" customWidth="1"/>
    <col min="12" max="16384" width="9" style="5"/>
  </cols>
  <sheetData>
    <row r="1" spans="1:11" ht="15" customHeight="1" thickTop="1">
      <c r="A1" s="1"/>
      <c r="B1" s="2"/>
      <c r="C1" s="2"/>
      <c r="D1" s="2"/>
      <c r="E1" s="3"/>
      <c r="F1" s="3"/>
      <c r="G1" s="3"/>
      <c r="H1" s="3"/>
      <c r="I1" s="3"/>
      <c r="J1" s="3"/>
      <c r="K1" s="4"/>
    </row>
    <row r="2" spans="1:11" ht="15" customHeight="1">
      <c r="A2" s="6"/>
      <c r="B2" s="7"/>
      <c r="C2" s="7"/>
      <c r="D2" s="7"/>
      <c r="E2" s="8"/>
      <c r="F2" s="8"/>
      <c r="G2" s="8"/>
      <c r="H2" s="8"/>
      <c r="I2" s="8"/>
      <c r="J2" s="8"/>
      <c r="K2" s="9"/>
    </row>
    <row r="3" spans="1:11" s="18" customFormat="1">
      <c r="A3" s="15"/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s="18" customFormat="1">
      <c r="A4" s="15"/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s="18" customFormat="1">
      <c r="A5" s="15"/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1" s="18" customFormat="1">
      <c r="A6" s="15"/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1" s="18" customFormat="1">
      <c r="A7" s="15"/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1" s="18" customFormat="1">
      <c r="A8" s="15"/>
      <c r="B8" s="16"/>
      <c r="C8" s="16"/>
      <c r="D8" s="16"/>
      <c r="E8" s="16"/>
      <c r="F8" s="16"/>
      <c r="G8" s="16"/>
      <c r="H8" s="16"/>
      <c r="I8" s="16"/>
      <c r="J8" s="16"/>
      <c r="K8" s="17"/>
    </row>
    <row r="9" spans="1:11" s="18" customFormat="1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s="18" customForma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s="18" customForma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11" s="18" customFormat="1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1" s="18" customFormat="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7"/>
    </row>
    <row r="14" spans="1:11" s="18" customFormat="1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1" s="18" customFormat="1" ht="53.4">
      <c r="A15" s="1572" t="s">
        <v>706</v>
      </c>
      <c r="B15" s="1573"/>
      <c r="C15" s="1573"/>
      <c r="D15" s="1573"/>
      <c r="E15" s="1573"/>
      <c r="F15" s="1573"/>
      <c r="G15" s="1573"/>
      <c r="H15" s="1573"/>
      <c r="I15" s="1573"/>
      <c r="J15" s="1573"/>
      <c r="K15" s="1574"/>
    </row>
    <row r="16" spans="1:11" s="18" customFormat="1" ht="53.4">
      <c r="A16" s="677" t="s">
        <v>753</v>
      </c>
      <c r="B16" s="674"/>
      <c r="C16" s="674"/>
      <c r="D16" s="674"/>
      <c r="E16" s="674"/>
      <c r="F16" s="674"/>
      <c r="G16" s="674"/>
      <c r="H16" s="674"/>
      <c r="I16" s="674"/>
      <c r="J16" s="674"/>
      <c r="K16" s="675"/>
    </row>
    <row r="17" spans="1:11" s="18" customFormat="1" ht="38.4">
      <c r="A17" s="678" t="s">
        <v>1259</v>
      </c>
      <c r="B17" s="676"/>
      <c r="C17" s="676"/>
      <c r="D17" s="676"/>
      <c r="E17" s="676"/>
      <c r="F17" s="676"/>
      <c r="G17" s="676"/>
      <c r="H17" s="676"/>
      <c r="I17" s="676"/>
      <c r="J17" s="676"/>
      <c r="K17" s="675"/>
    </row>
    <row r="18" spans="1:11" s="18" customFormat="1" ht="3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9"/>
    </row>
    <row r="19" spans="1:11" s="18" customFormat="1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s="18" customFormat="1" ht="30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20"/>
    </row>
    <row r="21" spans="1:11" s="18" customFormat="1" ht="30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20"/>
    </row>
    <row r="22" spans="1:11" s="18" customFormat="1" ht="30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20"/>
    </row>
    <row r="23" spans="1:11" s="18" customFormat="1" ht="30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20"/>
    </row>
    <row r="24" spans="1:11" s="18" customFormat="1" ht="30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20"/>
    </row>
    <row r="25" spans="1:11" s="18" customFormat="1" ht="30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20"/>
    </row>
    <row r="26" spans="1:11" s="18" customFormat="1" ht="30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20"/>
    </row>
    <row r="27" spans="1:11" s="18" customFormat="1" ht="30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20"/>
    </row>
    <row r="28" spans="1:11" s="18" customFormat="1" ht="30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20"/>
    </row>
    <row r="29" spans="1:11" s="18" customForma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7"/>
    </row>
    <row r="30" spans="1:11" s="18" customForma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7"/>
    </row>
    <row r="31" spans="1:11" s="18" customForma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7"/>
    </row>
    <row r="32" spans="1:11" s="18" customFormat="1" ht="36">
      <c r="A32" s="21"/>
      <c r="B32" s="22"/>
      <c r="C32" s="1570" t="s">
        <v>27</v>
      </c>
      <c r="D32" s="1570"/>
      <c r="E32" s="1570"/>
      <c r="F32" s="1575" t="s">
        <v>429</v>
      </c>
      <c r="G32" s="1575"/>
      <c r="H32" s="1575"/>
      <c r="I32" s="1575"/>
      <c r="J32" s="672"/>
      <c r="K32" s="19"/>
    </row>
    <row r="33" spans="1:11" s="18" customFormat="1" ht="36">
      <c r="A33" s="21"/>
      <c r="B33" s="22"/>
      <c r="C33" s="1570" t="s">
        <v>58</v>
      </c>
      <c r="D33" s="1570"/>
      <c r="E33" s="1570"/>
      <c r="F33" s="1576" t="str">
        <f>F32</f>
        <v>มหาวิทยาลัยแม่โจ้</v>
      </c>
      <c r="G33" s="1576"/>
      <c r="H33" s="1576"/>
      <c r="I33" s="1576"/>
      <c r="J33" s="673"/>
      <c r="K33" s="19"/>
    </row>
    <row r="34" spans="1:11" s="18" customFormat="1" ht="36">
      <c r="A34" s="21"/>
      <c r="B34" s="22"/>
      <c r="C34" s="1570" t="s">
        <v>59</v>
      </c>
      <c r="D34" s="1570"/>
      <c r="E34" s="1570"/>
      <c r="F34" s="1571" t="s">
        <v>960</v>
      </c>
      <c r="G34" s="1571"/>
      <c r="H34" s="1571"/>
      <c r="I34" s="1571"/>
      <c r="J34" s="672"/>
      <c r="K34" s="19"/>
    </row>
    <row r="35" spans="1:11" s="18" customFormat="1" ht="17.399999999999999" thickBot="1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5"/>
    </row>
    <row r="36" spans="1:11" ht="17.399999999999999" thickTop="1"/>
  </sheetData>
  <mergeCells count="7">
    <mergeCell ref="C34:E34"/>
    <mergeCell ref="F34:I34"/>
    <mergeCell ref="A15:K15"/>
    <mergeCell ref="C32:E32"/>
    <mergeCell ref="F32:I32"/>
    <mergeCell ref="C33:E33"/>
    <mergeCell ref="F33:I33"/>
  </mergeCells>
  <printOptions horizontalCentered="1"/>
  <pageMargins left="0.78740157480314965" right="0.59055118110236227" top="0.78740157480314965" bottom="0.59055118110236227" header="0.31496062992125984" footer="0.31496062992125984"/>
  <pageSetup paperSize="9"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theme="0" tint="-0.14999847407452621"/>
  </sheetPr>
  <dimension ref="A1:U111"/>
  <sheetViews>
    <sheetView showGridLines="0" view="pageBreakPreview" zoomScaleNormal="100" zoomScaleSheetLayoutView="100" workbookViewId="0">
      <selection activeCell="L3" sqref="L3"/>
    </sheetView>
  </sheetViews>
  <sheetFormatPr defaultColWidth="9" defaultRowHeight="13.8"/>
  <cols>
    <col min="1" max="1" width="9" style="608"/>
    <col min="2" max="2" width="8.5" style="608" customWidth="1"/>
    <col min="3" max="8" width="9" style="608"/>
    <col min="9" max="9" width="7.19921875" style="608" customWidth="1"/>
    <col min="10" max="10" width="10.5" style="608" customWidth="1"/>
    <col min="11" max="16384" width="9" style="608"/>
  </cols>
  <sheetData>
    <row r="1" spans="1:21" s="344" customFormat="1" ht="24.6">
      <c r="A1" s="476" t="s">
        <v>336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21" s="344" customFormat="1" ht="24.6">
      <c r="A2" s="47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21" s="344" customFormat="1" ht="24.6">
      <c r="A3" s="47" t="s">
        <v>851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1" s="344" customFormat="1" ht="24.6">
      <c r="A4" s="103" t="s">
        <v>42</v>
      </c>
      <c r="B4" s="103"/>
      <c r="C4" s="47"/>
      <c r="D4" s="47"/>
      <c r="E4" s="47"/>
      <c r="F4" s="47"/>
      <c r="G4" s="47"/>
      <c r="H4" s="47"/>
      <c r="I4" s="47"/>
      <c r="J4" s="47"/>
      <c r="K4" s="47"/>
      <c r="L4" s="424"/>
      <c r="M4" s="48"/>
      <c r="N4" s="48"/>
      <c r="O4" s="48"/>
      <c r="P4" s="48"/>
      <c r="Q4" s="48"/>
      <c r="R4" s="48"/>
      <c r="S4" s="48"/>
      <c r="T4" s="48"/>
      <c r="U4" s="47"/>
    </row>
    <row r="5" spans="1:21" s="344" customFormat="1" ht="24.6">
      <c r="A5" s="47"/>
      <c r="B5" s="603" t="s">
        <v>810</v>
      </c>
      <c r="C5" s="604" t="s">
        <v>811</v>
      </c>
      <c r="D5" s="604"/>
      <c r="E5" s="604"/>
      <c r="F5" s="605"/>
      <c r="G5" s="606" t="s">
        <v>812</v>
      </c>
      <c r="H5" s="606"/>
      <c r="I5" s="606"/>
      <c r="J5" s="47"/>
      <c r="K5" s="85"/>
    </row>
    <row r="6" spans="1:21" s="344" customFormat="1" ht="24.6">
      <c r="A6" s="47"/>
      <c r="B6" s="603"/>
      <c r="C6" s="604" t="s">
        <v>1262</v>
      </c>
      <c r="D6" s="604"/>
      <c r="E6" s="604"/>
      <c r="F6" s="85"/>
      <c r="G6" s="604" t="s">
        <v>967</v>
      </c>
      <c r="H6" s="606"/>
      <c r="I6" s="606"/>
      <c r="J6" s="47"/>
      <c r="K6" s="85"/>
    </row>
    <row r="7" spans="1:21" s="344" customFormat="1" ht="24.6">
      <c r="A7" s="47"/>
      <c r="B7" s="603"/>
      <c r="C7" s="604" t="s">
        <v>968</v>
      </c>
      <c r="D7" s="604"/>
      <c r="E7" s="604"/>
      <c r="F7" s="85"/>
      <c r="G7" s="604" t="s">
        <v>968</v>
      </c>
      <c r="H7" s="606"/>
      <c r="I7" s="606"/>
      <c r="J7" s="47"/>
      <c r="K7" s="85"/>
    </row>
    <row r="8" spans="1:21" s="344" customFormat="1" ht="24.6">
      <c r="A8" s="47"/>
      <c r="B8" s="603"/>
      <c r="C8" s="604" t="s">
        <v>1239</v>
      </c>
      <c r="D8" s="604"/>
      <c r="E8" s="604"/>
      <c r="F8" s="85"/>
      <c r="G8" s="604" t="s">
        <v>969</v>
      </c>
      <c r="H8" s="606"/>
      <c r="I8" s="606"/>
      <c r="J8" s="47"/>
      <c r="K8" s="85"/>
    </row>
    <row r="9" spans="1:21" s="344" customFormat="1" ht="24.6">
      <c r="A9" s="47"/>
      <c r="B9" s="603"/>
      <c r="C9" s="604" t="s">
        <v>1240</v>
      </c>
      <c r="D9" s="604"/>
      <c r="E9" s="604"/>
      <c r="F9" s="85"/>
      <c r="G9" s="604" t="s">
        <v>970</v>
      </c>
      <c r="H9" s="606"/>
      <c r="I9" s="606"/>
      <c r="J9" s="47"/>
      <c r="K9" s="85"/>
    </row>
    <row r="10" spans="1:21" s="344" customFormat="1" ht="24.6">
      <c r="A10" s="47"/>
      <c r="B10" s="85"/>
      <c r="C10" s="604" t="s">
        <v>813</v>
      </c>
      <c r="D10" s="604"/>
      <c r="E10" s="604"/>
      <c r="F10" s="85"/>
      <c r="G10" s="606" t="s">
        <v>814</v>
      </c>
      <c r="H10" s="606"/>
      <c r="I10" s="606"/>
      <c r="J10" s="47"/>
      <c r="K10" s="85"/>
    </row>
    <row r="11" spans="1:21" s="344" customFormat="1" ht="24.6">
      <c r="A11" s="47"/>
      <c r="B11" s="85"/>
      <c r="C11" s="604" t="s">
        <v>815</v>
      </c>
      <c r="D11" s="604"/>
      <c r="E11" s="604"/>
      <c r="F11" s="47"/>
      <c r="G11" s="604" t="s">
        <v>816</v>
      </c>
      <c r="H11" s="606"/>
      <c r="I11" s="606"/>
      <c r="J11" s="606"/>
      <c r="K11" s="85"/>
    </row>
    <row r="12" spans="1:21" s="344" customFormat="1" ht="24.6">
      <c r="A12" s="47"/>
      <c r="B12" s="603" t="s">
        <v>817</v>
      </c>
      <c r="C12" s="606" t="s">
        <v>794</v>
      </c>
      <c r="D12" s="606"/>
      <c r="E12" s="606"/>
      <c r="F12" s="47"/>
      <c r="G12" s="606" t="s">
        <v>573</v>
      </c>
      <c r="H12" s="606"/>
      <c r="I12" s="606"/>
      <c r="J12" s="606"/>
      <c r="K12" s="85"/>
    </row>
    <row r="13" spans="1:21" s="344" customFormat="1" ht="24.6">
      <c r="A13" s="47"/>
      <c r="B13" s="603"/>
      <c r="C13" s="604" t="s">
        <v>1263</v>
      </c>
      <c r="D13" s="606"/>
      <c r="E13" s="606"/>
      <c r="F13" s="47"/>
      <c r="G13" s="604" t="s">
        <v>572</v>
      </c>
      <c r="H13" s="606"/>
      <c r="I13" s="606"/>
      <c r="J13" s="606"/>
      <c r="K13" s="85"/>
    </row>
    <row r="14" spans="1:21" s="344" customFormat="1" ht="24.6">
      <c r="A14" s="47"/>
      <c r="B14" s="603"/>
      <c r="C14" s="604" t="s">
        <v>818</v>
      </c>
      <c r="D14" s="606"/>
      <c r="E14" s="606"/>
      <c r="F14" s="47"/>
      <c r="G14" s="604" t="s">
        <v>576</v>
      </c>
      <c r="H14" s="604"/>
      <c r="I14" s="606"/>
      <c r="J14" s="606"/>
      <c r="K14" s="85"/>
    </row>
    <row r="15" spans="1:21" s="344" customFormat="1" ht="24.6">
      <c r="A15" s="47"/>
      <c r="B15" s="603" t="s">
        <v>817</v>
      </c>
      <c r="C15" s="606" t="s">
        <v>569</v>
      </c>
      <c r="D15" s="606"/>
      <c r="E15" s="606"/>
      <c r="F15" s="47"/>
      <c r="G15" s="85"/>
      <c r="H15" s="1648"/>
      <c r="I15" s="1648"/>
      <c r="J15" s="606"/>
      <c r="K15" s="85"/>
    </row>
    <row r="16" spans="1:21" s="344" customFormat="1" ht="21">
      <c r="A16" s="323"/>
      <c r="B16" s="1670"/>
      <c r="C16" s="1670"/>
      <c r="D16" s="1670"/>
      <c r="E16" s="1670"/>
      <c r="F16" s="1670"/>
      <c r="G16" s="1670"/>
      <c r="H16" s="1670"/>
      <c r="I16" s="1670"/>
      <c r="J16" s="1670"/>
      <c r="K16" s="86"/>
    </row>
    <row r="17" spans="1:21" s="344" customFormat="1" ht="24.6">
      <c r="A17" s="101" t="s">
        <v>1083</v>
      </c>
      <c r="B17" s="355"/>
      <c r="C17" s="355"/>
      <c r="D17" s="355"/>
      <c r="E17" s="355"/>
      <c r="F17" s="355"/>
      <c r="G17" s="355"/>
      <c r="H17" s="355"/>
      <c r="I17" s="355"/>
      <c r="J17" s="355"/>
      <c r="K17" s="355"/>
    </row>
    <row r="18" spans="1:21" s="344" customFormat="1" ht="24.6">
      <c r="A18" s="1669"/>
      <c r="B18" s="1669"/>
      <c r="C18" s="1669"/>
      <c r="D18" s="1669"/>
      <c r="E18" s="1669"/>
      <c r="F18" s="1669"/>
      <c r="G18" s="1669"/>
      <c r="H18" s="1669"/>
      <c r="I18" s="1669"/>
      <c r="J18" s="1669"/>
      <c r="K18" s="47"/>
      <c r="L18" s="355"/>
      <c r="M18" s="355"/>
      <c r="N18" s="355"/>
      <c r="O18" s="355"/>
      <c r="P18" s="355"/>
      <c r="Q18" s="355"/>
      <c r="R18" s="355"/>
      <c r="S18" s="355"/>
      <c r="T18" s="355"/>
      <c r="U18" s="355"/>
    </row>
    <row r="19" spans="1:21" s="47" customFormat="1" ht="24.75" customHeight="1">
      <c r="A19" s="48"/>
      <c r="B19" s="1671" t="s">
        <v>39</v>
      </c>
      <c r="C19" s="1672"/>
      <c r="D19" s="1672"/>
      <c r="E19" s="1672"/>
      <c r="F19" s="1672"/>
      <c r="G19" s="1672"/>
      <c r="H19" s="1672"/>
      <c r="I19" s="1673"/>
    </row>
    <row r="20" spans="1:21" s="47" customFormat="1" ht="24.75" customHeight="1">
      <c r="A20" s="48"/>
      <c r="B20" s="1674"/>
      <c r="C20" s="1675"/>
      <c r="D20" s="1675"/>
      <c r="E20" s="1675"/>
      <c r="F20" s="1675"/>
      <c r="G20" s="1675"/>
      <c r="H20" s="1675"/>
      <c r="I20" s="1676"/>
    </row>
    <row r="21" spans="1:21" s="47" customFormat="1" ht="24.6">
      <c r="A21" s="48"/>
      <c r="B21" s="1674"/>
      <c r="C21" s="1675"/>
      <c r="D21" s="1675"/>
      <c r="E21" s="1675"/>
      <c r="F21" s="1675"/>
      <c r="G21" s="1675"/>
      <c r="H21" s="1675"/>
      <c r="I21" s="1676"/>
    </row>
    <row r="22" spans="1:21" s="47" customFormat="1" ht="24.6">
      <c r="A22" s="48"/>
      <c r="B22" s="1674"/>
      <c r="C22" s="1675"/>
      <c r="D22" s="1675"/>
      <c r="E22" s="1675"/>
      <c r="F22" s="1675"/>
      <c r="G22" s="1675"/>
      <c r="H22" s="1675"/>
      <c r="I22" s="1676"/>
    </row>
    <row r="23" spans="1:21" s="47" customFormat="1" ht="24.6">
      <c r="A23" s="48"/>
      <c r="B23" s="1674"/>
      <c r="C23" s="1675"/>
      <c r="D23" s="1675"/>
      <c r="E23" s="1675"/>
      <c r="F23" s="1675"/>
      <c r="G23" s="1675"/>
      <c r="H23" s="1675"/>
      <c r="I23" s="1676"/>
    </row>
    <row r="24" spans="1:21" s="47" customFormat="1" ht="24.6">
      <c r="A24" s="48"/>
      <c r="B24" s="1674"/>
      <c r="C24" s="1675"/>
      <c r="D24" s="1675"/>
      <c r="E24" s="1675"/>
      <c r="F24" s="1675"/>
      <c r="G24" s="1675"/>
      <c r="H24" s="1675"/>
      <c r="I24" s="1676"/>
    </row>
    <row r="25" spans="1:21" s="47" customFormat="1" ht="24.75" customHeight="1">
      <c r="A25" s="48"/>
      <c r="B25" s="1674"/>
      <c r="C25" s="1675"/>
      <c r="D25" s="1675"/>
      <c r="E25" s="1675"/>
      <c r="F25" s="1675"/>
      <c r="G25" s="1675"/>
      <c r="H25" s="1675"/>
      <c r="I25" s="1676"/>
    </row>
    <row r="26" spans="1:21" s="47" customFormat="1" ht="24.75" customHeight="1">
      <c r="A26" s="48"/>
      <c r="B26" s="1674"/>
      <c r="C26" s="1675"/>
      <c r="D26" s="1675"/>
      <c r="E26" s="1675"/>
      <c r="F26" s="1675"/>
      <c r="G26" s="1675"/>
      <c r="H26" s="1675"/>
      <c r="I26" s="1676"/>
    </row>
    <row r="27" spans="1:21" s="47" customFormat="1" ht="24.75" customHeight="1">
      <c r="A27" s="48"/>
      <c r="B27" s="1674"/>
      <c r="C27" s="1675"/>
      <c r="D27" s="1675"/>
      <c r="E27" s="1675"/>
      <c r="F27" s="1675"/>
      <c r="G27" s="1675"/>
      <c r="H27" s="1675"/>
      <c r="I27" s="1676"/>
    </row>
    <row r="28" spans="1:21" s="47" customFormat="1" ht="24.75" customHeight="1">
      <c r="B28" s="1674"/>
      <c r="C28" s="1675"/>
      <c r="D28" s="1675"/>
      <c r="E28" s="1675"/>
      <c r="F28" s="1675"/>
      <c r="G28" s="1675"/>
      <c r="H28" s="1675"/>
      <c r="I28" s="1676"/>
    </row>
    <row r="29" spans="1:21" s="47" customFormat="1" ht="24.75" customHeight="1">
      <c r="A29" s="48"/>
      <c r="B29" s="1674"/>
      <c r="C29" s="1675"/>
      <c r="D29" s="1675"/>
      <c r="E29" s="1675"/>
      <c r="F29" s="1675"/>
      <c r="G29" s="1675"/>
      <c r="H29" s="1675"/>
      <c r="I29" s="1676"/>
    </row>
    <row r="30" spans="1:21" s="47" customFormat="1" ht="24.75" customHeight="1">
      <c r="A30" s="48"/>
      <c r="B30" s="1674"/>
      <c r="C30" s="1675"/>
      <c r="D30" s="1675"/>
      <c r="E30" s="1675"/>
      <c r="F30" s="1675"/>
      <c r="G30" s="1675"/>
      <c r="H30" s="1675"/>
      <c r="I30" s="1676"/>
    </row>
    <row r="31" spans="1:21" s="47" customFormat="1" ht="24.75" customHeight="1">
      <c r="A31" s="355"/>
      <c r="B31" s="1677"/>
      <c r="C31" s="1678"/>
      <c r="D31" s="1678"/>
      <c r="E31" s="1678"/>
      <c r="F31" s="1678"/>
      <c r="G31" s="1678"/>
      <c r="H31" s="1678"/>
      <c r="I31" s="1679"/>
    </row>
    <row r="32" spans="1:21" s="47" customFormat="1" ht="24.75" customHeight="1">
      <c r="A32" s="1644" t="s">
        <v>144</v>
      </c>
      <c r="B32" s="1644"/>
      <c r="C32" s="1644"/>
      <c r="D32" s="1644"/>
      <c r="E32" s="1644"/>
      <c r="F32" s="1644"/>
      <c r="G32" s="1644"/>
      <c r="H32" s="1644"/>
      <c r="I32" s="1644"/>
      <c r="J32" s="1644"/>
    </row>
    <row r="33" spans="1:9" s="47" customFormat="1" ht="24.75" customHeight="1">
      <c r="A33" s="839"/>
      <c r="B33" s="839"/>
      <c r="C33" s="839"/>
      <c r="D33" s="839"/>
      <c r="E33" s="839"/>
      <c r="F33" s="839"/>
      <c r="G33" s="839"/>
      <c r="H33" s="839"/>
      <c r="I33" s="839"/>
    </row>
    <row r="34" spans="1:9" s="41" customFormat="1" ht="25.2" customHeight="1">
      <c r="A34" s="35"/>
      <c r="B34" s="1636" t="s">
        <v>39</v>
      </c>
      <c r="C34" s="1637"/>
      <c r="D34" s="1637"/>
      <c r="E34" s="1637"/>
      <c r="F34" s="1637"/>
      <c r="G34" s="1637"/>
      <c r="H34" s="1637"/>
      <c r="I34" s="1638"/>
    </row>
    <row r="35" spans="1:9" s="41" customFormat="1" ht="25.2" customHeight="1">
      <c r="A35" s="35"/>
      <c r="B35" s="1639"/>
      <c r="C35" s="1627"/>
      <c r="D35" s="1627"/>
      <c r="E35" s="1627"/>
      <c r="F35" s="1627"/>
      <c r="G35" s="1627"/>
      <c r="H35" s="1627"/>
      <c r="I35" s="1640"/>
    </row>
    <row r="36" spans="1:9" s="41" customFormat="1" ht="25.2" customHeight="1">
      <c r="A36" s="35"/>
      <c r="B36" s="1639"/>
      <c r="C36" s="1627"/>
      <c r="D36" s="1627"/>
      <c r="E36" s="1627"/>
      <c r="F36" s="1627"/>
      <c r="G36" s="1627"/>
      <c r="H36" s="1627"/>
      <c r="I36" s="1640"/>
    </row>
    <row r="37" spans="1:9" s="41" customFormat="1" ht="25.2" customHeight="1">
      <c r="A37" s="35"/>
      <c r="B37" s="1639"/>
      <c r="C37" s="1627"/>
      <c r="D37" s="1627"/>
      <c r="E37" s="1627"/>
      <c r="F37" s="1627"/>
      <c r="G37" s="1627"/>
      <c r="H37" s="1627"/>
      <c r="I37" s="1640"/>
    </row>
    <row r="38" spans="1:9" s="41" customFormat="1" ht="25.2" customHeight="1">
      <c r="A38" s="35"/>
      <c r="B38" s="1639"/>
      <c r="C38" s="1627"/>
      <c r="D38" s="1627"/>
      <c r="E38" s="1627"/>
      <c r="F38" s="1627"/>
      <c r="G38" s="1627"/>
      <c r="H38" s="1627"/>
      <c r="I38" s="1640"/>
    </row>
    <row r="39" spans="1:9" s="41" customFormat="1" ht="25.2" customHeight="1">
      <c r="A39" s="35"/>
      <c r="B39" s="1639"/>
      <c r="C39" s="1627"/>
      <c r="D39" s="1627"/>
      <c r="E39" s="1627"/>
      <c r="F39" s="1627"/>
      <c r="G39" s="1627"/>
      <c r="H39" s="1627"/>
      <c r="I39" s="1640"/>
    </row>
    <row r="40" spans="1:9" s="41" customFormat="1" ht="25.2" customHeight="1">
      <c r="A40" s="35"/>
      <c r="B40" s="1639"/>
      <c r="C40" s="1627"/>
      <c r="D40" s="1627"/>
      <c r="E40" s="1627"/>
      <c r="F40" s="1627"/>
      <c r="G40" s="1627"/>
      <c r="H40" s="1627"/>
      <c r="I40" s="1640"/>
    </row>
    <row r="41" spans="1:9" s="41" customFormat="1" ht="25.2" customHeight="1">
      <c r="A41" s="35"/>
      <c r="B41" s="1639"/>
      <c r="C41" s="1627"/>
      <c r="D41" s="1627"/>
      <c r="E41" s="1627"/>
      <c r="F41" s="1627"/>
      <c r="G41" s="1627"/>
      <c r="H41" s="1627"/>
      <c r="I41" s="1640"/>
    </row>
    <row r="42" spans="1:9" s="41" customFormat="1" ht="25.2" customHeight="1">
      <c r="A42" s="35"/>
      <c r="B42" s="1639"/>
      <c r="C42" s="1627"/>
      <c r="D42" s="1627"/>
      <c r="E42" s="1627"/>
      <c r="F42" s="1627"/>
      <c r="G42" s="1627"/>
      <c r="H42" s="1627"/>
      <c r="I42" s="1640"/>
    </row>
    <row r="43" spans="1:9" s="41" customFormat="1" ht="25.2" customHeight="1">
      <c r="A43" s="35"/>
      <c r="B43" s="1639"/>
      <c r="C43" s="1627"/>
      <c r="D43" s="1627"/>
      <c r="E43" s="1627"/>
      <c r="F43" s="1627"/>
      <c r="G43" s="1627"/>
      <c r="H43" s="1627"/>
      <c r="I43" s="1640"/>
    </row>
    <row r="44" spans="1:9" s="41" customFormat="1" ht="25.2" customHeight="1">
      <c r="A44" s="35"/>
      <c r="B44" s="1639"/>
      <c r="C44" s="1627"/>
      <c r="D44" s="1627"/>
      <c r="E44" s="1627"/>
      <c r="F44" s="1627"/>
      <c r="G44" s="1627"/>
      <c r="H44" s="1627"/>
      <c r="I44" s="1640"/>
    </row>
    <row r="45" spans="1:9" s="41" customFormat="1" ht="25.2" customHeight="1">
      <c r="A45" s="35"/>
      <c r="B45" s="1639"/>
      <c r="C45" s="1627"/>
      <c r="D45" s="1627"/>
      <c r="E45" s="1627"/>
      <c r="F45" s="1627"/>
      <c r="G45" s="1627"/>
      <c r="H45" s="1627"/>
      <c r="I45" s="1640"/>
    </row>
    <row r="46" spans="1:9" s="41" customFormat="1" ht="25.2" customHeight="1">
      <c r="A46" s="35"/>
      <c r="B46" s="1641"/>
      <c r="C46" s="1642"/>
      <c r="D46" s="1642"/>
      <c r="E46" s="1642"/>
      <c r="F46" s="1642"/>
      <c r="G46" s="1642"/>
      <c r="H46" s="1642"/>
      <c r="I46" s="1643"/>
    </row>
    <row r="47" spans="1:9" s="47" customFormat="1" ht="24.75" customHeight="1">
      <c r="A47" s="1644" t="s">
        <v>1072</v>
      </c>
      <c r="B47" s="1644"/>
      <c r="C47" s="1644"/>
      <c r="D47" s="1644"/>
      <c r="E47" s="1644"/>
      <c r="F47" s="1644"/>
      <c r="G47" s="1644"/>
      <c r="H47" s="1644"/>
      <c r="I47" s="1644"/>
    </row>
    <row r="48" spans="1:9" s="47" customFormat="1" ht="24.75" customHeight="1">
      <c r="A48" s="839"/>
      <c r="B48" s="839"/>
      <c r="C48" s="839"/>
      <c r="D48" s="839"/>
      <c r="E48" s="839"/>
      <c r="F48" s="839"/>
      <c r="G48" s="839"/>
      <c r="H48" s="839"/>
      <c r="I48" s="839"/>
    </row>
    <row r="49" spans="1:10" s="41" customFormat="1" ht="25.2" customHeight="1">
      <c r="A49" s="35"/>
      <c r="B49" s="1636" t="s">
        <v>39</v>
      </c>
      <c r="C49" s="1637"/>
      <c r="D49" s="1637"/>
      <c r="E49" s="1637"/>
      <c r="F49" s="1637"/>
      <c r="G49" s="1637"/>
      <c r="H49" s="1637"/>
      <c r="I49" s="1638"/>
    </row>
    <row r="50" spans="1:10" s="41" customFormat="1" ht="25.2" customHeight="1">
      <c r="A50" s="35"/>
      <c r="B50" s="1639"/>
      <c r="C50" s="1627"/>
      <c r="D50" s="1627"/>
      <c r="E50" s="1627"/>
      <c r="F50" s="1627"/>
      <c r="G50" s="1627"/>
      <c r="H50" s="1627"/>
      <c r="I50" s="1640"/>
    </row>
    <row r="51" spans="1:10" s="41" customFormat="1" ht="25.2" customHeight="1">
      <c r="A51" s="35"/>
      <c r="B51" s="1639"/>
      <c r="C51" s="1627"/>
      <c r="D51" s="1627"/>
      <c r="E51" s="1627"/>
      <c r="F51" s="1627"/>
      <c r="G51" s="1627"/>
      <c r="H51" s="1627"/>
      <c r="I51" s="1640"/>
    </row>
    <row r="52" spans="1:10" s="41" customFormat="1" ht="25.2" customHeight="1">
      <c r="A52" s="35"/>
      <c r="B52" s="1639"/>
      <c r="C52" s="1627"/>
      <c r="D52" s="1627"/>
      <c r="E52" s="1627"/>
      <c r="F52" s="1627"/>
      <c r="G52" s="1627"/>
      <c r="H52" s="1627"/>
      <c r="I52" s="1640"/>
    </row>
    <row r="53" spans="1:10" s="41" customFormat="1" ht="25.2" customHeight="1">
      <c r="A53" s="35"/>
      <c r="B53" s="1639"/>
      <c r="C53" s="1627"/>
      <c r="D53" s="1627"/>
      <c r="E53" s="1627"/>
      <c r="F53" s="1627"/>
      <c r="G53" s="1627"/>
      <c r="H53" s="1627"/>
      <c r="I53" s="1640"/>
    </row>
    <row r="54" spans="1:10" s="41" customFormat="1" ht="25.2" customHeight="1">
      <c r="A54" s="35"/>
      <c r="B54" s="1639"/>
      <c r="C54" s="1627"/>
      <c r="D54" s="1627"/>
      <c r="E54" s="1627"/>
      <c r="F54" s="1627"/>
      <c r="G54" s="1627"/>
      <c r="H54" s="1627"/>
      <c r="I54" s="1640"/>
    </row>
    <row r="55" spans="1:10" s="41" customFormat="1" ht="25.2" customHeight="1">
      <c r="A55" s="35"/>
      <c r="B55" s="1639"/>
      <c r="C55" s="1627"/>
      <c r="D55" s="1627"/>
      <c r="E55" s="1627"/>
      <c r="F55" s="1627"/>
      <c r="G55" s="1627"/>
      <c r="H55" s="1627"/>
      <c r="I55" s="1640"/>
    </row>
    <row r="56" spans="1:10" s="41" customFormat="1" ht="25.2" customHeight="1">
      <c r="A56" s="35"/>
      <c r="B56" s="1639"/>
      <c r="C56" s="1627"/>
      <c r="D56" s="1627"/>
      <c r="E56" s="1627"/>
      <c r="F56" s="1627"/>
      <c r="G56" s="1627"/>
      <c r="H56" s="1627"/>
      <c r="I56" s="1640"/>
    </row>
    <row r="57" spans="1:10" s="41" customFormat="1" ht="25.2" customHeight="1">
      <c r="A57" s="35"/>
      <c r="B57" s="1639"/>
      <c r="C57" s="1627"/>
      <c r="D57" s="1627"/>
      <c r="E57" s="1627"/>
      <c r="F57" s="1627"/>
      <c r="G57" s="1627"/>
      <c r="H57" s="1627"/>
      <c r="I57" s="1640"/>
    </row>
    <row r="58" spans="1:10" s="41" customFormat="1" ht="25.2" customHeight="1">
      <c r="A58" s="35"/>
      <c r="B58" s="1639"/>
      <c r="C58" s="1627"/>
      <c r="D58" s="1627"/>
      <c r="E58" s="1627"/>
      <c r="F58" s="1627"/>
      <c r="G58" s="1627"/>
      <c r="H58" s="1627"/>
      <c r="I58" s="1640"/>
    </row>
    <row r="59" spans="1:10" s="41" customFormat="1" ht="25.2" customHeight="1">
      <c r="A59" s="35"/>
      <c r="B59" s="1639"/>
      <c r="C59" s="1627"/>
      <c r="D59" s="1627"/>
      <c r="E59" s="1627"/>
      <c r="F59" s="1627"/>
      <c r="G59" s="1627"/>
      <c r="H59" s="1627"/>
      <c r="I59" s="1640"/>
    </row>
    <row r="60" spans="1:10" s="41" customFormat="1" ht="25.2" customHeight="1">
      <c r="A60" s="35"/>
      <c r="B60" s="1639"/>
      <c r="C60" s="1627"/>
      <c r="D60" s="1627"/>
      <c r="E60" s="1627"/>
      <c r="F60" s="1627"/>
      <c r="G60" s="1627"/>
      <c r="H60" s="1627"/>
      <c r="I60" s="1640"/>
    </row>
    <row r="61" spans="1:10" s="41" customFormat="1" ht="25.2" customHeight="1">
      <c r="A61" s="35"/>
      <c r="B61" s="1641"/>
      <c r="C61" s="1642"/>
      <c r="D61" s="1642"/>
      <c r="E61" s="1642"/>
      <c r="F61" s="1642"/>
      <c r="G61" s="1642"/>
      <c r="H61" s="1642"/>
      <c r="I61" s="1643"/>
    </row>
    <row r="62" spans="1:10" s="47" customFormat="1" ht="24.75" customHeight="1">
      <c r="A62" s="1669" t="s">
        <v>1073</v>
      </c>
      <c r="B62" s="1669"/>
      <c r="C62" s="1669"/>
      <c r="D62" s="1669"/>
      <c r="E62" s="1669"/>
      <c r="F62" s="1669"/>
      <c r="G62" s="1669"/>
      <c r="H62" s="1669"/>
      <c r="I62" s="1669"/>
      <c r="J62" s="1669"/>
    </row>
    <row r="63" spans="1:10" s="47" customFormat="1" ht="24.75" customHeight="1">
      <c r="A63" s="49"/>
      <c r="B63" s="49"/>
      <c r="C63" s="49"/>
      <c r="D63" s="49"/>
      <c r="E63" s="49"/>
      <c r="F63" s="49"/>
      <c r="G63" s="49"/>
      <c r="H63" s="49"/>
      <c r="I63" s="49"/>
    </row>
    <row r="64" spans="1:10" s="47" customFormat="1" ht="24.75" customHeight="1">
      <c r="A64" s="888"/>
      <c r="B64" s="888"/>
      <c r="C64" s="888"/>
      <c r="D64" s="888"/>
      <c r="E64" s="888"/>
      <c r="F64" s="888"/>
      <c r="G64" s="888"/>
      <c r="H64" s="888"/>
      <c r="I64" s="888"/>
    </row>
    <row r="65" spans="1:9" s="47" customFormat="1" ht="24.75" customHeight="1">
      <c r="A65" s="48"/>
      <c r="B65" s="1671" t="s">
        <v>39</v>
      </c>
      <c r="C65" s="1672"/>
      <c r="D65" s="1672"/>
      <c r="E65" s="1672"/>
      <c r="F65" s="1672"/>
      <c r="G65" s="1672"/>
      <c r="H65" s="1672"/>
      <c r="I65" s="1673"/>
    </row>
    <row r="66" spans="1:9" s="47" customFormat="1" ht="24.75" customHeight="1">
      <c r="A66" s="48"/>
      <c r="B66" s="1674"/>
      <c r="C66" s="1675"/>
      <c r="D66" s="1675"/>
      <c r="E66" s="1675"/>
      <c r="F66" s="1675"/>
      <c r="G66" s="1675"/>
      <c r="H66" s="1675"/>
      <c r="I66" s="1676"/>
    </row>
    <row r="67" spans="1:9" s="47" customFormat="1" ht="24.75" customHeight="1">
      <c r="A67" s="48"/>
      <c r="B67" s="1674"/>
      <c r="C67" s="1675"/>
      <c r="D67" s="1675"/>
      <c r="E67" s="1675"/>
      <c r="F67" s="1675"/>
      <c r="G67" s="1675"/>
      <c r="H67" s="1675"/>
      <c r="I67" s="1676"/>
    </row>
    <row r="68" spans="1:9" s="47" customFormat="1" ht="24.75" customHeight="1">
      <c r="A68" s="48"/>
      <c r="B68" s="1674"/>
      <c r="C68" s="1675"/>
      <c r="D68" s="1675"/>
      <c r="E68" s="1675"/>
      <c r="F68" s="1675"/>
      <c r="G68" s="1675"/>
      <c r="H68" s="1675"/>
      <c r="I68" s="1676"/>
    </row>
    <row r="69" spans="1:9" s="47" customFormat="1" ht="24.75" customHeight="1">
      <c r="A69" s="48"/>
      <c r="B69" s="1674"/>
      <c r="C69" s="1675"/>
      <c r="D69" s="1675"/>
      <c r="E69" s="1675"/>
      <c r="F69" s="1675"/>
      <c r="G69" s="1675"/>
      <c r="H69" s="1675"/>
      <c r="I69" s="1676"/>
    </row>
    <row r="70" spans="1:9" s="47" customFormat="1" ht="24.75" customHeight="1">
      <c r="A70" s="48"/>
      <c r="B70" s="1674"/>
      <c r="C70" s="1675"/>
      <c r="D70" s="1675"/>
      <c r="E70" s="1675"/>
      <c r="F70" s="1675"/>
      <c r="G70" s="1675"/>
      <c r="H70" s="1675"/>
      <c r="I70" s="1676"/>
    </row>
    <row r="71" spans="1:9" s="47" customFormat="1" ht="24.75" customHeight="1">
      <c r="A71" s="48"/>
      <c r="B71" s="1674"/>
      <c r="C71" s="1675"/>
      <c r="D71" s="1675"/>
      <c r="E71" s="1675"/>
      <c r="F71" s="1675"/>
      <c r="G71" s="1675"/>
      <c r="H71" s="1675"/>
      <c r="I71" s="1676"/>
    </row>
    <row r="72" spans="1:9" s="47" customFormat="1" ht="24.75" customHeight="1">
      <c r="A72" s="48"/>
      <c r="B72" s="1674"/>
      <c r="C72" s="1675"/>
      <c r="D72" s="1675"/>
      <c r="E72" s="1675"/>
      <c r="F72" s="1675"/>
      <c r="G72" s="1675"/>
      <c r="H72" s="1675"/>
      <c r="I72" s="1676"/>
    </row>
    <row r="73" spans="1:9" s="47" customFormat="1" ht="24.75" customHeight="1">
      <c r="A73" s="48"/>
      <c r="B73" s="1674"/>
      <c r="C73" s="1675"/>
      <c r="D73" s="1675"/>
      <c r="E73" s="1675"/>
      <c r="F73" s="1675"/>
      <c r="G73" s="1675"/>
      <c r="H73" s="1675"/>
      <c r="I73" s="1676"/>
    </row>
    <row r="74" spans="1:9" s="47" customFormat="1" ht="24.75" customHeight="1">
      <c r="A74" s="48"/>
      <c r="B74" s="1674"/>
      <c r="C74" s="1675"/>
      <c r="D74" s="1675"/>
      <c r="E74" s="1675"/>
      <c r="F74" s="1675"/>
      <c r="G74" s="1675"/>
      <c r="H74" s="1675"/>
      <c r="I74" s="1676"/>
    </row>
    <row r="75" spans="1:9" s="47" customFormat="1" ht="24.75" customHeight="1">
      <c r="A75" s="48"/>
      <c r="B75" s="1674"/>
      <c r="C75" s="1675"/>
      <c r="D75" s="1675"/>
      <c r="E75" s="1675"/>
      <c r="F75" s="1675"/>
      <c r="G75" s="1675"/>
      <c r="H75" s="1675"/>
      <c r="I75" s="1676"/>
    </row>
    <row r="76" spans="1:9" s="47" customFormat="1" ht="24.75" customHeight="1">
      <c r="A76" s="48"/>
      <c r="B76" s="1674"/>
      <c r="C76" s="1675"/>
      <c r="D76" s="1675"/>
      <c r="E76" s="1675"/>
      <c r="F76" s="1675"/>
      <c r="G76" s="1675"/>
      <c r="H76" s="1675"/>
      <c r="I76" s="1676"/>
    </row>
    <row r="77" spans="1:9" s="47" customFormat="1" ht="24.75" customHeight="1">
      <c r="A77" s="48"/>
      <c r="B77" s="1677"/>
      <c r="C77" s="1678"/>
      <c r="D77" s="1678"/>
      <c r="E77" s="1678"/>
      <c r="F77" s="1678"/>
      <c r="G77" s="1678"/>
      <c r="H77" s="1678"/>
      <c r="I77" s="1679"/>
    </row>
    <row r="78" spans="1:9" s="47" customFormat="1" ht="24.75" customHeight="1">
      <c r="A78" s="1669" t="s">
        <v>1074</v>
      </c>
      <c r="B78" s="1669"/>
      <c r="C78" s="1669"/>
      <c r="D78" s="1669"/>
      <c r="E78" s="1669"/>
      <c r="F78" s="1669"/>
      <c r="G78" s="1669"/>
      <c r="H78" s="1669"/>
      <c r="I78" s="1669"/>
    </row>
    <row r="79" spans="1:9" s="344" customFormat="1" ht="24.75" hidden="1" customHeight="1"/>
    <row r="80" spans="1:9" s="344" customFormat="1" ht="24.75" hidden="1" customHeight="1"/>
    <row r="81" spans="1:9" s="344" customFormat="1" ht="24.75" hidden="1" customHeight="1"/>
    <row r="82" spans="1:9" s="47" customFormat="1" ht="24.75" hidden="1" customHeight="1">
      <c r="A82" s="48"/>
      <c r="B82" s="1671" t="s">
        <v>39</v>
      </c>
      <c r="C82" s="1672"/>
      <c r="D82" s="1672"/>
      <c r="E82" s="1672"/>
      <c r="F82" s="1672"/>
      <c r="G82" s="1672"/>
      <c r="H82" s="1672"/>
      <c r="I82" s="1673"/>
    </row>
    <row r="83" spans="1:9" s="47" customFormat="1" ht="24.75" hidden="1" customHeight="1">
      <c r="A83" s="48"/>
      <c r="B83" s="1674"/>
      <c r="C83" s="1675"/>
      <c r="D83" s="1675"/>
      <c r="E83" s="1675"/>
      <c r="F83" s="1675"/>
      <c r="G83" s="1675"/>
      <c r="H83" s="1675"/>
      <c r="I83" s="1676"/>
    </row>
    <row r="84" spans="1:9" s="47" customFormat="1" ht="24.75" hidden="1" customHeight="1">
      <c r="A84" s="48"/>
      <c r="B84" s="1674"/>
      <c r="C84" s="1675"/>
      <c r="D84" s="1675"/>
      <c r="E84" s="1675"/>
      <c r="F84" s="1675"/>
      <c r="G84" s="1675"/>
      <c r="H84" s="1675"/>
      <c r="I84" s="1676"/>
    </row>
    <row r="85" spans="1:9" s="47" customFormat="1" ht="24.75" hidden="1" customHeight="1">
      <c r="A85" s="48"/>
      <c r="B85" s="1674"/>
      <c r="C85" s="1675"/>
      <c r="D85" s="1675"/>
      <c r="E85" s="1675"/>
      <c r="F85" s="1675"/>
      <c r="G85" s="1675"/>
      <c r="H85" s="1675"/>
      <c r="I85" s="1676"/>
    </row>
    <row r="86" spans="1:9" s="47" customFormat="1" ht="24.75" hidden="1" customHeight="1">
      <c r="A86" s="48"/>
      <c r="B86" s="1674"/>
      <c r="C86" s="1675"/>
      <c r="D86" s="1675"/>
      <c r="E86" s="1675"/>
      <c r="F86" s="1675"/>
      <c r="G86" s="1675"/>
      <c r="H86" s="1675"/>
      <c r="I86" s="1676"/>
    </row>
    <row r="87" spans="1:9" s="47" customFormat="1" ht="24.75" hidden="1" customHeight="1">
      <c r="A87" s="48"/>
      <c r="B87" s="1674"/>
      <c r="C87" s="1675"/>
      <c r="D87" s="1675"/>
      <c r="E87" s="1675"/>
      <c r="F87" s="1675"/>
      <c r="G87" s="1675"/>
      <c r="H87" s="1675"/>
      <c r="I87" s="1676"/>
    </row>
    <row r="88" spans="1:9" s="47" customFormat="1" ht="24.75" hidden="1" customHeight="1">
      <c r="A88" s="48"/>
      <c r="B88" s="1674"/>
      <c r="C88" s="1675"/>
      <c r="D88" s="1675"/>
      <c r="E88" s="1675"/>
      <c r="F88" s="1675"/>
      <c r="G88" s="1675"/>
      <c r="H88" s="1675"/>
      <c r="I88" s="1676"/>
    </row>
    <row r="89" spans="1:9" s="47" customFormat="1" ht="24.75" hidden="1" customHeight="1">
      <c r="B89" s="1674"/>
      <c r="C89" s="1675"/>
      <c r="D89" s="1675"/>
      <c r="E89" s="1675"/>
      <c r="F89" s="1675"/>
      <c r="G89" s="1675"/>
      <c r="H89" s="1675"/>
      <c r="I89" s="1676"/>
    </row>
    <row r="90" spans="1:9" s="47" customFormat="1" ht="24.75" hidden="1" customHeight="1">
      <c r="A90" s="48"/>
      <c r="B90" s="1674"/>
      <c r="C90" s="1675"/>
      <c r="D90" s="1675"/>
      <c r="E90" s="1675"/>
      <c r="F90" s="1675"/>
      <c r="G90" s="1675"/>
      <c r="H90" s="1675"/>
      <c r="I90" s="1676"/>
    </row>
    <row r="91" spans="1:9" s="47" customFormat="1" ht="24.75" hidden="1" customHeight="1">
      <c r="A91" s="48"/>
      <c r="B91" s="1674"/>
      <c r="C91" s="1675"/>
      <c r="D91" s="1675"/>
      <c r="E91" s="1675"/>
      <c r="F91" s="1675"/>
      <c r="G91" s="1675"/>
      <c r="H91" s="1675"/>
      <c r="I91" s="1676"/>
    </row>
    <row r="92" spans="1:9" s="47" customFormat="1" ht="24.75" hidden="1" customHeight="1">
      <c r="A92" s="355"/>
      <c r="B92" s="1677"/>
      <c r="C92" s="1678"/>
      <c r="D92" s="1678"/>
      <c r="E92" s="1678"/>
      <c r="F92" s="1678"/>
      <c r="G92" s="1678"/>
      <c r="H92" s="1678"/>
      <c r="I92" s="1679"/>
    </row>
    <row r="93" spans="1:9" s="47" customFormat="1" ht="24.75" hidden="1" customHeight="1">
      <c r="A93" s="1669" t="s">
        <v>963</v>
      </c>
      <c r="B93" s="1669"/>
      <c r="C93" s="1669"/>
      <c r="D93" s="1669"/>
      <c r="E93" s="1669"/>
      <c r="F93" s="1669"/>
      <c r="G93" s="1669"/>
      <c r="H93" s="1669"/>
      <c r="I93" s="1669"/>
    </row>
    <row r="94" spans="1:9" s="47" customFormat="1" ht="24.75" hidden="1" customHeight="1">
      <c r="A94" s="49"/>
      <c r="B94" s="49"/>
      <c r="C94" s="49"/>
      <c r="D94" s="49"/>
      <c r="E94" s="49"/>
      <c r="F94" s="49"/>
      <c r="G94" s="49"/>
      <c r="H94" s="49"/>
      <c r="I94" s="49"/>
    </row>
    <row r="95" spans="1:9" s="47" customFormat="1" ht="24.75" customHeight="1">
      <c r="A95" s="686"/>
      <c r="B95" s="686"/>
      <c r="C95" s="686"/>
      <c r="D95" s="686"/>
      <c r="E95" s="686"/>
      <c r="F95" s="686"/>
      <c r="G95" s="686"/>
      <c r="H95" s="686"/>
      <c r="I95" s="686"/>
    </row>
    <row r="96" spans="1:9" s="47" customFormat="1" ht="24.75" customHeight="1">
      <c r="A96" s="48"/>
      <c r="B96" s="1671" t="s">
        <v>39</v>
      </c>
      <c r="C96" s="1672"/>
      <c r="D96" s="1672"/>
      <c r="E96" s="1672"/>
      <c r="F96" s="1672"/>
      <c r="G96" s="1672"/>
      <c r="H96" s="1672"/>
      <c r="I96" s="1673"/>
    </row>
    <row r="97" spans="1:10" s="47" customFormat="1" ht="24.75" customHeight="1">
      <c r="A97" s="48"/>
      <c r="B97" s="1674"/>
      <c r="C97" s="1675"/>
      <c r="D97" s="1675"/>
      <c r="E97" s="1675"/>
      <c r="F97" s="1675"/>
      <c r="G97" s="1675"/>
      <c r="H97" s="1675"/>
      <c r="I97" s="1676"/>
    </row>
    <row r="98" spans="1:10" s="47" customFormat="1" ht="24.75" customHeight="1">
      <c r="A98" s="48"/>
      <c r="B98" s="1674"/>
      <c r="C98" s="1675"/>
      <c r="D98" s="1675"/>
      <c r="E98" s="1675"/>
      <c r="F98" s="1675"/>
      <c r="G98" s="1675"/>
      <c r="H98" s="1675"/>
      <c r="I98" s="1676"/>
    </row>
    <row r="99" spans="1:10" s="47" customFormat="1" ht="24.75" customHeight="1">
      <c r="A99" s="48"/>
      <c r="B99" s="1674"/>
      <c r="C99" s="1675"/>
      <c r="D99" s="1675"/>
      <c r="E99" s="1675"/>
      <c r="F99" s="1675"/>
      <c r="G99" s="1675"/>
      <c r="H99" s="1675"/>
      <c r="I99" s="1676"/>
    </row>
    <row r="100" spans="1:10" s="47" customFormat="1" ht="24.75" customHeight="1">
      <c r="A100" s="48"/>
      <c r="B100" s="1674"/>
      <c r="C100" s="1675"/>
      <c r="D100" s="1675"/>
      <c r="E100" s="1675"/>
      <c r="F100" s="1675"/>
      <c r="G100" s="1675"/>
      <c r="H100" s="1675"/>
      <c r="I100" s="1676"/>
    </row>
    <row r="101" spans="1:10" s="47" customFormat="1" ht="24.75" customHeight="1">
      <c r="A101" s="48"/>
      <c r="B101" s="1674"/>
      <c r="C101" s="1675"/>
      <c r="D101" s="1675"/>
      <c r="E101" s="1675"/>
      <c r="F101" s="1675"/>
      <c r="G101" s="1675"/>
      <c r="H101" s="1675"/>
      <c r="I101" s="1676"/>
    </row>
    <row r="102" spans="1:10" s="47" customFormat="1" ht="24.75" customHeight="1">
      <c r="A102" s="48"/>
      <c r="B102" s="1674"/>
      <c r="C102" s="1675"/>
      <c r="D102" s="1675"/>
      <c r="E102" s="1675"/>
      <c r="F102" s="1675"/>
      <c r="G102" s="1675"/>
      <c r="H102" s="1675"/>
      <c r="I102" s="1676"/>
    </row>
    <row r="103" spans="1:10" s="47" customFormat="1" ht="24.75" customHeight="1">
      <c r="A103" s="48"/>
      <c r="B103" s="1674"/>
      <c r="C103" s="1675"/>
      <c r="D103" s="1675"/>
      <c r="E103" s="1675"/>
      <c r="F103" s="1675"/>
      <c r="G103" s="1675"/>
      <c r="H103" s="1675"/>
      <c r="I103" s="1676"/>
    </row>
    <row r="104" spans="1:10" s="47" customFormat="1" ht="24.75" customHeight="1">
      <c r="A104" s="48"/>
      <c r="B104" s="1674"/>
      <c r="C104" s="1675"/>
      <c r="D104" s="1675"/>
      <c r="E104" s="1675"/>
      <c r="F104" s="1675"/>
      <c r="G104" s="1675"/>
      <c r="H104" s="1675"/>
      <c r="I104" s="1676"/>
    </row>
    <row r="105" spans="1:10" s="47" customFormat="1" ht="24.75" customHeight="1">
      <c r="B105" s="1674"/>
      <c r="C105" s="1675"/>
      <c r="D105" s="1675"/>
      <c r="E105" s="1675"/>
      <c r="F105" s="1675"/>
      <c r="G105" s="1675"/>
      <c r="H105" s="1675"/>
      <c r="I105" s="1676"/>
    </row>
    <row r="106" spans="1:10" s="47" customFormat="1" ht="24.75" customHeight="1">
      <c r="A106" s="48"/>
      <c r="B106" s="1674"/>
      <c r="C106" s="1675"/>
      <c r="D106" s="1675"/>
      <c r="E106" s="1675"/>
      <c r="F106" s="1675"/>
      <c r="G106" s="1675"/>
      <c r="H106" s="1675"/>
      <c r="I106" s="1676"/>
    </row>
    <row r="107" spans="1:10" s="47" customFormat="1" ht="24.75" customHeight="1">
      <c r="A107" s="48"/>
      <c r="B107" s="1674"/>
      <c r="C107" s="1675"/>
      <c r="D107" s="1675"/>
      <c r="E107" s="1675"/>
      <c r="F107" s="1675"/>
      <c r="G107" s="1675"/>
      <c r="H107" s="1675"/>
      <c r="I107" s="1676"/>
    </row>
    <row r="108" spans="1:10" s="47" customFormat="1" ht="24.75" customHeight="1">
      <c r="A108" s="355"/>
      <c r="B108" s="1677"/>
      <c r="C108" s="1678"/>
      <c r="D108" s="1678"/>
      <c r="E108" s="1678"/>
      <c r="F108" s="1678"/>
      <c r="G108" s="1678"/>
      <c r="H108" s="1678"/>
      <c r="I108" s="1679"/>
    </row>
    <row r="109" spans="1:10" s="47" customFormat="1" ht="24.75" customHeight="1">
      <c r="A109" s="1668" t="s">
        <v>1075</v>
      </c>
      <c r="B109" s="1668"/>
      <c r="C109" s="1668"/>
      <c r="D109" s="1668"/>
      <c r="E109" s="1668"/>
      <c r="F109" s="1668"/>
      <c r="G109" s="1668"/>
      <c r="H109" s="1668"/>
      <c r="I109" s="1668"/>
      <c r="J109" s="1668"/>
    </row>
    <row r="110" spans="1:10" ht="24.6" customHeight="1">
      <c r="A110" s="1669" t="s">
        <v>956</v>
      </c>
      <c r="B110" s="1669"/>
      <c r="C110" s="1669"/>
      <c r="D110" s="1669"/>
      <c r="E110" s="1669"/>
      <c r="F110" s="1669"/>
      <c r="G110" s="1669"/>
      <c r="H110" s="1669"/>
      <c r="I110" s="1669"/>
      <c r="J110" s="1669"/>
    </row>
    <row r="111" spans="1:10" ht="20.399999999999999">
      <c r="A111" s="424" t="s">
        <v>96</v>
      </c>
    </row>
  </sheetData>
  <mergeCells count="16">
    <mergeCell ref="A109:J109"/>
    <mergeCell ref="A110:J110"/>
    <mergeCell ref="H15:I15"/>
    <mergeCell ref="A18:J18"/>
    <mergeCell ref="B16:J16"/>
    <mergeCell ref="B19:I31"/>
    <mergeCell ref="B49:I61"/>
    <mergeCell ref="B34:I46"/>
    <mergeCell ref="A47:I47"/>
    <mergeCell ref="A32:J32"/>
    <mergeCell ref="A62:J62"/>
    <mergeCell ref="B82:I92"/>
    <mergeCell ref="A93:I93"/>
    <mergeCell ref="B96:I108"/>
    <mergeCell ref="B65:I77"/>
    <mergeCell ref="A78:I78"/>
  </mergeCells>
  <phoneticPr fontId="5" type="noConversion"/>
  <pageMargins left="0.70866141732283472" right="0.27559055118110237" top="0.47244094488188981" bottom="0.27559055118110237" header="0.31496062992125984" footer="0.19685039370078741"/>
  <pageSetup paperSize="9" scale="96" firstPageNumber="18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91443" r:id="rId4" name="Check Box 179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2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4" r:id="rId5" name="Check Box 180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5" r:id="rId6" name="Check Box 181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6" r:id="rId7" name="Check Box 182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2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8" r:id="rId8" name="Check Box 184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2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49" r:id="rId9" name="Check Box 185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68" r:id="rId10" name="Check Box 20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0</xdr:rowOff>
                  </from>
                  <to>
                    <xdr:col>2</xdr:col>
                    <xdr:colOff>22860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6"/>
  <sheetViews>
    <sheetView showGridLines="0" view="pageBreakPreview" zoomScaleNormal="100" zoomScaleSheetLayoutView="100" workbookViewId="0">
      <selection activeCell="O11" sqref="O11"/>
    </sheetView>
  </sheetViews>
  <sheetFormatPr defaultColWidth="9" defaultRowHeight="24.6"/>
  <cols>
    <col min="1" max="1" width="6.3984375" style="41" customWidth="1"/>
    <col min="2" max="2" width="10.59765625" style="41" customWidth="1"/>
    <col min="3" max="3" width="11.19921875" style="41" customWidth="1"/>
    <col min="4" max="4" width="9" style="41"/>
    <col min="5" max="5" width="11" style="41" customWidth="1"/>
    <col min="6" max="6" width="5.3984375" style="41" customWidth="1"/>
    <col min="7" max="7" width="6.3984375" style="41" customWidth="1"/>
    <col min="8" max="8" width="4.69921875" style="41" customWidth="1"/>
    <col min="9" max="9" width="5.69921875" style="41" customWidth="1"/>
    <col min="10" max="10" width="5.3984375" style="41" customWidth="1"/>
    <col min="11" max="11" width="4.3984375" style="41" customWidth="1"/>
    <col min="12" max="12" width="10.8984375" style="41" customWidth="1"/>
    <col min="13" max="16384" width="9" style="41"/>
  </cols>
  <sheetData>
    <row r="1" spans="1:3" s="40" customFormat="1" ht="30">
      <c r="A1" s="64" t="s">
        <v>102</v>
      </c>
    </row>
    <row r="2" spans="1:3">
      <c r="B2" s="41" t="s">
        <v>337</v>
      </c>
    </row>
    <row r="3" spans="1:3">
      <c r="C3" s="41" t="s">
        <v>338</v>
      </c>
    </row>
    <row r="4" spans="1:3">
      <c r="C4" s="41" t="s">
        <v>18</v>
      </c>
    </row>
    <row r="5" spans="1:3">
      <c r="C5" s="41" t="s">
        <v>339</v>
      </c>
    </row>
    <row r="6" spans="1:3">
      <c r="B6" s="41" t="s">
        <v>340</v>
      </c>
    </row>
  </sheetData>
  <pageMargins left="0.59055118110236227" right="0.39370078740157483" top="0.78740157480314965" bottom="0.59055118110236227" header="0.31496062992125984" footer="0.31496062992125984"/>
  <pageSetup paperSize="9" scale="86" firstPageNumber="21" orientation="portrait" useFirstPageNumber="1" r:id="rId1"/>
  <headerFooter>
    <oddFooter>&amp;C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54"/>
  <sheetViews>
    <sheetView showGridLines="0" view="pageBreakPreview" topLeftCell="A6" zoomScaleNormal="100" zoomScaleSheetLayoutView="100" workbookViewId="0">
      <pane ySplit="2028" activePane="bottomLeft"/>
      <selection activeCell="A6" sqref="A1:XFD1048576"/>
      <selection pane="bottomLeft" activeCell="F11" sqref="F11"/>
    </sheetView>
  </sheetViews>
  <sheetFormatPr defaultColWidth="9" defaultRowHeight="24.6"/>
  <cols>
    <col min="1" max="1" width="4" style="178" customWidth="1"/>
    <col min="2" max="2" width="9.69921875" style="178" customWidth="1"/>
    <col min="3" max="3" width="36.09765625" style="178" customWidth="1"/>
    <col min="4" max="4" width="11.8984375" style="728" customWidth="1"/>
    <col min="5" max="5" width="6.19921875" style="729" hidden="1" customWidth="1"/>
    <col min="6" max="6" width="15.19921875" style="728" customWidth="1"/>
    <col min="7" max="7" width="13" style="728" customWidth="1"/>
    <col min="8" max="8" width="12.09765625" style="178" customWidth="1"/>
    <col min="9" max="9" width="12.59765625" style="178" customWidth="1"/>
    <col min="10" max="10" width="11.69921875" style="728" customWidth="1"/>
    <col min="11" max="11" width="12.19921875" style="728" customWidth="1"/>
    <col min="12" max="12" width="12.19921875" style="890" customWidth="1"/>
    <col min="13" max="16384" width="9" style="178"/>
  </cols>
  <sheetData>
    <row r="1" spans="1:12" ht="33.6">
      <c r="A1" s="927" t="s">
        <v>1084</v>
      </c>
      <c r="B1" s="587"/>
      <c r="K1" s="747"/>
    </row>
    <row r="2" spans="1:12">
      <c r="A2" s="587" t="s">
        <v>1085</v>
      </c>
      <c r="B2" s="178" t="s">
        <v>130</v>
      </c>
    </row>
    <row r="3" spans="1:12">
      <c r="B3" s="178" t="s">
        <v>1086</v>
      </c>
    </row>
    <row r="4" spans="1:12">
      <c r="B4" s="588" t="s">
        <v>1269</v>
      </c>
      <c r="C4" s="588"/>
      <c r="D4" s="730"/>
      <c r="E4" s="731"/>
      <c r="F4" s="730"/>
      <c r="G4" s="730"/>
      <c r="H4" s="588"/>
      <c r="I4" s="588"/>
      <c r="J4" s="730"/>
      <c r="K4" s="730"/>
    </row>
    <row r="5" spans="1:12" ht="10.5" customHeight="1"/>
    <row r="6" spans="1:12" ht="21" customHeight="1">
      <c r="B6" s="921"/>
      <c r="C6" s="921"/>
      <c r="D6" s="922"/>
      <c r="E6" s="743"/>
      <c r="F6" s="905" t="s">
        <v>299</v>
      </c>
      <c r="G6" s="906"/>
      <c r="H6" s="907" t="s">
        <v>749</v>
      </c>
      <c r="I6" s="908"/>
      <c r="J6" s="908"/>
      <c r="K6" s="909"/>
      <c r="L6" s="910"/>
    </row>
    <row r="7" spans="1:12" ht="21" customHeight="1">
      <c r="B7" s="923" t="s">
        <v>311</v>
      </c>
      <c r="C7" s="923" t="s">
        <v>748</v>
      </c>
      <c r="D7" s="924" t="s">
        <v>459</v>
      </c>
      <c r="E7" s="744" t="s">
        <v>350</v>
      </c>
      <c r="F7" s="911"/>
      <c r="G7" s="912"/>
      <c r="H7" s="907" t="s">
        <v>750</v>
      </c>
      <c r="I7" s="908"/>
      <c r="J7" s="913"/>
      <c r="K7" s="914" t="s">
        <v>461</v>
      </c>
      <c r="L7" s="915" t="s">
        <v>463</v>
      </c>
    </row>
    <row r="8" spans="1:12" ht="45.6" customHeight="1">
      <c r="B8" s="925"/>
      <c r="C8" s="925"/>
      <c r="D8" s="926" t="s">
        <v>460</v>
      </c>
      <c r="E8" s="745" t="s">
        <v>564</v>
      </c>
      <c r="F8" s="916" t="s">
        <v>300</v>
      </c>
      <c r="G8" s="916" t="s">
        <v>301</v>
      </c>
      <c r="H8" s="917" t="s">
        <v>751</v>
      </c>
      <c r="I8" s="918" t="s">
        <v>752</v>
      </c>
      <c r="J8" s="917" t="s">
        <v>355</v>
      </c>
      <c r="K8" s="919" t="s">
        <v>462</v>
      </c>
      <c r="L8" s="920" t="s">
        <v>355</v>
      </c>
    </row>
    <row r="9" spans="1:12">
      <c r="B9" s="1265" t="s">
        <v>1162</v>
      </c>
      <c r="C9" s="1266"/>
      <c r="D9" s="732"/>
      <c r="E9" s="733"/>
      <c r="F9" s="734"/>
      <c r="G9" s="734"/>
      <c r="H9" s="591"/>
      <c r="I9" s="591"/>
      <c r="J9" s="740"/>
      <c r="K9" s="748"/>
      <c r="L9" s="592"/>
    </row>
    <row r="10" spans="1:12" s="593" customFormat="1">
      <c r="B10" s="594">
        <v>1</v>
      </c>
      <c r="C10" s="595" t="s">
        <v>1163</v>
      </c>
      <c r="D10" s="735">
        <v>2526</v>
      </c>
      <c r="E10" s="736">
        <v>2</v>
      </c>
      <c r="F10" s="737">
        <v>8</v>
      </c>
      <c r="G10" s="737">
        <v>250</v>
      </c>
      <c r="H10" s="598">
        <f>543+245</f>
        <v>788</v>
      </c>
      <c r="I10" s="598">
        <f>J10-H10</f>
        <v>2015.5</v>
      </c>
      <c r="J10" s="742">
        <v>2803.5</v>
      </c>
      <c r="K10" s="750">
        <v>0</v>
      </c>
      <c r="L10" s="1264">
        <f t="shared" ref="L10:L16" si="0">SUM(J10,K10)</f>
        <v>2803.5</v>
      </c>
    </row>
    <row r="11" spans="1:12" s="593" customFormat="1">
      <c r="B11" s="594">
        <v>2</v>
      </c>
      <c r="C11" s="595" t="s">
        <v>1164</v>
      </c>
      <c r="D11" s="735">
        <v>2490</v>
      </c>
      <c r="E11" s="736">
        <v>1</v>
      </c>
      <c r="F11" s="737">
        <v>1</v>
      </c>
      <c r="G11" s="737">
        <v>250</v>
      </c>
      <c r="H11" s="1267">
        <v>0</v>
      </c>
      <c r="I11" s="598">
        <f>J11-H11</f>
        <v>461</v>
      </c>
      <c r="J11" s="741">
        <v>461</v>
      </c>
      <c r="K11" s="749">
        <v>0</v>
      </c>
      <c r="L11" s="1264">
        <f t="shared" si="0"/>
        <v>461</v>
      </c>
    </row>
    <row r="12" spans="1:12" s="593" customFormat="1">
      <c r="B12" s="594">
        <v>3</v>
      </c>
      <c r="C12" s="595" t="s">
        <v>465</v>
      </c>
      <c r="D12" s="735">
        <v>2511</v>
      </c>
      <c r="E12" s="736">
        <v>1</v>
      </c>
      <c r="F12" s="737">
        <v>1</v>
      </c>
      <c r="G12" s="737">
        <v>250</v>
      </c>
      <c r="H12" s="596">
        <v>12</v>
      </c>
      <c r="I12" s="596">
        <f t="shared" ref="I12" si="1">J12-H12</f>
        <v>1892</v>
      </c>
      <c r="J12" s="741">
        <v>1904</v>
      </c>
      <c r="K12" s="749">
        <v>0</v>
      </c>
      <c r="L12" s="1264">
        <f t="shared" si="0"/>
        <v>1904</v>
      </c>
    </row>
    <row r="13" spans="1:12" s="593" customFormat="1">
      <c r="B13" s="594">
        <v>4</v>
      </c>
      <c r="C13" s="595" t="s">
        <v>500</v>
      </c>
      <c r="D13" s="738">
        <v>2515</v>
      </c>
      <c r="E13" s="736">
        <v>2</v>
      </c>
      <c r="F13" s="739">
        <v>1</v>
      </c>
      <c r="G13" s="739">
        <v>250</v>
      </c>
      <c r="H13" s="596">
        <v>426</v>
      </c>
      <c r="I13" s="598">
        <f>J13-H13</f>
        <v>205</v>
      </c>
      <c r="J13" s="742">
        <v>631</v>
      </c>
      <c r="K13" s="750">
        <v>0</v>
      </c>
      <c r="L13" s="1264">
        <f t="shared" si="0"/>
        <v>631</v>
      </c>
    </row>
    <row r="14" spans="1:12" s="593" customFormat="1">
      <c r="B14" s="594">
        <v>5</v>
      </c>
      <c r="C14" s="595" t="s">
        <v>1189</v>
      </c>
      <c r="D14" s="735">
        <v>2537</v>
      </c>
      <c r="E14" s="736">
        <v>2</v>
      </c>
      <c r="F14" s="737">
        <v>1</v>
      </c>
      <c r="G14" s="737">
        <v>250</v>
      </c>
      <c r="H14" s="596">
        <v>5503.65</v>
      </c>
      <c r="I14" s="596">
        <f t="shared" ref="I14:I18" si="2">J14-H14</f>
        <v>8353.36</v>
      </c>
      <c r="J14" s="741">
        <v>13857.01</v>
      </c>
      <c r="K14" s="741">
        <v>4791.38</v>
      </c>
      <c r="L14" s="1264">
        <f t="shared" si="0"/>
        <v>18648.39</v>
      </c>
    </row>
    <row r="15" spans="1:12" s="593" customFormat="1">
      <c r="B15" s="594">
        <v>6</v>
      </c>
      <c r="C15" s="595" t="s">
        <v>1190</v>
      </c>
      <c r="D15" s="735">
        <v>2537</v>
      </c>
      <c r="E15" s="736">
        <v>4</v>
      </c>
      <c r="F15" s="737">
        <v>5</v>
      </c>
      <c r="G15" s="737">
        <v>250</v>
      </c>
      <c r="H15" s="596">
        <v>606.25</v>
      </c>
      <c r="I15" s="596">
        <f t="shared" si="2"/>
        <v>5253.25</v>
      </c>
      <c r="J15" s="741">
        <v>5859.5</v>
      </c>
      <c r="K15" s="749">
        <v>0</v>
      </c>
      <c r="L15" s="1264">
        <f t="shared" si="0"/>
        <v>5859.5</v>
      </c>
    </row>
    <row r="16" spans="1:12" s="593" customFormat="1">
      <c r="B16" s="594">
        <v>7</v>
      </c>
      <c r="C16" s="600" t="s">
        <v>483</v>
      </c>
      <c r="D16" s="735">
        <v>2527</v>
      </c>
      <c r="E16" s="736">
        <v>2</v>
      </c>
      <c r="F16" s="737">
        <v>1</v>
      </c>
      <c r="G16" s="737">
        <v>250</v>
      </c>
      <c r="H16" s="596">
        <v>79.319999999999993</v>
      </c>
      <c r="I16" s="596">
        <f t="shared" si="2"/>
        <v>1742.6000000000001</v>
      </c>
      <c r="J16" s="741">
        <v>1821.92</v>
      </c>
      <c r="K16" s="749">
        <v>0</v>
      </c>
      <c r="L16" s="1264">
        <f t="shared" si="0"/>
        <v>1821.92</v>
      </c>
    </row>
    <row r="17" spans="2:12" s="593" customFormat="1">
      <c r="B17" s="594">
        <v>8</v>
      </c>
      <c r="C17" s="600" t="s">
        <v>1165</v>
      </c>
      <c r="D17" s="735">
        <v>2559</v>
      </c>
      <c r="E17" s="736">
        <v>1</v>
      </c>
      <c r="F17" s="737">
        <v>1</v>
      </c>
      <c r="G17" s="737">
        <v>250</v>
      </c>
      <c r="H17" s="1267">
        <v>0</v>
      </c>
      <c r="I17" s="596">
        <f t="shared" si="2"/>
        <v>32</v>
      </c>
      <c r="J17" s="741">
        <v>32</v>
      </c>
      <c r="K17" s="749">
        <v>0</v>
      </c>
      <c r="L17" s="1264">
        <f t="shared" ref="L17:L63" si="3">SUM(J17,K17)</f>
        <v>32</v>
      </c>
    </row>
    <row r="18" spans="2:12" s="593" customFormat="1">
      <c r="B18" s="594">
        <v>9</v>
      </c>
      <c r="C18" s="600" t="s">
        <v>477</v>
      </c>
      <c r="D18" s="735">
        <v>2540</v>
      </c>
      <c r="E18" s="736">
        <v>2</v>
      </c>
      <c r="F18" s="737">
        <v>1</v>
      </c>
      <c r="G18" s="737">
        <v>250</v>
      </c>
      <c r="H18" s="1267">
        <v>0</v>
      </c>
      <c r="I18" s="596">
        <f t="shared" si="2"/>
        <v>607.25</v>
      </c>
      <c r="J18" s="741">
        <v>607.25</v>
      </c>
      <c r="K18" s="749">
        <v>0</v>
      </c>
      <c r="L18" s="1264">
        <f t="shared" si="3"/>
        <v>607.25</v>
      </c>
    </row>
    <row r="19" spans="2:12" s="593" customFormat="1">
      <c r="B19" s="594">
        <v>10</v>
      </c>
      <c r="C19" s="600" t="s">
        <v>476</v>
      </c>
      <c r="D19" s="735">
        <v>2499</v>
      </c>
      <c r="E19" s="736">
        <v>2</v>
      </c>
      <c r="F19" s="737">
        <v>1</v>
      </c>
      <c r="G19" s="737">
        <v>250</v>
      </c>
      <c r="H19" s="596">
        <v>640</v>
      </c>
      <c r="I19" s="596" t="s">
        <v>148</v>
      </c>
      <c r="J19" s="741">
        <v>640</v>
      </c>
      <c r="K19" s="749">
        <v>0</v>
      </c>
      <c r="L19" s="1264">
        <f t="shared" si="3"/>
        <v>640</v>
      </c>
    </row>
    <row r="20" spans="2:12" s="593" customFormat="1">
      <c r="B20" s="594">
        <v>11</v>
      </c>
      <c r="C20" s="600" t="s">
        <v>479</v>
      </c>
      <c r="D20" s="735">
        <v>2549</v>
      </c>
      <c r="E20" s="736">
        <v>5</v>
      </c>
      <c r="F20" s="737">
        <v>8</v>
      </c>
      <c r="G20" s="737">
        <v>250</v>
      </c>
      <c r="H20" s="596">
        <f>975.99+1013+658.82+49+409</f>
        <v>3105.81</v>
      </c>
      <c r="I20" s="596">
        <f t="shared" ref="I20:I29" si="4">J20-H20</f>
        <v>9055.8100000000013</v>
      </c>
      <c r="J20" s="741">
        <v>12161.62</v>
      </c>
      <c r="K20" s="741">
        <v>1260.25</v>
      </c>
      <c r="L20" s="1264">
        <f t="shared" si="3"/>
        <v>13421.87</v>
      </c>
    </row>
    <row r="21" spans="2:12" s="593" customFormat="1">
      <c r="B21" s="594">
        <v>12</v>
      </c>
      <c r="C21" s="600" t="s">
        <v>480</v>
      </c>
      <c r="D21" s="735">
        <v>2536</v>
      </c>
      <c r="E21" s="736">
        <v>3</v>
      </c>
      <c r="F21" s="737">
        <v>8</v>
      </c>
      <c r="G21" s="737">
        <v>250</v>
      </c>
      <c r="H21" s="596">
        <f>7027.5+36</f>
        <v>7063.5</v>
      </c>
      <c r="I21" s="596">
        <f t="shared" si="4"/>
        <v>5573.75</v>
      </c>
      <c r="J21" s="741">
        <v>12637.25</v>
      </c>
      <c r="K21" s="749">
        <v>0</v>
      </c>
      <c r="L21" s="1264">
        <f t="shared" si="3"/>
        <v>12637.25</v>
      </c>
    </row>
    <row r="22" spans="2:12" s="593" customFormat="1">
      <c r="B22" s="594">
        <v>13</v>
      </c>
      <c r="C22" s="600" t="s">
        <v>481</v>
      </c>
      <c r="D22" s="735">
        <v>2536</v>
      </c>
      <c r="E22" s="736">
        <v>1</v>
      </c>
      <c r="F22" s="737">
        <v>5</v>
      </c>
      <c r="G22" s="737">
        <v>250</v>
      </c>
      <c r="H22" s="1267">
        <v>0</v>
      </c>
      <c r="I22" s="596">
        <f t="shared" si="4"/>
        <v>1827</v>
      </c>
      <c r="J22" s="741">
        <v>1827</v>
      </c>
      <c r="K22" s="749">
        <v>0</v>
      </c>
      <c r="L22" s="1264">
        <f t="shared" si="3"/>
        <v>1827</v>
      </c>
    </row>
    <row r="23" spans="2:12" s="593" customFormat="1">
      <c r="B23" s="594">
        <v>14</v>
      </c>
      <c r="C23" s="600" t="s">
        <v>1166</v>
      </c>
      <c r="D23" s="738">
        <v>2559</v>
      </c>
      <c r="E23" s="736">
        <v>4</v>
      </c>
      <c r="F23" s="739">
        <v>8</v>
      </c>
      <c r="G23" s="739">
        <v>250</v>
      </c>
      <c r="H23" s="598">
        <v>1255.2000000000003</v>
      </c>
      <c r="I23" s="598">
        <f t="shared" si="4"/>
        <v>8512.7999999999993</v>
      </c>
      <c r="J23" s="742">
        <v>9768</v>
      </c>
      <c r="K23" s="742">
        <v>432</v>
      </c>
      <c r="L23" s="1274">
        <f t="shared" si="3"/>
        <v>10200</v>
      </c>
    </row>
    <row r="24" spans="2:12" s="593" customFormat="1">
      <c r="B24" s="594">
        <v>15</v>
      </c>
      <c r="C24" s="595" t="s">
        <v>484</v>
      </c>
      <c r="D24" s="735">
        <v>2547</v>
      </c>
      <c r="E24" s="736">
        <v>2</v>
      </c>
      <c r="F24" s="737">
        <v>1</v>
      </c>
      <c r="G24" s="737">
        <v>250</v>
      </c>
      <c r="H24" s="596">
        <v>8</v>
      </c>
      <c r="I24" s="596">
        <f t="shared" si="4"/>
        <v>116</v>
      </c>
      <c r="J24" s="741">
        <v>124</v>
      </c>
      <c r="K24" s="749">
        <v>0</v>
      </c>
      <c r="L24" s="1264">
        <f t="shared" si="3"/>
        <v>124</v>
      </c>
    </row>
    <row r="25" spans="2:12" s="593" customFormat="1">
      <c r="B25" s="594">
        <v>16</v>
      </c>
      <c r="C25" s="595" t="s">
        <v>485</v>
      </c>
      <c r="D25" s="735">
        <v>2547</v>
      </c>
      <c r="E25" s="736">
        <v>1</v>
      </c>
      <c r="F25" s="737">
        <v>1</v>
      </c>
      <c r="G25" s="737">
        <v>250</v>
      </c>
      <c r="H25" s="1267">
        <v>0</v>
      </c>
      <c r="I25" s="596">
        <f t="shared" si="4"/>
        <v>42</v>
      </c>
      <c r="J25" s="741">
        <v>42</v>
      </c>
      <c r="K25" s="749">
        <v>0</v>
      </c>
      <c r="L25" s="1264">
        <f t="shared" si="3"/>
        <v>42</v>
      </c>
    </row>
    <row r="26" spans="2:12" s="593" customFormat="1">
      <c r="B26" s="594">
        <v>17</v>
      </c>
      <c r="C26" s="595" t="s">
        <v>486</v>
      </c>
      <c r="D26" s="735">
        <v>2547</v>
      </c>
      <c r="E26" s="736">
        <v>1</v>
      </c>
      <c r="F26" s="737">
        <v>1</v>
      </c>
      <c r="G26" s="737">
        <v>250</v>
      </c>
      <c r="H26" s="1267">
        <v>0</v>
      </c>
      <c r="I26" s="596">
        <f t="shared" si="4"/>
        <v>22</v>
      </c>
      <c r="J26" s="741">
        <v>22</v>
      </c>
      <c r="K26" s="749">
        <v>0</v>
      </c>
      <c r="L26" s="1264">
        <f t="shared" si="3"/>
        <v>22</v>
      </c>
    </row>
    <row r="27" spans="2:12" s="593" customFormat="1">
      <c r="B27" s="594">
        <v>18</v>
      </c>
      <c r="C27" s="600" t="s">
        <v>490</v>
      </c>
      <c r="D27" s="735">
        <v>2542</v>
      </c>
      <c r="E27" s="736">
        <v>1</v>
      </c>
      <c r="F27" s="737">
        <v>1</v>
      </c>
      <c r="G27" s="737">
        <v>250</v>
      </c>
      <c r="H27" s="1267">
        <v>0</v>
      </c>
      <c r="I27" s="596">
        <f t="shared" si="4"/>
        <v>30</v>
      </c>
      <c r="J27" s="741">
        <v>30</v>
      </c>
      <c r="K27" s="749">
        <v>0</v>
      </c>
      <c r="L27" s="1264">
        <f t="shared" si="3"/>
        <v>30</v>
      </c>
    </row>
    <row r="28" spans="2:12" s="593" customFormat="1">
      <c r="B28" s="594">
        <v>19</v>
      </c>
      <c r="C28" s="595" t="s">
        <v>491</v>
      </c>
      <c r="D28" s="735">
        <v>2542</v>
      </c>
      <c r="E28" s="736">
        <v>1</v>
      </c>
      <c r="F28" s="737">
        <v>1</v>
      </c>
      <c r="G28" s="737">
        <v>250</v>
      </c>
      <c r="H28" s="1267">
        <v>0</v>
      </c>
      <c r="I28" s="596">
        <f t="shared" si="4"/>
        <v>72</v>
      </c>
      <c r="J28" s="741">
        <v>72</v>
      </c>
      <c r="K28" s="749">
        <v>0</v>
      </c>
      <c r="L28" s="1264">
        <f t="shared" si="3"/>
        <v>72</v>
      </c>
    </row>
    <row r="29" spans="2:12" s="593" customFormat="1">
      <c r="B29" s="594">
        <v>20</v>
      </c>
      <c r="C29" s="595" t="s">
        <v>492</v>
      </c>
      <c r="D29" s="735">
        <v>2542</v>
      </c>
      <c r="E29" s="736">
        <v>1</v>
      </c>
      <c r="F29" s="737">
        <v>1</v>
      </c>
      <c r="G29" s="737">
        <v>250</v>
      </c>
      <c r="H29" s="1267">
        <v>0</v>
      </c>
      <c r="I29" s="596">
        <f t="shared" si="4"/>
        <v>60</v>
      </c>
      <c r="J29" s="741">
        <v>60</v>
      </c>
      <c r="K29" s="749">
        <v>0</v>
      </c>
      <c r="L29" s="1264">
        <f t="shared" si="3"/>
        <v>60</v>
      </c>
    </row>
    <row r="30" spans="2:12" s="593" customFormat="1">
      <c r="B30" s="594">
        <v>21</v>
      </c>
      <c r="C30" s="595" t="s">
        <v>464</v>
      </c>
      <c r="D30" s="735">
        <v>2496</v>
      </c>
      <c r="E30" s="736">
        <v>2</v>
      </c>
      <c r="F30" s="737">
        <v>8</v>
      </c>
      <c r="G30" s="737">
        <v>250</v>
      </c>
      <c r="H30" s="596">
        <v>954.5</v>
      </c>
      <c r="I30" s="596">
        <f t="shared" ref="I30:I63" si="5">J30-H30</f>
        <v>1269.7600000000002</v>
      </c>
      <c r="J30" s="741">
        <v>2224.2600000000002</v>
      </c>
      <c r="K30" s="749">
        <v>0</v>
      </c>
      <c r="L30" s="1264">
        <f t="shared" si="3"/>
        <v>2224.2600000000002</v>
      </c>
    </row>
    <row r="31" spans="2:12" s="593" customFormat="1">
      <c r="B31" s="589" t="s">
        <v>1167</v>
      </c>
      <c r="C31" s="1266"/>
      <c r="D31" s="732"/>
      <c r="E31" s="733"/>
      <c r="F31" s="734"/>
      <c r="G31" s="734"/>
      <c r="H31" s="591"/>
      <c r="I31" s="591"/>
      <c r="J31" s="740"/>
      <c r="K31" s="748"/>
      <c r="L31" s="1275"/>
    </row>
    <row r="32" spans="2:12" s="593" customFormat="1">
      <c r="B32" s="601">
        <v>22</v>
      </c>
      <c r="C32" s="600" t="s">
        <v>1168</v>
      </c>
      <c r="D32" s="735">
        <v>2513</v>
      </c>
      <c r="E32" s="736">
        <v>2</v>
      </c>
      <c r="F32" s="737">
        <v>8</v>
      </c>
      <c r="G32" s="737">
        <v>250</v>
      </c>
      <c r="H32" s="596">
        <f>192+212</f>
        <v>404</v>
      </c>
      <c r="I32" s="596">
        <f t="shared" ref="I32" si="6">J32-H32</f>
        <v>489</v>
      </c>
      <c r="J32" s="741">
        <v>893</v>
      </c>
      <c r="K32" s="749">
        <v>0</v>
      </c>
      <c r="L32" s="1264">
        <f t="shared" ref="L32" si="7">SUM(J32,K32)</f>
        <v>893</v>
      </c>
    </row>
    <row r="33" spans="2:12" s="593" customFormat="1">
      <c r="B33" s="594">
        <v>23</v>
      </c>
      <c r="C33" s="595" t="s">
        <v>1169</v>
      </c>
      <c r="D33" s="735">
        <v>2537</v>
      </c>
      <c r="E33" s="736">
        <v>5</v>
      </c>
      <c r="F33" s="737">
        <v>8</v>
      </c>
      <c r="G33" s="737">
        <v>250</v>
      </c>
      <c r="H33" s="596">
        <f>2353+196</f>
        <v>2549</v>
      </c>
      <c r="I33" s="596">
        <f>J33-H33</f>
        <v>4097</v>
      </c>
      <c r="J33" s="741">
        <v>6646</v>
      </c>
      <c r="K33" s="749">
        <v>0</v>
      </c>
      <c r="L33" s="1264">
        <f>SUM(J33,K33)</f>
        <v>6646</v>
      </c>
    </row>
    <row r="34" spans="2:12" s="593" customFormat="1">
      <c r="B34" s="601">
        <v>24</v>
      </c>
      <c r="C34" s="595" t="s">
        <v>1191</v>
      </c>
      <c r="D34" s="735">
        <v>2513</v>
      </c>
      <c r="E34" s="736">
        <v>2</v>
      </c>
      <c r="F34" s="737">
        <v>8</v>
      </c>
      <c r="G34" s="737">
        <v>250</v>
      </c>
      <c r="H34" s="596">
        <f>336+416</f>
        <v>752</v>
      </c>
      <c r="I34" s="596">
        <f t="shared" ref="I34:I35" si="8">J34-H34</f>
        <v>744</v>
      </c>
      <c r="J34" s="741">
        <v>1496</v>
      </c>
      <c r="K34" s="749">
        <v>0</v>
      </c>
      <c r="L34" s="1264">
        <f t="shared" ref="L34:L44" si="9">SUM(J34,K34)</f>
        <v>1496</v>
      </c>
    </row>
    <row r="35" spans="2:12" s="593" customFormat="1">
      <c r="B35" s="594">
        <v>25</v>
      </c>
      <c r="C35" s="595" t="s">
        <v>466</v>
      </c>
      <c r="D35" s="735">
        <v>2515</v>
      </c>
      <c r="E35" s="736">
        <v>1</v>
      </c>
      <c r="F35" s="737">
        <v>1</v>
      </c>
      <c r="G35" s="737">
        <v>250</v>
      </c>
      <c r="H35" s="1267">
        <v>0</v>
      </c>
      <c r="I35" s="596">
        <f t="shared" si="8"/>
        <v>305.5</v>
      </c>
      <c r="J35" s="741">
        <v>305.5</v>
      </c>
      <c r="K35" s="749">
        <v>0</v>
      </c>
      <c r="L35" s="1264">
        <f t="shared" si="9"/>
        <v>305.5</v>
      </c>
    </row>
    <row r="36" spans="2:12" s="593" customFormat="1">
      <c r="B36" s="601">
        <v>26</v>
      </c>
      <c r="C36" s="595" t="s">
        <v>498</v>
      </c>
      <c r="D36" s="735">
        <v>2542</v>
      </c>
      <c r="E36" s="736">
        <v>1</v>
      </c>
      <c r="F36" s="737">
        <v>1</v>
      </c>
      <c r="G36" s="737">
        <v>250</v>
      </c>
      <c r="H36" s="1267">
        <v>0</v>
      </c>
      <c r="I36" s="596">
        <f t="shared" ref="I36:I44" si="10">J36-H36</f>
        <v>28</v>
      </c>
      <c r="J36" s="741">
        <v>28</v>
      </c>
      <c r="K36" s="749">
        <v>0</v>
      </c>
      <c r="L36" s="1264">
        <f t="shared" si="9"/>
        <v>28</v>
      </c>
    </row>
    <row r="37" spans="2:12" s="593" customFormat="1">
      <c r="B37" s="594">
        <v>27</v>
      </c>
      <c r="C37" s="595" t="s">
        <v>499</v>
      </c>
      <c r="D37" s="738">
        <v>2553</v>
      </c>
      <c r="E37" s="736">
        <v>4</v>
      </c>
      <c r="F37" s="739">
        <v>8</v>
      </c>
      <c r="G37" s="739">
        <v>250</v>
      </c>
      <c r="H37" s="598">
        <f>555.94+1150.36+854.51+587.93</f>
        <v>3148.74</v>
      </c>
      <c r="I37" s="598">
        <f t="shared" si="10"/>
        <v>13113.86</v>
      </c>
      <c r="J37" s="742">
        <v>16262.6</v>
      </c>
      <c r="K37" s="750">
        <v>0</v>
      </c>
      <c r="L37" s="1264">
        <f t="shared" si="9"/>
        <v>16262.6</v>
      </c>
    </row>
    <row r="38" spans="2:12" s="593" customFormat="1">
      <c r="B38" s="601">
        <v>28</v>
      </c>
      <c r="C38" s="595" t="s">
        <v>478</v>
      </c>
      <c r="D38" s="735">
        <v>2540</v>
      </c>
      <c r="E38" s="736">
        <v>2</v>
      </c>
      <c r="F38" s="737">
        <v>1</v>
      </c>
      <c r="G38" s="737">
        <v>250</v>
      </c>
      <c r="H38" s="596">
        <v>48</v>
      </c>
      <c r="I38" s="596">
        <f t="shared" si="10"/>
        <v>780</v>
      </c>
      <c r="J38" s="741">
        <v>828</v>
      </c>
      <c r="K38" s="749">
        <v>0</v>
      </c>
      <c r="L38" s="1264">
        <f t="shared" si="9"/>
        <v>828</v>
      </c>
    </row>
    <row r="39" spans="2:12" s="593" customFormat="1">
      <c r="B39" s="594">
        <v>29</v>
      </c>
      <c r="C39" s="595" t="s">
        <v>489</v>
      </c>
      <c r="D39" s="735">
        <v>2532</v>
      </c>
      <c r="E39" s="736">
        <v>2</v>
      </c>
      <c r="F39" s="737">
        <v>5</v>
      </c>
      <c r="G39" s="737">
        <v>250</v>
      </c>
      <c r="H39" s="596">
        <v>41.4</v>
      </c>
      <c r="I39" s="596">
        <f t="shared" si="10"/>
        <v>313.20000000000005</v>
      </c>
      <c r="J39" s="741">
        <v>354.6</v>
      </c>
      <c r="K39" s="749">
        <v>0</v>
      </c>
      <c r="L39" s="1264">
        <f t="shared" si="9"/>
        <v>354.6</v>
      </c>
    </row>
    <row r="40" spans="2:12" s="593" customFormat="1">
      <c r="B40" s="601">
        <v>30</v>
      </c>
      <c r="C40" s="595" t="s">
        <v>494</v>
      </c>
      <c r="D40" s="735">
        <v>2540</v>
      </c>
      <c r="E40" s="736">
        <v>2</v>
      </c>
      <c r="F40" s="737">
        <v>1</v>
      </c>
      <c r="G40" s="737">
        <v>250</v>
      </c>
      <c r="H40" s="597">
        <v>0</v>
      </c>
      <c r="I40" s="596">
        <f t="shared" si="10"/>
        <v>328</v>
      </c>
      <c r="J40" s="741">
        <v>328</v>
      </c>
      <c r="K40" s="749">
        <v>0</v>
      </c>
      <c r="L40" s="1264">
        <f t="shared" si="9"/>
        <v>328</v>
      </c>
    </row>
    <row r="41" spans="2:12" s="593" customFormat="1">
      <c r="B41" s="594">
        <v>31</v>
      </c>
      <c r="C41" s="595" t="s">
        <v>493</v>
      </c>
      <c r="D41" s="735">
        <v>2540</v>
      </c>
      <c r="E41" s="736">
        <v>2</v>
      </c>
      <c r="F41" s="737">
        <v>1</v>
      </c>
      <c r="G41" s="737">
        <v>250</v>
      </c>
      <c r="H41" s="596">
        <v>48</v>
      </c>
      <c r="I41" s="596">
        <f t="shared" si="10"/>
        <v>780</v>
      </c>
      <c r="J41" s="741">
        <v>828</v>
      </c>
      <c r="K41" s="749">
        <v>0</v>
      </c>
      <c r="L41" s="1264">
        <f t="shared" si="9"/>
        <v>828</v>
      </c>
    </row>
    <row r="42" spans="2:12" s="593" customFormat="1">
      <c r="B42" s="601">
        <v>32</v>
      </c>
      <c r="C42" s="595" t="s">
        <v>495</v>
      </c>
      <c r="D42" s="735">
        <v>2540</v>
      </c>
      <c r="E42" s="736">
        <v>1</v>
      </c>
      <c r="F42" s="737">
        <v>1</v>
      </c>
      <c r="G42" s="737">
        <v>250</v>
      </c>
      <c r="H42" s="596">
        <v>68</v>
      </c>
      <c r="I42" s="596">
        <f t="shared" si="10"/>
        <v>212</v>
      </c>
      <c r="J42" s="741">
        <v>280</v>
      </c>
      <c r="K42" s="749">
        <v>0</v>
      </c>
      <c r="L42" s="1264">
        <f t="shared" si="9"/>
        <v>280</v>
      </c>
    </row>
    <row r="43" spans="2:12" s="593" customFormat="1">
      <c r="B43" s="594">
        <v>33</v>
      </c>
      <c r="C43" s="595" t="s">
        <v>496</v>
      </c>
      <c r="D43" s="735">
        <v>2540</v>
      </c>
      <c r="E43" s="736">
        <v>1</v>
      </c>
      <c r="F43" s="737">
        <v>1</v>
      </c>
      <c r="G43" s="737">
        <v>250</v>
      </c>
      <c r="H43" s="597">
        <v>0</v>
      </c>
      <c r="I43" s="596">
        <f t="shared" si="10"/>
        <v>390</v>
      </c>
      <c r="J43" s="741">
        <v>390</v>
      </c>
      <c r="K43" s="749">
        <v>0</v>
      </c>
      <c r="L43" s="1264">
        <f t="shared" si="9"/>
        <v>390</v>
      </c>
    </row>
    <row r="44" spans="2:12" s="593" customFormat="1">
      <c r="B44" s="601">
        <v>34</v>
      </c>
      <c r="C44" s="595" t="s">
        <v>497</v>
      </c>
      <c r="D44" s="735">
        <v>2547</v>
      </c>
      <c r="E44" s="736">
        <v>1</v>
      </c>
      <c r="F44" s="737">
        <v>5</v>
      </c>
      <c r="G44" s="737">
        <v>250</v>
      </c>
      <c r="H44" s="596">
        <v>102.2</v>
      </c>
      <c r="I44" s="596">
        <f t="shared" si="10"/>
        <v>80.8</v>
      </c>
      <c r="J44" s="741">
        <v>183</v>
      </c>
      <c r="K44" s="749">
        <v>0</v>
      </c>
      <c r="L44" s="1264">
        <f t="shared" si="9"/>
        <v>183</v>
      </c>
    </row>
    <row r="45" spans="2:12" s="593" customFormat="1">
      <c r="B45" s="1265" t="s">
        <v>1170</v>
      </c>
      <c r="C45" s="1266"/>
      <c r="D45" s="732"/>
      <c r="E45" s="733"/>
      <c r="F45" s="734"/>
      <c r="G45" s="734"/>
      <c r="H45" s="591"/>
      <c r="I45" s="591"/>
      <c r="J45" s="740"/>
      <c r="K45" s="748"/>
      <c r="L45" s="1275"/>
    </row>
    <row r="46" spans="2:12" s="593" customFormat="1">
      <c r="B46" s="594">
        <v>35</v>
      </c>
      <c r="C46" s="595" t="s">
        <v>501</v>
      </c>
      <c r="D46" s="738">
        <v>2553</v>
      </c>
      <c r="E46" s="736">
        <v>2</v>
      </c>
      <c r="F46" s="739">
        <v>5</v>
      </c>
      <c r="G46" s="739">
        <v>250</v>
      </c>
      <c r="H46" s="598">
        <v>60</v>
      </c>
      <c r="I46" s="598">
        <f>J46-H46</f>
        <v>4120.6000000000004</v>
      </c>
      <c r="J46" s="742">
        <v>4180.6000000000004</v>
      </c>
      <c r="K46" s="750">
        <v>0</v>
      </c>
      <c r="L46" s="1264">
        <f t="shared" ref="L46" si="11">SUM(J46,K46)</f>
        <v>4180.6000000000004</v>
      </c>
    </row>
    <row r="47" spans="2:12" s="593" customFormat="1">
      <c r="B47" s="1265" t="s">
        <v>1171</v>
      </c>
      <c r="C47" s="1266"/>
      <c r="D47" s="732"/>
      <c r="E47" s="733"/>
      <c r="F47" s="734"/>
      <c r="G47" s="734"/>
      <c r="H47" s="591"/>
      <c r="I47" s="591"/>
      <c r="J47" s="740"/>
      <c r="K47" s="748"/>
      <c r="L47" s="1275"/>
    </row>
    <row r="48" spans="2:12" s="593" customFormat="1">
      <c r="B48" s="594">
        <v>36</v>
      </c>
      <c r="C48" s="595" t="s">
        <v>467</v>
      </c>
      <c r="D48" s="735">
        <v>2536</v>
      </c>
      <c r="E48" s="736">
        <v>2</v>
      </c>
      <c r="F48" s="737">
        <v>5</v>
      </c>
      <c r="G48" s="737">
        <v>250</v>
      </c>
      <c r="H48" s="596">
        <v>600</v>
      </c>
      <c r="I48" s="596">
        <f t="shared" ref="I48" si="12">J48-H48</f>
        <v>3725</v>
      </c>
      <c r="J48" s="741">
        <v>4325</v>
      </c>
      <c r="K48" s="749">
        <v>0</v>
      </c>
      <c r="L48" s="1264">
        <f t="shared" ref="L48" si="13">SUM(J48,K48)</f>
        <v>4325</v>
      </c>
    </row>
    <row r="49" spans="2:12" s="593" customFormat="1">
      <c r="B49" s="589" t="s">
        <v>1172</v>
      </c>
      <c r="C49" s="1266"/>
      <c r="D49" s="732"/>
      <c r="E49" s="733"/>
      <c r="F49" s="734"/>
      <c r="G49" s="734"/>
      <c r="H49" s="591"/>
      <c r="I49" s="591"/>
      <c r="J49" s="740"/>
      <c r="K49" s="748"/>
      <c r="L49" s="1275"/>
    </row>
    <row r="50" spans="2:12" s="593" customFormat="1">
      <c r="B50" s="594">
        <v>37</v>
      </c>
      <c r="C50" s="595" t="s">
        <v>468</v>
      </c>
      <c r="D50" s="735">
        <v>2551</v>
      </c>
      <c r="E50" s="736">
        <v>2</v>
      </c>
      <c r="F50" s="737">
        <v>5</v>
      </c>
      <c r="G50" s="737">
        <v>250</v>
      </c>
      <c r="H50" s="597">
        <v>0</v>
      </c>
      <c r="I50" s="596">
        <f t="shared" ref="I50:I59" si="14">J50-H50</f>
        <v>1048.4000000000001</v>
      </c>
      <c r="J50" s="741">
        <v>1048.4000000000001</v>
      </c>
      <c r="K50" s="749">
        <v>0</v>
      </c>
      <c r="L50" s="1264">
        <f t="shared" ref="L50:L59" si="15">SUM(J50,K50)</f>
        <v>1048.4000000000001</v>
      </c>
    </row>
    <row r="51" spans="2:12" s="593" customFormat="1">
      <c r="B51" s="594">
        <v>38</v>
      </c>
      <c r="C51" s="595" t="s">
        <v>469</v>
      </c>
      <c r="D51" s="735">
        <v>2511</v>
      </c>
      <c r="E51" s="736">
        <v>5</v>
      </c>
      <c r="F51" s="737">
        <v>5</v>
      </c>
      <c r="G51" s="737">
        <v>250</v>
      </c>
      <c r="H51" s="596">
        <v>28</v>
      </c>
      <c r="I51" s="596">
        <f t="shared" si="14"/>
        <v>5940</v>
      </c>
      <c r="J51" s="741">
        <v>5968</v>
      </c>
      <c r="K51" s="749">
        <v>0</v>
      </c>
      <c r="L51" s="1264">
        <f t="shared" si="15"/>
        <v>5968</v>
      </c>
    </row>
    <row r="52" spans="2:12" s="593" customFormat="1">
      <c r="B52" s="594">
        <v>39</v>
      </c>
      <c r="C52" s="595" t="s">
        <v>470</v>
      </c>
      <c r="D52" s="735">
        <v>2511</v>
      </c>
      <c r="E52" s="736">
        <v>2</v>
      </c>
      <c r="F52" s="737">
        <v>5</v>
      </c>
      <c r="G52" s="737">
        <v>250</v>
      </c>
      <c r="H52" s="597">
        <v>0</v>
      </c>
      <c r="I52" s="596">
        <f t="shared" si="14"/>
        <v>1200</v>
      </c>
      <c r="J52" s="741">
        <v>1200</v>
      </c>
      <c r="K52" s="749">
        <v>0</v>
      </c>
      <c r="L52" s="1264">
        <f t="shared" si="15"/>
        <v>1200</v>
      </c>
    </row>
    <row r="53" spans="2:12" s="593" customFormat="1">
      <c r="B53" s="594">
        <v>40</v>
      </c>
      <c r="C53" s="595" t="s">
        <v>1173</v>
      </c>
      <c r="D53" s="735">
        <v>2536</v>
      </c>
      <c r="E53" s="736">
        <v>5</v>
      </c>
      <c r="F53" s="737">
        <v>5</v>
      </c>
      <c r="G53" s="737">
        <v>250</v>
      </c>
      <c r="H53" s="596">
        <v>28</v>
      </c>
      <c r="I53" s="596">
        <f t="shared" si="14"/>
        <v>3826</v>
      </c>
      <c r="J53" s="741">
        <v>3854</v>
      </c>
      <c r="K53" s="749">
        <v>0</v>
      </c>
      <c r="L53" s="1264">
        <f t="shared" si="15"/>
        <v>3854</v>
      </c>
    </row>
    <row r="54" spans="2:12" s="593" customFormat="1">
      <c r="B54" s="594">
        <v>41</v>
      </c>
      <c r="C54" s="595" t="s">
        <v>471</v>
      </c>
      <c r="D54" s="735">
        <v>2536</v>
      </c>
      <c r="E54" s="736">
        <v>2</v>
      </c>
      <c r="F54" s="737">
        <v>5</v>
      </c>
      <c r="G54" s="737">
        <v>250</v>
      </c>
      <c r="H54" s="597">
        <v>0</v>
      </c>
      <c r="I54" s="596">
        <f t="shared" si="14"/>
        <v>1160</v>
      </c>
      <c r="J54" s="741">
        <v>1160</v>
      </c>
      <c r="K54" s="749">
        <v>0</v>
      </c>
      <c r="L54" s="1264">
        <f t="shared" si="15"/>
        <v>1160</v>
      </c>
    </row>
    <row r="55" spans="2:12">
      <c r="B55" s="594">
        <v>42</v>
      </c>
      <c r="C55" s="595" t="s">
        <v>1174</v>
      </c>
      <c r="D55" s="735">
        <v>2536</v>
      </c>
      <c r="E55" s="736">
        <v>5</v>
      </c>
      <c r="F55" s="737">
        <v>5</v>
      </c>
      <c r="G55" s="737">
        <v>250</v>
      </c>
      <c r="H55" s="596">
        <v>28</v>
      </c>
      <c r="I55" s="596">
        <f t="shared" si="14"/>
        <v>3826</v>
      </c>
      <c r="J55" s="741">
        <v>3854</v>
      </c>
      <c r="K55" s="749">
        <v>0</v>
      </c>
      <c r="L55" s="1264">
        <f t="shared" si="15"/>
        <v>3854</v>
      </c>
    </row>
    <row r="56" spans="2:12">
      <c r="B56" s="594">
        <v>43</v>
      </c>
      <c r="C56" s="595" t="s">
        <v>472</v>
      </c>
      <c r="D56" s="735">
        <v>2536</v>
      </c>
      <c r="E56" s="736">
        <v>5</v>
      </c>
      <c r="F56" s="737">
        <v>5</v>
      </c>
      <c r="G56" s="737">
        <v>250</v>
      </c>
      <c r="H56" s="596">
        <v>28</v>
      </c>
      <c r="I56" s="596">
        <f t="shared" si="14"/>
        <v>3826</v>
      </c>
      <c r="J56" s="741">
        <v>3854</v>
      </c>
      <c r="K56" s="749">
        <v>0</v>
      </c>
      <c r="L56" s="1264">
        <f t="shared" si="15"/>
        <v>3854</v>
      </c>
    </row>
    <row r="57" spans="2:12">
      <c r="B57" s="594">
        <v>44</v>
      </c>
      <c r="C57" s="595" t="s">
        <v>473</v>
      </c>
      <c r="D57" s="735">
        <v>2539</v>
      </c>
      <c r="E57" s="736">
        <v>5</v>
      </c>
      <c r="F57" s="737">
        <v>5</v>
      </c>
      <c r="G57" s="737">
        <v>250</v>
      </c>
      <c r="H57" s="596">
        <v>140</v>
      </c>
      <c r="I57" s="596">
        <f t="shared" si="14"/>
        <v>6511</v>
      </c>
      <c r="J57" s="741">
        <v>6651</v>
      </c>
      <c r="K57" s="749">
        <v>0</v>
      </c>
      <c r="L57" s="1264">
        <f t="shared" si="15"/>
        <v>6651</v>
      </c>
    </row>
    <row r="58" spans="2:12">
      <c r="B58" s="594">
        <v>45</v>
      </c>
      <c r="C58" s="595" t="s">
        <v>474</v>
      </c>
      <c r="D58" s="735">
        <v>2540</v>
      </c>
      <c r="E58" s="736">
        <v>5</v>
      </c>
      <c r="F58" s="737">
        <v>5</v>
      </c>
      <c r="G58" s="737">
        <v>250</v>
      </c>
      <c r="H58" s="596">
        <v>208</v>
      </c>
      <c r="I58" s="596">
        <f t="shared" si="14"/>
        <v>6443</v>
      </c>
      <c r="J58" s="741">
        <v>6651</v>
      </c>
      <c r="K58" s="749">
        <v>0</v>
      </c>
      <c r="L58" s="1264">
        <f t="shared" si="15"/>
        <v>6651</v>
      </c>
    </row>
    <row r="59" spans="2:12">
      <c r="B59" s="594">
        <v>46</v>
      </c>
      <c r="C59" s="600" t="s">
        <v>475</v>
      </c>
      <c r="D59" s="735">
        <v>2554</v>
      </c>
      <c r="E59" s="736">
        <v>7</v>
      </c>
      <c r="F59" s="737">
        <v>5</v>
      </c>
      <c r="G59" s="737">
        <v>250</v>
      </c>
      <c r="H59" s="596">
        <v>210</v>
      </c>
      <c r="I59" s="596">
        <f t="shared" si="14"/>
        <v>6965</v>
      </c>
      <c r="J59" s="741">
        <v>7175</v>
      </c>
      <c r="K59" s="749">
        <v>0</v>
      </c>
      <c r="L59" s="1264">
        <f t="shared" si="15"/>
        <v>7175</v>
      </c>
    </row>
    <row r="60" spans="2:12">
      <c r="B60" s="594">
        <v>47</v>
      </c>
      <c r="C60" s="600" t="s">
        <v>1175</v>
      </c>
      <c r="D60" s="738">
        <v>2560</v>
      </c>
      <c r="E60" s="736">
        <v>7</v>
      </c>
      <c r="F60" s="739">
        <v>5</v>
      </c>
      <c r="G60" s="739">
        <v>250</v>
      </c>
      <c r="H60" s="596">
        <v>378</v>
      </c>
      <c r="I60" s="596">
        <f t="shared" si="5"/>
        <v>14122</v>
      </c>
      <c r="J60" s="742">
        <v>14500</v>
      </c>
      <c r="K60" s="749">
        <v>0</v>
      </c>
      <c r="L60" s="1264">
        <f t="shared" si="3"/>
        <v>14500</v>
      </c>
    </row>
    <row r="61" spans="2:12">
      <c r="B61" s="589" t="s">
        <v>1176</v>
      </c>
      <c r="C61" s="1268"/>
      <c r="D61" s="1262"/>
      <c r="E61" s="1262"/>
      <c r="F61" s="1262"/>
      <c r="G61" s="1262"/>
      <c r="H61" s="1262"/>
      <c r="I61" s="1262"/>
      <c r="J61" s="1262"/>
      <c r="K61" s="1262"/>
      <c r="L61" s="1276"/>
    </row>
    <row r="62" spans="2:12">
      <c r="B62" s="594">
        <v>48</v>
      </c>
      <c r="C62" s="600" t="s">
        <v>1177</v>
      </c>
      <c r="D62" s="735">
        <v>2520</v>
      </c>
      <c r="E62" s="736">
        <v>2</v>
      </c>
      <c r="F62" s="737">
        <v>8</v>
      </c>
      <c r="G62" s="737">
        <v>250</v>
      </c>
      <c r="H62" s="596">
        <v>1296</v>
      </c>
      <c r="I62" s="596">
        <f t="shared" ref="I62" si="16">J62-H62</f>
        <v>915.44</v>
      </c>
      <c r="J62" s="741">
        <v>2211.44</v>
      </c>
      <c r="K62" s="749">
        <v>0</v>
      </c>
      <c r="L62" s="1264">
        <f t="shared" ref="L62" si="17">SUM(J62,K62)</f>
        <v>2211.44</v>
      </c>
    </row>
    <row r="63" spans="2:12">
      <c r="B63" s="594">
        <v>49</v>
      </c>
      <c r="C63" s="590" t="s">
        <v>1192</v>
      </c>
      <c r="D63" s="738">
        <v>2551</v>
      </c>
      <c r="E63" s="736">
        <v>2</v>
      </c>
      <c r="F63" s="739">
        <v>5</v>
      </c>
      <c r="G63" s="739">
        <v>250</v>
      </c>
      <c r="H63" s="598">
        <v>1792</v>
      </c>
      <c r="I63" s="598">
        <f t="shared" si="5"/>
        <v>1671.8000000000002</v>
      </c>
      <c r="J63" s="742">
        <v>3463.8</v>
      </c>
      <c r="K63" s="750">
        <v>0</v>
      </c>
      <c r="L63" s="1264">
        <f t="shared" si="3"/>
        <v>3463.8</v>
      </c>
    </row>
    <row r="64" spans="2:12">
      <c r="B64" s="589" t="s">
        <v>556</v>
      </c>
      <c r="C64" s="1268"/>
      <c r="D64" s="1262"/>
      <c r="E64" s="1262"/>
      <c r="F64" s="1262"/>
      <c r="G64" s="1262"/>
      <c r="H64" s="1262"/>
      <c r="I64" s="1262"/>
      <c r="J64" s="1262"/>
      <c r="K64" s="1262"/>
      <c r="L64" s="1276"/>
    </row>
    <row r="65" spans="2:12">
      <c r="B65" s="594">
        <v>50</v>
      </c>
      <c r="C65" s="595" t="s">
        <v>557</v>
      </c>
      <c r="D65" s="735">
        <v>2537</v>
      </c>
      <c r="E65" s="736">
        <v>6</v>
      </c>
      <c r="F65" s="737">
        <v>8</v>
      </c>
      <c r="G65" s="737">
        <v>250</v>
      </c>
      <c r="H65" s="598">
        <f>564.35+749.91+615.23+754.6+909.69</f>
        <v>3593.78</v>
      </c>
      <c r="I65" s="598">
        <f>J65-H65</f>
        <v>4045.6299999999997</v>
      </c>
      <c r="J65" s="742">
        <v>7639.41</v>
      </c>
      <c r="K65" s="750">
        <v>0</v>
      </c>
      <c r="L65" s="1264">
        <f t="shared" ref="L65" si="18">SUM(J65,K65)</f>
        <v>7639.41</v>
      </c>
    </row>
    <row r="66" spans="2:12">
      <c r="B66" s="1269" t="s">
        <v>1178</v>
      </c>
      <c r="C66" s="1262"/>
      <c r="D66" s="1262"/>
      <c r="E66" s="1262"/>
      <c r="F66" s="1262"/>
      <c r="G66" s="1262"/>
      <c r="H66" s="1262"/>
      <c r="I66" s="1262"/>
      <c r="J66" s="1262"/>
      <c r="K66" s="1262"/>
      <c r="L66" s="1276"/>
    </row>
    <row r="67" spans="2:12">
      <c r="B67" s="594">
        <v>51</v>
      </c>
      <c r="C67" s="595" t="s">
        <v>482</v>
      </c>
      <c r="D67" s="735">
        <v>2524</v>
      </c>
      <c r="E67" s="736">
        <v>3</v>
      </c>
      <c r="F67" s="737">
        <v>8</v>
      </c>
      <c r="G67" s="737">
        <v>250</v>
      </c>
      <c r="H67" s="598">
        <f>2304.95+3089.95+3034.33</f>
        <v>8429.23</v>
      </c>
      <c r="I67" s="598">
        <f t="shared" ref="I67" si="19">J67-H67</f>
        <v>1948.3199999999997</v>
      </c>
      <c r="J67" s="742">
        <f>3827.46+3285.5+3264.59</f>
        <v>10377.549999999999</v>
      </c>
      <c r="K67" s="750">
        <v>0</v>
      </c>
      <c r="L67" s="1264">
        <f t="shared" ref="L67" si="20">SUM(J67,K67)</f>
        <v>10377.549999999999</v>
      </c>
    </row>
    <row r="68" spans="2:12">
      <c r="B68" s="589" t="s">
        <v>527</v>
      </c>
      <c r="C68" s="1262"/>
      <c r="D68" s="1262"/>
      <c r="E68" s="1262"/>
      <c r="F68" s="1262"/>
      <c r="G68" s="1262"/>
      <c r="H68" s="1262"/>
      <c r="I68" s="1262"/>
      <c r="J68" s="1262"/>
      <c r="K68" s="1262"/>
      <c r="L68" s="1276"/>
    </row>
    <row r="69" spans="2:12">
      <c r="B69" s="594">
        <v>52</v>
      </c>
      <c r="C69" s="595" t="s">
        <v>528</v>
      </c>
      <c r="D69" s="735">
        <v>2521</v>
      </c>
      <c r="E69" s="736">
        <v>3</v>
      </c>
      <c r="F69" s="737">
        <v>8</v>
      </c>
      <c r="G69" s="737">
        <v>250</v>
      </c>
      <c r="H69" s="596">
        <v>1707.5</v>
      </c>
      <c r="I69" s="596">
        <f>J69-H69</f>
        <v>1269.4699999999998</v>
      </c>
      <c r="J69" s="741">
        <v>2976.97</v>
      </c>
      <c r="K69" s="749">
        <v>0</v>
      </c>
      <c r="L69" s="1264">
        <f t="shared" ref="L69:L70" si="21">SUM(J69,K69)</f>
        <v>2976.97</v>
      </c>
    </row>
    <row r="70" spans="2:12">
      <c r="B70" s="594">
        <v>53</v>
      </c>
      <c r="C70" s="595" t="s">
        <v>529</v>
      </c>
      <c r="D70" s="735">
        <v>2539</v>
      </c>
      <c r="E70" s="736">
        <v>6</v>
      </c>
      <c r="F70" s="737">
        <v>8</v>
      </c>
      <c r="G70" s="737">
        <v>250</v>
      </c>
      <c r="H70" s="596">
        <v>2276</v>
      </c>
      <c r="I70" s="596">
        <f>J70-H70</f>
        <v>1766</v>
      </c>
      <c r="J70" s="741">
        <v>4042</v>
      </c>
      <c r="K70" s="749">
        <v>0</v>
      </c>
      <c r="L70" s="1264">
        <f t="shared" si="21"/>
        <v>4042</v>
      </c>
    </row>
    <row r="71" spans="2:12">
      <c r="B71" s="589" t="s">
        <v>562</v>
      </c>
      <c r="C71" s="1262"/>
      <c r="D71" s="1262"/>
      <c r="E71" s="1262"/>
      <c r="F71" s="1262"/>
      <c r="G71" s="1262"/>
      <c r="H71" s="1262"/>
      <c r="I71" s="1262"/>
      <c r="J71" s="1262"/>
      <c r="K71" s="1262"/>
      <c r="L71" s="1276"/>
    </row>
    <row r="72" spans="2:12">
      <c r="B72" s="594">
        <v>54</v>
      </c>
      <c r="C72" s="595" t="s">
        <v>1179</v>
      </c>
      <c r="D72" s="738">
        <v>2553</v>
      </c>
      <c r="E72" s="736">
        <v>3</v>
      </c>
      <c r="F72" s="739">
        <v>8</v>
      </c>
      <c r="G72" s="739">
        <v>250</v>
      </c>
      <c r="H72" s="598">
        <v>2727.73</v>
      </c>
      <c r="I72" s="598">
        <f>J72-H72</f>
        <v>6795.27</v>
      </c>
      <c r="J72" s="742">
        <v>9523</v>
      </c>
      <c r="K72" s="751"/>
      <c r="L72" s="1264">
        <f t="shared" ref="L72" si="22">SUM(J72,K72)</f>
        <v>9523</v>
      </c>
    </row>
    <row r="73" spans="2:12">
      <c r="B73" s="1269" t="s">
        <v>1180</v>
      </c>
      <c r="C73" s="1262"/>
      <c r="D73" s="1262"/>
      <c r="E73" s="1262"/>
      <c r="F73" s="1262"/>
      <c r="G73" s="1262"/>
      <c r="H73" s="1262"/>
      <c r="I73" s="1262"/>
      <c r="J73" s="1262"/>
      <c r="K73" s="1262"/>
      <c r="L73" s="1276"/>
    </row>
    <row r="74" spans="2:12">
      <c r="B74" s="594">
        <v>55</v>
      </c>
      <c r="C74" s="595" t="s">
        <v>1193</v>
      </c>
      <c r="D74" s="735">
        <v>2538</v>
      </c>
      <c r="E74" s="736">
        <v>4</v>
      </c>
      <c r="F74" s="737">
        <v>8</v>
      </c>
      <c r="G74" s="737">
        <v>250</v>
      </c>
      <c r="H74" s="596">
        <v>4332.2</v>
      </c>
      <c r="I74" s="596">
        <f t="shared" ref="I74" si="23">J74-H74</f>
        <v>2521.3600000000006</v>
      </c>
      <c r="J74" s="741">
        <v>6853.56</v>
      </c>
      <c r="K74" s="749">
        <v>0</v>
      </c>
      <c r="L74" s="1264">
        <f t="shared" ref="L74" si="24">SUM(J74,K74)</f>
        <v>6853.56</v>
      </c>
    </row>
    <row r="75" spans="2:12">
      <c r="B75" s="589" t="s">
        <v>536</v>
      </c>
      <c r="C75" s="1262"/>
      <c r="D75" s="1262"/>
      <c r="E75" s="1262"/>
      <c r="F75" s="1262"/>
      <c r="G75" s="1262"/>
      <c r="H75" s="1262"/>
      <c r="I75" s="1262"/>
      <c r="J75" s="1262"/>
      <c r="K75" s="1262"/>
      <c r="L75" s="1276"/>
    </row>
    <row r="76" spans="2:12">
      <c r="B76" s="594">
        <v>56</v>
      </c>
      <c r="C76" s="595" t="s">
        <v>1194</v>
      </c>
      <c r="D76" s="735">
        <v>2538</v>
      </c>
      <c r="E76" s="736">
        <v>6</v>
      </c>
      <c r="F76" s="737">
        <v>8</v>
      </c>
      <c r="G76" s="737">
        <v>250</v>
      </c>
      <c r="H76" s="598">
        <f>6349.61+2373.52</f>
        <v>8723.1299999999992</v>
      </c>
      <c r="I76" s="598">
        <f>J76-H76</f>
        <v>13135.12</v>
      </c>
      <c r="J76" s="742">
        <v>21858.25</v>
      </c>
      <c r="K76" s="750">
        <v>3551</v>
      </c>
      <c r="L76" s="1264">
        <f t="shared" ref="L76:L78" si="25">SUM(J76,K76)</f>
        <v>25409.25</v>
      </c>
    </row>
    <row r="77" spans="2:12">
      <c r="B77" s="594">
        <v>57</v>
      </c>
      <c r="C77" s="595" t="s">
        <v>537</v>
      </c>
      <c r="D77" s="735">
        <v>2537</v>
      </c>
      <c r="E77" s="736">
        <v>2</v>
      </c>
      <c r="F77" s="737">
        <v>8</v>
      </c>
      <c r="G77" s="737">
        <v>250</v>
      </c>
      <c r="H77" s="596">
        <v>1059.8699999999999</v>
      </c>
      <c r="I77" s="596">
        <f>J77-H77</f>
        <v>2634.35</v>
      </c>
      <c r="J77" s="741">
        <v>3694.22</v>
      </c>
      <c r="K77" s="749">
        <v>0</v>
      </c>
      <c r="L77" s="1264">
        <f t="shared" si="25"/>
        <v>3694.22</v>
      </c>
    </row>
    <row r="78" spans="2:12">
      <c r="B78" s="594">
        <v>58</v>
      </c>
      <c r="C78" s="595" t="s">
        <v>538</v>
      </c>
      <c r="D78" s="738">
        <v>2552</v>
      </c>
      <c r="E78" s="736">
        <v>5</v>
      </c>
      <c r="F78" s="739">
        <v>8</v>
      </c>
      <c r="G78" s="739">
        <v>250</v>
      </c>
      <c r="H78" s="598">
        <v>3705.38</v>
      </c>
      <c r="I78" s="598">
        <f>J78-H78</f>
        <v>5440.62</v>
      </c>
      <c r="J78" s="742">
        <v>9146</v>
      </c>
      <c r="K78" s="750">
        <v>0</v>
      </c>
      <c r="L78" s="1264">
        <f t="shared" si="25"/>
        <v>9146</v>
      </c>
    </row>
    <row r="79" spans="2:12">
      <c r="B79" s="589" t="s">
        <v>558</v>
      </c>
      <c r="C79" s="1262"/>
      <c r="D79" s="1262"/>
      <c r="E79" s="1262"/>
      <c r="F79" s="1262"/>
      <c r="G79" s="1262"/>
      <c r="H79" s="1262"/>
      <c r="I79" s="1262"/>
      <c r="J79" s="1262"/>
      <c r="K79" s="1262"/>
      <c r="L79" s="1276"/>
    </row>
    <row r="80" spans="2:12">
      <c r="B80" s="594">
        <v>59</v>
      </c>
      <c r="C80" s="595" t="s">
        <v>559</v>
      </c>
      <c r="D80" s="738">
        <v>2552</v>
      </c>
      <c r="E80" s="736">
        <v>4</v>
      </c>
      <c r="F80" s="739">
        <v>8</v>
      </c>
      <c r="G80" s="739">
        <v>250</v>
      </c>
      <c r="H80" s="598">
        <f>210.99+868.13+1008.35+888.35</f>
        <v>2975.8199999999997</v>
      </c>
      <c r="I80" s="598">
        <f>J80-H80</f>
        <v>1904.1800000000003</v>
      </c>
      <c r="J80" s="742">
        <v>4880</v>
      </c>
      <c r="K80" s="750">
        <v>0</v>
      </c>
      <c r="L80" s="1264">
        <f t="shared" ref="L80" si="26">SUM(J80,K80)</f>
        <v>4880</v>
      </c>
    </row>
    <row r="81" spans="2:12">
      <c r="B81" s="589" t="s">
        <v>563</v>
      </c>
      <c r="C81" s="1262"/>
      <c r="D81" s="1262"/>
      <c r="E81" s="1262"/>
      <c r="F81" s="1262"/>
      <c r="G81" s="1262"/>
      <c r="H81" s="1262"/>
      <c r="I81" s="1262"/>
      <c r="J81" s="1262"/>
      <c r="K81" s="1262"/>
      <c r="L81" s="1276"/>
    </row>
    <row r="82" spans="2:12">
      <c r="B82" s="594">
        <v>60</v>
      </c>
      <c r="C82" s="595" t="s">
        <v>1181</v>
      </c>
      <c r="D82" s="738">
        <v>2553</v>
      </c>
      <c r="E82" s="736">
        <v>3</v>
      </c>
      <c r="F82" s="739">
        <v>8</v>
      </c>
      <c r="G82" s="739">
        <v>250</v>
      </c>
      <c r="H82" s="598">
        <f>488.84+144+183.06</f>
        <v>815.89999999999986</v>
      </c>
      <c r="I82" s="598">
        <f>J82-H82</f>
        <v>4746.6000000000004</v>
      </c>
      <c r="J82" s="752">
        <v>5562.5</v>
      </c>
      <c r="K82" s="753">
        <v>0</v>
      </c>
      <c r="L82" s="1264">
        <f>SUM(J82,K82)</f>
        <v>5562.5</v>
      </c>
    </row>
    <row r="83" spans="2:12">
      <c r="B83" s="589" t="s">
        <v>560</v>
      </c>
      <c r="C83" s="1262"/>
      <c r="D83" s="1262"/>
      <c r="E83" s="1262"/>
      <c r="F83" s="1262"/>
      <c r="G83" s="1262"/>
      <c r="H83" s="1262"/>
      <c r="I83" s="1262"/>
      <c r="J83" s="1262"/>
      <c r="K83" s="1262"/>
      <c r="L83" s="1276"/>
    </row>
    <row r="84" spans="2:12">
      <c r="B84" s="594">
        <v>61</v>
      </c>
      <c r="C84" s="595" t="s">
        <v>561</v>
      </c>
      <c r="D84" s="735">
        <v>2534</v>
      </c>
      <c r="E84" s="736">
        <v>4</v>
      </c>
      <c r="F84" s="737">
        <v>8</v>
      </c>
      <c r="G84" s="737">
        <v>250</v>
      </c>
      <c r="H84" s="596">
        <f>495.49+127.09+472.32</f>
        <v>1094.9000000000001</v>
      </c>
      <c r="I84" s="596">
        <f>J84-H84</f>
        <v>4374.75</v>
      </c>
      <c r="J84" s="741">
        <v>5469.65</v>
      </c>
      <c r="K84" s="749">
        <v>0</v>
      </c>
      <c r="L84" s="1264">
        <f t="shared" ref="L84" si="27">SUM(J84,K84)</f>
        <v>5469.65</v>
      </c>
    </row>
    <row r="85" spans="2:12">
      <c r="B85" s="594">
        <v>62</v>
      </c>
      <c r="C85" s="595" t="s">
        <v>975</v>
      </c>
      <c r="D85" s="738">
        <v>2558</v>
      </c>
      <c r="E85" s="736">
        <v>4</v>
      </c>
      <c r="F85" s="739">
        <v>8</v>
      </c>
      <c r="G85" s="739">
        <v>250</v>
      </c>
      <c r="H85" s="598">
        <v>2172</v>
      </c>
      <c r="I85" s="598">
        <f>J85-H85</f>
        <v>2850.5</v>
      </c>
      <c r="J85" s="742">
        <v>5022.5</v>
      </c>
      <c r="K85" s="750">
        <v>0</v>
      </c>
      <c r="L85" s="1274">
        <f>SUM(J85,K85)</f>
        <v>5022.5</v>
      </c>
    </row>
    <row r="86" spans="2:12">
      <c r="B86" s="589" t="s">
        <v>502</v>
      </c>
      <c r="C86" s="1262"/>
      <c r="D86" s="1262"/>
      <c r="E86" s="1262"/>
      <c r="F86" s="1262"/>
      <c r="G86" s="1262"/>
      <c r="H86" s="1262"/>
      <c r="I86" s="1262"/>
      <c r="J86" s="1262"/>
      <c r="K86" s="1262"/>
      <c r="L86" s="1276"/>
    </row>
    <row r="87" spans="2:12">
      <c r="B87" s="594">
        <v>63</v>
      </c>
      <c r="C87" s="595" t="s">
        <v>1195</v>
      </c>
      <c r="D87" s="735">
        <v>2525</v>
      </c>
      <c r="E87" s="736">
        <v>2</v>
      </c>
      <c r="F87" s="737">
        <v>8</v>
      </c>
      <c r="G87" s="737">
        <v>250</v>
      </c>
      <c r="H87" s="596">
        <f>276.96+467.95</f>
        <v>744.91</v>
      </c>
      <c r="I87" s="596">
        <f t="shared" ref="I87:I95" si="28">J87-H87</f>
        <v>806.24000000000012</v>
      </c>
      <c r="J87" s="741">
        <v>1551.15</v>
      </c>
      <c r="K87" s="749">
        <v>0</v>
      </c>
      <c r="L87" s="1264">
        <f t="shared" ref="L87:L95" si="29">SUM(J87,K87)</f>
        <v>1551.15</v>
      </c>
    </row>
    <row r="88" spans="2:12">
      <c r="B88" s="594">
        <v>64</v>
      </c>
      <c r="C88" s="595" t="s">
        <v>504</v>
      </c>
      <c r="D88" s="735">
        <v>2540</v>
      </c>
      <c r="E88" s="736">
        <v>4</v>
      </c>
      <c r="F88" s="737">
        <v>8</v>
      </c>
      <c r="G88" s="737">
        <v>250</v>
      </c>
      <c r="H88" s="596">
        <f>457.83+563.46+159.27+227.08</f>
        <v>1407.6399999999999</v>
      </c>
      <c r="I88" s="596">
        <f t="shared" si="28"/>
        <v>3438.61</v>
      </c>
      <c r="J88" s="741">
        <v>4846.25</v>
      </c>
      <c r="K88" s="749">
        <v>0</v>
      </c>
      <c r="L88" s="1264">
        <f t="shared" si="29"/>
        <v>4846.25</v>
      </c>
    </row>
    <row r="89" spans="2:12">
      <c r="B89" s="594">
        <v>65</v>
      </c>
      <c r="C89" s="595" t="s">
        <v>505</v>
      </c>
      <c r="D89" s="735">
        <v>2528</v>
      </c>
      <c r="E89" s="736">
        <v>1</v>
      </c>
      <c r="F89" s="737">
        <v>5</v>
      </c>
      <c r="G89" s="737">
        <v>250</v>
      </c>
      <c r="H89" s="596">
        <v>313.27999999999997</v>
      </c>
      <c r="I89" s="596">
        <f t="shared" si="28"/>
        <v>166.72000000000003</v>
      </c>
      <c r="J89" s="741">
        <v>480</v>
      </c>
      <c r="K89" s="749">
        <v>0</v>
      </c>
      <c r="L89" s="1264">
        <f t="shared" si="29"/>
        <v>480</v>
      </c>
    </row>
    <row r="90" spans="2:12">
      <c r="B90" s="594">
        <v>66</v>
      </c>
      <c r="C90" s="595" t="s">
        <v>506</v>
      </c>
      <c r="D90" s="735">
        <v>2528</v>
      </c>
      <c r="E90" s="736">
        <v>1</v>
      </c>
      <c r="F90" s="737">
        <v>5</v>
      </c>
      <c r="G90" s="737">
        <v>250</v>
      </c>
      <c r="H90" s="596">
        <v>38.93</v>
      </c>
      <c r="I90" s="596">
        <f t="shared" si="28"/>
        <v>80.069999999999993</v>
      </c>
      <c r="J90" s="741">
        <v>119</v>
      </c>
      <c r="K90" s="749">
        <v>0</v>
      </c>
      <c r="L90" s="1264">
        <f t="shared" si="29"/>
        <v>119</v>
      </c>
    </row>
    <row r="91" spans="2:12">
      <c r="B91" s="594">
        <v>67</v>
      </c>
      <c r="C91" s="595" t="s">
        <v>507</v>
      </c>
      <c r="D91" s="735">
        <v>2528</v>
      </c>
      <c r="E91" s="736">
        <v>1</v>
      </c>
      <c r="F91" s="737">
        <v>5</v>
      </c>
      <c r="G91" s="737">
        <v>250</v>
      </c>
      <c r="H91" s="596">
        <v>102.57</v>
      </c>
      <c r="I91" s="596">
        <f t="shared" si="28"/>
        <v>317.43</v>
      </c>
      <c r="J91" s="741">
        <v>420</v>
      </c>
      <c r="K91" s="749">
        <v>0</v>
      </c>
      <c r="L91" s="1264">
        <f t="shared" si="29"/>
        <v>420</v>
      </c>
    </row>
    <row r="92" spans="2:12">
      <c r="B92" s="594">
        <v>68</v>
      </c>
      <c r="C92" s="595" t="s">
        <v>508</v>
      </c>
      <c r="D92" s="735">
        <v>2528</v>
      </c>
      <c r="E92" s="736">
        <v>1</v>
      </c>
      <c r="F92" s="737">
        <v>1</v>
      </c>
      <c r="G92" s="737">
        <v>250</v>
      </c>
      <c r="H92" s="599">
        <v>0</v>
      </c>
      <c r="I92" s="596">
        <f t="shared" si="28"/>
        <v>105</v>
      </c>
      <c r="J92" s="741">
        <v>105</v>
      </c>
      <c r="K92" s="749">
        <v>0</v>
      </c>
      <c r="L92" s="1264">
        <f t="shared" si="29"/>
        <v>105</v>
      </c>
    </row>
    <row r="93" spans="2:12">
      <c r="B93" s="594">
        <v>69</v>
      </c>
      <c r="C93" s="595" t="s">
        <v>510</v>
      </c>
      <c r="D93" s="735">
        <v>2525</v>
      </c>
      <c r="E93" s="736">
        <v>1</v>
      </c>
      <c r="F93" s="737">
        <v>5</v>
      </c>
      <c r="G93" s="737">
        <v>250</v>
      </c>
      <c r="H93" s="596">
        <v>57.406999999999996</v>
      </c>
      <c r="I93" s="596">
        <f t="shared" si="28"/>
        <v>104.593</v>
      </c>
      <c r="J93" s="741">
        <v>162</v>
      </c>
      <c r="K93" s="749">
        <v>0</v>
      </c>
      <c r="L93" s="1264">
        <f t="shared" si="29"/>
        <v>162</v>
      </c>
    </row>
    <row r="94" spans="2:12">
      <c r="B94" s="594">
        <v>70</v>
      </c>
      <c r="C94" s="595" t="s">
        <v>511</v>
      </c>
      <c r="D94" s="735">
        <v>2543</v>
      </c>
      <c r="E94" s="736">
        <v>1</v>
      </c>
      <c r="F94" s="737">
        <v>5</v>
      </c>
      <c r="G94" s="737">
        <v>250</v>
      </c>
      <c r="H94" s="596">
        <v>74.2</v>
      </c>
      <c r="I94" s="596">
        <f t="shared" si="28"/>
        <v>34.799999999999997</v>
      </c>
      <c r="J94" s="741">
        <v>109</v>
      </c>
      <c r="K94" s="749">
        <v>0</v>
      </c>
      <c r="L94" s="1264">
        <f t="shared" si="29"/>
        <v>109</v>
      </c>
    </row>
    <row r="95" spans="2:12">
      <c r="B95" s="594">
        <v>71</v>
      </c>
      <c r="C95" s="595" t="s">
        <v>512</v>
      </c>
      <c r="D95" s="735">
        <v>2525</v>
      </c>
      <c r="E95" s="736">
        <v>1</v>
      </c>
      <c r="F95" s="737">
        <v>8</v>
      </c>
      <c r="G95" s="737">
        <v>250</v>
      </c>
      <c r="H95" s="596">
        <v>103.39</v>
      </c>
      <c r="I95" s="596">
        <f t="shared" si="28"/>
        <v>31.61</v>
      </c>
      <c r="J95" s="741">
        <v>135</v>
      </c>
      <c r="K95" s="749">
        <v>0</v>
      </c>
      <c r="L95" s="1264">
        <f t="shared" si="29"/>
        <v>135</v>
      </c>
    </row>
    <row r="96" spans="2:12">
      <c r="B96" s="594">
        <v>72</v>
      </c>
      <c r="C96" s="595" t="s">
        <v>1182</v>
      </c>
      <c r="D96" s="735">
        <v>2548</v>
      </c>
      <c r="E96" s="736">
        <v>4</v>
      </c>
      <c r="F96" s="737">
        <v>8</v>
      </c>
      <c r="G96" s="737">
        <v>250</v>
      </c>
      <c r="H96" s="596">
        <f>910.81+1020.74+522.09+609.5</f>
        <v>3063.14</v>
      </c>
      <c r="I96" s="596">
        <f t="shared" ref="I96:I103" si="30">J96-H96</f>
        <v>7659.8600000000006</v>
      </c>
      <c r="J96" s="741">
        <v>10723</v>
      </c>
      <c r="K96" s="749">
        <v>0</v>
      </c>
      <c r="L96" s="1264">
        <f t="shared" ref="L96:L103" si="31">SUM(J96,K96)</f>
        <v>10723</v>
      </c>
    </row>
    <row r="97" spans="2:12">
      <c r="B97" s="594">
        <v>73</v>
      </c>
      <c r="C97" s="590" t="s">
        <v>509</v>
      </c>
      <c r="D97" s="735">
        <v>2524</v>
      </c>
      <c r="E97" s="736">
        <v>1</v>
      </c>
      <c r="F97" s="737">
        <v>5</v>
      </c>
      <c r="G97" s="737">
        <v>250</v>
      </c>
      <c r="H97" s="596">
        <v>285.85000000000002</v>
      </c>
      <c r="I97" s="596">
        <f t="shared" si="30"/>
        <v>158.14999999999998</v>
      </c>
      <c r="J97" s="741">
        <v>444</v>
      </c>
      <c r="K97" s="749">
        <v>0</v>
      </c>
      <c r="L97" s="1264">
        <f t="shared" si="31"/>
        <v>444</v>
      </c>
    </row>
    <row r="98" spans="2:12">
      <c r="B98" s="594">
        <v>74</v>
      </c>
      <c r="C98" s="595" t="s">
        <v>1183</v>
      </c>
      <c r="D98" s="735">
        <v>2535</v>
      </c>
      <c r="E98" s="736">
        <v>1</v>
      </c>
      <c r="F98" s="737">
        <v>1</v>
      </c>
      <c r="G98" s="737">
        <v>250</v>
      </c>
      <c r="H98" s="599">
        <v>0</v>
      </c>
      <c r="I98" s="596">
        <f t="shared" si="30"/>
        <v>128</v>
      </c>
      <c r="J98" s="741">
        <v>128</v>
      </c>
      <c r="K98" s="749">
        <v>0</v>
      </c>
      <c r="L98" s="1264">
        <f t="shared" si="31"/>
        <v>128</v>
      </c>
    </row>
    <row r="99" spans="2:12">
      <c r="B99" s="594">
        <v>75</v>
      </c>
      <c r="C99" s="595" t="s">
        <v>503</v>
      </c>
      <c r="D99" s="735">
        <v>2526</v>
      </c>
      <c r="E99" s="736">
        <v>2</v>
      </c>
      <c r="F99" s="737">
        <v>8</v>
      </c>
      <c r="G99" s="737">
        <v>250</v>
      </c>
      <c r="H99" s="596">
        <f>224.27+462</f>
        <v>686.27</v>
      </c>
      <c r="I99" s="596">
        <f t="shared" si="30"/>
        <v>525.91000000000008</v>
      </c>
      <c r="J99" s="741">
        <v>1212.18</v>
      </c>
      <c r="K99" s="749">
        <v>0</v>
      </c>
      <c r="L99" s="1264">
        <f t="shared" si="31"/>
        <v>1212.18</v>
      </c>
    </row>
    <row r="100" spans="2:12">
      <c r="B100" s="594">
        <v>76</v>
      </c>
      <c r="C100" s="595" t="s">
        <v>517</v>
      </c>
      <c r="D100" s="735">
        <v>2522</v>
      </c>
      <c r="E100" s="736">
        <v>2</v>
      </c>
      <c r="F100" s="737">
        <v>8</v>
      </c>
      <c r="G100" s="737">
        <v>250</v>
      </c>
      <c r="H100" s="596">
        <f>207.355+257.34</f>
        <v>464.69499999999994</v>
      </c>
      <c r="I100" s="596">
        <f t="shared" si="30"/>
        <v>482.30500000000006</v>
      </c>
      <c r="J100" s="741">
        <v>947</v>
      </c>
      <c r="K100" s="749">
        <v>0</v>
      </c>
      <c r="L100" s="1264">
        <f t="shared" si="31"/>
        <v>947</v>
      </c>
    </row>
    <row r="101" spans="2:12">
      <c r="B101" s="594">
        <v>77</v>
      </c>
      <c r="C101" s="590" t="s">
        <v>518</v>
      </c>
      <c r="D101" s="735">
        <v>2524</v>
      </c>
      <c r="E101" s="736">
        <v>1</v>
      </c>
      <c r="F101" s="737">
        <v>5</v>
      </c>
      <c r="G101" s="737">
        <v>250</v>
      </c>
      <c r="H101" s="596">
        <v>233.25</v>
      </c>
      <c r="I101" s="596">
        <f t="shared" si="30"/>
        <v>142.25</v>
      </c>
      <c r="J101" s="741">
        <v>375.5</v>
      </c>
      <c r="K101" s="749">
        <v>0</v>
      </c>
      <c r="L101" s="1264">
        <f t="shared" si="31"/>
        <v>375.5</v>
      </c>
    </row>
    <row r="102" spans="2:12">
      <c r="B102" s="594">
        <v>78</v>
      </c>
      <c r="C102" s="595" t="s">
        <v>519</v>
      </c>
      <c r="D102" s="735">
        <v>2524</v>
      </c>
      <c r="E102" s="736">
        <v>1</v>
      </c>
      <c r="F102" s="737">
        <v>5</v>
      </c>
      <c r="G102" s="737">
        <v>250</v>
      </c>
      <c r="H102" s="596">
        <v>28.32</v>
      </c>
      <c r="I102" s="596">
        <f t="shared" si="30"/>
        <v>331.68</v>
      </c>
      <c r="J102" s="741">
        <v>360</v>
      </c>
      <c r="K102" s="749">
        <v>0</v>
      </c>
      <c r="L102" s="1264">
        <f t="shared" si="31"/>
        <v>360</v>
      </c>
    </row>
    <row r="103" spans="2:12">
      <c r="B103" s="594">
        <v>79</v>
      </c>
      <c r="C103" s="595" t="s">
        <v>520</v>
      </c>
      <c r="D103" s="735">
        <v>2524</v>
      </c>
      <c r="E103" s="736">
        <v>1</v>
      </c>
      <c r="F103" s="737">
        <v>5</v>
      </c>
      <c r="G103" s="737">
        <v>250</v>
      </c>
      <c r="H103" s="596">
        <v>30.96</v>
      </c>
      <c r="I103" s="596">
        <f t="shared" si="30"/>
        <v>27.04</v>
      </c>
      <c r="J103" s="741">
        <v>58</v>
      </c>
      <c r="K103" s="749">
        <v>0</v>
      </c>
      <c r="L103" s="1264">
        <f t="shared" si="31"/>
        <v>58</v>
      </c>
    </row>
    <row r="104" spans="2:12">
      <c r="B104" s="594">
        <v>80</v>
      </c>
      <c r="C104" s="595" t="s">
        <v>1184</v>
      </c>
      <c r="D104" s="735">
        <v>2524</v>
      </c>
      <c r="E104" s="736">
        <v>1</v>
      </c>
      <c r="F104" s="737">
        <v>1</v>
      </c>
      <c r="G104" s="737">
        <v>250</v>
      </c>
      <c r="H104" s="599">
        <v>0</v>
      </c>
      <c r="I104" s="596">
        <f t="shared" ref="I104:I111" si="32">J104-H104</f>
        <v>114</v>
      </c>
      <c r="J104" s="741">
        <v>114</v>
      </c>
      <c r="K104" s="749">
        <v>0</v>
      </c>
      <c r="L104" s="1264">
        <f t="shared" ref="L104:L111" si="33">SUM(J104,K104)</f>
        <v>114</v>
      </c>
    </row>
    <row r="105" spans="2:12">
      <c r="B105" s="594">
        <v>81</v>
      </c>
      <c r="C105" s="595" t="s">
        <v>1185</v>
      </c>
      <c r="D105" s="735">
        <v>2545</v>
      </c>
      <c r="E105" s="736">
        <v>1</v>
      </c>
      <c r="F105" s="737">
        <v>1</v>
      </c>
      <c r="G105" s="737">
        <v>250</v>
      </c>
      <c r="H105" s="599">
        <v>0</v>
      </c>
      <c r="I105" s="596">
        <f t="shared" si="32"/>
        <v>288</v>
      </c>
      <c r="J105" s="741">
        <v>288</v>
      </c>
      <c r="K105" s="749">
        <v>0</v>
      </c>
      <c r="L105" s="1264">
        <f t="shared" si="33"/>
        <v>288</v>
      </c>
    </row>
    <row r="106" spans="2:12">
      <c r="B106" s="594">
        <v>82</v>
      </c>
      <c r="C106" s="595" t="s">
        <v>521</v>
      </c>
      <c r="D106" s="735">
        <v>2540</v>
      </c>
      <c r="E106" s="736">
        <v>1</v>
      </c>
      <c r="F106" s="737">
        <v>5</v>
      </c>
      <c r="G106" s="737">
        <v>250</v>
      </c>
      <c r="H106" s="596">
        <v>88.87</v>
      </c>
      <c r="I106" s="596">
        <f t="shared" si="32"/>
        <v>487.13</v>
      </c>
      <c r="J106" s="741">
        <v>576</v>
      </c>
      <c r="K106" s="749">
        <v>0</v>
      </c>
      <c r="L106" s="1264">
        <f t="shared" si="33"/>
        <v>576</v>
      </c>
    </row>
    <row r="107" spans="2:12">
      <c r="B107" s="594">
        <v>83</v>
      </c>
      <c r="C107" s="595" t="s">
        <v>525</v>
      </c>
      <c r="D107" s="735">
        <v>2513</v>
      </c>
      <c r="E107" s="736">
        <v>1</v>
      </c>
      <c r="F107" s="737">
        <v>1</v>
      </c>
      <c r="G107" s="737">
        <v>250</v>
      </c>
      <c r="H107" s="599">
        <v>0</v>
      </c>
      <c r="I107" s="596">
        <f t="shared" si="32"/>
        <v>708.75</v>
      </c>
      <c r="J107" s="741">
        <v>708.75</v>
      </c>
      <c r="K107" s="749">
        <v>0</v>
      </c>
      <c r="L107" s="1264">
        <f t="shared" si="33"/>
        <v>708.75</v>
      </c>
    </row>
    <row r="108" spans="2:12">
      <c r="B108" s="594">
        <v>84</v>
      </c>
      <c r="C108" s="595" t="s">
        <v>522</v>
      </c>
      <c r="D108" s="735">
        <v>2525</v>
      </c>
      <c r="E108" s="736">
        <v>1</v>
      </c>
      <c r="F108" s="737">
        <v>8</v>
      </c>
      <c r="G108" s="737">
        <v>250</v>
      </c>
      <c r="H108" s="596">
        <v>356.38</v>
      </c>
      <c r="I108" s="596">
        <f t="shared" si="32"/>
        <v>143.62</v>
      </c>
      <c r="J108" s="741">
        <v>500</v>
      </c>
      <c r="K108" s="749">
        <v>0</v>
      </c>
      <c r="L108" s="1264">
        <f t="shared" si="33"/>
        <v>500</v>
      </c>
    </row>
    <row r="109" spans="2:12">
      <c r="B109" s="594">
        <v>85</v>
      </c>
      <c r="C109" s="595" t="s">
        <v>524</v>
      </c>
      <c r="D109" s="735">
        <v>2540</v>
      </c>
      <c r="E109" s="736">
        <v>1</v>
      </c>
      <c r="F109" s="737">
        <v>5</v>
      </c>
      <c r="G109" s="737">
        <v>250</v>
      </c>
      <c r="H109" s="596">
        <v>28.82</v>
      </c>
      <c r="I109" s="596">
        <f t="shared" si="32"/>
        <v>199.98000000000002</v>
      </c>
      <c r="J109" s="741">
        <v>228.8</v>
      </c>
      <c r="K109" s="749">
        <v>0</v>
      </c>
      <c r="L109" s="1264">
        <f t="shared" si="33"/>
        <v>228.8</v>
      </c>
    </row>
    <row r="110" spans="2:12">
      <c r="B110" s="594">
        <v>86</v>
      </c>
      <c r="C110" s="595" t="s">
        <v>523</v>
      </c>
      <c r="D110" s="735">
        <v>2540</v>
      </c>
      <c r="E110" s="736">
        <v>1</v>
      </c>
      <c r="F110" s="737">
        <v>1</v>
      </c>
      <c r="G110" s="737">
        <v>250</v>
      </c>
      <c r="H110" s="596">
        <v>63.4</v>
      </c>
      <c r="I110" s="596">
        <f t="shared" si="32"/>
        <v>256.60000000000002</v>
      </c>
      <c r="J110" s="741">
        <v>320</v>
      </c>
      <c r="K110" s="749">
        <v>0</v>
      </c>
      <c r="L110" s="1264">
        <f t="shared" si="33"/>
        <v>320</v>
      </c>
    </row>
    <row r="111" spans="2:12">
      <c r="B111" s="594">
        <v>87</v>
      </c>
      <c r="C111" s="590" t="s">
        <v>1186</v>
      </c>
      <c r="D111" s="735">
        <v>2525</v>
      </c>
      <c r="E111" s="736">
        <v>1</v>
      </c>
      <c r="F111" s="737">
        <v>1</v>
      </c>
      <c r="G111" s="737">
        <v>250</v>
      </c>
      <c r="H111" s="599">
        <v>0</v>
      </c>
      <c r="I111" s="596">
        <f t="shared" si="32"/>
        <v>405</v>
      </c>
      <c r="J111" s="741">
        <v>405</v>
      </c>
      <c r="K111" s="749">
        <v>0</v>
      </c>
      <c r="L111" s="1264">
        <f t="shared" si="33"/>
        <v>405</v>
      </c>
    </row>
    <row r="112" spans="2:12">
      <c r="B112" s="594">
        <v>88</v>
      </c>
      <c r="C112" s="595" t="s">
        <v>526</v>
      </c>
      <c r="D112" s="735">
        <v>2552</v>
      </c>
      <c r="E112" s="736">
        <v>1</v>
      </c>
      <c r="F112" s="737">
        <v>1</v>
      </c>
      <c r="G112" s="737">
        <v>250</v>
      </c>
      <c r="H112" s="599">
        <v>0</v>
      </c>
      <c r="I112" s="598">
        <f t="shared" ref="I112:I116" si="34">J112-H112</f>
        <v>64</v>
      </c>
      <c r="J112" s="742">
        <v>64</v>
      </c>
      <c r="K112" s="750">
        <v>0</v>
      </c>
      <c r="L112" s="1264">
        <f t="shared" ref="L112:L116" si="35">SUM(J112,K112)</f>
        <v>64</v>
      </c>
    </row>
    <row r="113" spans="2:12">
      <c r="B113" s="594">
        <v>89</v>
      </c>
      <c r="C113" s="595" t="s">
        <v>513</v>
      </c>
      <c r="D113" s="735">
        <v>2535</v>
      </c>
      <c r="E113" s="736">
        <v>1</v>
      </c>
      <c r="F113" s="737">
        <v>1</v>
      </c>
      <c r="G113" s="737">
        <v>250</v>
      </c>
      <c r="H113" s="596">
        <v>54.7</v>
      </c>
      <c r="I113" s="596">
        <f t="shared" si="34"/>
        <v>126.49999999999999</v>
      </c>
      <c r="J113" s="741">
        <v>181.2</v>
      </c>
      <c r="K113" s="749">
        <v>0</v>
      </c>
      <c r="L113" s="1264">
        <f t="shared" si="35"/>
        <v>181.2</v>
      </c>
    </row>
    <row r="114" spans="2:12">
      <c r="B114" s="594">
        <v>90</v>
      </c>
      <c r="C114" s="595" t="s">
        <v>514</v>
      </c>
      <c r="D114" s="735">
        <v>2535</v>
      </c>
      <c r="E114" s="736">
        <v>1</v>
      </c>
      <c r="F114" s="737">
        <v>1</v>
      </c>
      <c r="G114" s="737">
        <v>250</v>
      </c>
      <c r="H114" s="599">
        <v>0</v>
      </c>
      <c r="I114" s="596">
        <f t="shared" si="34"/>
        <v>129</v>
      </c>
      <c r="J114" s="741">
        <v>129</v>
      </c>
      <c r="K114" s="749">
        <v>0</v>
      </c>
      <c r="L114" s="1264">
        <f t="shared" si="35"/>
        <v>129</v>
      </c>
    </row>
    <row r="115" spans="2:12">
      <c r="B115" s="594">
        <v>91</v>
      </c>
      <c r="C115" s="595" t="s">
        <v>515</v>
      </c>
      <c r="D115" s="735">
        <v>2535</v>
      </c>
      <c r="E115" s="736">
        <v>1</v>
      </c>
      <c r="F115" s="737">
        <v>1</v>
      </c>
      <c r="G115" s="737">
        <v>250</v>
      </c>
      <c r="H115" s="599">
        <v>0</v>
      </c>
      <c r="I115" s="596">
        <f t="shared" si="34"/>
        <v>128</v>
      </c>
      <c r="J115" s="741">
        <v>128</v>
      </c>
      <c r="K115" s="749">
        <v>0</v>
      </c>
      <c r="L115" s="1264">
        <f t="shared" si="35"/>
        <v>128</v>
      </c>
    </row>
    <row r="116" spans="2:12">
      <c r="B116" s="594">
        <v>92</v>
      </c>
      <c r="C116" s="595" t="s">
        <v>516</v>
      </c>
      <c r="D116" s="735">
        <v>2545</v>
      </c>
      <c r="E116" s="736">
        <v>1</v>
      </c>
      <c r="F116" s="737">
        <v>1</v>
      </c>
      <c r="G116" s="737">
        <v>250</v>
      </c>
      <c r="H116" s="596">
        <v>76.95</v>
      </c>
      <c r="I116" s="596">
        <f t="shared" si="34"/>
        <v>275.05</v>
      </c>
      <c r="J116" s="741">
        <v>352</v>
      </c>
      <c r="K116" s="749">
        <v>0</v>
      </c>
      <c r="L116" s="1264">
        <f t="shared" si="35"/>
        <v>352</v>
      </c>
    </row>
    <row r="117" spans="2:12">
      <c r="B117" s="1265" t="s">
        <v>530</v>
      </c>
      <c r="C117" s="1266"/>
      <c r="D117" s="732"/>
      <c r="E117" s="733"/>
      <c r="F117" s="734"/>
      <c r="G117" s="734"/>
      <c r="H117" s="1270"/>
      <c r="I117" s="1270"/>
      <c r="J117" s="1271"/>
      <c r="K117" s="1272"/>
      <c r="L117" s="1275"/>
    </row>
    <row r="118" spans="2:12">
      <c r="B118" s="594">
        <v>93</v>
      </c>
      <c r="C118" s="595" t="s">
        <v>531</v>
      </c>
      <c r="D118" s="735">
        <v>2526</v>
      </c>
      <c r="E118" s="736">
        <v>3</v>
      </c>
      <c r="F118" s="737">
        <v>8</v>
      </c>
      <c r="G118" s="737">
        <v>250</v>
      </c>
      <c r="H118" s="596">
        <f>271.5+248.8+351</f>
        <v>871.3</v>
      </c>
      <c r="I118" s="596">
        <f>J118-H118</f>
        <v>930.2</v>
      </c>
      <c r="J118" s="741">
        <v>1801.5</v>
      </c>
      <c r="K118" s="749">
        <v>0</v>
      </c>
      <c r="L118" s="1264">
        <f t="shared" ref="L118:L121" si="36">SUM(J118,K118)</f>
        <v>1801.5</v>
      </c>
    </row>
    <row r="119" spans="2:12">
      <c r="B119" s="594">
        <v>94</v>
      </c>
      <c r="C119" s="595" t="s">
        <v>532</v>
      </c>
      <c r="D119" s="735">
        <v>2526</v>
      </c>
      <c r="E119" s="736">
        <v>3</v>
      </c>
      <c r="F119" s="737">
        <v>1</v>
      </c>
      <c r="G119" s="737">
        <v>250</v>
      </c>
      <c r="H119" s="596">
        <v>168</v>
      </c>
      <c r="I119" s="596">
        <f>J119-H119</f>
        <v>1280</v>
      </c>
      <c r="J119" s="741">
        <v>1448</v>
      </c>
      <c r="K119" s="749">
        <v>0</v>
      </c>
      <c r="L119" s="1264">
        <f t="shared" si="36"/>
        <v>1448</v>
      </c>
    </row>
    <row r="120" spans="2:12">
      <c r="B120" s="594">
        <v>95</v>
      </c>
      <c r="C120" s="595" t="s">
        <v>533</v>
      </c>
      <c r="D120" s="735">
        <v>2526</v>
      </c>
      <c r="E120" s="736">
        <v>1</v>
      </c>
      <c r="F120" s="737">
        <v>1</v>
      </c>
      <c r="G120" s="737">
        <v>250</v>
      </c>
      <c r="H120" s="599">
        <v>0</v>
      </c>
      <c r="I120" s="596">
        <f>J120-H120</f>
        <v>248</v>
      </c>
      <c r="J120" s="741">
        <v>248</v>
      </c>
      <c r="K120" s="749">
        <v>0</v>
      </c>
      <c r="L120" s="1264">
        <f t="shared" si="36"/>
        <v>248</v>
      </c>
    </row>
    <row r="121" spans="2:12">
      <c r="B121" s="594">
        <v>96</v>
      </c>
      <c r="C121" s="595" t="s">
        <v>534</v>
      </c>
      <c r="D121" s="735">
        <v>2537</v>
      </c>
      <c r="E121" s="736">
        <v>2</v>
      </c>
      <c r="F121" s="737">
        <v>5</v>
      </c>
      <c r="G121" s="737">
        <v>250</v>
      </c>
      <c r="H121" s="596">
        <f>92+273.8</f>
        <v>365.8</v>
      </c>
      <c r="I121" s="596">
        <f>J121-H121</f>
        <v>655.20000000000005</v>
      </c>
      <c r="J121" s="741">
        <v>1021</v>
      </c>
      <c r="K121" s="749">
        <v>0</v>
      </c>
      <c r="L121" s="1264">
        <f t="shared" si="36"/>
        <v>1021</v>
      </c>
    </row>
    <row r="122" spans="2:12">
      <c r="B122" s="589" t="s">
        <v>1187</v>
      </c>
      <c r="C122" s="1266"/>
      <c r="D122" s="732"/>
      <c r="E122" s="733"/>
      <c r="F122" s="734"/>
      <c r="G122" s="734"/>
      <c r="H122" s="1270"/>
      <c r="I122" s="1270"/>
      <c r="J122" s="1271"/>
      <c r="K122" s="1272"/>
      <c r="L122" s="1275"/>
    </row>
    <row r="123" spans="2:12">
      <c r="B123" s="594">
        <v>97</v>
      </c>
      <c r="C123" s="595" t="s">
        <v>487</v>
      </c>
      <c r="D123" s="735">
        <v>2547</v>
      </c>
      <c r="E123" s="736">
        <v>1</v>
      </c>
      <c r="F123" s="737">
        <v>8</v>
      </c>
      <c r="G123" s="737">
        <v>250</v>
      </c>
      <c r="H123" s="598">
        <v>170</v>
      </c>
      <c r="I123" s="598">
        <f t="shared" ref="I123:I124" si="37">J123-H123</f>
        <v>72</v>
      </c>
      <c r="J123" s="742">
        <v>242</v>
      </c>
      <c r="K123" s="750">
        <v>0</v>
      </c>
      <c r="L123" s="1264">
        <f t="shared" ref="L123:L124" si="38">SUM(J123,K123)</f>
        <v>242</v>
      </c>
    </row>
    <row r="124" spans="2:12">
      <c r="B124" s="594">
        <v>98</v>
      </c>
      <c r="C124" s="595" t="s">
        <v>488</v>
      </c>
      <c r="D124" s="735">
        <v>2547</v>
      </c>
      <c r="E124" s="736">
        <v>1</v>
      </c>
      <c r="F124" s="737">
        <v>5</v>
      </c>
      <c r="G124" s="737">
        <v>250</v>
      </c>
      <c r="H124" s="596">
        <v>108</v>
      </c>
      <c r="I124" s="596">
        <f t="shared" si="37"/>
        <v>11</v>
      </c>
      <c r="J124" s="741">
        <v>119</v>
      </c>
      <c r="K124" s="749">
        <v>0</v>
      </c>
      <c r="L124" s="1264">
        <f t="shared" si="38"/>
        <v>119</v>
      </c>
    </row>
    <row r="125" spans="2:12">
      <c r="B125" s="1273" t="s">
        <v>1188</v>
      </c>
      <c r="C125" s="1266"/>
      <c r="D125" s="732"/>
      <c r="E125" s="733"/>
      <c r="F125" s="734"/>
      <c r="G125" s="734"/>
      <c r="H125" s="1270"/>
      <c r="I125" s="1270"/>
      <c r="J125" s="1271"/>
      <c r="K125" s="1272"/>
      <c r="L125" s="1275"/>
    </row>
    <row r="126" spans="2:12">
      <c r="B126" s="594">
        <v>99</v>
      </c>
      <c r="C126" s="590" t="s">
        <v>535</v>
      </c>
      <c r="D126" s="735">
        <v>2540</v>
      </c>
      <c r="E126" s="736">
        <v>4</v>
      </c>
      <c r="F126" s="737">
        <v>5</v>
      </c>
      <c r="G126" s="737">
        <v>250</v>
      </c>
      <c r="H126" s="596">
        <f>1103.85+1072+1071+343</f>
        <v>3589.85</v>
      </c>
      <c r="I126" s="596">
        <f>J126-H126</f>
        <v>3538.6600000000003</v>
      </c>
      <c r="J126" s="741">
        <v>7128.51</v>
      </c>
      <c r="K126" s="749">
        <v>0</v>
      </c>
      <c r="L126" s="1264">
        <f t="shared" ref="L126" si="39">SUM(J126,K126)</f>
        <v>7128.51</v>
      </c>
    </row>
    <row r="127" spans="2:12">
      <c r="B127" s="589" t="s">
        <v>539</v>
      </c>
      <c r="C127" s="1266"/>
      <c r="D127" s="732"/>
      <c r="E127" s="733"/>
      <c r="F127" s="734"/>
      <c r="G127" s="734"/>
      <c r="H127" s="1270"/>
      <c r="I127" s="1270"/>
      <c r="J127" s="1271"/>
      <c r="K127" s="1272"/>
      <c r="L127" s="1275"/>
    </row>
    <row r="128" spans="2:12">
      <c r="B128" s="601">
        <v>100</v>
      </c>
      <c r="C128" s="595" t="s">
        <v>540</v>
      </c>
      <c r="D128" s="735">
        <v>2540</v>
      </c>
      <c r="E128" s="736">
        <v>6</v>
      </c>
      <c r="F128" s="737">
        <v>8</v>
      </c>
      <c r="G128" s="737">
        <v>250</v>
      </c>
      <c r="H128" s="596">
        <f>656.71+935.96+225.04+168.24+423.92</f>
        <v>2409.87</v>
      </c>
      <c r="I128" s="596">
        <f t="shared" ref="I128:I134" si="40">J128-H128</f>
        <v>17205.210000000003</v>
      </c>
      <c r="J128" s="741">
        <v>19615.080000000002</v>
      </c>
      <c r="K128" s="749">
        <v>0</v>
      </c>
      <c r="L128" s="1264">
        <f t="shared" ref="L128:L134" si="41">SUM(J128,K128)</f>
        <v>19615.080000000002</v>
      </c>
    </row>
    <row r="129" spans="2:12">
      <c r="B129" s="594">
        <v>101</v>
      </c>
      <c r="C129" s="595" t="s">
        <v>541</v>
      </c>
      <c r="D129" s="735">
        <v>2540</v>
      </c>
      <c r="E129" s="736">
        <v>2</v>
      </c>
      <c r="F129" s="737">
        <v>5</v>
      </c>
      <c r="G129" s="737">
        <v>250</v>
      </c>
      <c r="H129" s="596">
        <f>96.52+146.5</f>
        <v>243.01999999999998</v>
      </c>
      <c r="I129" s="596">
        <f t="shared" si="40"/>
        <v>3559.98</v>
      </c>
      <c r="J129" s="741">
        <v>3803</v>
      </c>
      <c r="K129" s="749">
        <v>0</v>
      </c>
      <c r="L129" s="1264">
        <f t="shared" si="41"/>
        <v>3803</v>
      </c>
    </row>
    <row r="130" spans="2:12">
      <c r="B130" s="601">
        <v>102</v>
      </c>
      <c r="C130" s="595" t="s">
        <v>542</v>
      </c>
      <c r="D130" s="735">
        <v>2540</v>
      </c>
      <c r="E130" s="736">
        <v>1</v>
      </c>
      <c r="F130" s="737">
        <v>1</v>
      </c>
      <c r="G130" s="737">
        <v>250</v>
      </c>
      <c r="H130" s="596">
        <v>50</v>
      </c>
      <c r="I130" s="596">
        <f t="shared" si="40"/>
        <v>300</v>
      </c>
      <c r="J130" s="741">
        <v>350</v>
      </c>
      <c r="K130" s="749">
        <v>0</v>
      </c>
      <c r="L130" s="1264">
        <f t="shared" si="41"/>
        <v>350</v>
      </c>
    </row>
    <row r="131" spans="2:12">
      <c r="B131" s="594">
        <v>103</v>
      </c>
      <c r="C131" s="595" t="s">
        <v>543</v>
      </c>
      <c r="D131" s="735">
        <v>2537</v>
      </c>
      <c r="E131" s="736">
        <v>6</v>
      </c>
      <c r="F131" s="737">
        <v>8</v>
      </c>
      <c r="G131" s="737">
        <v>250</v>
      </c>
      <c r="H131" s="596">
        <f>506.35+444.26+679.89+246.95+454.66</f>
        <v>2332.11</v>
      </c>
      <c r="I131" s="596">
        <f t="shared" si="40"/>
        <v>7407.5499999999993</v>
      </c>
      <c r="J131" s="741">
        <v>9739.66</v>
      </c>
      <c r="K131" s="749">
        <v>0</v>
      </c>
      <c r="L131" s="1264">
        <f t="shared" si="41"/>
        <v>9739.66</v>
      </c>
    </row>
    <row r="132" spans="2:12">
      <c r="B132" s="601">
        <v>104</v>
      </c>
      <c r="C132" s="595" t="s">
        <v>544</v>
      </c>
      <c r="D132" s="735">
        <v>2539</v>
      </c>
      <c r="E132" s="736">
        <v>2</v>
      </c>
      <c r="F132" s="737">
        <v>5</v>
      </c>
      <c r="G132" s="737">
        <v>250</v>
      </c>
      <c r="H132" s="596">
        <f>77.85+112.67</f>
        <v>190.51999999999998</v>
      </c>
      <c r="I132" s="596">
        <f t="shared" si="40"/>
        <v>2441.48</v>
      </c>
      <c r="J132" s="741">
        <v>2632</v>
      </c>
      <c r="K132" s="749">
        <v>0</v>
      </c>
      <c r="L132" s="1264">
        <f t="shared" si="41"/>
        <v>2632</v>
      </c>
    </row>
    <row r="133" spans="2:12">
      <c r="B133" s="594">
        <v>105</v>
      </c>
      <c r="C133" s="595" t="s">
        <v>545</v>
      </c>
      <c r="D133" s="735">
        <v>2527</v>
      </c>
      <c r="E133" s="736">
        <v>1</v>
      </c>
      <c r="F133" s="737">
        <v>5</v>
      </c>
      <c r="G133" s="737">
        <v>250</v>
      </c>
      <c r="H133" s="596">
        <f>139.55</f>
        <v>139.55000000000001</v>
      </c>
      <c r="I133" s="596">
        <f t="shared" si="40"/>
        <v>2047.45</v>
      </c>
      <c r="J133" s="741">
        <v>2187</v>
      </c>
      <c r="K133" s="749">
        <v>0</v>
      </c>
      <c r="L133" s="1264">
        <f t="shared" si="41"/>
        <v>2187</v>
      </c>
    </row>
    <row r="134" spans="2:12">
      <c r="B134" s="601">
        <v>106</v>
      </c>
      <c r="C134" s="595" t="s">
        <v>546</v>
      </c>
      <c r="D134" s="735">
        <v>2551</v>
      </c>
      <c r="E134" s="736">
        <v>1</v>
      </c>
      <c r="F134" s="737">
        <v>5</v>
      </c>
      <c r="G134" s="737">
        <v>250</v>
      </c>
      <c r="H134" s="596">
        <v>67.91</v>
      </c>
      <c r="I134" s="596">
        <f t="shared" si="40"/>
        <v>2194.09</v>
      </c>
      <c r="J134" s="741">
        <v>2262</v>
      </c>
      <c r="K134" s="749">
        <v>0</v>
      </c>
      <c r="L134" s="1264">
        <f t="shared" si="41"/>
        <v>2262</v>
      </c>
    </row>
    <row r="135" spans="2:12">
      <c r="B135" s="1263" t="s">
        <v>547</v>
      </c>
      <c r="C135" s="1266"/>
      <c r="D135" s="732"/>
      <c r="E135" s="733"/>
      <c r="F135" s="734"/>
      <c r="G135" s="734"/>
      <c r="H135" s="1270"/>
      <c r="I135" s="1270"/>
      <c r="J135" s="1271"/>
      <c r="K135" s="1272"/>
      <c r="L135" s="1275"/>
    </row>
    <row r="136" spans="2:12">
      <c r="B136" s="594">
        <v>107</v>
      </c>
      <c r="C136" s="595" t="s">
        <v>548</v>
      </c>
      <c r="D136" s="735">
        <v>2537</v>
      </c>
      <c r="E136" s="736">
        <v>3</v>
      </c>
      <c r="F136" s="737">
        <v>8</v>
      </c>
      <c r="G136" s="737">
        <v>250</v>
      </c>
      <c r="H136" s="596">
        <f>522.18+359.06+532.29</f>
        <v>1413.53</v>
      </c>
      <c r="I136" s="596">
        <f t="shared" ref="I136:I144" si="42">J136-H136</f>
        <v>2248.1099999999997</v>
      </c>
      <c r="J136" s="741">
        <v>3661.64</v>
      </c>
      <c r="K136" s="749">
        <v>0</v>
      </c>
      <c r="L136" s="1264">
        <f t="shared" ref="L136:L144" si="43">SUM(J136,K136)</f>
        <v>3661.64</v>
      </c>
    </row>
    <row r="137" spans="2:12">
      <c r="B137" s="594">
        <v>108</v>
      </c>
      <c r="C137" s="595" t="s">
        <v>549</v>
      </c>
      <c r="D137" s="735">
        <v>2537</v>
      </c>
      <c r="E137" s="736">
        <v>2</v>
      </c>
      <c r="F137" s="737">
        <v>8</v>
      </c>
      <c r="G137" s="737">
        <v>250</v>
      </c>
      <c r="H137" s="596">
        <f>502.64+573.56</f>
        <v>1076.1999999999998</v>
      </c>
      <c r="I137" s="596">
        <f t="shared" si="42"/>
        <v>2904.3</v>
      </c>
      <c r="J137" s="741">
        <v>3980.5</v>
      </c>
      <c r="K137" s="749">
        <v>0</v>
      </c>
      <c r="L137" s="1264">
        <f t="shared" si="43"/>
        <v>3980.5</v>
      </c>
    </row>
    <row r="138" spans="2:12">
      <c r="B138" s="594">
        <v>109</v>
      </c>
      <c r="C138" s="595" t="s">
        <v>550</v>
      </c>
      <c r="D138" s="735">
        <v>2537</v>
      </c>
      <c r="E138" s="736">
        <v>1</v>
      </c>
      <c r="F138" s="737">
        <v>1</v>
      </c>
      <c r="G138" s="737">
        <v>250</v>
      </c>
      <c r="H138" s="596">
        <v>37.909999999999997</v>
      </c>
      <c r="I138" s="596">
        <f t="shared" si="42"/>
        <v>456.09000000000003</v>
      </c>
      <c r="J138" s="741">
        <v>494</v>
      </c>
      <c r="K138" s="749">
        <v>0</v>
      </c>
      <c r="L138" s="1264">
        <f t="shared" si="43"/>
        <v>494</v>
      </c>
    </row>
    <row r="139" spans="2:12">
      <c r="B139" s="594">
        <v>110</v>
      </c>
      <c r="C139" s="595" t="s">
        <v>551</v>
      </c>
      <c r="D139" s="735">
        <v>2535</v>
      </c>
      <c r="E139" s="736">
        <v>1</v>
      </c>
      <c r="F139" s="737">
        <v>1</v>
      </c>
      <c r="G139" s="737">
        <v>250</v>
      </c>
      <c r="H139" s="599">
        <v>0</v>
      </c>
      <c r="I139" s="596">
        <f t="shared" si="42"/>
        <v>115.5</v>
      </c>
      <c r="J139" s="741">
        <v>115.5</v>
      </c>
      <c r="K139" s="749">
        <v>0</v>
      </c>
      <c r="L139" s="1264">
        <f t="shared" si="43"/>
        <v>115.5</v>
      </c>
    </row>
    <row r="140" spans="2:12">
      <c r="B140" s="594">
        <v>111</v>
      </c>
      <c r="C140" s="595" t="s">
        <v>552</v>
      </c>
      <c r="D140" s="735">
        <v>2535</v>
      </c>
      <c r="E140" s="736">
        <v>1</v>
      </c>
      <c r="F140" s="737">
        <v>1</v>
      </c>
      <c r="G140" s="737">
        <v>250</v>
      </c>
      <c r="H140" s="599">
        <v>0</v>
      </c>
      <c r="I140" s="596">
        <f t="shared" si="42"/>
        <v>105</v>
      </c>
      <c r="J140" s="741">
        <v>105</v>
      </c>
      <c r="K140" s="749">
        <v>0</v>
      </c>
      <c r="L140" s="1264">
        <f t="shared" si="43"/>
        <v>105</v>
      </c>
    </row>
    <row r="141" spans="2:12">
      <c r="B141" s="594">
        <v>112</v>
      </c>
      <c r="C141" s="595" t="s">
        <v>553</v>
      </c>
      <c r="D141" s="735">
        <v>2548</v>
      </c>
      <c r="E141" s="736">
        <v>1</v>
      </c>
      <c r="F141" s="737">
        <v>1</v>
      </c>
      <c r="G141" s="737">
        <v>250</v>
      </c>
      <c r="H141" s="599">
        <v>0</v>
      </c>
      <c r="I141" s="596">
        <f t="shared" si="42"/>
        <v>18</v>
      </c>
      <c r="J141" s="741">
        <v>18</v>
      </c>
      <c r="K141" s="749">
        <v>0</v>
      </c>
      <c r="L141" s="1264">
        <f t="shared" si="43"/>
        <v>18</v>
      </c>
    </row>
    <row r="142" spans="2:12">
      <c r="B142" s="594">
        <v>113</v>
      </c>
      <c r="C142" s="595" t="s">
        <v>554</v>
      </c>
      <c r="D142" s="735">
        <v>2535</v>
      </c>
      <c r="E142" s="736">
        <v>1</v>
      </c>
      <c r="F142" s="737">
        <v>1</v>
      </c>
      <c r="G142" s="737">
        <v>250</v>
      </c>
      <c r="H142" s="599">
        <v>0</v>
      </c>
      <c r="I142" s="596">
        <f t="shared" si="42"/>
        <v>155.4</v>
      </c>
      <c r="J142" s="741">
        <v>155.4</v>
      </c>
      <c r="K142" s="749">
        <v>0</v>
      </c>
      <c r="L142" s="1264">
        <f t="shared" si="43"/>
        <v>155.4</v>
      </c>
    </row>
    <row r="143" spans="2:12">
      <c r="B143" s="594">
        <v>114</v>
      </c>
      <c r="C143" s="595" t="s">
        <v>555</v>
      </c>
      <c r="D143" s="735">
        <v>2535</v>
      </c>
      <c r="E143" s="736">
        <v>1</v>
      </c>
      <c r="F143" s="737">
        <v>1</v>
      </c>
      <c r="G143" s="737">
        <v>250</v>
      </c>
      <c r="H143" s="599">
        <v>0</v>
      </c>
      <c r="I143" s="596">
        <f t="shared" si="42"/>
        <v>144</v>
      </c>
      <c r="J143" s="741">
        <v>144</v>
      </c>
      <c r="K143" s="749">
        <v>0</v>
      </c>
      <c r="L143" s="1264">
        <f t="shared" si="43"/>
        <v>144</v>
      </c>
    </row>
    <row r="144" spans="2:12">
      <c r="B144" s="594">
        <v>115</v>
      </c>
      <c r="C144" s="595" t="s">
        <v>1405</v>
      </c>
      <c r="D144" s="735">
        <v>2548</v>
      </c>
      <c r="E144" s="736">
        <v>1</v>
      </c>
      <c r="F144" s="737">
        <v>1</v>
      </c>
      <c r="G144" s="737">
        <v>250</v>
      </c>
      <c r="H144" s="599">
        <v>0</v>
      </c>
      <c r="I144" s="596">
        <f t="shared" si="42"/>
        <v>48</v>
      </c>
      <c r="J144" s="741">
        <v>48</v>
      </c>
      <c r="K144" s="749">
        <v>0</v>
      </c>
      <c r="L144" s="1264">
        <f t="shared" si="43"/>
        <v>48</v>
      </c>
    </row>
    <row r="145" spans="2:12">
      <c r="B145" s="942" t="s">
        <v>272</v>
      </c>
      <c r="C145" s="943"/>
      <c r="D145" s="944"/>
      <c r="E145" s="944"/>
      <c r="F145" s="944"/>
      <c r="G145" s="945"/>
      <c r="H145" s="602">
        <f>SUM(H10:H144)</f>
        <v>97550.512000000032</v>
      </c>
      <c r="I145" s="602">
        <f t="shared" ref="I145:L145" si="44">SUM(I10:I144)</f>
        <v>253487.96799999994</v>
      </c>
      <c r="J145" s="602">
        <f t="shared" si="44"/>
        <v>351038.48000000004</v>
      </c>
      <c r="K145" s="602">
        <f t="shared" si="44"/>
        <v>10034.630000000001</v>
      </c>
      <c r="L145" s="602">
        <f t="shared" si="44"/>
        <v>361073.11000000004</v>
      </c>
    </row>
    <row r="148" spans="2:12">
      <c r="B148" s="928" t="s">
        <v>1</v>
      </c>
      <c r="C148" s="929" t="s">
        <v>0</v>
      </c>
      <c r="D148" s="930"/>
      <c r="E148" s="930"/>
      <c r="F148" s="930"/>
      <c r="G148" s="930"/>
      <c r="H148" s="931"/>
      <c r="I148" s="931"/>
      <c r="J148" s="930"/>
      <c r="K148" s="930"/>
      <c r="L148" s="932"/>
    </row>
    <row r="149" spans="2:12">
      <c r="B149" s="933"/>
      <c r="C149" s="934" t="s">
        <v>1087</v>
      </c>
      <c r="D149" s="935"/>
      <c r="E149" s="935"/>
      <c r="F149" s="935"/>
      <c r="G149" s="935"/>
      <c r="H149" s="936"/>
      <c r="I149" s="936"/>
      <c r="J149" s="935"/>
      <c r="K149" s="935"/>
      <c r="L149" s="937"/>
    </row>
    <row r="150" spans="2:12">
      <c r="B150" s="933"/>
      <c r="C150" s="934" t="s">
        <v>1088</v>
      </c>
      <c r="D150" s="935"/>
      <c r="E150" s="935"/>
      <c r="F150" s="935"/>
      <c r="G150" s="935"/>
      <c r="H150" s="936"/>
      <c r="I150" s="936"/>
      <c r="J150" s="935"/>
      <c r="K150" s="935"/>
      <c r="L150" s="937"/>
    </row>
    <row r="151" spans="2:12">
      <c r="B151" s="933"/>
      <c r="C151" s="934" t="s">
        <v>1089</v>
      </c>
      <c r="D151" s="935"/>
      <c r="E151" s="935"/>
      <c r="F151" s="935"/>
      <c r="G151" s="935"/>
      <c r="H151" s="936"/>
      <c r="I151" s="936"/>
      <c r="J151" s="935"/>
      <c r="K151" s="935"/>
      <c r="L151" s="937"/>
    </row>
    <row r="152" spans="2:12">
      <c r="B152" s="933"/>
      <c r="C152" s="934" t="s">
        <v>1090</v>
      </c>
      <c r="D152" s="935"/>
      <c r="E152" s="935"/>
      <c r="F152" s="935"/>
      <c r="G152" s="935"/>
      <c r="H152" s="936"/>
      <c r="I152" s="936"/>
      <c r="J152" s="935"/>
      <c r="K152" s="935"/>
      <c r="L152" s="937"/>
    </row>
    <row r="153" spans="2:12">
      <c r="B153" s="933"/>
      <c r="C153" s="934" t="s">
        <v>1091</v>
      </c>
      <c r="D153" s="935"/>
      <c r="E153" s="935"/>
      <c r="F153" s="935"/>
      <c r="G153" s="935"/>
      <c r="H153" s="936"/>
      <c r="I153" s="936"/>
      <c r="J153" s="935"/>
      <c r="K153" s="935"/>
      <c r="L153" s="937"/>
    </row>
    <row r="154" spans="2:12">
      <c r="B154" s="938"/>
      <c r="C154" s="939"/>
      <c r="D154" s="940"/>
      <c r="E154" s="940"/>
      <c r="F154" s="940"/>
      <c r="G154" s="940"/>
      <c r="H154" s="939"/>
      <c r="I154" s="939"/>
      <c r="J154" s="940"/>
      <c r="K154" s="940"/>
      <c r="L154" s="941"/>
    </row>
  </sheetData>
  <pageMargins left="0.78740157480314965" right="0.59055118110236227" top="0.55118110236220474" bottom="0.55118110236220474" header="0.31496062992125984" footer="0.31496062992125984"/>
  <pageSetup paperSize="9" scale="77" firstPageNumber="22" orientation="landscape" useFirstPageNumber="1" r:id="rId1"/>
  <headerFooter>
    <oddFooter>&amp;C28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1"/>
  <sheetViews>
    <sheetView showGridLines="0" view="pageBreakPreview" zoomScaleNormal="100" zoomScaleSheetLayoutView="100" zoomScalePageLayoutView="90" workbookViewId="0">
      <selection activeCell="F8" sqref="F8"/>
    </sheetView>
  </sheetViews>
  <sheetFormatPr defaultColWidth="9" defaultRowHeight="21"/>
  <cols>
    <col min="1" max="1" width="5.8984375" style="84" customWidth="1"/>
    <col min="2" max="2" width="11.3984375" style="84" customWidth="1"/>
    <col min="3" max="3" width="14.8984375" style="84" customWidth="1"/>
    <col min="4" max="4" width="16.09765625" style="84" customWidth="1"/>
    <col min="5" max="5" width="17.59765625" style="84" customWidth="1"/>
    <col min="6" max="6" width="21" style="84" customWidth="1"/>
    <col min="7" max="7" width="17.09765625" style="84" customWidth="1"/>
    <col min="8" max="8" width="17.19921875" style="84" customWidth="1"/>
    <col min="9" max="16384" width="9" style="84"/>
  </cols>
  <sheetData>
    <row r="1" spans="1:8" s="28" customFormat="1" ht="24.6">
      <c r="A1" s="889"/>
      <c r="B1" s="756" t="s">
        <v>1092</v>
      </c>
      <c r="C1" s="756"/>
      <c r="D1" s="756"/>
    </row>
    <row r="2" spans="1:8" s="28" customFormat="1" ht="7.5" customHeight="1"/>
    <row r="3" spans="1:8" s="28" customFormat="1" ht="24.6">
      <c r="B3" s="1683" t="s">
        <v>1270</v>
      </c>
      <c r="C3" s="1684"/>
      <c r="D3" s="1684"/>
      <c r="E3" s="1684"/>
      <c r="F3" s="1684"/>
      <c r="G3" s="1684"/>
      <c r="H3" s="1684"/>
    </row>
    <row r="4" spans="1:8" ht="7.5" customHeight="1">
      <c r="G4" s="27"/>
      <c r="H4" s="176"/>
    </row>
    <row r="5" spans="1:8">
      <c r="B5" s="1685" t="s">
        <v>309</v>
      </c>
      <c r="C5" s="1688" t="s">
        <v>756</v>
      </c>
      <c r="D5" s="1689"/>
      <c r="E5" s="1690"/>
      <c r="F5" s="197" t="s">
        <v>758</v>
      </c>
      <c r="G5" s="1688" t="s">
        <v>758</v>
      </c>
      <c r="H5" s="1690"/>
    </row>
    <row r="6" spans="1:8">
      <c r="B6" s="1686"/>
      <c r="C6" s="1691" t="s">
        <v>757</v>
      </c>
      <c r="D6" s="1692"/>
      <c r="E6" s="1693"/>
      <c r="F6" s="198" t="s">
        <v>759</v>
      </c>
      <c r="G6" s="1691" t="s">
        <v>760</v>
      </c>
      <c r="H6" s="1693"/>
    </row>
    <row r="7" spans="1:8">
      <c r="B7" s="1686"/>
      <c r="C7" s="197" t="s">
        <v>761</v>
      </c>
      <c r="D7" s="197" t="s">
        <v>763</v>
      </c>
      <c r="E7" s="197" t="s">
        <v>355</v>
      </c>
      <c r="F7" s="197" t="s">
        <v>764</v>
      </c>
      <c r="G7" s="197" t="s">
        <v>766</v>
      </c>
      <c r="H7" s="197" t="s">
        <v>768</v>
      </c>
    </row>
    <row r="8" spans="1:8">
      <c r="B8" s="1687"/>
      <c r="C8" s="198" t="s">
        <v>762</v>
      </c>
      <c r="D8" s="198" t="s">
        <v>762</v>
      </c>
      <c r="E8" s="198" t="s">
        <v>762</v>
      </c>
      <c r="F8" s="198" t="s">
        <v>765</v>
      </c>
      <c r="G8" s="198" t="s">
        <v>767</v>
      </c>
      <c r="H8" s="198" t="s">
        <v>769</v>
      </c>
    </row>
    <row r="9" spans="1:8" s="125" customFormat="1">
      <c r="B9" s="386" t="s">
        <v>316</v>
      </c>
      <c r="C9" s="583">
        <f>'4.1.1 รายละเอียดการใช้อาคาร_63'!H$145</f>
        <v>97550.512000000032</v>
      </c>
      <c r="D9" s="584">
        <f>'4.1.1 รายละเอียดการใช้อาคาร_63'!I$145</f>
        <v>253487.96799999994</v>
      </c>
      <c r="E9" s="583">
        <f>'4.1.1 รายละเอียดการใช้อาคาร_63'!J$145</f>
        <v>351038.48000000004</v>
      </c>
      <c r="F9" s="585"/>
      <c r="G9" s="585"/>
      <c r="H9" s="585"/>
    </row>
    <row r="10" spans="1:8" s="125" customFormat="1">
      <c r="B10" s="386" t="s">
        <v>317</v>
      </c>
      <c r="C10" s="583">
        <f>C9</f>
        <v>97550.512000000032</v>
      </c>
      <c r="D10" s="584">
        <f>D9</f>
        <v>253487.96799999994</v>
      </c>
      <c r="E10" s="583">
        <f>E9</f>
        <v>351038.48000000004</v>
      </c>
      <c r="F10" s="585"/>
      <c r="G10" s="585"/>
      <c r="H10" s="585"/>
    </row>
    <row r="11" spans="1:8" s="125" customFormat="1">
      <c r="B11" s="386" t="s">
        <v>318</v>
      </c>
      <c r="C11" s="583">
        <f t="shared" ref="C11:C20" si="0">C10</f>
        <v>97550.512000000032</v>
      </c>
      <c r="D11" s="584">
        <f t="shared" ref="D11:D20" si="1">D10</f>
        <v>253487.96799999994</v>
      </c>
      <c r="E11" s="583">
        <f t="shared" ref="E11:E20" si="2">E10</f>
        <v>351038.48000000004</v>
      </c>
      <c r="F11" s="585"/>
      <c r="G11" s="585"/>
      <c r="H11" s="585"/>
    </row>
    <row r="12" spans="1:8" s="125" customFormat="1">
      <c r="B12" s="386" t="s">
        <v>319</v>
      </c>
      <c r="C12" s="583">
        <f t="shared" si="0"/>
        <v>97550.512000000032</v>
      </c>
      <c r="D12" s="584">
        <f t="shared" si="1"/>
        <v>253487.96799999994</v>
      </c>
      <c r="E12" s="583">
        <f t="shared" si="2"/>
        <v>351038.48000000004</v>
      </c>
      <c r="F12" s="585"/>
      <c r="G12" s="585"/>
      <c r="H12" s="585"/>
    </row>
    <row r="13" spans="1:8" s="125" customFormat="1">
      <c r="B13" s="386" t="s">
        <v>320</v>
      </c>
      <c r="C13" s="583">
        <f t="shared" si="0"/>
        <v>97550.512000000032</v>
      </c>
      <c r="D13" s="584">
        <f t="shared" si="1"/>
        <v>253487.96799999994</v>
      </c>
      <c r="E13" s="583">
        <f t="shared" si="2"/>
        <v>351038.48000000004</v>
      </c>
      <c r="F13" s="585"/>
      <c r="G13" s="585"/>
      <c r="H13" s="585"/>
    </row>
    <row r="14" spans="1:8" s="125" customFormat="1">
      <c r="B14" s="386" t="s">
        <v>321</v>
      </c>
      <c r="C14" s="583">
        <f t="shared" si="0"/>
        <v>97550.512000000032</v>
      </c>
      <c r="D14" s="584">
        <f t="shared" si="1"/>
        <v>253487.96799999994</v>
      </c>
      <c r="E14" s="583">
        <f t="shared" si="2"/>
        <v>351038.48000000004</v>
      </c>
      <c r="F14" s="585"/>
      <c r="G14" s="585"/>
      <c r="H14" s="585"/>
    </row>
    <row r="15" spans="1:8" s="125" customFormat="1">
      <c r="B15" s="386" t="s">
        <v>322</v>
      </c>
      <c r="C15" s="583">
        <f t="shared" si="0"/>
        <v>97550.512000000032</v>
      </c>
      <c r="D15" s="584">
        <f t="shared" si="1"/>
        <v>253487.96799999994</v>
      </c>
      <c r="E15" s="583">
        <f t="shared" si="2"/>
        <v>351038.48000000004</v>
      </c>
      <c r="F15" s="585"/>
      <c r="G15" s="585"/>
      <c r="H15" s="585"/>
    </row>
    <row r="16" spans="1:8" s="125" customFormat="1">
      <c r="B16" s="386" t="s">
        <v>323</v>
      </c>
      <c r="C16" s="583">
        <f t="shared" si="0"/>
        <v>97550.512000000032</v>
      </c>
      <c r="D16" s="584">
        <f t="shared" si="1"/>
        <v>253487.96799999994</v>
      </c>
      <c r="E16" s="583">
        <f t="shared" si="2"/>
        <v>351038.48000000004</v>
      </c>
      <c r="F16" s="585"/>
      <c r="G16" s="585"/>
      <c r="H16" s="585"/>
    </row>
    <row r="17" spans="2:8" s="125" customFormat="1">
      <c r="B17" s="386" t="s">
        <v>324</v>
      </c>
      <c r="C17" s="583">
        <f t="shared" si="0"/>
        <v>97550.512000000032</v>
      </c>
      <c r="D17" s="584">
        <f t="shared" si="1"/>
        <v>253487.96799999994</v>
      </c>
      <c r="E17" s="583">
        <f t="shared" si="2"/>
        <v>351038.48000000004</v>
      </c>
      <c r="F17" s="585"/>
      <c r="G17" s="585"/>
      <c r="H17" s="585"/>
    </row>
    <row r="18" spans="2:8" s="125" customFormat="1">
      <c r="B18" s="386" t="s">
        <v>325</v>
      </c>
      <c r="C18" s="583">
        <f t="shared" si="0"/>
        <v>97550.512000000032</v>
      </c>
      <c r="D18" s="584">
        <f t="shared" si="1"/>
        <v>253487.96799999994</v>
      </c>
      <c r="E18" s="583">
        <f t="shared" si="2"/>
        <v>351038.48000000004</v>
      </c>
      <c r="F18" s="585"/>
      <c r="G18" s="585"/>
      <c r="H18" s="585"/>
    </row>
    <row r="19" spans="2:8" s="125" customFormat="1">
      <c r="B19" s="200" t="s">
        <v>326</v>
      </c>
      <c r="C19" s="583">
        <f t="shared" si="0"/>
        <v>97550.512000000032</v>
      </c>
      <c r="D19" s="584">
        <f t="shared" si="1"/>
        <v>253487.96799999994</v>
      </c>
      <c r="E19" s="583">
        <f t="shared" si="2"/>
        <v>351038.48000000004</v>
      </c>
      <c r="F19" s="199"/>
      <c r="G19" s="199"/>
      <c r="H19" s="199"/>
    </row>
    <row r="20" spans="2:8" s="125" customFormat="1">
      <c r="B20" s="200" t="s">
        <v>327</v>
      </c>
      <c r="C20" s="583">
        <f t="shared" si="0"/>
        <v>97550.512000000032</v>
      </c>
      <c r="D20" s="584">
        <f t="shared" si="1"/>
        <v>253487.96799999994</v>
      </c>
      <c r="E20" s="583">
        <f t="shared" si="2"/>
        <v>351038.48000000004</v>
      </c>
      <c r="F20" s="586"/>
      <c r="G20" s="586"/>
      <c r="H20" s="586"/>
    </row>
    <row r="21" spans="2:8">
      <c r="B21" s="1680" t="s">
        <v>355</v>
      </c>
      <c r="C21" s="1681"/>
      <c r="D21" s="1681"/>
      <c r="E21" s="1682"/>
      <c r="F21" s="199"/>
      <c r="G21" s="199"/>
      <c r="H21" s="199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29" fitToWidth="2" orientation="landscape" useFirstPageNumber="1" r:id="rId1"/>
  <headerFooter>
    <oddFooter xml:space="preserve">&amp;C29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N67"/>
  <sheetViews>
    <sheetView showGridLines="0" view="pageBreakPreview" zoomScaleNormal="100" zoomScaleSheetLayoutView="100" workbookViewId="0">
      <selection activeCell="O52" sqref="O52"/>
    </sheetView>
  </sheetViews>
  <sheetFormatPr defaultColWidth="9" defaultRowHeight="24.6"/>
  <cols>
    <col min="1" max="1" width="5.69921875" style="1152" customWidth="1"/>
    <col min="2" max="2" width="11.8984375" style="1152" customWidth="1"/>
    <col min="3" max="3" width="10" style="1152" customWidth="1"/>
    <col min="4" max="4" width="8.19921875" style="1152" hidden="1" customWidth="1"/>
    <col min="5" max="5" width="9.69921875" style="1152" customWidth="1"/>
    <col min="6" max="6" width="3.59765625" style="1152" customWidth="1"/>
    <col min="7" max="7" width="6.09765625" style="1216" customWidth="1"/>
    <col min="8" max="8" width="3.19921875" style="1152" customWidth="1"/>
    <col min="9" max="9" width="4.09765625" style="1152" customWidth="1"/>
    <col min="10" max="10" width="4.69921875" style="1216" customWidth="1"/>
    <col min="11" max="11" width="3.5" style="1152" customWidth="1"/>
    <col min="12" max="12" width="26" style="1152" customWidth="1"/>
    <col min="13" max="13" width="9.69921875" style="1153" hidden="1" customWidth="1"/>
    <col min="14" max="16384" width="9" style="699"/>
  </cols>
  <sheetData>
    <row r="1" spans="1:14">
      <c r="A1" s="715" t="s">
        <v>1093</v>
      </c>
    </row>
    <row r="2" spans="1:14" ht="25.2" thickBot="1">
      <c r="A2" s="1154" t="s">
        <v>57</v>
      </c>
      <c r="B2" s="699" t="s">
        <v>1271</v>
      </c>
    </row>
    <row r="3" spans="1:14" s="698" customFormat="1" ht="21">
      <c r="A3" s="1694" t="s">
        <v>311</v>
      </c>
      <c r="B3" s="1155" t="s">
        <v>342</v>
      </c>
      <c r="C3" s="1155" t="s">
        <v>342</v>
      </c>
      <c r="D3" s="1155" t="s">
        <v>345</v>
      </c>
      <c r="E3" s="1155" t="s">
        <v>346</v>
      </c>
      <c r="F3" s="1156" t="s">
        <v>341</v>
      </c>
      <c r="G3" s="1217"/>
      <c r="H3" s="1157"/>
      <c r="I3" s="1157"/>
      <c r="J3" s="1217"/>
      <c r="K3" s="1158"/>
      <c r="L3" s="1696" t="s">
        <v>773</v>
      </c>
      <c r="M3" s="1159"/>
    </row>
    <row r="4" spans="1:14" s="698" customFormat="1" ht="21">
      <c r="A4" s="1695"/>
      <c r="B4" s="1160" t="s">
        <v>343</v>
      </c>
      <c r="C4" s="1160" t="s">
        <v>344</v>
      </c>
      <c r="D4" s="1160" t="s">
        <v>343</v>
      </c>
      <c r="E4" s="1160" t="s">
        <v>347</v>
      </c>
      <c r="F4" s="1161" t="s">
        <v>771</v>
      </c>
      <c r="G4" s="1218"/>
      <c r="H4" s="1162"/>
      <c r="I4" s="1163" t="s">
        <v>772</v>
      </c>
      <c r="J4" s="1226"/>
      <c r="K4" s="1163"/>
      <c r="L4" s="1697"/>
      <c r="M4" s="1164" t="s">
        <v>355</v>
      </c>
    </row>
    <row r="5" spans="1:14">
      <c r="A5" s="1165"/>
      <c r="B5" s="1166"/>
      <c r="C5" s="1166"/>
      <c r="D5" s="1166"/>
      <c r="E5" s="1167"/>
      <c r="F5" s="1168" t="s">
        <v>348</v>
      </c>
      <c r="G5" s="1219">
        <v>1600</v>
      </c>
      <c r="H5" s="1169" t="s">
        <v>349</v>
      </c>
      <c r="I5" s="1167" t="s">
        <v>350</v>
      </c>
      <c r="J5" s="1227">
        <v>1</v>
      </c>
      <c r="K5" s="1169" t="s">
        <v>351</v>
      </c>
      <c r="L5" s="1170" t="s">
        <v>565</v>
      </c>
      <c r="M5" s="1171">
        <f t="shared" ref="M5:M11" si="0">G5*J5</f>
        <v>1600</v>
      </c>
    </row>
    <row r="6" spans="1:14">
      <c r="A6" s="1172"/>
      <c r="B6" s="1173"/>
      <c r="C6" s="1173"/>
      <c r="D6" s="1173"/>
      <c r="E6" s="1167"/>
      <c r="F6" s="1168" t="s">
        <v>348</v>
      </c>
      <c r="G6" s="1219">
        <v>1500</v>
      </c>
      <c r="H6" s="1169" t="s">
        <v>349</v>
      </c>
      <c r="I6" s="1167" t="s">
        <v>350</v>
      </c>
      <c r="J6" s="1227">
        <v>2</v>
      </c>
      <c r="K6" s="1169" t="s">
        <v>351</v>
      </c>
      <c r="L6" s="1174" t="s">
        <v>566</v>
      </c>
      <c r="M6" s="1171">
        <f t="shared" si="0"/>
        <v>3000</v>
      </c>
    </row>
    <row r="7" spans="1:14">
      <c r="A7" s="1172"/>
      <c r="B7" s="1173"/>
      <c r="C7" s="1173"/>
      <c r="D7" s="1173"/>
      <c r="E7" s="1167"/>
      <c r="F7" s="1168"/>
      <c r="G7" s="1220"/>
      <c r="H7" s="1169"/>
      <c r="I7" s="1167"/>
      <c r="J7" s="1228"/>
      <c r="K7" s="1169"/>
      <c r="L7" s="1174" t="s">
        <v>567</v>
      </c>
      <c r="M7" s="1171">
        <f t="shared" si="0"/>
        <v>0</v>
      </c>
    </row>
    <row r="8" spans="1:14">
      <c r="A8" s="1172"/>
      <c r="B8" s="1173"/>
      <c r="C8" s="1173"/>
      <c r="D8" s="1173"/>
      <c r="E8" s="1175"/>
      <c r="F8" s="1168" t="s">
        <v>348</v>
      </c>
      <c r="G8" s="1219">
        <v>1250</v>
      </c>
      <c r="H8" s="1169" t="s">
        <v>349</v>
      </c>
      <c r="I8" s="1167" t="s">
        <v>350</v>
      </c>
      <c r="J8" s="1227">
        <v>6</v>
      </c>
      <c r="K8" s="1169" t="s">
        <v>351</v>
      </c>
      <c r="L8" s="1174" t="s">
        <v>582</v>
      </c>
      <c r="M8" s="1171">
        <f t="shared" si="0"/>
        <v>7500</v>
      </c>
    </row>
    <row r="9" spans="1:14">
      <c r="A9" s="1172"/>
      <c r="B9" s="1173"/>
      <c r="C9" s="1173"/>
      <c r="D9" s="1173"/>
      <c r="E9" s="1175"/>
      <c r="F9" s="1168"/>
      <c r="G9" s="1220"/>
      <c r="H9" s="1169"/>
      <c r="I9" s="1167"/>
      <c r="J9" s="1228"/>
      <c r="K9" s="1169"/>
      <c r="L9" s="1174" t="s">
        <v>1001</v>
      </c>
      <c r="M9" s="1171">
        <f t="shared" si="0"/>
        <v>0</v>
      </c>
    </row>
    <row r="10" spans="1:14">
      <c r="A10" s="1172"/>
      <c r="B10" s="1173"/>
      <c r="C10" s="1173"/>
      <c r="D10" s="1173"/>
      <c r="E10" s="1175"/>
      <c r="F10" s="1168"/>
      <c r="G10" s="1220"/>
      <c r="H10" s="1169"/>
      <c r="I10" s="1167"/>
      <c r="J10" s="1228"/>
      <c r="K10" s="1169"/>
      <c r="L10" s="1174" t="s">
        <v>1002</v>
      </c>
      <c r="M10" s="1171">
        <f t="shared" si="0"/>
        <v>0</v>
      </c>
    </row>
    <row r="11" spans="1:14">
      <c r="A11" s="1172"/>
      <c r="B11" s="1173"/>
      <c r="C11" s="1173"/>
      <c r="D11" s="1173"/>
      <c r="E11" s="1175"/>
      <c r="F11" s="1168"/>
      <c r="G11" s="1220"/>
      <c r="H11" s="1169"/>
      <c r="I11" s="1167"/>
      <c r="J11" s="1228"/>
      <c r="K11" s="1169"/>
      <c r="L11" s="1174" t="s">
        <v>1003</v>
      </c>
      <c r="M11" s="1171">
        <f t="shared" si="0"/>
        <v>0</v>
      </c>
    </row>
    <row r="12" spans="1:14" hidden="1">
      <c r="A12" s="1172"/>
      <c r="B12" s="1173"/>
      <c r="C12" s="1173"/>
      <c r="D12" s="1173"/>
      <c r="E12" s="1175"/>
      <c r="F12" s="1168"/>
      <c r="G12" s="1220"/>
      <c r="H12" s="1169"/>
      <c r="I12" s="1167"/>
      <c r="J12" s="1228"/>
      <c r="K12" s="1169"/>
      <c r="L12" s="1174" t="s">
        <v>1004</v>
      </c>
      <c r="M12" s="1171"/>
    </row>
    <row r="13" spans="1:14">
      <c r="A13" s="1172"/>
      <c r="B13" s="1176"/>
      <c r="C13" s="1173"/>
      <c r="D13" s="1173"/>
      <c r="E13" s="1177"/>
      <c r="F13" s="1168" t="s">
        <v>348</v>
      </c>
      <c r="G13" s="1219">
        <v>1000</v>
      </c>
      <c r="H13" s="1169" t="s">
        <v>349</v>
      </c>
      <c r="I13" s="1167" t="s">
        <v>350</v>
      </c>
      <c r="J13" s="1227">
        <v>1</v>
      </c>
      <c r="K13" s="1169" t="s">
        <v>351</v>
      </c>
      <c r="L13" s="1178" t="s">
        <v>568</v>
      </c>
      <c r="M13" s="1171">
        <f>G13*J13</f>
        <v>1000</v>
      </c>
    </row>
    <row r="14" spans="1:14">
      <c r="A14" s="1172"/>
      <c r="B14" s="1176"/>
      <c r="C14" s="1173"/>
      <c r="D14" s="1173"/>
      <c r="E14" s="1179"/>
      <c r="F14" s="1168" t="s">
        <v>348</v>
      </c>
      <c r="G14" s="1219">
        <v>800</v>
      </c>
      <c r="H14" s="1169" t="s">
        <v>349</v>
      </c>
      <c r="I14" s="1167" t="s">
        <v>350</v>
      </c>
      <c r="J14" s="1227">
        <v>6</v>
      </c>
      <c r="K14" s="1169" t="s">
        <v>351</v>
      </c>
      <c r="L14" s="1178" t="s">
        <v>987</v>
      </c>
      <c r="M14" s="1171">
        <f>G14*J14</f>
        <v>4800</v>
      </c>
      <c r="N14" s="701"/>
    </row>
    <row r="15" spans="1:14">
      <c r="A15" s="1172"/>
      <c r="B15" s="1176"/>
      <c r="C15" s="1173"/>
      <c r="D15" s="1173"/>
      <c r="E15" s="1179"/>
      <c r="F15" s="1168"/>
      <c r="G15" s="1220"/>
      <c r="H15" s="1169"/>
      <c r="I15" s="1167"/>
      <c r="J15" s="1228"/>
      <c r="K15" s="1169"/>
      <c r="L15" s="1180" t="s">
        <v>988</v>
      </c>
      <c r="M15" s="1171">
        <f>G15*J15</f>
        <v>0</v>
      </c>
      <c r="N15" s="701"/>
    </row>
    <row r="16" spans="1:14">
      <c r="A16" s="1172"/>
      <c r="B16" s="1176"/>
      <c r="C16" s="1173"/>
      <c r="D16" s="1173"/>
      <c r="E16" s="1179"/>
      <c r="F16" s="1168"/>
      <c r="G16" s="1220"/>
      <c r="H16" s="1169"/>
      <c r="I16" s="1167"/>
      <c r="J16" s="1228"/>
      <c r="K16" s="1169"/>
      <c r="L16" s="1180" t="s">
        <v>989</v>
      </c>
      <c r="M16" s="1171">
        <f>G16*J16</f>
        <v>0</v>
      </c>
      <c r="N16" s="701"/>
    </row>
    <row r="17" spans="1:14">
      <c r="A17" s="1172"/>
      <c r="B17" s="1176"/>
      <c r="C17" s="1173"/>
      <c r="D17" s="1173"/>
      <c r="E17" s="1181"/>
      <c r="F17" s="1168"/>
      <c r="G17" s="1220"/>
      <c r="H17" s="1169"/>
      <c r="I17" s="1167"/>
      <c r="J17" s="1228"/>
      <c r="K17" s="1169"/>
      <c r="L17" s="1180" t="s">
        <v>1005</v>
      </c>
      <c r="M17" s="1171">
        <f>G17*J17</f>
        <v>0</v>
      </c>
      <c r="N17" s="701"/>
    </row>
    <row r="18" spans="1:14">
      <c r="A18" s="1172"/>
      <c r="B18" s="1176"/>
      <c r="C18" s="1173"/>
      <c r="D18" s="1173"/>
      <c r="E18" s="1181"/>
      <c r="F18" s="1168"/>
      <c r="G18" s="1220"/>
      <c r="H18" s="1169"/>
      <c r="I18" s="1167"/>
      <c r="J18" s="1228"/>
      <c r="K18" s="1169"/>
      <c r="L18" s="1180" t="s">
        <v>1006</v>
      </c>
      <c r="M18" s="1171"/>
      <c r="N18" s="701"/>
    </row>
    <row r="19" spans="1:14">
      <c r="A19" s="1182">
        <v>1</v>
      </c>
      <c r="B19" s="1183" t="s">
        <v>1094</v>
      </c>
      <c r="C19" s="1183">
        <v>27669524</v>
      </c>
      <c r="D19" s="1183" t="s">
        <v>273</v>
      </c>
      <c r="E19" s="1184" t="s">
        <v>353</v>
      </c>
      <c r="F19" s="1168" t="s">
        <v>348</v>
      </c>
      <c r="G19" s="1219">
        <v>750</v>
      </c>
      <c r="H19" s="1169" t="s">
        <v>349</v>
      </c>
      <c r="I19" s="1167" t="s">
        <v>350</v>
      </c>
      <c r="J19" s="1227">
        <v>1</v>
      </c>
      <c r="K19" s="1169" t="s">
        <v>351</v>
      </c>
      <c r="L19" s="1174" t="s">
        <v>581</v>
      </c>
      <c r="M19" s="1171">
        <f t="shared" ref="M19:M28" si="1">G19*J19</f>
        <v>750</v>
      </c>
      <c r="N19" s="701"/>
    </row>
    <row r="20" spans="1:14">
      <c r="A20" s="1172"/>
      <c r="B20" s="1176"/>
      <c r="C20" s="1173"/>
      <c r="D20" s="1173"/>
      <c r="E20" s="1184" t="s">
        <v>354</v>
      </c>
      <c r="F20" s="1168" t="s">
        <v>348</v>
      </c>
      <c r="G20" s="1219">
        <v>630</v>
      </c>
      <c r="H20" s="1169" t="s">
        <v>349</v>
      </c>
      <c r="I20" s="1167" t="s">
        <v>350</v>
      </c>
      <c r="J20" s="1227">
        <v>9</v>
      </c>
      <c r="K20" s="1169" t="s">
        <v>351</v>
      </c>
      <c r="L20" s="1178" t="s">
        <v>990</v>
      </c>
      <c r="M20" s="1171">
        <f t="shared" si="1"/>
        <v>5670</v>
      </c>
      <c r="N20" s="701"/>
    </row>
    <row r="21" spans="1:14">
      <c r="A21" s="1172"/>
      <c r="B21" s="1176"/>
      <c r="C21" s="1173"/>
      <c r="D21" s="1173"/>
      <c r="E21" s="1184" t="s">
        <v>352</v>
      </c>
      <c r="F21" s="1168"/>
      <c r="G21" s="1220"/>
      <c r="H21" s="1169"/>
      <c r="I21" s="1167"/>
      <c r="J21" s="1228"/>
      <c r="K21" s="1169"/>
      <c r="L21" s="1178" t="s">
        <v>988</v>
      </c>
      <c r="M21" s="1171">
        <f t="shared" si="1"/>
        <v>0</v>
      </c>
      <c r="N21" s="701"/>
    </row>
    <row r="22" spans="1:14">
      <c r="A22" s="1172"/>
      <c r="B22" s="1176"/>
      <c r="C22" s="1173"/>
      <c r="D22" s="1173"/>
      <c r="E22" s="1185"/>
      <c r="F22" s="1168"/>
      <c r="G22" s="1220"/>
      <c r="H22" s="1169"/>
      <c r="I22" s="1167"/>
      <c r="J22" s="1228"/>
      <c r="K22" s="1169"/>
      <c r="L22" s="1178" t="s">
        <v>1007</v>
      </c>
      <c r="M22" s="1171">
        <f t="shared" si="1"/>
        <v>0</v>
      </c>
      <c r="N22" s="701"/>
    </row>
    <row r="23" spans="1:14">
      <c r="A23" s="1172"/>
      <c r="B23" s="1176"/>
      <c r="C23" s="1173"/>
      <c r="D23" s="1173"/>
      <c r="E23" s="1185"/>
      <c r="F23" s="1168"/>
      <c r="G23" s="1220"/>
      <c r="H23" s="1169"/>
      <c r="I23" s="1167"/>
      <c r="J23" s="1228"/>
      <c r="K23" s="1169"/>
      <c r="L23" s="1178" t="s">
        <v>991</v>
      </c>
      <c r="M23" s="1171">
        <f t="shared" si="1"/>
        <v>0</v>
      </c>
      <c r="N23" s="701"/>
    </row>
    <row r="24" spans="1:14">
      <c r="A24" s="1172"/>
      <c r="B24" s="1176"/>
      <c r="C24" s="1173"/>
      <c r="D24" s="1173"/>
      <c r="E24" s="1185"/>
      <c r="F24" s="1168"/>
      <c r="G24" s="1220"/>
      <c r="H24" s="1169"/>
      <c r="I24" s="1167"/>
      <c r="J24" s="1228"/>
      <c r="K24" s="1169"/>
      <c r="L24" s="1178" t="s">
        <v>1008</v>
      </c>
      <c r="M24" s="1171">
        <f t="shared" si="1"/>
        <v>0</v>
      </c>
      <c r="N24" s="701"/>
    </row>
    <row r="25" spans="1:14">
      <c r="A25" s="1172"/>
      <c r="B25" s="1176"/>
      <c r="C25" s="1173"/>
      <c r="D25" s="1173"/>
      <c r="E25" s="1185"/>
      <c r="F25" s="1168"/>
      <c r="G25" s="1220"/>
      <c r="H25" s="1169"/>
      <c r="I25" s="1167"/>
      <c r="J25" s="1228"/>
      <c r="K25" s="1169"/>
      <c r="L25" s="1178" t="s">
        <v>1009</v>
      </c>
      <c r="M25" s="1171">
        <f t="shared" si="1"/>
        <v>0</v>
      </c>
      <c r="N25" s="701"/>
    </row>
    <row r="26" spans="1:14">
      <c r="A26" s="1172"/>
      <c r="B26" s="1176"/>
      <c r="C26" s="1173"/>
      <c r="D26" s="1173"/>
      <c r="E26" s="1185"/>
      <c r="F26" s="1168"/>
      <c r="G26" s="1220"/>
      <c r="H26" s="1169"/>
      <c r="I26" s="1167"/>
      <c r="J26" s="1228"/>
      <c r="K26" s="1169"/>
      <c r="L26" s="1178" t="s">
        <v>1032</v>
      </c>
      <c r="M26" s="1171"/>
      <c r="N26" s="701"/>
    </row>
    <row r="27" spans="1:14">
      <c r="A27" s="1172"/>
      <c r="B27" s="1176"/>
      <c r="C27" s="1173"/>
      <c r="D27" s="1173"/>
      <c r="E27" s="1185"/>
      <c r="F27" s="1168"/>
      <c r="G27" s="1220"/>
      <c r="H27" s="1169"/>
      <c r="I27" s="1167"/>
      <c r="J27" s="1228"/>
      <c r="K27" s="1169"/>
      <c r="L27" s="1178" t="s">
        <v>1033</v>
      </c>
      <c r="M27" s="1171">
        <f t="shared" si="1"/>
        <v>0</v>
      </c>
      <c r="N27" s="701"/>
    </row>
    <row r="28" spans="1:14">
      <c r="A28" s="1172"/>
      <c r="B28" s="1176"/>
      <c r="C28" s="1173"/>
      <c r="D28" s="1173"/>
      <c r="E28" s="1186"/>
      <c r="F28" s="1168"/>
      <c r="G28" s="1220"/>
      <c r="H28" s="1169"/>
      <c r="I28" s="1167"/>
      <c r="J28" s="1228"/>
      <c r="K28" s="1169"/>
      <c r="L28" s="1178" t="s">
        <v>1034</v>
      </c>
      <c r="M28" s="1171">
        <f t="shared" si="1"/>
        <v>0</v>
      </c>
      <c r="N28" s="701"/>
    </row>
    <row r="29" spans="1:14">
      <c r="A29" s="1172"/>
      <c r="B29" s="1176"/>
      <c r="C29" s="1173"/>
      <c r="D29" s="1173"/>
      <c r="E29" s="1175"/>
      <c r="F29" s="1168" t="s">
        <v>348</v>
      </c>
      <c r="G29" s="1219">
        <v>500</v>
      </c>
      <c r="H29" s="1169" t="s">
        <v>349</v>
      </c>
      <c r="I29" s="1167" t="s">
        <v>350</v>
      </c>
      <c r="J29" s="1227">
        <v>4</v>
      </c>
      <c r="K29" s="1169" t="s">
        <v>351</v>
      </c>
      <c r="L29" s="1178" t="s">
        <v>583</v>
      </c>
      <c r="M29" s="1171">
        <f>G29*J29</f>
        <v>2000</v>
      </c>
      <c r="N29" s="701"/>
    </row>
    <row r="30" spans="1:14">
      <c r="A30" s="1172"/>
      <c r="B30" s="1176"/>
      <c r="C30" s="1173"/>
      <c r="D30" s="1173"/>
      <c r="E30" s="1175"/>
      <c r="F30" s="1168"/>
      <c r="G30" s="1220"/>
      <c r="H30" s="1169"/>
      <c r="I30" s="1167"/>
      <c r="J30" s="1228"/>
      <c r="K30" s="1169"/>
      <c r="L30" s="1178" t="s">
        <v>992</v>
      </c>
      <c r="M30" s="1171">
        <f>G30*J30</f>
        <v>0</v>
      </c>
      <c r="N30" s="701"/>
    </row>
    <row r="31" spans="1:14">
      <c r="A31" s="1172"/>
      <c r="B31" s="1176"/>
      <c r="C31" s="1173"/>
      <c r="D31" s="1173"/>
      <c r="E31" s="1175"/>
      <c r="F31" s="1168"/>
      <c r="G31" s="1220"/>
      <c r="H31" s="1169"/>
      <c r="I31" s="1167"/>
      <c r="J31" s="1228"/>
      <c r="K31" s="1169"/>
      <c r="L31" s="1178" t="s">
        <v>993</v>
      </c>
      <c r="M31" s="1171"/>
      <c r="N31" s="701"/>
    </row>
    <row r="32" spans="1:14">
      <c r="A32" s="1172"/>
      <c r="B32" s="1176"/>
      <c r="C32" s="1173"/>
      <c r="D32" s="1173"/>
      <c r="E32" s="1175"/>
      <c r="F32" s="1168"/>
      <c r="G32" s="1220"/>
      <c r="H32" s="1169"/>
      <c r="I32" s="1167"/>
      <c r="J32" s="1228"/>
      <c r="K32" s="1169"/>
      <c r="L32" s="1187" t="s">
        <v>994</v>
      </c>
      <c r="M32" s="1171"/>
      <c r="N32" s="701"/>
    </row>
    <row r="33" spans="1:14" ht="25.2" thickBot="1">
      <c r="A33" s="1188"/>
      <c r="B33" s="1189"/>
      <c r="C33" s="1190"/>
      <c r="D33" s="1190"/>
      <c r="E33" s="1191"/>
      <c r="F33" s="1192" t="s">
        <v>348</v>
      </c>
      <c r="G33" s="1221">
        <v>400</v>
      </c>
      <c r="H33" s="1193" t="s">
        <v>349</v>
      </c>
      <c r="I33" s="1194" t="s">
        <v>350</v>
      </c>
      <c r="J33" s="1229">
        <v>1</v>
      </c>
      <c r="K33" s="1193" t="s">
        <v>351</v>
      </c>
      <c r="L33" s="1210" t="s">
        <v>584</v>
      </c>
      <c r="M33" s="1171">
        <f>G33*J33</f>
        <v>400</v>
      </c>
      <c r="N33" s="701"/>
    </row>
    <row r="34" spans="1:14">
      <c r="A34" s="1211"/>
      <c r="B34" s="1212"/>
      <c r="C34" s="1211"/>
      <c r="D34" s="1211"/>
      <c r="E34" s="1213"/>
      <c r="F34" s="1214"/>
      <c r="G34" s="1222"/>
      <c r="H34" s="1214"/>
      <c r="I34" s="1214"/>
      <c r="J34" s="1230"/>
      <c r="K34" s="1214"/>
      <c r="L34" s="1215"/>
      <c r="M34" s="1171"/>
      <c r="N34" s="701"/>
    </row>
    <row r="35" spans="1:14">
      <c r="A35" s="1172"/>
      <c r="B35" s="1176"/>
      <c r="C35" s="1173"/>
      <c r="D35" s="1173"/>
      <c r="E35" s="1175"/>
      <c r="F35" s="1168" t="s">
        <v>348</v>
      </c>
      <c r="G35" s="1220">
        <v>315</v>
      </c>
      <c r="H35" s="1169" t="s">
        <v>349</v>
      </c>
      <c r="I35" s="1167" t="s">
        <v>350</v>
      </c>
      <c r="J35" s="1228">
        <v>5</v>
      </c>
      <c r="K35" s="1169" t="s">
        <v>351</v>
      </c>
      <c r="L35" s="1209" t="s">
        <v>995</v>
      </c>
      <c r="M35" s="1171">
        <f>G35*J35</f>
        <v>1575</v>
      </c>
      <c r="N35" s="701"/>
    </row>
    <row r="36" spans="1:14">
      <c r="A36" s="1172"/>
      <c r="B36" s="1176"/>
      <c r="C36" s="1173"/>
      <c r="D36" s="1173"/>
      <c r="E36" s="1175"/>
      <c r="F36" s="1168"/>
      <c r="G36" s="1220"/>
      <c r="H36" s="1169"/>
      <c r="I36" s="1167"/>
      <c r="J36" s="1228"/>
      <c r="K36" s="1169"/>
      <c r="L36" s="1180" t="s">
        <v>1010</v>
      </c>
      <c r="M36" s="1171">
        <f>G36*J36</f>
        <v>0</v>
      </c>
      <c r="N36" s="701"/>
    </row>
    <row r="37" spans="1:14">
      <c r="A37" s="1172"/>
      <c r="B37" s="1176"/>
      <c r="C37" s="1173"/>
      <c r="D37" s="1173"/>
      <c r="E37" s="1175"/>
      <c r="F37" s="1168"/>
      <c r="G37" s="1220"/>
      <c r="H37" s="1169"/>
      <c r="I37" s="1167"/>
      <c r="J37" s="1228"/>
      <c r="K37" s="1169"/>
      <c r="L37" s="1178" t="s">
        <v>1011</v>
      </c>
      <c r="M37" s="1171">
        <f>G37*J37</f>
        <v>0</v>
      </c>
      <c r="N37" s="701"/>
    </row>
    <row r="38" spans="1:14">
      <c r="A38" s="1172"/>
      <c r="B38" s="1176"/>
      <c r="C38" s="1173"/>
      <c r="D38" s="1173"/>
      <c r="E38" s="1175"/>
      <c r="F38" s="1168"/>
      <c r="G38" s="1220"/>
      <c r="H38" s="1169"/>
      <c r="I38" s="1167"/>
      <c r="J38" s="1228"/>
      <c r="K38" s="1169"/>
      <c r="L38" s="1178" t="s">
        <v>1012</v>
      </c>
      <c r="M38" s="1171"/>
      <c r="N38" s="701"/>
    </row>
    <row r="39" spans="1:14">
      <c r="A39" s="1172"/>
      <c r="B39" s="1176"/>
      <c r="C39" s="1173"/>
      <c r="D39" s="1173"/>
      <c r="E39" s="1175"/>
      <c r="F39" s="1168"/>
      <c r="G39" s="1220"/>
      <c r="H39" s="1169"/>
      <c r="I39" s="1167"/>
      <c r="J39" s="1228"/>
      <c r="K39" s="1169"/>
      <c r="L39" s="1180" t="s">
        <v>1013</v>
      </c>
      <c r="M39" s="1171"/>
      <c r="N39" s="701"/>
    </row>
    <row r="40" spans="1:14">
      <c r="A40" s="1172"/>
      <c r="B40" s="1176"/>
      <c r="C40" s="1173"/>
      <c r="D40" s="1173"/>
      <c r="E40" s="1175"/>
      <c r="F40" s="1168" t="s">
        <v>348</v>
      </c>
      <c r="G40" s="1219">
        <v>250</v>
      </c>
      <c r="H40" s="1169" t="s">
        <v>349</v>
      </c>
      <c r="I40" s="1167" t="s">
        <v>350</v>
      </c>
      <c r="J40" s="1227">
        <v>14</v>
      </c>
      <c r="K40" s="1169" t="s">
        <v>351</v>
      </c>
      <c r="L40" s="1180" t="s">
        <v>996</v>
      </c>
      <c r="M40" s="1171">
        <f t="shared" ref="M40:M45" si="2">G40*J40</f>
        <v>3500</v>
      </c>
      <c r="N40" s="701"/>
    </row>
    <row r="41" spans="1:14">
      <c r="A41" s="1172"/>
      <c r="B41" s="1176"/>
      <c r="C41" s="1173"/>
      <c r="D41" s="1173"/>
      <c r="E41" s="1175"/>
      <c r="F41" s="1168"/>
      <c r="G41" s="1220"/>
      <c r="H41" s="1169"/>
      <c r="I41" s="1167"/>
      <c r="J41" s="1228"/>
      <c r="K41" s="1169"/>
      <c r="L41" s="1178" t="s">
        <v>997</v>
      </c>
      <c r="M41" s="1171">
        <f t="shared" si="2"/>
        <v>0</v>
      </c>
      <c r="N41" s="701"/>
    </row>
    <row r="42" spans="1:14">
      <c r="A42" s="1172"/>
      <c r="B42" s="1176"/>
      <c r="C42" s="1173"/>
      <c r="D42" s="1173"/>
      <c r="E42" s="1175"/>
      <c r="F42" s="1168"/>
      <c r="G42" s="1220"/>
      <c r="H42" s="1169"/>
      <c r="I42" s="1167"/>
      <c r="J42" s="1228"/>
      <c r="K42" s="1169"/>
      <c r="L42" s="1178" t="s">
        <v>998</v>
      </c>
      <c r="M42" s="1171">
        <f t="shared" si="2"/>
        <v>0</v>
      </c>
      <c r="N42" s="701"/>
    </row>
    <row r="43" spans="1:14">
      <c r="A43" s="1172"/>
      <c r="B43" s="1176"/>
      <c r="C43" s="1173"/>
      <c r="D43" s="1173"/>
      <c r="E43" s="1175"/>
      <c r="F43" s="1168"/>
      <c r="G43" s="1220"/>
      <c r="H43" s="1169"/>
      <c r="I43" s="1167"/>
      <c r="J43" s="1228"/>
      <c r="K43" s="1169"/>
      <c r="L43" s="1180" t="s">
        <v>1014</v>
      </c>
      <c r="M43" s="1171">
        <f t="shared" si="2"/>
        <v>0</v>
      </c>
      <c r="N43" s="701"/>
    </row>
    <row r="44" spans="1:14">
      <c r="A44" s="1172"/>
      <c r="B44" s="1176"/>
      <c r="C44" s="1173"/>
      <c r="D44" s="1173"/>
      <c r="E44" s="1175"/>
      <c r="F44" s="1168"/>
      <c r="G44" s="1220"/>
      <c r="H44" s="1169"/>
      <c r="I44" s="1167"/>
      <c r="J44" s="1228"/>
      <c r="K44" s="1169"/>
      <c r="L44" s="1178" t="s">
        <v>1015</v>
      </c>
      <c r="M44" s="1171">
        <f t="shared" si="2"/>
        <v>0</v>
      </c>
      <c r="N44" s="701"/>
    </row>
    <row r="45" spans="1:14">
      <c r="A45" s="1172"/>
      <c r="B45" s="1176"/>
      <c r="C45" s="1173"/>
      <c r="D45" s="1173"/>
      <c r="E45" s="1175"/>
      <c r="F45" s="1168"/>
      <c r="G45" s="1220"/>
      <c r="H45" s="1169"/>
      <c r="I45" s="1167"/>
      <c r="J45" s="1228"/>
      <c r="K45" s="1169"/>
      <c r="L45" s="1178" t="s">
        <v>999</v>
      </c>
      <c r="M45" s="1171">
        <f t="shared" si="2"/>
        <v>0</v>
      </c>
      <c r="N45" s="701"/>
    </row>
    <row r="46" spans="1:14">
      <c r="A46" s="1172"/>
      <c r="B46" s="1176"/>
      <c r="C46" s="1173"/>
      <c r="D46" s="1173"/>
      <c r="E46" s="1175"/>
      <c r="F46" s="1168"/>
      <c r="G46" s="1220"/>
      <c r="H46" s="1169"/>
      <c r="I46" s="1167"/>
      <c r="J46" s="1228"/>
      <c r="K46" s="1169"/>
      <c r="L46" s="1178" t="s">
        <v>1016</v>
      </c>
      <c r="M46" s="1171"/>
      <c r="N46" s="701"/>
    </row>
    <row r="47" spans="1:14">
      <c r="A47" s="1172"/>
      <c r="B47" s="1176"/>
      <c r="C47" s="1173"/>
      <c r="D47" s="1173"/>
      <c r="E47" s="1175"/>
      <c r="F47" s="1168"/>
      <c r="G47" s="1220"/>
      <c r="H47" s="1169"/>
      <c r="I47" s="1167"/>
      <c r="J47" s="1228"/>
      <c r="K47" s="1169"/>
      <c r="L47" s="1178" t="s">
        <v>1017</v>
      </c>
      <c r="M47" s="1171"/>
      <c r="N47" s="701"/>
    </row>
    <row r="48" spans="1:14">
      <c r="A48" s="1172"/>
      <c r="B48" s="1176"/>
      <c r="C48" s="1173"/>
      <c r="D48" s="1173"/>
      <c r="E48" s="1175"/>
      <c r="F48" s="1168"/>
      <c r="G48" s="1220"/>
      <c r="H48" s="1169"/>
      <c r="I48" s="1167"/>
      <c r="J48" s="1228"/>
      <c r="K48" s="1169"/>
      <c r="L48" s="1178" t="s">
        <v>1000</v>
      </c>
      <c r="M48" s="1171"/>
      <c r="N48" s="701"/>
    </row>
    <row r="49" spans="1:14">
      <c r="A49" s="1172"/>
      <c r="B49" s="1176"/>
      <c r="C49" s="1173"/>
      <c r="D49" s="1173"/>
      <c r="E49" s="1175"/>
      <c r="F49" s="1168"/>
      <c r="G49" s="1220"/>
      <c r="H49" s="1169"/>
      <c r="I49" s="1167"/>
      <c r="J49" s="1228"/>
      <c r="K49" s="1169"/>
      <c r="L49" s="1178" t="s">
        <v>1018</v>
      </c>
      <c r="M49" s="1171"/>
      <c r="N49" s="701"/>
    </row>
    <row r="50" spans="1:14">
      <c r="A50" s="1172"/>
      <c r="B50" s="1176"/>
      <c r="C50" s="1173"/>
      <c r="D50" s="1173"/>
      <c r="E50" s="1175"/>
      <c r="F50" s="1168"/>
      <c r="G50" s="1220"/>
      <c r="H50" s="1169"/>
      <c r="I50" s="1167"/>
      <c r="J50" s="1228"/>
      <c r="K50" s="1169"/>
      <c r="L50" s="1178" t="s">
        <v>1019</v>
      </c>
      <c r="M50" s="1171"/>
      <c r="N50" s="701"/>
    </row>
    <row r="51" spans="1:14">
      <c r="A51" s="1172"/>
      <c r="B51" s="1176"/>
      <c r="C51" s="1173"/>
      <c r="D51" s="1173"/>
      <c r="E51" s="1175"/>
      <c r="F51" s="1168"/>
      <c r="G51" s="1220"/>
      <c r="H51" s="1169"/>
      <c r="I51" s="1167"/>
      <c r="J51" s="1228"/>
      <c r="K51" s="1169"/>
      <c r="L51" s="1178" t="s">
        <v>1020</v>
      </c>
      <c r="M51" s="1171"/>
      <c r="N51" s="701"/>
    </row>
    <row r="52" spans="1:14">
      <c r="A52" s="1172"/>
      <c r="B52" s="1176"/>
      <c r="C52" s="1173"/>
      <c r="D52" s="1173"/>
      <c r="E52" s="1175"/>
      <c r="F52" s="1168"/>
      <c r="G52" s="1220"/>
      <c r="H52" s="1169"/>
      <c r="I52" s="1167"/>
      <c r="J52" s="1228"/>
      <c r="K52" s="1169"/>
      <c r="L52" s="1178" t="s">
        <v>1021</v>
      </c>
      <c r="M52" s="1171"/>
      <c r="N52" s="701"/>
    </row>
    <row r="53" spans="1:14">
      <c r="A53" s="1172"/>
      <c r="B53" s="1176"/>
      <c r="C53" s="1173"/>
      <c r="D53" s="1173"/>
      <c r="E53" s="1175"/>
      <c r="F53" s="1168"/>
      <c r="G53" s="1220"/>
      <c r="H53" s="1169"/>
      <c r="I53" s="1167"/>
      <c r="J53" s="1228"/>
      <c r="K53" s="1169"/>
      <c r="L53" s="1178" t="s">
        <v>1022</v>
      </c>
      <c r="M53" s="1171"/>
      <c r="N53" s="701"/>
    </row>
    <row r="54" spans="1:14">
      <c r="A54" s="1172"/>
      <c r="B54" s="1176"/>
      <c r="C54" s="1173"/>
      <c r="D54" s="1173"/>
      <c r="E54" s="1175"/>
      <c r="F54" s="1168" t="s">
        <v>348</v>
      </c>
      <c r="G54" s="1219">
        <v>160</v>
      </c>
      <c r="H54" s="1169" t="s">
        <v>349</v>
      </c>
      <c r="I54" s="1167" t="s">
        <v>350</v>
      </c>
      <c r="J54" s="1227">
        <v>9</v>
      </c>
      <c r="K54" s="1169" t="s">
        <v>351</v>
      </c>
      <c r="L54" s="1178" t="s">
        <v>1023</v>
      </c>
      <c r="M54" s="1171">
        <f t="shared" ref="M54:M63" si="3">G54*J54</f>
        <v>1440</v>
      </c>
      <c r="N54" s="701"/>
    </row>
    <row r="55" spans="1:14">
      <c r="A55" s="1172"/>
      <c r="B55" s="1176"/>
      <c r="C55" s="1173"/>
      <c r="D55" s="1173"/>
      <c r="E55" s="1175"/>
      <c r="F55" s="1168"/>
      <c r="G55" s="1220"/>
      <c r="H55" s="1169"/>
      <c r="I55" s="1167"/>
      <c r="J55" s="1228"/>
      <c r="K55" s="1169"/>
      <c r="L55" s="1178" t="s">
        <v>1024</v>
      </c>
      <c r="M55" s="1171"/>
      <c r="N55" s="701"/>
    </row>
    <row r="56" spans="1:14">
      <c r="A56" s="1172"/>
      <c r="B56" s="1176"/>
      <c r="C56" s="1173"/>
      <c r="D56" s="1173"/>
      <c r="E56" s="1175"/>
      <c r="F56" s="1168"/>
      <c r="G56" s="1220"/>
      <c r="H56" s="1169"/>
      <c r="I56" s="1167"/>
      <c r="J56" s="1228"/>
      <c r="K56" s="1169"/>
      <c r="L56" s="1178" t="s">
        <v>1025</v>
      </c>
      <c r="M56" s="1171">
        <f t="shared" si="3"/>
        <v>0</v>
      </c>
      <c r="N56" s="701"/>
    </row>
    <row r="57" spans="1:14">
      <c r="A57" s="1172"/>
      <c r="B57" s="1176"/>
      <c r="C57" s="1173"/>
      <c r="D57" s="1173"/>
      <c r="E57" s="1175"/>
      <c r="F57" s="1168"/>
      <c r="G57" s="1220"/>
      <c r="H57" s="1169"/>
      <c r="I57" s="1167"/>
      <c r="J57" s="1228"/>
      <c r="K57" s="1169"/>
      <c r="L57" s="1178" t="s">
        <v>1026</v>
      </c>
      <c r="M57" s="1171">
        <f t="shared" si="3"/>
        <v>0</v>
      </c>
      <c r="N57" s="701"/>
    </row>
    <row r="58" spans="1:14">
      <c r="A58" s="1172"/>
      <c r="B58" s="1176"/>
      <c r="C58" s="1173"/>
      <c r="D58" s="1173"/>
      <c r="E58" s="1175"/>
      <c r="F58" s="1168"/>
      <c r="G58" s="1220"/>
      <c r="H58" s="1169"/>
      <c r="I58" s="1167"/>
      <c r="J58" s="1228"/>
      <c r="K58" s="1169"/>
      <c r="L58" s="1178" t="s">
        <v>1027</v>
      </c>
      <c r="M58" s="1171">
        <f t="shared" si="3"/>
        <v>0</v>
      </c>
      <c r="N58" s="701"/>
    </row>
    <row r="59" spans="1:14">
      <c r="A59" s="1172"/>
      <c r="B59" s="1176"/>
      <c r="C59" s="1173"/>
      <c r="D59" s="1173"/>
      <c r="E59" s="1175"/>
      <c r="F59" s="1168"/>
      <c r="G59" s="1220"/>
      <c r="H59" s="1169"/>
      <c r="I59" s="1167"/>
      <c r="J59" s="1228"/>
      <c r="K59" s="1169"/>
      <c r="L59" s="1178" t="s">
        <v>1028</v>
      </c>
      <c r="M59" s="1171">
        <f t="shared" si="3"/>
        <v>0</v>
      </c>
      <c r="N59" s="701"/>
    </row>
    <row r="60" spans="1:14">
      <c r="A60" s="1172"/>
      <c r="B60" s="1176"/>
      <c r="C60" s="1173"/>
      <c r="D60" s="1173"/>
      <c r="E60" s="1175"/>
      <c r="F60" s="1168"/>
      <c r="G60" s="1220"/>
      <c r="H60" s="1169"/>
      <c r="I60" s="1167"/>
      <c r="J60" s="1228"/>
      <c r="K60" s="1169"/>
      <c r="L60" s="1178" t="s">
        <v>1029</v>
      </c>
      <c r="M60" s="1171">
        <f t="shared" si="3"/>
        <v>0</v>
      </c>
      <c r="N60" s="701"/>
    </row>
    <row r="61" spans="1:14">
      <c r="A61" s="1172"/>
      <c r="B61" s="1176"/>
      <c r="C61" s="1173"/>
      <c r="D61" s="1173"/>
      <c r="E61" s="1175"/>
      <c r="F61" s="1168"/>
      <c r="G61" s="1220"/>
      <c r="H61" s="1169"/>
      <c r="I61" s="1167"/>
      <c r="J61" s="1228"/>
      <c r="K61" s="1169"/>
      <c r="L61" s="1178" t="s">
        <v>1030</v>
      </c>
      <c r="M61" s="1171">
        <f t="shared" si="3"/>
        <v>0</v>
      </c>
      <c r="N61" s="701"/>
    </row>
    <row r="62" spans="1:14">
      <c r="A62" s="1172"/>
      <c r="B62" s="1176"/>
      <c r="C62" s="1173"/>
      <c r="D62" s="1173"/>
      <c r="E62" s="1175"/>
      <c r="F62" s="1168"/>
      <c r="G62" s="1220"/>
      <c r="H62" s="1169"/>
      <c r="I62" s="1167"/>
      <c r="J62" s="1228"/>
      <c r="K62" s="1169"/>
      <c r="L62" s="1187" t="s">
        <v>1031</v>
      </c>
      <c r="M62" s="1171">
        <f t="shared" si="3"/>
        <v>0</v>
      </c>
      <c r="N62" s="701"/>
    </row>
    <row r="63" spans="1:14">
      <c r="A63" s="1172"/>
      <c r="B63" s="1176"/>
      <c r="C63" s="1173"/>
      <c r="D63" s="1173"/>
      <c r="E63" s="1175"/>
      <c r="F63" s="1168" t="s">
        <v>348</v>
      </c>
      <c r="G63" s="1219">
        <v>100</v>
      </c>
      <c r="H63" s="1169" t="s">
        <v>349</v>
      </c>
      <c r="I63" s="1167" t="s">
        <v>350</v>
      </c>
      <c r="J63" s="1227">
        <v>1</v>
      </c>
      <c r="K63" s="1169" t="s">
        <v>351</v>
      </c>
      <c r="L63" s="1180" t="s">
        <v>585</v>
      </c>
      <c r="M63" s="1171">
        <f t="shared" si="3"/>
        <v>100</v>
      </c>
      <c r="N63" s="701"/>
    </row>
    <row r="64" spans="1:14" ht="22.2" hidden="1" customHeight="1">
      <c r="A64" s="1195"/>
      <c r="B64" s="1196"/>
      <c r="C64" s="1197"/>
      <c r="D64" s="1197"/>
      <c r="E64" s="1198"/>
      <c r="F64" s="1199"/>
      <c r="G64" s="1223"/>
      <c r="H64" s="1200"/>
      <c r="I64" s="1201"/>
      <c r="J64" s="1231"/>
      <c r="K64" s="1200"/>
      <c r="L64" s="1202"/>
      <c r="M64" s="1203"/>
    </row>
    <row r="65" spans="1:13">
      <c r="A65" s="1698" t="s">
        <v>355</v>
      </c>
      <c r="B65" s="1699"/>
      <c r="C65" s="1699"/>
      <c r="D65" s="1699"/>
      <c r="E65" s="1699"/>
      <c r="F65" s="1204"/>
      <c r="G65" s="1702">
        <f>M65</f>
        <v>33335</v>
      </c>
      <c r="H65" s="1702"/>
      <c r="I65" s="1702"/>
      <c r="J65" s="1703" t="s">
        <v>349</v>
      </c>
      <c r="K65" s="1703"/>
      <c r="L65" s="1704"/>
      <c r="M65" s="1205">
        <f>SUM(M5:M64)</f>
        <v>33335</v>
      </c>
    </row>
    <row r="66" spans="1:13" ht="7.5" customHeight="1" thickBot="1">
      <c r="A66" s="1700"/>
      <c r="B66" s="1701"/>
      <c r="C66" s="1701"/>
      <c r="D66" s="1701"/>
      <c r="E66" s="1701"/>
      <c r="F66" s="1192"/>
      <c r="G66" s="1224"/>
      <c r="H66" s="1206"/>
      <c r="I66" s="1206"/>
      <c r="J66" s="1232"/>
      <c r="K66" s="1206"/>
      <c r="L66" s="1207"/>
    </row>
    <row r="67" spans="1:13">
      <c r="G67" s="1225"/>
      <c r="L67" s="1208"/>
    </row>
  </sheetData>
  <mergeCells count="5">
    <mergeCell ref="A3:A4"/>
    <mergeCell ref="L3:L4"/>
    <mergeCell ref="A65:E66"/>
    <mergeCell ref="G65:I65"/>
    <mergeCell ref="J65:L65"/>
  </mergeCells>
  <pageMargins left="0.59055118110236227" right="0.39370078740157483" top="0.78740157480314965" bottom="0.39370078740157483" header="0.31496062992125984" footer="0.31496062992125984"/>
  <pageSetup paperSize="9" scale="90" firstPageNumber="30" orientation="portrait" r:id="rId1"/>
  <headerFooter>
    <oddFooter xml:space="preserve">&amp;C
30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0001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2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3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4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5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0006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Q39"/>
  <sheetViews>
    <sheetView showGridLines="0" view="pageBreakPreview" topLeftCell="A16" zoomScaleNormal="98" zoomScaleSheetLayoutView="100" workbookViewId="0">
      <selection activeCell="J17" sqref="J17"/>
    </sheetView>
  </sheetViews>
  <sheetFormatPr defaultColWidth="9" defaultRowHeight="21"/>
  <cols>
    <col min="1" max="1" width="6.19921875" style="84" customWidth="1"/>
    <col min="2" max="4" width="9.59765625" style="84" customWidth="1"/>
    <col min="5" max="5" width="9.69921875" style="84" customWidth="1"/>
    <col min="6" max="6" width="12.69921875" style="84" customWidth="1"/>
    <col min="7" max="7" width="11.3984375" style="84" customWidth="1"/>
    <col min="8" max="8" width="9.59765625" style="84" customWidth="1"/>
    <col min="9" max="9" width="11.19921875" style="84" customWidth="1"/>
    <col min="10" max="10" width="12.8984375" style="84" customWidth="1"/>
    <col min="11" max="11" width="11.59765625" style="84" customWidth="1"/>
    <col min="12" max="12" width="14.59765625" style="84" customWidth="1"/>
    <col min="13" max="14" width="9" style="84"/>
    <col min="15" max="15" width="6.19921875" style="84" customWidth="1"/>
    <col min="16" max="17" width="13.3984375" style="84" customWidth="1"/>
    <col min="18" max="16384" width="9" style="84"/>
  </cols>
  <sheetData>
    <row r="1" spans="1:17" ht="24.6">
      <c r="B1" s="756" t="s">
        <v>1275</v>
      </c>
      <c r="C1" s="756"/>
    </row>
    <row r="2" spans="1:17" ht="24.6">
      <c r="A2" s="946" t="s">
        <v>1274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7" s="279" customFormat="1" ht="21.6" customHeight="1">
      <c r="B3" s="280" t="s">
        <v>710</v>
      </c>
      <c r="C3" s="956" t="s">
        <v>950</v>
      </c>
      <c r="E3" s="280" t="s">
        <v>708</v>
      </c>
      <c r="F3" s="954" t="str">
        <f>'4.1.2ข้อมูลหม้อแปลง'!B19</f>
        <v>9806 - 020017405371</v>
      </c>
      <c r="G3" s="947"/>
      <c r="H3" s="951"/>
      <c r="I3" s="280" t="s">
        <v>709</v>
      </c>
      <c r="J3" s="956">
        <f>'4.1.2ข้อมูลหม้อแปลง'!C19</f>
        <v>27669524</v>
      </c>
      <c r="K3" s="385"/>
      <c r="L3" s="397"/>
      <c r="O3" s="953"/>
      <c r="P3" s="398"/>
      <c r="Q3" s="398"/>
    </row>
    <row r="4" spans="1:17" ht="10.5" customHeight="1">
      <c r="O4" s="953"/>
      <c r="P4" s="398"/>
      <c r="Q4" s="398"/>
    </row>
    <row r="5" spans="1:17" ht="19.5" customHeight="1">
      <c r="A5" s="284"/>
      <c r="B5" s="373" t="s">
        <v>356</v>
      </c>
      <c r="C5" s="373"/>
      <c r="D5" s="373"/>
      <c r="E5" s="373"/>
      <c r="F5" s="373" t="s">
        <v>363</v>
      </c>
      <c r="G5" s="948"/>
      <c r="H5" s="1706" t="s">
        <v>1095</v>
      </c>
      <c r="I5" s="1705" t="s">
        <v>1096</v>
      </c>
      <c r="J5" s="393"/>
      <c r="K5" s="1709" t="s">
        <v>1097</v>
      </c>
      <c r="L5" s="393"/>
      <c r="O5" s="953"/>
      <c r="P5" s="398"/>
      <c r="Q5" s="398"/>
    </row>
    <row r="6" spans="1:17" ht="19.5" customHeight="1">
      <c r="A6" s="891" t="s">
        <v>309</v>
      </c>
      <c r="B6" s="145" t="s">
        <v>357</v>
      </c>
      <c r="C6" s="145" t="s">
        <v>359</v>
      </c>
      <c r="D6" s="145" t="s">
        <v>360</v>
      </c>
      <c r="E6" s="145" t="s">
        <v>361</v>
      </c>
      <c r="F6" s="145" t="s">
        <v>364</v>
      </c>
      <c r="G6" s="568" t="s">
        <v>361</v>
      </c>
      <c r="H6" s="1707"/>
      <c r="I6" s="1705"/>
      <c r="J6" s="394" t="s">
        <v>184</v>
      </c>
      <c r="K6" s="1710"/>
      <c r="L6" s="394" t="s">
        <v>186</v>
      </c>
      <c r="O6" s="397"/>
      <c r="P6" s="398"/>
      <c r="Q6" s="398"/>
    </row>
    <row r="7" spans="1:17" ht="19.5" customHeight="1">
      <c r="A7" s="391"/>
      <c r="B7" s="146" t="s">
        <v>358</v>
      </c>
      <c r="C7" s="146" t="s">
        <v>358</v>
      </c>
      <c r="D7" s="146" t="s">
        <v>358</v>
      </c>
      <c r="E7" s="146" t="s">
        <v>362</v>
      </c>
      <c r="F7" s="146" t="s">
        <v>365</v>
      </c>
      <c r="G7" s="949" t="s">
        <v>362</v>
      </c>
      <c r="H7" s="1708"/>
      <c r="I7" s="1705"/>
      <c r="J7" s="395" t="s">
        <v>185</v>
      </c>
      <c r="K7" s="1711"/>
      <c r="L7" s="395" t="s">
        <v>187</v>
      </c>
      <c r="M7" s="402" t="s">
        <v>707</v>
      </c>
      <c r="O7" s="397"/>
      <c r="P7" s="398"/>
      <c r="Q7" s="398"/>
    </row>
    <row r="8" spans="1:17" ht="21.75" customHeight="1">
      <c r="A8" s="390" t="s">
        <v>316</v>
      </c>
      <c r="B8" s="950">
        <f>' ข้อมูลการใช้ไฟฟ้า '!B8</f>
        <v>2345.5300000000002</v>
      </c>
      <c r="C8" s="950">
        <f>' ข้อมูลการใช้ไฟฟ้า '!C8</f>
        <v>1510.68</v>
      </c>
      <c r="D8" s="950">
        <f>' ข้อมูลการใช้ไฟฟ้า '!D8</f>
        <v>1152.8900000000001</v>
      </c>
      <c r="E8" s="950">
        <f>' ข้อมูลการใช้ไฟฟ้า '!E8</f>
        <v>173897.59</v>
      </c>
      <c r="F8" s="950">
        <f>' ข้อมูลการใช้ไฟฟ้า '!F8</f>
        <v>715982</v>
      </c>
      <c r="G8" s="1298">
        <f>I8-E8</f>
        <v>2527533.7600000002</v>
      </c>
      <c r="H8" s="1430">
        <v>717.34</v>
      </c>
      <c r="I8" s="950">
        <f>' ข้อมูลการใช้ไฟฟ้า '!G8</f>
        <v>2701431.35</v>
      </c>
      <c r="J8" s="952">
        <f>+F8*100/(MAX(B8:D8)*24*M8)</f>
        <v>41.028739681413683</v>
      </c>
      <c r="K8" s="952">
        <f>MAX(B8:D8)/(SQRT((MAX(B8:D8)^2+(H8)^2)))</f>
        <v>0.95627744901867617</v>
      </c>
      <c r="L8" s="952">
        <f>+I8/F8</f>
        <v>3.7730436659022155</v>
      </c>
      <c r="M8" s="402">
        <v>31</v>
      </c>
      <c r="O8" s="397"/>
      <c r="P8" s="398"/>
      <c r="Q8" s="398"/>
    </row>
    <row r="9" spans="1:17" ht="21.75" customHeight="1">
      <c r="A9" s="390" t="s">
        <v>317</v>
      </c>
      <c r="B9" s="950">
        <f>' ข้อมูลการใช้ไฟฟ้า '!B9</f>
        <v>2705.44</v>
      </c>
      <c r="C9" s="950">
        <f>' ข้อมูลการใช้ไฟฟ้า '!C9</f>
        <v>1432.29</v>
      </c>
      <c r="D9" s="950">
        <f>' ข้อมูลการใช้ไฟฟ้า '!D9</f>
        <v>1193.58</v>
      </c>
      <c r="E9" s="950">
        <f>' ข้อมูลการใช้ไฟฟ้า '!E9</f>
        <v>200581.32</v>
      </c>
      <c r="F9" s="950">
        <f>' ข้อมูลการใช้ไฟฟ้า '!F9</f>
        <v>767073</v>
      </c>
      <c r="G9" s="1298">
        <f t="shared" ref="G9:G19" si="0">I9-E9</f>
        <v>2690056.35</v>
      </c>
      <c r="H9" s="1430">
        <v>956.48</v>
      </c>
      <c r="I9" s="950">
        <f>' ข้อมูลการใช้ไฟฟ้า '!G9</f>
        <v>2890637.67</v>
      </c>
      <c r="J9" s="952">
        <f t="shared" ref="J9:J19" si="1">+F9*100/(MAX(B9:D9)*24*M9)</f>
        <v>42.191942108175695</v>
      </c>
      <c r="K9" s="952">
        <f t="shared" ref="K9:K19" si="2">MAX(B9:D9)/(SQRT((MAX(B9:D9)^2+(H9)^2)))</f>
        <v>0.9428131468423554</v>
      </c>
      <c r="L9" s="952">
        <f t="shared" ref="L9:L19" si="3">+I9/F9</f>
        <v>3.7683997090237824</v>
      </c>
      <c r="M9" s="402">
        <v>28</v>
      </c>
      <c r="O9" s="397"/>
      <c r="P9" s="398"/>
      <c r="Q9" s="398"/>
    </row>
    <row r="10" spans="1:17" ht="21.75" customHeight="1">
      <c r="A10" s="390" t="s">
        <v>318</v>
      </c>
      <c r="B10" s="950">
        <f>' ข้อมูลการใช้ไฟฟ้า '!B10</f>
        <v>3064.81</v>
      </c>
      <c r="C10" s="950">
        <f>' ข้อมูลการใช้ไฟฟ้า '!C10</f>
        <v>1711.52</v>
      </c>
      <c r="D10" s="950">
        <f>' ข้อมูลการใช้ไฟฟ้า '!D10</f>
        <v>1233.8900000000001</v>
      </c>
      <c r="E10" s="950">
        <f>' ข้อมูลการใช้ไฟฟ้า '!E10</f>
        <v>227225.01</v>
      </c>
      <c r="F10" s="950">
        <f>' ข้อมูลการใช้ไฟฟ้า '!F10</f>
        <v>841032</v>
      </c>
      <c r="G10" s="1298">
        <f t="shared" si="0"/>
        <v>2090987.5399999998</v>
      </c>
      <c r="H10" s="1430">
        <v>994.8</v>
      </c>
      <c r="I10" s="950">
        <f>' ข้อมูลการใช้ไฟฟ้า '!G10</f>
        <v>2318212.5499999998</v>
      </c>
      <c r="J10" s="952">
        <f t="shared" si="1"/>
        <v>36.883831455741451</v>
      </c>
      <c r="K10" s="952">
        <f t="shared" si="2"/>
        <v>0.95114924439940052</v>
      </c>
      <c r="L10" s="952">
        <f t="shared" si="3"/>
        <v>2.7563904227187548</v>
      </c>
      <c r="M10" s="402">
        <v>31</v>
      </c>
      <c r="O10" s="397"/>
      <c r="P10" s="398"/>
      <c r="Q10" s="398"/>
    </row>
    <row r="11" spans="1:17" ht="21.75" customHeight="1">
      <c r="A11" s="390" t="s">
        <v>319</v>
      </c>
      <c r="B11" s="950">
        <f>' ข้อมูลการใช้ไฟฟ้า '!B11</f>
        <v>2505.21</v>
      </c>
      <c r="C11" s="950">
        <f>' ข้อมูลการใช้ไฟฟ้า '!C11</f>
        <v>1431.55</v>
      </c>
      <c r="D11" s="950">
        <f>' ข้อมูลการใช้ไฟฟ้า '!D11</f>
        <v>2067.79</v>
      </c>
      <c r="E11" s="950">
        <f>' ข้อมูลการใช้ไฟฟ้า '!E11</f>
        <v>182202.02</v>
      </c>
      <c r="F11" s="950">
        <f>' ข้อมูลการใช้ไฟฟ้า '!F11</f>
        <v>679934</v>
      </c>
      <c r="G11" s="1298">
        <f t="shared" si="0"/>
        <v>2343605.3199999998</v>
      </c>
      <c r="H11" s="1430">
        <v>1033.92</v>
      </c>
      <c r="I11" s="950">
        <f>' ข้อมูลการใช้ไฟฟ้า '!G11</f>
        <v>2525807.34</v>
      </c>
      <c r="J11" s="952">
        <f t="shared" si="1"/>
        <v>37.695553577455698</v>
      </c>
      <c r="K11" s="952">
        <f t="shared" si="2"/>
        <v>0.92437083550753829</v>
      </c>
      <c r="L11" s="952">
        <f t="shared" si="3"/>
        <v>3.7147831113019789</v>
      </c>
      <c r="M11" s="402">
        <v>30</v>
      </c>
      <c r="O11" s="397"/>
      <c r="P11" s="398"/>
      <c r="Q11" s="398"/>
    </row>
    <row r="12" spans="1:17" ht="21.75" customHeight="1">
      <c r="A12" s="390" t="s">
        <v>320</v>
      </c>
      <c r="B12" s="950">
        <f>' ข้อมูลการใช้ไฟฟ้า '!B12</f>
        <v>2823.4</v>
      </c>
      <c r="C12" s="950">
        <f>' ข้อมูลการใช้ไฟฟ้า '!C12</f>
        <v>1749.71</v>
      </c>
      <c r="D12" s="950">
        <f>' ข้อมูลการใช้ไฟฟ้า '!D12</f>
        <v>1789.48</v>
      </c>
      <c r="E12" s="950">
        <f>' ข้อมูลการใช้ไฟฟ้า '!E12</f>
        <v>209242.36</v>
      </c>
      <c r="F12" s="950">
        <f>' ข้อมูลการใช้ไฟฟ้า '!F12</f>
        <v>757308.99</v>
      </c>
      <c r="G12" s="1298">
        <f t="shared" si="0"/>
        <v>2560171.9500000002</v>
      </c>
      <c r="H12" s="1430">
        <v>1393.75</v>
      </c>
      <c r="I12" s="950">
        <f>' ข้อมูลการใช้ไฟฟ้า '!G12</f>
        <v>2769414.31</v>
      </c>
      <c r="J12" s="952">
        <f t="shared" si="1"/>
        <v>36.051867515029919</v>
      </c>
      <c r="K12" s="952">
        <f t="shared" si="2"/>
        <v>0.89669589105087211</v>
      </c>
      <c r="L12" s="952">
        <f t="shared" si="3"/>
        <v>3.6569146102438319</v>
      </c>
      <c r="M12" s="402">
        <v>31</v>
      </c>
      <c r="O12" s="397"/>
      <c r="P12" s="398"/>
      <c r="Q12" s="398"/>
    </row>
    <row r="13" spans="1:17" ht="21.75" customHeight="1">
      <c r="A13" s="390" t="s">
        <v>321</v>
      </c>
      <c r="B13" s="950">
        <f>' ข้อมูลการใช้ไฟฟ้า '!B13</f>
        <v>2661.81</v>
      </c>
      <c r="C13" s="950">
        <f>' ข้อมูลการใช้ไฟฟ้า '!C13</f>
        <v>1748.05</v>
      </c>
      <c r="D13" s="950">
        <f>' ข้อมูลการใช้ไฟฟ้า '!D13</f>
        <v>1032.94</v>
      </c>
      <c r="E13" s="950">
        <f>' ข้อมูลการใช้ไฟฟ้า '!E13</f>
        <v>194125.95</v>
      </c>
      <c r="F13" s="950">
        <f>' ข้อมูลการใช้ไฟฟ้า '!F13</f>
        <v>742413</v>
      </c>
      <c r="G13" s="1298">
        <f t="shared" si="0"/>
        <v>2587073.79</v>
      </c>
      <c r="H13" s="1430">
        <v>1473.64</v>
      </c>
      <c r="I13" s="950">
        <f>' ข้อมูลการใช้ไฟฟ้า '!G13</f>
        <v>2781199.74</v>
      </c>
      <c r="J13" s="952">
        <f t="shared" si="1"/>
        <v>38.737895141526501</v>
      </c>
      <c r="K13" s="952">
        <f t="shared" si="2"/>
        <v>0.87487398334488142</v>
      </c>
      <c r="L13" s="952">
        <f t="shared" si="3"/>
        <v>3.7461624998484675</v>
      </c>
      <c r="M13" s="402">
        <v>30</v>
      </c>
      <c r="O13" s="397"/>
      <c r="P13" s="398"/>
      <c r="Q13" s="398"/>
    </row>
    <row r="14" spans="1:17" ht="21.75" customHeight="1">
      <c r="A14" s="390" t="s">
        <v>322</v>
      </c>
      <c r="B14" s="950">
        <f>' ข้อมูลการใช้ไฟฟ้า '!B14</f>
        <v>3000</v>
      </c>
      <c r="C14" s="950">
        <f>' ข้อมูลการใช้ไฟฟ้า '!C14</f>
        <v>2000</v>
      </c>
      <c r="D14" s="950">
        <f>' ข้อมูลการใช้ไฟฟ้า '!D14</f>
        <v>960</v>
      </c>
      <c r="E14" s="950">
        <f>' ข้อมูลการใช้ไฟฟ้า '!E14</f>
        <v>218892.42</v>
      </c>
      <c r="F14" s="950">
        <f>' ข้อมูลการใช้ไฟฟ้า '!F14</f>
        <v>766320</v>
      </c>
      <c r="G14" s="1298">
        <f t="shared" si="0"/>
        <v>2717691.81</v>
      </c>
      <c r="H14" s="1430">
        <v>1672.54</v>
      </c>
      <c r="I14" s="950">
        <f>' ข้อมูลการใช้ไฟฟ้า '!G14</f>
        <v>2936584.23</v>
      </c>
      <c r="J14" s="952">
        <f t="shared" si="1"/>
        <v>34.333333333333336</v>
      </c>
      <c r="K14" s="952">
        <f t="shared" si="2"/>
        <v>0.87343036351809467</v>
      </c>
      <c r="L14" s="952">
        <f t="shared" si="3"/>
        <v>3.832060014093329</v>
      </c>
      <c r="M14" s="402">
        <v>31</v>
      </c>
      <c r="O14" s="397"/>
      <c r="P14" s="398"/>
      <c r="Q14" s="398"/>
    </row>
    <row r="15" spans="1:17" ht="21.75" customHeight="1">
      <c r="A15" s="390" t="s">
        <v>323</v>
      </c>
      <c r="B15" s="950">
        <f>' ข้อมูลการใช้ไฟฟ้า '!B15</f>
        <v>3561.46</v>
      </c>
      <c r="C15" s="950">
        <f>' ข้อมูลการใช้ไฟฟ้า '!C15</f>
        <v>2532.6</v>
      </c>
      <c r="D15" s="950">
        <f>' ข้อมูลการใช้ไฟฟ้า '!D15</f>
        <v>1741.16</v>
      </c>
      <c r="E15" s="950">
        <f>' ข้อมูลการใช้ไฟฟ้า '!E15</f>
        <v>264046.64</v>
      </c>
      <c r="F15" s="950">
        <f>' ข้อมูลการใช้ไฟฟ้า '!F15</f>
        <v>996418</v>
      </c>
      <c r="G15" s="1298">
        <f t="shared" si="0"/>
        <v>3481290.55</v>
      </c>
      <c r="H15" s="1430">
        <v>1353.97</v>
      </c>
      <c r="I15" s="950">
        <f>' ข้อมูลการใช้ไฟฟ้า '!G15</f>
        <v>3745337.19</v>
      </c>
      <c r="J15" s="952">
        <f t="shared" si="1"/>
        <v>37.604564009601233</v>
      </c>
      <c r="K15" s="952">
        <f t="shared" si="2"/>
        <v>0.93472995569949091</v>
      </c>
      <c r="L15" s="952">
        <f t="shared" si="3"/>
        <v>3.7588012159555526</v>
      </c>
      <c r="M15" s="402">
        <v>31</v>
      </c>
      <c r="O15" s="397"/>
      <c r="P15" s="398"/>
      <c r="Q15" s="398"/>
    </row>
    <row r="16" spans="1:17" ht="21.75" customHeight="1">
      <c r="A16" s="390" t="s">
        <v>324</v>
      </c>
      <c r="B16" s="950">
        <f>' ข้อมูลการใช้ไฟฟ้า '!B16</f>
        <v>3978.27</v>
      </c>
      <c r="C16" s="950">
        <f>' ข้อมูลการใช้ไฟฟ้า '!C16</f>
        <v>2665.44</v>
      </c>
      <c r="D16" s="950">
        <f>' ข้อมูลการใช้ไฟฟ้า '!D16</f>
        <v>1471.96</v>
      </c>
      <c r="E16" s="950">
        <f>' ข้อมูลการใช้ไฟฟ้า '!E16</f>
        <v>289138.27</v>
      </c>
      <c r="F16" s="950">
        <f>' ข้อมูลการใช้ไฟฟ้า '!F16</f>
        <v>1023358.99</v>
      </c>
      <c r="G16" s="1298">
        <f t="shared" si="0"/>
        <v>3622743.45</v>
      </c>
      <c r="H16" s="1430">
        <v>1473.59</v>
      </c>
      <c r="I16" s="950">
        <f>' ข้อมูลการใช้ไฟฟ้า '!G16</f>
        <v>3911881.72</v>
      </c>
      <c r="J16" s="952">
        <f t="shared" si="1"/>
        <v>35.727387295370995</v>
      </c>
      <c r="K16" s="952">
        <f t="shared" si="2"/>
        <v>0.93773673274049019</v>
      </c>
      <c r="L16" s="952">
        <f t="shared" si="3"/>
        <v>3.8225898811911549</v>
      </c>
      <c r="M16" s="402">
        <v>30</v>
      </c>
      <c r="O16" s="397"/>
      <c r="P16" s="398"/>
      <c r="Q16" s="398"/>
    </row>
    <row r="17" spans="1:17" ht="21.75" customHeight="1">
      <c r="A17" s="390" t="s">
        <v>325</v>
      </c>
      <c r="B17" s="950">
        <f>' ข้อมูลการใช้ไฟฟ้า '!B17</f>
        <v>3738.29</v>
      </c>
      <c r="C17" s="950">
        <f>' ข้อมูลการใช้ไฟฟ้า '!C17</f>
        <v>2505.4499999999998</v>
      </c>
      <c r="D17" s="950">
        <f>' ข้อมูลการใช้ไฟฟ้า '!D17</f>
        <v>1431.69</v>
      </c>
      <c r="E17" s="950">
        <f>' ข้อมูลการใช้ไฟฟ้า '!E17</f>
        <v>277156.82</v>
      </c>
      <c r="F17" s="950">
        <f>' ข้อมูลการใช้ไฟฟ้า '!F17</f>
        <v>971160</v>
      </c>
      <c r="G17" s="1298">
        <f t="shared" si="0"/>
        <v>3388394.4200000004</v>
      </c>
      <c r="H17" s="1430">
        <v>1274.2</v>
      </c>
      <c r="I17" s="950">
        <f>' ข้อมูลการใช้ไฟฟ้า '!G17</f>
        <v>3665551.24</v>
      </c>
      <c r="J17" s="952">
        <f t="shared" si="1"/>
        <v>34.917638295722412</v>
      </c>
      <c r="K17" s="952">
        <f t="shared" si="2"/>
        <v>0.94652697106802586</v>
      </c>
      <c r="L17" s="952">
        <f t="shared" si="3"/>
        <v>3.7744050825816551</v>
      </c>
      <c r="M17" s="402">
        <v>31</v>
      </c>
      <c r="O17" s="397"/>
      <c r="P17" s="398"/>
      <c r="Q17" s="398"/>
    </row>
    <row r="18" spans="1:17" ht="21.75" customHeight="1">
      <c r="A18" s="390" t="s">
        <v>326</v>
      </c>
      <c r="B18" s="950">
        <f>' ข้อมูลการใช้ไฟฟ้า '!B18</f>
        <v>2622.38</v>
      </c>
      <c r="C18" s="950">
        <f>' ข้อมูลการใช้ไฟฟ้า '!C18</f>
        <v>1708.52</v>
      </c>
      <c r="D18" s="950">
        <f>' ข้อมูลการใช้ไฟฟ้า '!D18</f>
        <v>1311.19</v>
      </c>
      <c r="E18" s="950">
        <f>' ข้อมูลการใช้ไฟฟ้า '!E18</f>
        <v>194423.25</v>
      </c>
      <c r="F18" s="950">
        <f>' ข้อมูลการใช้ไฟฟ้า '!F18</f>
        <v>776381.99</v>
      </c>
      <c r="G18" s="1298">
        <f t="shared" si="0"/>
        <v>2670326.3199999998</v>
      </c>
      <c r="H18" s="1430">
        <v>1034.49</v>
      </c>
      <c r="I18" s="950">
        <f>' ข้อมูลการใช้ไฟฟ้า '!G18</f>
        <v>2864749.57</v>
      </c>
      <c r="J18" s="952">
        <f t="shared" si="1"/>
        <v>41.119453299843819</v>
      </c>
      <c r="K18" s="952">
        <f t="shared" si="2"/>
        <v>0.93023515684437563</v>
      </c>
      <c r="L18" s="952">
        <f t="shared" si="3"/>
        <v>3.6898712320722429</v>
      </c>
      <c r="M18" s="402">
        <v>30</v>
      </c>
      <c r="O18" s="397"/>
      <c r="P18" s="398"/>
      <c r="Q18" s="398"/>
    </row>
    <row r="19" spans="1:17" ht="21.75" customHeight="1">
      <c r="A19" s="390" t="s">
        <v>327</v>
      </c>
      <c r="B19" s="950">
        <f>' ข้อมูลการใช้ไฟฟ้า '!B19</f>
        <v>2301.5700000000002</v>
      </c>
      <c r="C19" s="950">
        <f>' ข้อมูลการใช้ไฟฟ้า '!C19</f>
        <v>1626.97</v>
      </c>
      <c r="D19" s="950">
        <f>' ข้อมูลการใช้ไฟฟ้า '!D19</f>
        <v>1150.78</v>
      </c>
      <c r="E19" s="950">
        <f>' ข้อมูลการใช้ไฟฟ้า '!E19</f>
        <v>170638.4</v>
      </c>
      <c r="F19" s="950">
        <f>' ข้อมูลการใช้ไฟฟ้า '!F19</f>
        <v>702772</v>
      </c>
      <c r="G19" s="1298">
        <f t="shared" si="0"/>
        <v>2399973.0700000003</v>
      </c>
      <c r="H19" s="1430">
        <v>834.01</v>
      </c>
      <c r="I19" s="950">
        <f>' ข้อมูลการใช้ไฟฟ้า '!G19</f>
        <v>2570611.4700000002</v>
      </c>
      <c r="J19" s="952">
        <f t="shared" si="1"/>
        <v>41.040942552491394</v>
      </c>
      <c r="K19" s="952">
        <f t="shared" si="2"/>
        <v>0.94017651694448889</v>
      </c>
      <c r="L19" s="952">
        <f t="shared" si="3"/>
        <v>3.6578171441093272</v>
      </c>
      <c r="M19" s="402">
        <v>31</v>
      </c>
      <c r="O19" s="397"/>
      <c r="P19" s="398"/>
      <c r="Q19" s="398"/>
    </row>
    <row r="20" spans="1:17" ht="21.75" customHeight="1">
      <c r="A20" s="396" t="s">
        <v>355</v>
      </c>
      <c r="B20" s="396"/>
      <c r="C20" s="396"/>
      <c r="D20" s="396"/>
      <c r="E20" s="1026">
        <f>SUM(E8:E19)</f>
        <v>2601570.0499999998</v>
      </c>
      <c r="F20" s="1026">
        <f>SUM(F8:F19)</f>
        <v>9740153.9700000007</v>
      </c>
      <c r="G20" s="1026">
        <f>SUM(G8:G19)</f>
        <v>33079848.330000002</v>
      </c>
      <c r="H20" s="1026">
        <f>SUM(H8:H19)</f>
        <v>14212.730000000001</v>
      </c>
      <c r="I20" s="1026">
        <f>SUM(I8:I19)</f>
        <v>35681418.380000003</v>
      </c>
      <c r="J20" s="955"/>
      <c r="K20" s="955"/>
      <c r="L20" s="955"/>
      <c r="O20" s="397"/>
      <c r="P20" s="398"/>
      <c r="Q20" s="398"/>
    </row>
    <row r="21" spans="1:17" ht="21.75" customHeight="1">
      <c r="A21" s="396" t="s">
        <v>366</v>
      </c>
      <c r="B21" s="396"/>
      <c r="C21" s="396"/>
      <c r="D21" s="396"/>
      <c r="E21" s="1026">
        <f t="shared" ref="E21:L21" si="4">AVERAGE(E8:E19)</f>
        <v>216797.50416666665</v>
      </c>
      <c r="F21" s="1026">
        <f t="shared" si="4"/>
        <v>811679.49750000006</v>
      </c>
      <c r="G21" s="1026">
        <f t="shared" si="4"/>
        <v>2756654.0275000003</v>
      </c>
      <c r="H21" s="1026">
        <f t="shared" si="4"/>
        <v>1184.3941666666667</v>
      </c>
      <c r="I21" s="1026">
        <f t="shared" si="4"/>
        <v>2973451.5316666667</v>
      </c>
      <c r="J21" s="1026">
        <f t="shared" si="4"/>
        <v>38.111095688808838</v>
      </c>
      <c r="K21" s="1026">
        <f t="shared" si="4"/>
        <v>0.92575135391489083</v>
      </c>
      <c r="L21" s="1026">
        <f t="shared" si="4"/>
        <v>3.6626032157535247</v>
      </c>
      <c r="O21" s="27"/>
      <c r="P21" s="403"/>
      <c r="Q21" s="403"/>
    </row>
    <row r="22" spans="1:17" s="18" customFormat="1" ht="16.8">
      <c r="A22" s="80" t="s">
        <v>367</v>
      </c>
      <c r="B22" s="80" t="s">
        <v>368</v>
      </c>
      <c r="C22" s="80"/>
      <c r="D22" s="80"/>
      <c r="E22" s="80"/>
      <c r="F22" s="80"/>
      <c r="G22" s="80"/>
      <c r="H22" s="80"/>
      <c r="I22" s="18" t="s">
        <v>961</v>
      </c>
      <c r="J22" s="80"/>
      <c r="K22" s="80"/>
      <c r="L22" s="80"/>
      <c r="O22" s="16"/>
      <c r="P22" s="16"/>
      <c r="Q22" s="16"/>
    </row>
    <row r="23" spans="1:17" s="18" customFormat="1" ht="16.8">
      <c r="A23" s="80"/>
      <c r="B23" s="80" t="s">
        <v>369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7" s="18" customFormat="1" ht="16.8">
      <c r="A24" s="80"/>
      <c r="B24" s="80" t="s">
        <v>370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7" s="18" customFormat="1" ht="16.8">
      <c r="A25" s="80"/>
      <c r="B25" s="80" t="s">
        <v>774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7" s="18" customFormat="1" ht="18.600000000000001">
      <c r="A26" s="308"/>
      <c r="B26" s="82" t="s">
        <v>133</v>
      </c>
      <c r="C26" s="309"/>
      <c r="D26" s="310"/>
      <c r="E26" s="310"/>
      <c r="F26" s="310"/>
      <c r="G26" s="310"/>
      <c r="H26" s="80"/>
      <c r="I26" s="80"/>
      <c r="J26" s="80"/>
      <c r="K26" s="80"/>
      <c r="L26" s="80"/>
    </row>
    <row r="27" spans="1:17" s="18" customFormat="1" ht="18.600000000000001">
      <c r="A27" s="309"/>
      <c r="B27" s="309"/>
      <c r="C27" s="82" t="s">
        <v>134</v>
      </c>
      <c r="D27" s="309"/>
      <c r="E27" s="309"/>
      <c r="F27" s="311"/>
      <c r="G27" s="311"/>
      <c r="H27" s="80"/>
      <c r="I27" s="80"/>
      <c r="J27" s="80"/>
      <c r="K27" s="80"/>
      <c r="L27" s="80"/>
    </row>
    <row r="28" spans="1:17" s="110" customFormat="1">
      <c r="A28" s="308"/>
      <c r="B28" s="125" t="s">
        <v>1098</v>
      </c>
      <c r="C28" s="125"/>
      <c r="D28" s="125"/>
      <c r="E28" s="125"/>
      <c r="F28" s="84"/>
      <c r="G28" s="310"/>
      <c r="H28" s="310"/>
      <c r="I28" s="310"/>
      <c r="J28" s="310"/>
      <c r="K28" s="310"/>
      <c r="L28" s="310"/>
      <c r="O28" s="97"/>
      <c r="P28" s="111"/>
      <c r="Q28" s="111"/>
    </row>
    <row r="29" spans="1:17" s="110" customFormat="1" ht="24.6" customHeight="1">
      <c r="A29" s="309"/>
      <c r="B29" s="125"/>
      <c r="C29" s="125"/>
      <c r="D29" s="125" t="s">
        <v>1099</v>
      </c>
      <c r="E29" s="125"/>
      <c r="F29" s="84"/>
      <c r="G29" s="311"/>
      <c r="H29" s="311"/>
      <c r="I29" s="311"/>
      <c r="J29" s="311"/>
      <c r="K29" s="311"/>
      <c r="L29" s="309"/>
      <c r="P29" s="112"/>
      <c r="Q29" s="112"/>
    </row>
    <row r="30" spans="1:17">
      <c r="B30" s="338"/>
      <c r="C30" s="338"/>
      <c r="D30" s="338"/>
      <c r="E30" s="338"/>
    </row>
    <row r="31" spans="1:17">
      <c r="B31" s="125"/>
      <c r="C31" s="125"/>
      <c r="D31" s="125"/>
      <c r="E31" s="125"/>
    </row>
    <row r="32" spans="1:17">
      <c r="A32" s="338"/>
      <c r="B32" s="338"/>
      <c r="C32" s="338"/>
      <c r="D32" s="338"/>
      <c r="E32" s="338"/>
    </row>
    <row r="33" spans="1:5">
      <c r="A33" s="338"/>
      <c r="B33" s="338"/>
      <c r="C33" s="338"/>
      <c r="D33" s="338"/>
      <c r="E33" s="338"/>
    </row>
    <row r="34" spans="1:5">
      <c r="A34" s="338"/>
      <c r="B34" s="338"/>
      <c r="C34" s="338"/>
      <c r="D34" s="338"/>
      <c r="E34" s="338"/>
    </row>
    <row r="35" spans="1:5">
      <c r="A35" s="338"/>
      <c r="B35" s="338"/>
      <c r="C35" s="338"/>
      <c r="D35" s="338"/>
      <c r="E35" s="338"/>
    </row>
    <row r="36" spans="1:5">
      <c r="A36" s="512"/>
      <c r="B36" s="344"/>
      <c r="C36" s="513"/>
      <c r="D36" s="514"/>
      <c r="E36" s="514"/>
    </row>
    <row r="37" spans="1:5">
      <c r="A37" s="513"/>
      <c r="B37" s="513"/>
      <c r="C37" s="344"/>
      <c r="D37" s="513"/>
      <c r="E37" s="513"/>
    </row>
    <row r="38" spans="1:5">
      <c r="A38" s="125"/>
      <c r="B38" s="125"/>
      <c r="C38" s="125"/>
      <c r="D38" s="125"/>
      <c r="E38" s="125"/>
    </row>
    <row r="39" spans="1:5">
      <c r="A39" s="125"/>
      <c r="B39" s="125"/>
      <c r="C39" s="125"/>
      <c r="D39" s="125"/>
      <c r="E39" s="125"/>
    </row>
  </sheetData>
  <mergeCells count="3">
    <mergeCell ref="I5:I7"/>
    <mergeCell ref="H5:H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>&amp;C32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H51"/>
  <sheetViews>
    <sheetView showGridLines="0" view="pageBreakPreview" zoomScaleNormal="100" zoomScaleSheetLayoutView="100" workbookViewId="0">
      <selection activeCell="O1" sqref="O1"/>
    </sheetView>
  </sheetViews>
  <sheetFormatPr defaultColWidth="9" defaultRowHeight="21"/>
  <cols>
    <col min="1" max="1" width="9.3984375" style="84" customWidth="1"/>
    <col min="2" max="2" width="8" style="84" customWidth="1"/>
    <col min="3" max="14" width="7.69921875" style="84" customWidth="1"/>
    <col min="15" max="15" width="8.3984375" style="84" customWidth="1"/>
    <col min="16" max="16" width="9.09765625" style="84" customWidth="1"/>
    <col min="17" max="17" width="11.3984375" style="84" customWidth="1"/>
    <col min="18" max="19" width="9.09765625" style="176" customWidth="1"/>
    <col min="20" max="16384" width="9" style="84"/>
  </cols>
  <sheetData>
    <row r="1" spans="1:34" s="28" customFormat="1" ht="24.6">
      <c r="A1" s="587" t="s">
        <v>1276</v>
      </c>
      <c r="R1" s="889"/>
      <c r="S1" s="889"/>
    </row>
    <row r="2" spans="1:34" s="28" customFormat="1" ht="24.6">
      <c r="A2" s="1683" t="s">
        <v>1196</v>
      </c>
      <c r="B2" s="1684"/>
      <c r="C2" s="1684"/>
      <c r="D2" s="1684"/>
      <c r="E2" s="1684"/>
      <c r="F2" s="1684"/>
      <c r="G2" s="1684"/>
      <c r="H2" s="1684"/>
      <c r="I2" s="1684"/>
      <c r="J2" s="1684"/>
      <c r="K2" s="1684"/>
      <c r="L2" s="1684"/>
      <c r="M2" s="1684"/>
      <c r="N2" s="1684"/>
      <c r="O2" s="1684"/>
      <c r="P2" s="1684"/>
      <c r="Q2" s="1684"/>
      <c r="R2" s="889"/>
      <c r="S2" s="889"/>
    </row>
    <row r="3" spans="1:34" ht="10.5" customHeight="1"/>
    <row r="4" spans="1:34">
      <c r="A4" s="201" t="s">
        <v>371</v>
      </c>
      <c r="B4" s="201" t="s">
        <v>373</v>
      </c>
      <c r="C4" s="1714" t="s">
        <v>375</v>
      </c>
      <c r="D4" s="1714"/>
      <c r="E4" s="1714"/>
      <c r="F4" s="1714"/>
      <c r="G4" s="1714"/>
      <c r="H4" s="1714"/>
      <c r="I4" s="1714"/>
      <c r="J4" s="1714"/>
      <c r="K4" s="1714"/>
      <c r="L4" s="1714"/>
      <c r="M4" s="1714"/>
      <c r="N4" s="1714"/>
      <c r="O4" s="1714"/>
      <c r="P4" s="202" t="s">
        <v>377</v>
      </c>
      <c r="Q4" s="203" t="s">
        <v>378</v>
      </c>
      <c r="R4" s="176" t="s">
        <v>732</v>
      </c>
      <c r="S4" s="176" t="s">
        <v>732</v>
      </c>
      <c r="U4" s="125"/>
      <c r="V4" s="1713" t="s">
        <v>375</v>
      </c>
      <c r="W4" s="1713"/>
      <c r="X4" s="1713"/>
      <c r="Y4" s="1713"/>
      <c r="Z4" s="1713"/>
      <c r="AA4" s="1713"/>
      <c r="AB4" s="1713"/>
      <c r="AC4" s="1713"/>
      <c r="AD4" s="1713"/>
      <c r="AE4" s="1713"/>
      <c r="AF4" s="1713"/>
      <c r="AG4" s="1713"/>
      <c r="AH4" s="1713"/>
    </row>
    <row r="5" spans="1:34">
      <c r="A5" s="204" t="s">
        <v>372</v>
      </c>
      <c r="B5" s="204" t="s">
        <v>374</v>
      </c>
      <c r="C5" s="893" t="s">
        <v>316</v>
      </c>
      <c r="D5" s="893" t="s">
        <v>317</v>
      </c>
      <c r="E5" s="893" t="s">
        <v>318</v>
      </c>
      <c r="F5" s="893" t="s">
        <v>319</v>
      </c>
      <c r="G5" s="893" t="s">
        <v>320</v>
      </c>
      <c r="H5" s="893" t="s">
        <v>321</v>
      </c>
      <c r="I5" s="893" t="s">
        <v>322</v>
      </c>
      <c r="J5" s="893" t="s">
        <v>323</v>
      </c>
      <c r="K5" s="893" t="s">
        <v>324</v>
      </c>
      <c r="L5" s="893" t="s">
        <v>325</v>
      </c>
      <c r="M5" s="893" t="s">
        <v>326</v>
      </c>
      <c r="N5" s="893" t="s">
        <v>327</v>
      </c>
      <c r="O5" s="205" t="s">
        <v>355</v>
      </c>
      <c r="P5" s="206" t="s">
        <v>376</v>
      </c>
      <c r="Q5" s="207" t="s">
        <v>379</v>
      </c>
      <c r="R5" s="176" t="s">
        <v>733</v>
      </c>
      <c r="S5" s="176" t="s">
        <v>734</v>
      </c>
      <c r="U5" s="125"/>
      <c r="V5" s="961" t="s">
        <v>316</v>
      </c>
      <c r="W5" s="961" t="s">
        <v>317</v>
      </c>
      <c r="X5" s="961" t="s">
        <v>318</v>
      </c>
      <c r="Y5" s="961" t="s">
        <v>319</v>
      </c>
      <c r="Z5" s="961" t="s">
        <v>320</v>
      </c>
      <c r="AA5" s="961" t="s">
        <v>321</v>
      </c>
      <c r="AB5" s="961" t="s">
        <v>322</v>
      </c>
      <c r="AC5" s="961" t="s">
        <v>323</v>
      </c>
      <c r="AD5" s="961" t="s">
        <v>324</v>
      </c>
      <c r="AE5" s="961" t="s">
        <v>325</v>
      </c>
      <c r="AF5" s="961" t="s">
        <v>326</v>
      </c>
      <c r="AG5" s="961" t="s">
        <v>327</v>
      </c>
      <c r="AH5" s="961" t="s">
        <v>355</v>
      </c>
    </row>
    <row r="6" spans="1:34">
      <c r="A6" s="208" t="s">
        <v>380</v>
      </c>
      <c r="B6" s="209" t="s">
        <v>381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958">
        <f t="shared" ref="O6:O19" si="0">SUM(C6:N6)</f>
        <v>0</v>
      </c>
      <c r="P6" s="957">
        <v>39.770000000000003</v>
      </c>
      <c r="Q6" s="958">
        <f>O6*P6</f>
        <v>0</v>
      </c>
      <c r="R6" s="212" t="e">
        <f>O7/O6</f>
        <v>#DIV/0!</v>
      </c>
      <c r="S6" s="212" t="e">
        <f>O7/Q6</f>
        <v>#DIV/0!</v>
      </c>
      <c r="U6" s="570" t="s">
        <v>1105</v>
      </c>
      <c r="V6" s="962">
        <f>(C6*$P$6)+(C8*$P$8)+($C$10*$P$10)+(C12*$P$12)+(C14*$P$14)+(C16*$P$16)</f>
        <v>0</v>
      </c>
      <c r="W6" s="962">
        <f>(D6*$P$6)+(D8*$P$8)+($D$10*$P$10)+(D12*$P$12)+(D14*$P$14)+(D16*$P$16)</f>
        <v>0</v>
      </c>
      <c r="X6" s="962">
        <f>(E6*$P$6)+(E8*$P$8)+($E$10*$P$10)+(E12*$P$12)+(E14*$P$14)+(E16*$P$16)</f>
        <v>0</v>
      </c>
      <c r="Y6" s="962">
        <f>(F6*$P$6)+(F8*$P$8)+($F$10*$P$10)+(F12*$P$12)+(F14*$P$14)+(F16*$P$16)</f>
        <v>0</v>
      </c>
      <c r="Z6" s="962">
        <f>(G6*$P$6)+(G8*$P$8)+($G$10*$P$10)+(G12*$P$12)+(G14*$P$14)+(G16*$P$16)</f>
        <v>0</v>
      </c>
      <c r="AA6" s="962">
        <f>(H6*$P$6)+(H8*$P$8)+($H$10*$P$10)+(H12*$P$12)+(H14*$P$14)+(H16*$P$16)</f>
        <v>0</v>
      </c>
      <c r="AB6" s="962">
        <f>(I6*$P$6)+(I8*$P$8)+($I$10*$P$10)+(I12*$P$12)+(I14*$P$14)+(I16*$P$16)</f>
        <v>0</v>
      </c>
      <c r="AC6" s="962">
        <f>(J6*$P$6)+(J8*$P$8)+($J$10*$P$10)+(J12*$P$12)+(J14*$P$14)+(J16*$P$16)</f>
        <v>0</v>
      </c>
      <c r="AD6" s="962">
        <f>(K6*$P$6)+(K8*$P$8)+($K$10*$P$10)+(K12*$P$12)+(K14*$P$14)+(K16*$P$16)</f>
        <v>0</v>
      </c>
      <c r="AE6" s="962">
        <f>(L6*$P$6)+(L8*$P$8)+($L$10*$P$10)+(L12*$P$12)+(L14*$P$14)+(L16*$P$16)</f>
        <v>0</v>
      </c>
      <c r="AF6" s="962">
        <f>(M6*$P$6)+(M8*$P$8)+($M$10*$P$10)+(M12*$P$12)+(M14*$P$14)+(M16*$P$16)</f>
        <v>0</v>
      </c>
      <c r="AG6" s="962">
        <f>(N6*$P$6)+(N8*$P$8)+($N$10*$P$10)+(N12*$P$12)+(N14*$P$14)+(N16*$P$16)</f>
        <v>0</v>
      </c>
      <c r="AH6" s="962">
        <f>SUM(V6:AG6)</f>
        <v>0</v>
      </c>
    </row>
    <row r="7" spans="1:34">
      <c r="A7" s="213" t="s">
        <v>775</v>
      </c>
      <c r="B7" s="209" t="s">
        <v>382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958">
        <f t="shared" si="0"/>
        <v>0</v>
      </c>
      <c r="P7" s="959"/>
      <c r="Q7" s="959"/>
    </row>
    <row r="8" spans="1:34">
      <c r="A8" s="1717" t="s">
        <v>383</v>
      </c>
      <c r="B8" s="209" t="s">
        <v>381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958">
        <f t="shared" si="0"/>
        <v>0</v>
      </c>
      <c r="P8" s="957">
        <v>36.42</v>
      </c>
      <c r="Q8" s="958">
        <f>O8*P8</f>
        <v>0</v>
      </c>
      <c r="R8" s="212" t="e">
        <f>O9/O8</f>
        <v>#DIV/0!</v>
      </c>
      <c r="S8" s="212" t="e">
        <f>O9/Q8</f>
        <v>#DIV/0!</v>
      </c>
    </row>
    <row r="9" spans="1:34">
      <c r="A9" s="1717"/>
      <c r="B9" s="209" t="s">
        <v>382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958">
        <f t="shared" si="0"/>
        <v>0</v>
      </c>
      <c r="P9" s="959"/>
      <c r="Q9" s="959"/>
    </row>
    <row r="10" spans="1:34" ht="21" customHeight="1">
      <c r="A10" s="1715" t="s">
        <v>384</v>
      </c>
      <c r="B10" s="209" t="s">
        <v>385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958">
        <f t="shared" si="0"/>
        <v>0</v>
      </c>
      <c r="P10" s="957">
        <v>50.23</v>
      </c>
      <c r="Q10" s="958">
        <f>O10*P10</f>
        <v>0</v>
      </c>
      <c r="R10" s="212" t="e">
        <f>O11/O10</f>
        <v>#DIV/0!</v>
      </c>
      <c r="S10" s="212" t="e">
        <f>O11/Q10</f>
        <v>#DIV/0!</v>
      </c>
    </row>
    <row r="11" spans="1:34" ht="21" customHeight="1">
      <c r="A11" s="1715"/>
      <c r="B11" s="209" t="s">
        <v>382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958">
        <f t="shared" si="0"/>
        <v>0</v>
      </c>
      <c r="P11" s="959"/>
      <c r="Q11" s="959"/>
    </row>
    <row r="12" spans="1:34" ht="21" customHeight="1">
      <c r="A12" s="1717" t="s">
        <v>387</v>
      </c>
      <c r="B12" s="209" t="s">
        <v>386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958">
        <f t="shared" si="0"/>
        <v>0</v>
      </c>
      <c r="P12" s="957">
        <v>1055</v>
      </c>
      <c r="Q12" s="958">
        <f>O12*P12</f>
        <v>0</v>
      </c>
      <c r="R12" s="212" t="e">
        <f>O13/O12</f>
        <v>#DIV/0!</v>
      </c>
      <c r="S12" s="212" t="e">
        <f>O13/Q12</f>
        <v>#DIV/0!</v>
      </c>
    </row>
    <row r="13" spans="1:34" ht="21" customHeight="1">
      <c r="A13" s="1717"/>
      <c r="B13" s="209" t="s">
        <v>382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958">
        <f t="shared" si="0"/>
        <v>0</v>
      </c>
      <c r="P13" s="959"/>
      <c r="Q13" s="959"/>
    </row>
    <row r="14" spans="1:34" ht="21" customHeight="1">
      <c r="A14" s="208" t="s">
        <v>388</v>
      </c>
      <c r="B14" s="209" t="s">
        <v>389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958">
        <f t="shared" si="0"/>
        <v>0</v>
      </c>
      <c r="P14" s="957">
        <v>26370</v>
      </c>
      <c r="Q14" s="958">
        <f>O14*P14</f>
        <v>0</v>
      </c>
      <c r="R14" s="212" t="e">
        <f>O15/O14</f>
        <v>#DIV/0!</v>
      </c>
      <c r="S14" s="212" t="e">
        <f>O15/Q14</f>
        <v>#DIV/0!</v>
      </c>
    </row>
    <row r="15" spans="1:34">
      <c r="A15" s="213" t="s">
        <v>396</v>
      </c>
      <c r="B15" s="209" t="s">
        <v>382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958">
        <f t="shared" si="0"/>
        <v>0</v>
      </c>
      <c r="P15" s="959"/>
      <c r="Q15" s="959"/>
    </row>
    <row r="16" spans="1:34">
      <c r="A16" s="208" t="s">
        <v>390</v>
      </c>
      <c r="B16" s="209" t="s">
        <v>389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958">
        <f t="shared" si="0"/>
        <v>0</v>
      </c>
      <c r="P16" s="957"/>
      <c r="Q16" s="958">
        <f>O16*P16</f>
        <v>0</v>
      </c>
      <c r="R16" s="212" t="e">
        <f>O17/O16</f>
        <v>#DIV/0!</v>
      </c>
      <c r="S16" s="212" t="e">
        <f>O17/Q16</f>
        <v>#DIV/0!</v>
      </c>
    </row>
    <row r="17" spans="1:19" ht="22.2">
      <c r="A17" s="217" t="s">
        <v>112</v>
      </c>
      <c r="B17" s="209" t="s">
        <v>382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958">
        <f t="shared" si="0"/>
        <v>0</v>
      </c>
      <c r="P17" s="959"/>
      <c r="Q17" s="959"/>
    </row>
    <row r="18" spans="1:19">
      <c r="A18" s="1717" t="s">
        <v>329</v>
      </c>
      <c r="B18" s="209" t="s">
        <v>393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958">
        <f t="shared" si="0"/>
        <v>0</v>
      </c>
      <c r="P18" s="957"/>
      <c r="Q18" s="958">
        <f>O18*P18</f>
        <v>0</v>
      </c>
      <c r="R18" s="212" t="e">
        <f>O19/O18</f>
        <v>#DIV/0!</v>
      </c>
      <c r="S18" s="212" t="e">
        <f>O19/Q18</f>
        <v>#DIV/0!</v>
      </c>
    </row>
    <row r="19" spans="1:19">
      <c r="A19" s="1717"/>
      <c r="B19" s="209" t="s">
        <v>382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958">
        <f t="shared" si="0"/>
        <v>0</v>
      </c>
      <c r="P19" s="960"/>
      <c r="Q19" s="959"/>
    </row>
    <row r="20" spans="1:19">
      <c r="A20" s="1714" t="s">
        <v>391</v>
      </c>
      <c r="B20" s="1714"/>
      <c r="C20" s="1714"/>
      <c r="D20" s="1714"/>
      <c r="E20" s="1714"/>
      <c r="F20" s="1714"/>
      <c r="G20" s="1714"/>
      <c r="H20" s="1714"/>
      <c r="I20" s="1714"/>
      <c r="J20" s="1714"/>
      <c r="K20" s="1714"/>
      <c r="L20" s="1714"/>
      <c r="M20" s="1714"/>
      <c r="N20" s="1714"/>
      <c r="O20" s="1714"/>
      <c r="P20" s="1714"/>
      <c r="Q20" s="963">
        <f>Q6+Q8+Q10</f>
        <v>0</v>
      </c>
    </row>
    <row r="21" spans="1:19">
      <c r="A21" s="1715" t="s">
        <v>392</v>
      </c>
      <c r="B21" s="209" t="s">
        <v>735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958">
        <f t="shared" ref="O21:O22" si="1">SUM(C21:N21)</f>
        <v>0</v>
      </c>
      <c r="P21" s="211"/>
      <c r="Q21" s="958">
        <f>O21*P21</f>
        <v>0</v>
      </c>
      <c r="R21" s="212" t="e">
        <f>O22/O21</f>
        <v>#DIV/0!</v>
      </c>
      <c r="S21" s="212" t="e">
        <f>O22/Q21</f>
        <v>#DIV/0!</v>
      </c>
    </row>
    <row r="22" spans="1:19">
      <c r="A22" s="1715"/>
      <c r="B22" s="209" t="s">
        <v>382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958">
        <f t="shared" si="1"/>
        <v>0</v>
      </c>
      <c r="P22" s="218"/>
      <c r="Q22" s="215"/>
    </row>
    <row r="23" spans="1:19">
      <c r="A23" s="1716" t="s">
        <v>394</v>
      </c>
      <c r="B23" s="1716"/>
      <c r="C23" s="1716"/>
      <c r="D23" s="1716"/>
      <c r="E23" s="1716"/>
      <c r="F23" s="1716"/>
      <c r="G23" s="1716"/>
      <c r="H23" s="1716"/>
      <c r="I23" s="1716"/>
      <c r="J23" s="1716"/>
      <c r="K23" s="1716"/>
      <c r="L23" s="1716"/>
      <c r="M23" s="1716"/>
      <c r="N23" s="1716"/>
      <c r="O23" s="1716"/>
      <c r="P23" s="1716"/>
      <c r="Q23" s="964">
        <v>0</v>
      </c>
    </row>
    <row r="24" spans="1:19">
      <c r="A24" s="1716" t="s">
        <v>395</v>
      </c>
      <c r="B24" s="1716"/>
      <c r="C24" s="1716"/>
      <c r="D24" s="1716"/>
      <c r="E24" s="1716"/>
      <c r="F24" s="1716"/>
      <c r="G24" s="1716"/>
      <c r="H24" s="1716"/>
      <c r="I24" s="1716"/>
      <c r="J24" s="1716"/>
      <c r="K24" s="1716"/>
      <c r="L24" s="1716"/>
      <c r="M24" s="1716"/>
      <c r="N24" s="1716"/>
      <c r="O24" s="1716"/>
      <c r="P24" s="1716"/>
      <c r="Q24" s="964">
        <f>Q23+Q20</f>
        <v>0</v>
      </c>
    </row>
    <row r="25" spans="1:19">
      <c r="A25" s="219" t="s">
        <v>25</v>
      </c>
      <c r="B25" s="133" t="s">
        <v>11</v>
      </c>
    </row>
    <row r="26" spans="1:19" s="45" customFormat="1" ht="20.25" customHeight="1">
      <c r="A26" s="220" t="s">
        <v>852</v>
      </c>
      <c r="B26" s="221" t="s">
        <v>853</v>
      </c>
      <c r="C26" s="222"/>
      <c r="D26" s="221" t="s">
        <v>854</v>
      </c>
      <c r="E26" s="223"/>
      <c r="F26" s="2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46"/>
      <c r="S26" s="46"/>
    </row>
    <row r="27" spans="1:19" s="45" customFormat="1" ht="20.25" customHeight="1">
      <c r="A27" s="224" t="s">
        <v>855</v>
      </c>
      <c r="B27" s="225" t="s">
        <v>856</v>
      </c>
      <c r="C27" s="222"/>
      <c r="D27" s="226" t="s">
        <v>857</v>
      </c>
      <c r="E27" s="223"/>
      <c r="F27" s="2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46"/>
      <c r="S27" s="46"/>
    </row>
    <row r="28" spans="1:19" s="45" customFormat="1" ht="20.25" customHeight="1">
      <c r="A28" s="224" t="s">
        <v>858</v>
      </c>
      <c r="B28" s="225" t="s">
        <v>1100</v>
      </c>
      <c r="C28" s="222"/>
      <c r="D28" s="226" t="s">
        <v>859</v>
      </c>
      <c r="E28" s="223"/>
      <c r="F28" s="2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46"/>
      <c r="S28" s="46"/>
    </row>
    <row r="29" spans="1:19" s="45" customFormat="1" ht="20.25" customHeight="1">
      <c r="A29" s="224" t="s">
        <v>860</v>
      </c>
      <c r="B29" s="225" t="s">
        <v>1101</v>
      </c>
      <c r="C29" s="222"/>
      <c r="D29" s="226" t="s">
        <v>861</v>
      </c>
      <c r="E29" s="223"/>
      <c r="F29" s="2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46"/>
      <c r="S29" s="46"/>
    </row>
    <row r="30" spans="1:19" s="45" customFormat="1" ht="20.25" customHeight="1">
      <c r="A30" s="224" t="s">
        <v>862</v>
      </c>
      <c r="B30" s="225" t="s">
        <v>1102</v>
      </c>
      <c r="C30" s="222"/>
      <c r="D30" s="226" t="s">
        <v>1103</v>
      </c>
      <c r="E30" s="223"/>
      <c r="F30" s="2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46"/>
      <c r="S30" s="46"/>
    </row>
    <row r="31" spans="1:19" s="45" customFormat="1" ht="20.25" customHeight="1">
      <c r="A31" s="224" t="s">
        <v>864</v>
      </c>
      <c r="B31" s="225" t="s">
        <v>383</v>
      </c>
      <c r="C31" s="222"/>
      <c r="D31" s="225" t="s">
        <v>863</v>
      </c>
      <c r="E31" s="223"/>
      <c r="F31" s="2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46"/>
      <c r="S31" s="46"/>
    </row>
    <row r="32" spans="1:19" s="45" customFormat="1" ht="20.25" customHeight="1">
      <c r="A32" s="224" t="s">
        <v>867</v>
      </c>
      <c r="B32" s="227" t="s">
        <v>865</v>
      </c>
      <c r="C32" s="222"/>
      <c r="D32" s="225" t="s">
        <v>866</v>
      </c>
      <c r="E32" s="223"/>
      <c r="F32" s="2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46"/>
      <c r="S32" s="46"/>
    </row>
    <row r="33" spans="1:19" s="45" customFormat="1" ht="20.25" customHeight="1">
      <c r="A33" s="224" t="s">
        <v>870</v>
      </c>
      <c r="B33" s="225" t="s">
        <v>868</v>
      </c>
      <c r="C33" s="222"/>
      <c r="D33" s="225" t="s">
        <v>869</v>
      </c>
      <c r="E33" s="223"/>
      <c r="F33" s="2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46"/>
      <c r="S33" s="46"/>
    </row>
    <row r="34" spans="1:19" s="45" customFormat="1" ht="20.25" customHeight="1">
      <c r="A34" s="224" t="s">
        <v>873</v>
      </c>
      <c r="B34" s="228" t="s">
        <v>871</v>
      </c>
      <c r="C34" s="222"/>
      <c r="D34" s="227" t="s">
        <v>872</v>
      </c>
      <c r="E34" s="229"/>
      <c r="F34" s="2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46"/>
      <c r="S34" s="46"/>
    </row>
    <row r="35" spans="1:19" s="45" customFormat="1" ht="20.25" customHeight="1">
      <c r="A35" s="224" t="s">
        <v>876</v>
      </c>
      <c r="B35" s="227" t="s">
        <v>874</v>
      </c>
      <c r="C35" s="222"/>
      <c r="D35" s="225" t="s">
        <v>875</v>
      </c>
      <c r="E35" s="229"/>
      <c r="F35" s="2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46"/>
      <c r="S35" s="46"/>
    </row>
    <row r="36" spans="1:19" s="45" customFormat="1" ht="20.25" customHeight="1">
      <c r="A36" s="224" t="s">
        <v>879</v>
      </c>
      <c r="B36" s="227" t="s">
        <v>877</v>
      </c>
      <c r="C36" s="222"/>
      <c r="D36" s="230" t="s">
        <v>878</v>
      </c>
      <c r="E36" s="229"/>
      <c r="F36" s="2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46"/>
      <c r="S36" s="46"/>
    </row>
    <row r="37" spans="1:19" s="45" customFormat="1" ht="20.25" customHeight="1">
      <c r="A37" s="224" t="s">
        <v>882</v>
      </c>
      <c r="B37" s="227" t="s">
        <v>880</v>
      </c>
      <c r="C37" s="222"/>
      <c r="D37" s="230" t="s">
        <v>881</v>
      </c>
      <c r="E37" s="229"/>
      <c r="F37" s="2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46"/>
      <c r="S37" s="46"/>
    </row>
    <row r="38" spans="1:19" s="45" customFormat="1" ht="20.25" customHeight="1">
      <c r="A38" s="224" t="s">
        <v>885</v>
      </c>
      <c r="B38" s="227" t="s">
        <v>883</v>
      </c>
      <c r="C38" s="222"/>
      <c r="D38" s="227" t="s">
        <v>884</v>
      </c>
      <c r="E38" s="229"/>
      <c r="F38" s="2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46"/>
      <c r="S38" s="46"/>
    </row>
    <row r="39" spans="1:19" s="45" customFormat="1" ht="20.25" customHeight="1">
      <c r="A39" s="224" t="s">
        <v>888</v>
      </c>
      <c r="B39" s="227" t="s">
        <v>886</v>
      </c>
      <c r="C39" s="222"/>
      <c r="D39" s="227" t="s">
        <v>887</v>
      </c>
      <c r="E39" s="229"/>
      <c r="F39" s="2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46"/>
      <c r="S39" s="46"/>
    </row>
    <row r="40" spans="1:19" s="45" customFormat="1" ht="20.25" customHeight="1">
      <c r="A40" s="224" t="s">
        <v>891</v>
      </c>
      <c r="B40" s="225" t="s">
        <v>889</v>
      </c>
      <c r="C40" s="222"/>
      <c r="D40" s="227" t="s">
        <v>890</v>
      </c>
      <c r="E40" s="229"/>
      <c r="F40" s="2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46"/>
      <c r="S40" s="46"/>
    </row>
    <row r="41" spans="1:19" s="45" customFormat="1" ht="20.25" customHeight="1">
      <c r="A41" s="224" t="s">
        <v>894</v>
      </c>
      <c r="B41" s="225" t="s">
        <v>892</v>
      </c>
      <c r="C41" s="222"/>
      <c r="D41" s="227" t="s">
        <v>893</v>
      </c>
      <c r="E41" s="229"/>
      <c r="F41" s="2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46"/>
      <c r="S41" s="46"/>
    </row>
    <row r="42" spans="1:19" s="45" customFormat="1" ht="20.25" customHeight="1">
      <c r="A42" s="224" t="s">
        <v>897</v>
      </c>
      <c r="B42" s="225" t="s">
        <v>895</v>
      </c>
      <c r="C42" s="222"/>
      <c r="D42" s="227" t="s">
        <v>896</v>
      </c>
      <c r="E42" s="229"/>
      <c r="F42" s="2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46"/>
      <c r="S42" s="46"/>
    </row>
    <row r="43" spans="1:19" s="45" customFormat="1" ht="20.25" customHeight="1">
      <c r="A43" s="224" t="s">
        <v>900</v>
      </c>
      <c r="B43" s="227" t="s">
        <v>898</v>
      </c>
      <c r="C43" s="222"/>
      <c r="D43" s="227" t="s">
        <v>899</v>
      </c>
      <c r="E43" s="229"/>
      <c r="F43" s="2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6"/>
      <c r="S43" s="46"/>
    </row>
    <row r="44" spans="1:19" s="45" customFormat="1" ht="20.25" customHeight="1">
      <c r="A44" s="224" t="s">
        <v>903</v>
      </c>
      <c r="B44" s="227" t="s">
        <v>901</v>
      </c>
      <c r="C44" s="222"/>
      <c r="D44" s="227" t="s">
        <v>902</v>
      </c>
      <c r="E44" s="229"/>
      <c r="F44" s="2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46"/>
      <c r="S44" s="46"/>
    </row>
    <row r="45" spans="1:19" s="45" customFormat="1" ht="20.25" customHeight="1">
      <c r="A45" s="224" t="s">
        <v>906</v>
      </c>
      <c r="B45" s="227" t="s">
        <v>904</v>
      </c>
      <c r="C45" s="222"/>
      <c r="D45" s="227" t="s">
        <v>905</v>
      </c>
      <c r="E45" s="229"/>
      <c r="F45" s="2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46"/>
      <c r="S45" s="46"/>
    </row>
    <row r="46" spans="1:19" s="45" customFormat="1" ht="20.25" customHeight="1">
      <c r="A46" s="224" t="s">
        <v>909</v>
      </c>
      <c r="B46" s="225" t="s">
        <v>907</v>
      </c>
      <c r="C46" s="222"/>
      <c r="D46" s="231" t="s">
        <v>908</v>
      </c>
      <c r="E46" s="223"/>
      <c r="F46" s="2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46"/>
      <c r="S46" s="46"/>
    </row>
    <row r="47" spans="1:19" s="45" customFormat="1" ht="20.25" customHeight="1">
      <c r="A47" s="224" t="s">
        <v>912</v>
      </c>
      <c r="B47" s="225" t="s">
        <v>910</v>
      </c>
      <c r="C47" s="222"/>
      <c r="D47" s="225" t="s">
        <v>911</v>
      </c>
      <c r="E47" s="223"/>
      <c r="F47" s="2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46"/>
      <c r="S47" s="46"/>
    </row>
    <row r="48" spans="1:19" s="45" customFormat="1" ht="20.25" customHeight="1">
      <c r="A48" s="224" t="s">
        <v>915</v>
      </c>
      <c r="B48" s="225" t="s">
        <v>913</v>
      </c>
      <c r="C48" s="222"/>
      <c r="D48" s="225" t="s">
        <v>914</v>
      </c>
      <c r="E48" s="223"/>
      <c r="F48" s="2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46"/>
      <c r="S48" s="46"/>
    </row>
    <row r="49" spans="1:19" s="45" customFormat="1" ht="20.25" customHeight="1">
      <c r="A49" s="224" t="s">
        <v>918</v>
      </c>
      <c r="B49" s="227" t="s">
        <v>916</v>
      </c>
      <c r="C49" s="222"/>
      <c r="D49" s="231" t="s">
        <v>917</v>
      </c>
      <c r="E49" s="223"/>
      <c r="F49" s="2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46"/>
      <c r="S49" s="46"/>
    </row>
    <row r="50" spans="1:19" s="45" customFormat="1" ht="20.25" customHeight="1">
      <c r="A50" s="224" t="s">
        <v>1104</v>
      </c>
      <c r="B50" s="225" t="s">
        <v>919</v>
      </c>
      <c r="C50" s="222"/>
      <c r="D50" s="225" t="s">
        <v>920</v>
      </c>
      <c r="E50" s="223"/>
      <c r="F50" s="2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46"/>
      <c r="S50" s="46"/>
    </row>
    <row r="51" spans="1:19">
      <c r="A51" s="232" t="s">
        <v>397</v>
      </c>
      <c r="B51" s="1712" t="s">
        <v>921</v>
      </c>
      <c r="C51" s="1712"/>
      <c r="D51" s="1712"/>
      <c r="E51" s="1712"/>
      <c r="F51" s="1712"/>
      <c r="G51" s="1712"/>
      <c r="H51" s="1712"/>
      <c r="I51" s="1712"/>
      <c r="J51" s="1712"/>
      <c r="K51" s="1712"/>
      <c r="L51" s="1712"/>
      <c r="M51" s="1712"/>
      <c r="N51" s="1712"/>
      <c r="O51" s="1712"/>
      <c r="P51" s="1712"/>
      <c r="Q51" s="1712"/>
    </row>
  </sheetData>
  <mergeCells count="12">
    <mergeCell ref="A2:Q2"/>
    <mergeCell ref="C4:O4"/>
    <mergeCell ref="A8:A9"/>
    <mergeCell ref="A10:A11"/>
    <mergeCell ref="A12:A13"/>
    <mergeCell ref="B51:Q51"/>
    <mergeCell ref="V4:AH4"/>
    <mergeCell ref="A20:P20"/>
    <mergeCell ref="A21:A22"/>
    <mergeCell ref="A23:P23"/>
    <mergeCell ref="A24:P24"/>
    <mergeCell ref="A18:A19"/>
  </mergeCells>
  <pageMargins left="0.39370078740157483" right="0.19685039370078741" top="0.78740157480314965" bottom="0.19685039370078741" header="0.31496062992125984" footer="0.31496062992125984"/>
  <pageSetup paperSize="9" scale="94" firstPageNumber="13" orientation="landscape" r:id="rId1"/>
  <headerFooter>
    <oddFooter>&amp;C33</oddFooter>
  </headerFooter>
  <rowBreaks count="1" manualBreakCount="1">
    <brk id="25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J27"/>
  <sheetViews>
    <sheetView showGridLines="0" view="pageBreakPreview" zoomScaleNormal="100" zoomScaleSheetLayoutView="100" workbookViewId="0">
      <selection activeCell="C13" sqref="C13"/>
    </sheetView>
  </sheetViews>
  <sheetFormatPr defaultColWidth="9" defaultRowHeight="21"/>
  <cols>
    <col min="1" max="6" width="11.59765625" style="84" customWidth="1"/>
    <col min="7" max="7" width="12.19921875" style="84" customWidth="1"/>
    <col min="8" max="8" width="10.5" style="84" customWidth="1"/>
    <col min="9" max="10" width="11.59765625" style="84" customWidth="1"/>
    <col min="11" max="16384" width="9" style="84"/>
  </cols>
  <sheetData>
    <row r="1" spans="1:10" s="28" customFormat="1" ht="24.6">
      <c r="A1" s="587" t="s">
        <v>1277</v>
      </c>
    </row>
    <row r="2" spans="1:10" s="28" customFormat="1" ht="24.6">
      <c r="C2" s="28" t="s">
        <v>398</v>
      </c>
      <c r="G2" s="28" t="s">
        <v>776</v>
      </c>
    </row>
    <row r="3" spans="1:10" ht="12" customHeight="1"/>
    <row r="4" spans="1:10" ht="24.6">
      <c r="A4" s="1684" t="s">
        <v>1197</v>
      </c>
      <c r="B4" s="1684"/>
      <c r="C4" s="1684"/>
      <c r="D4" s="1684"/>
      <c r="E4" s="1684"/>
      <c r="F4" s="1684"/>
      <c r="G4" s="1684"/>
      <c r="H4" s="1684"/>
      <c r="I4" s="1684"/>
      <c r="J4" s="1684"/>
    </row>
    <row r="5" spans="1:10" ht="13.5" customHeight="1"/>
    <row r="6" spans="1:10" ht="21" customHeight="1">
      <c r="A6" s="1724" t="s">
        <v>309</v>
      </c>
      <c r="B6" s="1724" t="s">
        <v>401</v>
      </c>
      <c r="C6" s="1724" t="s">
        <v>399</v>
      </c>
      <c r="D6" s="1724"/>
      <c r="E6" s="1724"/>
      <c r="F6" s="1724" t="s">
        <v>777</v>
      </c>
      <c r="G6" s="1731" t="s">
        <v>778</v>
      </c>
      <c r="H6" s="1732"/>
      <c r="I6" s="1725" t="s">
        <v>397</v>
      </c>
      <c r="J6" s="1726"/>
    </row>
    <row r="7" spans="1:10">
      <c r="A7" s="1724"/>
      <c r="B7" s="1724"/>
      <c r="C7" s="1724"/>
      <c r="D7" s="1724"/>
      <c r="E7" s="1724"/>
      <c r="F7" s="1724"/>
      <c r="G7" s="1733"/>
      <c r="H7" s="1734"/>
      <c r="I7" s="1727"/>
      <c r="J7" s="1728"/>
    </row>
    <row r="8" spans="1:10">
      <c r="A8" s="1724"/>
      <c r="B8" s="1724"/>
      <c r="C8" s="1724"/>
      <c r="D8" s="1724"/>
      <c r="E8" s="1724"/>
      <c r="F8" s="1724"/>
      <c r="G8" s="1733"/>
      <c r="H8" s="1734"/>
      <c r="I8" s="1727"/>
      <c r="J8" s="1728"/>
    </row>
    <row r="9" spans="1:10">
      <c r="A9" s="1724"/>
      <c r="B9" s="1724"/>
      <c r="C9" s="892" t="s">
        <v>371</v>
      </c>
      <c r="D9" s="892" t="s">
        <v>364</v>
      </c>
      <c r="E9" s="892" t="s">
        <v>400</v>
      </c>
      <c r="F9" s="1724"/>
      <c r="G9" s="1735"/>
      <c r="H9" s="1736"/>
      <c r="I9" s="1729"/>
      <c r="J9" s="1730"/>
    </row>
    <row r="10" spans="1:10">
      <c r="A10" s="116" t="s">
        <v>316</v>
      </c>
      <c r="B10" s="117"/>
      <c r="C10" s="233"/>
      <c r="D10" s="234"/>
      <c r="E10" s="233"/>
      <c r="F10" s="120"/>
      <c r="G10" s="1718"/>
      <c r="H10" s="1719"/>
      <c r="I10" s="1722"/>
      <c r="J10" s="1723"/>
    </row>
    <row r="11" spans="1:10">
      <c r="A11" s="116" t="s">
        <v>317</v>
      </c>
      <c r="B11" s="117"/>
      <c r="C11" s="233"/>
      <c r="D11" s="234"/>
      <c r="E11" s="233"/>
      <c r="F11" s="120"/>
      <c r="G11" s="1718"/>
      <c r="H11" s="1719"/>
      <c r="I11" s="1722"/>
      <c r="J11" s="1723"/>
    </row>
    <row r="12" spans="1:10">
      <c r="A12" s="116" t="s">
        <v>318</v>
      </c>
      <c r="B12" s="117"/>
      <c r="C12" s="233"/>
      <c r="D12" s="234"/>
      <c r="E12" s="233"/>
      <c r="F12" s="120"/>
      <c r="G12" s="1718"/>
      <c r="H12" s="1719"/>
      <c r="I12" s="1722"/>
      <c r="J12" s="1723"/>
    </row>
    <row r="13" spans="1:10">
      <c r="A13" s="116" t="s">
        <v>319</v>
      </c>
      <c r="B13" s="117"/>
      <c r="C13" s="233"/>
      <c r="D13" s="234"/>
      <c r="E13" s="233"/>
      <c r="F13" s="120"/>
      <c r="G13" s="1718"/>
      <c r="H13" s="1719"/>
      <c r="I13" s="1722"/>
      <c r="J13" s="1723"/>
    </row>
    <row r="14" spans="1:10">
      <c r="A14" s="116" t="s">
        <v>320</v>
      </c>
      <c r="B14" s="117"/>
      <c r="C14" s="233"/>
      <c r="D14" s="234"/>
      <c r="E14" s="233"/>
      <c r="F14" s="120"/>
      <c r="G14" s="1718"/>
      <c r="H14" s="1719"/>
      <c r="I14" s="1722"/>
      <c r="J14" s="1723"/>
    </row>
    <row r="15" spans="1:10">
      <c r="A15" s="116" t="s">
        <v>321</v>
      </c>
      <c r="B15" s="117"/>
      <c r="D15" s="234"/>
      <c r="E15" s="233"/>
      <c r="F15" s="120"/>
      <c r="G15" s="1718"/>
      <c r="H15" s="1719"/>
      <c r="I15" s="1722"/>
      <c r="J15" s="1723"/>
    </row>
    <row r="16" spans="1:10">
      <c r="A16" s="116" t="s">
        <v>322</v>
      </c>
      <c r="B16" s="117"/>
      <c r="C16" s="233"/>
      <c r="D16" s="234"/>
      <c r="E16" s="233"/>
      <c r="F16" s="120"/>
      <c r="G16" s="1718"/>
      <c r="H16" s="1719"/>
      <c r="I16" s="1722"/>
      <c r="J16" s="1723"/>
    </row>
    <row r="17" spans="1:10">
      <c r="A17" s="116" t="s">
        <v>323</v>
      </c>
      <c r="B17" s="117"/>
      <c r="C17" s="233"/>
      <c r="D17" s="234"/>
      <c r="E17" s="233"/>
      <c r="F17" s="120"/>
      <c r="G17" s="1718"/>
      <c r="H17" s="1719"/>
      <c r="I17" s="1722"/>
      <c r="J17" s="1723"/>
    </row>
    <row r="18" spans="1:10">
      <c r="A18" s="116" t="s">
        <v>324</v>
      </c>
      <c r="B18" s="117"/>
      <c r="C18" s="233"/>
      <c r="D18" s="234"/>
      <c r="E18" s="233"/>
      <c r="F18" s="120"/>
      <c r="G18" s="1718"/>
      <c r="H18" s="1719"/>
      <c r="I18" s="1722"/>
      <c r="J18" s="1723"/>
    </row>
    <row r="19" spans="1:10">
      <c r="A19" s="116" t="s">
        <v>325</v>
      </c>
      <c r="B19" s="117"/>
      <c r="C19" s="233"/>
      <c r="D19" s="234"/>
      <c r="E19" s="233"/>
      <c r="F19" s="120"/>
      <c r="G19" s="1718"/>
      <c r="H19" s="1719"/>
      <c r="I19" s="1722"/>
      <c r="J19" s="1723"/>
    </row>
    <row r="20" spans="1:10">
      <c r="A20" s="116" t="s">
        <v>326</v>
      </c>
      <c r="B20" s="117"/>
      <c r="C20" s="233"/>
      <c r="D20" s="234"/>
      <c r="E20" s="233"/>
      <c r="F20" s="120"/>
      <c r="G20" s="1718"/>
      <c r="H20" s="1719"/>
      <c r="I20" s="1722"/>
      <c r="J20" s="1723"/>
    </row>
    <row r="21" spans="1:10">
      <c r="A21" s="116" t="s">
        <v>327</v>
      </c>
      <c r="B21" s="117"/>
      <c r="C21" s="233"/>
      <c r="D21" s="234"/>
      <c r="E21" s="233"/>
      <c r="F21" s="120"/>
      <c r="G21" s="1718"/>
      <c r="H21" s="1719"/>
      <c r="I21" s="1722"/>
      <c r="J21" s="1723"/>
    </row>
    <row r="22" spans="1:10">
      <c r="A22" s="1716" t="s">
        <v>355</v>
      </c>
      <c r="B22" s="1716"/>
      <c r="C22" s="1716"/>
      <c r="D22" s="119"/>
      <c r="E22" s="233"/>
      <c r="F22" s="120"/>
      <c r="G22" s="1718"/>
      <c r="H22" s="1719"/>
      <c r="I22" s="1720"/>
      <c r="J22" s="1721"/>
    </row>
    <row r="23" spans="1:10">
      <c r="A23" s="176"/>
      <c r="B23" s="235"/>
      <c r="C23" s="235"/>
      <c r="D23" s="235"/>
      <c r="E23" s="235"/>
      <c r="F23" s="235"/>
      <c r="G23" s="235"/>
      <c r="H23" s="235"/>
      <c r="I23" s="235"/>
      <c r="J23" s="176"/>
    </row>
    <row r="27" spans="1:10">
      <c r="C27" s="27"/>
    </row>
  </sheetData>
  <mergeCells count="34">
    <mergeCell ref="I15:J15"/>
    <mergeCell ref="A4:J4"/>
    <mergeCell ref="A6:A9"/>
    <mergeCell ref="B6:B9"/>
    <mergeCell ref="C6:E8"/>
    <mergeCell ref="F6:F9"/>
    <mergeCell ref="I6:J9"/>
    <mergeCell ref="I10:J10"/>
    <mergeCell ref="I11:J11"/>
    <mergeCell ref="I12:J12"/>
    <mergeCell ref="I13:J13"/>
    <mergeCell ref="I14:J14"/>
    <mergeCell ref="G6:H9"/>
    <mergeCell ref="G10:H10"/>
    <mergeCell ref="G11:H11"/>
    <mergeCell ref="G12:H12"/>
    <mergeCell ref="A22:C22"/>
    <mergeCell ref="I22:J22"/>
    <mergeCell ref="I16:J16"/>
    <mergeCell ref="I17:J17"/>
    <mergeCell ref="I18:J18"/>
    <mergeCell ref="I19:J19"/>
    <mergeCell ref="I20:J20"/>
    <mergeCell ref="I21:J21"/>
    <mergeCell ref="G22:H22"/>
    <mergeCell ref="G18:H18"/>
    <mergeCell ref="G19:H19"/>
    <mergeCell ref="G20:H20"/>
    <mergeCell ref="G21:H21"/>
    <mergeCell ref="G13:H13"/>
    <mergeCell ref="G14:H14"/>
    <mergeCell ref="G15:H15"/>
    <mergeCell ref="G16:H16"/>
    <mergeCell ref="G17:H17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&amp;C34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03073" r:id="rId4" name="Check Box 1">
              <controlPr defaultSize="0" autoFill="0" autoLine="0" autoPict="0">
                <anchor moveWithCells="1">
                  <from>
                    <xdr:col>2</xdr:col>
                    <xdr:colOff>83820</xdr:colOff>
                    <xdr:row>1</xdr:row>
                    <xdr:rowOff>0</xdr:rowOff>
                  </from>
                  <to>
                    <xdr:col>2</xdr:col>
                    <xdr:colOff>403860</xdr:colOff>
                    <xdr:row>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03074" r:id="rId5" name="Check Box 2">
              <controlPr defaultSize="0" autoFill="0" autoLine="0" autoPict="0">
                <anchor moveWithCells="1">
                  <from>
                    <xdr:col>6</xdr:col>
                    <xdr:colOff>76200</xdr:colOff>
                    <xdr:row>1</xdr:row>
                    <xdr:rowOff>0</xdr:rowOff>
                  </from>
                  <to>
                    <xdr:col>6</xdr:col>
                    <xdr:colOff>381000</xdr:colOff>
                    <xdr:row>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8"/>
  <sheetViews>
    <sheetView showGridLines="0" view="pageBreakPreview" zoomScaleNormal="100" zoomScaleSheetLayoutView="100" workbookViewId="0">
      <selection activeCell="C9" sqref="C9"/>
    </sheetView>
  </sheetViews>
  <sheetFormatPr defaultColWidth="9" defaultRowHeight="24.6"/>
  <cols>
    <col min="1" max="1" width="21.59765625" style="490" customWidth="1"/>
    <col min="2" max="2" width="17.69921875" style="490" customWidth="1"/>
    <col min="3" max="3" width="15.59765625" style="490" customWidth="1"/>
    <col min="4" max="4" width="11.59765625" style="490" customWidth="1"/>
    <col min="5" max="5" width="12.19921875" style="490" customWidth="1"/>
    <col min="6" max="6" width="0" style="490" hidden="1" customWidth="1"/>
    <col min="7" max="7" width="8.69921875" style="490" hidden="1" customWidth="1"/>
    <col min="8" max="256" width="9" style="490"/>
    <col min="257" max="257" width="21.59765625" style="490" customWidth="1"/>
    <col min="258" max="258" width="17.69921875" style="490" customWidth="1"/>
    <col min="259" max="259" width="15.59765625" style="490" customWidth="1"/>
    <col min="260" max="260" width="11.59765625" style="490" customWidth="1"/>
    <col min="261" max="261" width="12.19921875" style="490" customWidth="1"/>
    <col min="262" max="263" width="0" style="490" hidden="1" customWidth="1"/>
    <col min="264" max="512" width="9" style="490"/>
    <col min="513" max="513" width="21.59765625" style="490" customWidth="1"/>
    <col min="514" max="514" width="17.69921875" style="490" customWidth="1"/>
    <col min="515" max="515" width="15.59765625" style="490" customWidth="1"/>
    <col min="516" max="516" width="11.59765625" style="490" customWidth="1"/>
    <col min="517" max="517" width="12.19921875" style="490" customWidth="1"/>
    <col min="518" max="519" width="0" style="490" hidden="1" customWidth="1"/>
    <col min="520" max="768" width="9" style="490"/>
    <col min="769" max="769" width="21.59765625" style="490" customWidth="1"/>
    <col min="770" max="770" width="17.69921875" style="490" customWidth="1"/>
    <col min="771" max="771" width="15.59765625" style="490" customWidth="1"/>
    <col min="772" max="772" width="11.59765625" style="490" customWidth="1"/>
    <col min="773" max="773" width="12.19921875" style="490" customWidth="1"/>
    <col min="774" max="775" width="0" style="490" hidden="1" customWidth="1"/>
    <col min="776" max="1024" width="9" style="490"/>
    <col min="1025" max="1025" width="21.59765625" style="490" customWidth="1"/>
    <col min="1026" max="1026" width="17.69921875" style="490" customWidth="1"/>
    <col min="1027" max="1027" width="15.59765625" style="490" customWidth="1"/>
    <col min="1028" max="1028" width="11.59765625" style="490" customWidth="1"/>
    <col min="1029" max="1029" width="12.19921875" style="490" customWidth="1"/>
    <col min="1030" max="1031" width="0" style="490" hidden="1" customWidth="1"/>
    <col min="1032" max="1280" width="9" style="490"/>
    <col min="1281" max="1281" width="21.59765625" style="490" customWidth="1"/>
    <col min="1282" max="1282" width="17.69921875" style="490" customWidth="1"/>
    <col min="1283" max="1283" width="15.59765625" style="490" customWidth="1"/>
    <col min="1284" max="1284" width="11.59765625" style="490" customWidth="1"/>
    <col min="1285" max="1285" width="12.19921875" style="490" customWidth="1"/>
    <col min="1286" max="1287" width="0" style="490" hidden="1" customWidth="1"/>
    <col min="1288" max="1536" width="9" style="490"/>
    <col min="1537" max="1537" width="21.59765625" style="490" customWidth="1"/>
    <col min="1538" max="1538" width="17.69921875" style="490" customWidth="1"/>
    <col min="1539" max="1539" width="15.59765625" style="490" customWidth="1"/>
    <col min="1540" max="1540" width="11.59765625" style="490" customWidth="1"/>
    <col min="1541" max="1541" width="12.19921875" style="490" customWidth="1"/>
    <col min="1542" max="1543" width="0" style="490" hidden="1" customWidth="1"/>
    <col min="1544" max="1792" width="9" style="490"/>
    <col min="1793" max="1793" width="21.59765625" style="490" customWidth="1"/>
    <col min="1794" max="1794" width="17.69921875" style="490" customWidth="1"/>
    <col min="1795" max="1795" width="15.59765625" style="490" customWidth="1"/>
    <col min="1796" max="1796" width="11.59765625" style="490" customWidth="1"/>
    <col min="1797" max="1797" width="12.19921875" style="490" customWidth="1"/>
    <col min="1798" max="1799" width="0" style="490" hidden="1" customWidth="1"/>
    <col min="1800" max="2048" width="9" style="490"/>
    <col min="2049" max="2049" width="21.59765625" style="490" customWidth="1"/>
    <col min="2050" max="2050" width="17.69921875" style="490" customWidth="1"/>
    <col min="2051" max="2051" width="15.59765625" style="490" customWidth="1"/>
    <col min="2052" max="2052" width="11.59765625" style="490" customWidth="1"/>
    <col min="2053" max="2053" width="12.19921875" style="490" customWidth="1"/>
    <col min="2054" max="2055" width="0" style="490" hidden="1" customWidth="1"/>
    <col min="2056" max="2304" width="9" style="490"/>
    <col min="2305" max="2305" width="21.59765625" style="490" customWidth="1"/>
    <col min="2306" max="2306" width="17.69921875" style="490" customWidth="1"/>
    <col min="2307" max="2307" width="15.59765625" style="490" customWidth="1"/>
    <col min="2308" max="2308" width="11.59765625" style="490" customWidth="1"/>
    <col min="2309" max="2309" width="12.19921875" style="490" customWidth="1"/>
    <col min="2310" max="2311" width="0" style="490" hidden="1" customWidth="1"/>
    <col min="2312" max="2560" width="9" style="490"/>
    <col min="2561" max="2561" width="21.59765625" style="490" customWidth="1"/>
    <col min="2562" max="2562" width="17.69921875" style="490" customWidth="1"/>
    <col min="2563" max="2563" width="15.59765625" style="490" customWidth="1"/>
    <col min="2564" max="2564" width="11.59765625" style="490" customWidth="1"/>
    <col min="2565" max="2565" width="12.19921875" style="490" customWidth="1"/>
    <col min="2566" max="2567" width="0" style="490" hidden="1" customWidth="1"/>
    <col min="2568" max="2816" width="9" style="490"/>
    <col min="2817" max="2817" width="21.59765625" style="490" customWidth="1"/>
    <col min="2818" max="2818" width="17.69921875" style="490" customWidth="1"/>
    <col min="2819" max="2819" width="15.59765625" style="490" customWidth="1"/>
    <col min="2820" max="2820" width="11.59765625" style="490" customWidth="1"/>
    <col min="2821" max="2821" width="12.19921875" style="490" customWidth="1"/>
    <col min="2822" max="2823" width="0" style="490" hidden="1" customWidth="1"/>
    <col min="2824" max="3072" width="9" style="490"/>
    <col min="3073" max="3073" width="21.59765625" style="490" customWidth="1"/>
    <col min="3074" max="3074" width="17.69921875" style="490" customWidth="1"/>
    <col min="3075" max="3075" width="15.59765625" style="490" customWidth="1"/>
    <col min="3076" max="3076" width="11.59765625" style="490" customWidth="1"/>
    <col min="3077" max="3077" width="12.19921875" style="490" customWidth="1"/>
    <col min="3078" max="3079" width="0" style="490" hidden="1" customWidth="1"/>
    <col min="3080" max="3328" width="9" style="490"/>
    <col min="3329" max="3329" width="21.59765625" style="490" customWidth="1"/>
    <col min="3330" max="3330" width="17.69921875" style="490" customWidth="1"/>
    <col min="3331" max="3331" width="15.59765625" style="490" customWidth="1"/>
    <col min="3332" max="3332" width="11.59765625" style="490" customWidth="1"/>
    <col min="3333" max="3333" width="12.19921875" style="490" customWidth="1"/>
    <col min="3334" max="3335" width="0" style="490" hidden="1" customWidth="1"/>
    <col min="3336" max="3584" width="9" style="490"/>
    <col min="3585" max="3585" width="21.59765625" style="490" customWidth="1"/>
    <col min="3586" max="3586" width="17.69921875" style="490" customWidth="1"/>
    <col min="3587" max="3587" width="15.59765625" style="490" customWidth="1"/>
    <col min="3588" max="3588" width="11.59765625" style="490" customWidth="1"/>
    <col min="3589" max="3589" width="12.19921875" style="490" customWidth="1"/>
    <col min="3590" max="3591" width="0" style="490" hidden="1" customWidth="1"/>
    <col min="3592" max="3840" width="9" style="490"/>
    <col min="3841" max="3841" width="21.59765625" style="490" customWidth="1"/>
    <col min="3842" max="3842" width="17.69921875" style="490" customWidth="1"/>
    <col min="3843" max="3843" width="15.59765625" style="490" customWidth="1"/>
    <col min="3844" max="3844" width="11.59765625" style="490" customWidth="1"/>
    <col min="3845" max="3845" width="12.19921875" style="490" customWidth="1"/>
    <col min="3846" max="3847" width="0" style="490" hidden="1" customWidth="1"/>
    <col min="3848" max="4096" width="9" style="490"/>
    <col min="4097" max="4097" width="21.59765625" style="490" customWidth="1"/>
    <col min="4098" max="4098" width="17.69921875" style="490" customWidth="1"/>
    <col min="4099" max="4099" width="15.59765625" style="490" customWidth="1"/>
    <col min="4100" max="4100" width="11.59765625" style="490" customWidth="1"/>
    <col min="4101" max="4101" width="12.19921875" style="490" customWidth="1"/>
    <col min="4102" max="4103" width="0" style="490" hidden="1" customWidth="1"/>
    <col min="4104" max="4352" width="9" style="490"/>
    <col min="4353" max="4353" width="21.59765625" style="490" customWidth="1"/>
    <col min="4354" max="4354" width="17.69921875" style="490" customWidth="1"/>
    <col min="4355" max="4355" width="15.59765625" style="490" customWidth="1"/>
    <col min="4356" max="4356" width="11.59765625" style="490" customWidth="1"/>
    <col min="4357" max="4357" width="12.19921875" style="490" customWidth="1"/>
    <col min="4358" max="4359" width="0" style="490" hidden="1" customWidth="1"/>
    <col min="4360" max="4608" width="9" style="490"/>
    <col min="4609" max="4609" width="21.59765625" style="490" customWidth="1"/>
    <col min="4610" max="4610" width="17.69921875" style="490" customWidth="1"/>
    <col min="4611" max="4611" width="15.59765625" style="490" customWidth="1"/>
    <col min="4612" max="4612" width="11.59765625" style="490" customWidth="1"/>
    <col min="4613" max="4613" width="12.19921875" style="490" customWidth="1"/>
    <col min="4614" max="4615" width="0" style="490" hidden="1" customWidth="1"/>
    <col min="4616" max="4864" width="9" style="490"/>
    <col min="4865" max="4865" width="21.59765625" style="490" customWidth="1"/>
    <col min="4866" max="4866" width="17.69921875" style="490" customWidth="1"/>
    <col min="4867" max="4867" width="15.59765625" style="490" customWidth="1"/>
    <col min="4868" max="4868" width="11.59765625" style="490" customWidth="1"/>
    <col min="4869" max="4869" width="12.19921875" style="490" customWidth="1"/>
    <col min="4870" max="4871" width="0" style="490" hidden="1" customWidth="1"/>
    <col min="4872" max="5120" width="9" style="490"/>
    <col min="5121" max="5121" width="21.59765625" style="490" customWidth="1"/>
    <col min="5122" max="5122" width="17.69921875" style="490" customWidth="1"/>
    <col min="5123" max="5123" width="15.59765625" style="490" customWidth="1"/>
    <col min="5124" max="5124" width="11.59765625" style="490" customWidth="1"/>
    <col min="5125" max="5125" width="12.19921875" style="490" customWidth="1"/>
    <col min="5126" max="5127" width="0" style="490" hidden="1" customWidth="1"/>
    <col min="5128" max="5376" width="9" style="490"/>
    <col min="5377" max="5377" width="21.59765625" style="490" customWidth="1"/>
    <col min="5378" max="5378" width="17.69921875" style="490" customWidth="1"/>
    <col min="5379" max="5379" width="15.59765625" style="490" customWidth="1"/>
    <col min="5380" max="5380" width="11.59765625" style="490" customWidth="1"/>
    <col min="5381" max="5381" width="12.19921875" style="490" customWidth="1"/>
    <col min="5382" max="5383" width="0" style="490" hidden="1" customWidth="1"/>
    <col min="5384" max="5632" width="9" style="490"/>
    <col min="5633" max="5633" width="21.59765625" style="490" customWidth="1"/>
    <col min="5634" max="5634" width="17.69921875" style="490" customWidth="1"/>
    <col min="5635" max="5635" width="15.59765625" style="490" customWidth="1"/>
    <col min="5636" max="5636" width="11.59765625" style="490" customWidth="1"/>
    <col min="5637" max="5637" width="12.19921875" style="490" customWidth="1"/>
    <col min="5638" max="5639" width="0" style="490" hidden="1" customWidth="1"/>
    <col min="5640" max="5888" width="9" style="490"/>
    <col min="5889" max="5889" width="21.59765625" style="490" customWidth="1"/>
    <col min="5890" max="5890" width="17.69921875" style="490" customWidth="1"/>
    <col min="5891" max="5891" width="15.59765625" style="490" customWidth="1"/>
    <col min="5892" max="5892" width="11.59765625" style="490" customWidth="1"/>
    <col min="5893" max="5893" width="12.19921875" style="490" customWidth="1"/>
    <col min="5894" max="5895" width="0" style="490" hidden="1" customWidth="1"/>
    <col min="5896" max="6144" width="9" style="490"/>
    <col min="6145" max="6145" width="21.59765625" style="490" customWidth="1"/>
    <col min="6146" max="6146" width="17.69921875" style="490" customWidth="1"/>
    <col min="6147" max="6147" width="15.59765625" style="490" customWidth="1"/>
    <col min="6148" max="6148" width="11.59765625" style="490" customWidth="1"/>
    <col min="6149" max="6149" width="12.19921875" style="490" customWidth="1"/>
    <col min="6150" max="6151" width="0" style="490" hidden="1" customWidth="1"/>
    <col min="6152" max="6400" width="9" style="490"/>
    <col min="6401" max="6401" width="21.59765625" style="490" customWidth="1"/>
    <col min="6402" max="6402" width="17.69921875" style="490" customWidth="1"/>
    <col min="6403" max="6403" width="15.59765625" style="490" customWidth="1"/>
    <col min="6404" max="6404" width="11.59765625" style="490" customWidth="1"/>
    <col min="6405" max="6405" width="12.19921875" style="490" customWidth="1"/>
    <col min="6406" max="6407" width="0" style="490" hidden="1" customWidth="1"/>
    <col min="6408" max="6656" width="9" style="490"/>
    <col min="6657" max="6657" width="21.59765625" style="490" customWidth="1"/>
    <col min="6658" max="6658" width="17.69921875" style="490" customWidth="1"/>
    <col min="6659" max="6659" width="15.59765625" style="490" customWidth="1"/>
    <col min="6660" max="6660" width="11.59765625" style="490" customWidth="1"/>
    <col min="6661" max="6661" width="12.19921875" style="490" customWidth="1"/>
    <col min="6662" max="6663" width="0" style="490" hidden="1" customWidth="1"/>
    <col min="6664" max="6912" width="9" style="490"/>
    <col min="6913" max="6913" width="21.59765625" style="490" customWidth="1"/>
    <col min="6914" max="6914" width="17.69921875" style="490" customWidth="1"/>
    <col min="6915" max="6915" width="15.59765625" style="490" customWidth="1"/>
    <col min="6916" max="6916" width="11.59765625" style="490" customWidth="1"/>
    <col min="6917" max="6917" width="12.19921875" style="490" customWidth="1"/>
    <col min="6918" max="6919" width="0" style="490" hidden="1" customWidth="1"/>
    <col min="6920" max="7168" width="9" style="490"/>
    <col min="7169" max="7169" width="21.59765625" style="490" customWidth="1"/>
    <col min="7170" max="7170" width="17.69921875" style="490" customWidth="1"/>
    <col min="7171" max="7171" width="15.59765625" style="490" customWidth="1"/>
    <col min="7172" max="7172" width="11.59765625" style="490" customWidth="1"/>
    <col min="7173" max="7173" width="12.19921875" style="490" customWidth="1"/>
    <col min="7174" max="7175" width="0" style="490" hidden="1" customWidth="1"/>
    <col min="7176" max="7424" width="9" style="490"/>
    <col min="7425" max="7425" width="21.59765625" style="490" customWidth="1"/>
    <col min="7426" max="7426" width="17.69921875" style="490" customWidth="1"/>
    <col min="7427" max="7427" width="15.59765625" style="490" customWidth="1"/>
    <col min="7428" max="7428" width="11.59765625" style="490" customWidth="1"/>
    <col min="7429" max="7429" width="12.19921875" style="490" customWidth="1"/>
    <col min="7430" max="7431" width="0" style="490" hidden="1" customWidth="1"/>
    <col min="7432" max="7680" width="9" style="490"/>
    <col min="7681" max="7681" width="21.59765625" style="490" customWidth="1"/>
    <col min="7682" max="7682" width="17.69921875" style="490" customWidth="1"/>
    <col min="7683" max="7683" width="15.59765625" style="490" customWidth="1"/>
    <col min="7684" max="7684" width="11.59765625" style="490" customWidth="1"/>
    <col min="7685" max="7685" width="12.19921875" style="490" customWidth="1"/>
    <col min="7686" max="7687" width="0" style="490" hidden="1" customWidth="1"/>
    <col min="7688" max="7936" width="9" style="490"/>
    <col min="7937" max="7937" width="21.59765625" style="490" customWidth="1"/>
    <col min="7938" max="7938" width="17.69921875" style="490" customWidth="1"/>
    <col min="7939" max="7939" width="15.59765625" style="490" customWidth="1"/>
    <col min="7940" max="7940" width="11.59765625" style="490" customWidth="1"/>
    <col min="7941" max="7941" width="12.19921875" style="490" customWidth="1"/>
    <col min="7942" max="7943" width="0" style="490" hidden="1" customWidth="1"/>
    <col min="7944" max="8192" width="9" style="490"/>
    <col min="8193" max="8193" width="21.59765625" style="490" customWidth="1"/>
    <col min="8194" max="8194" width="17.69921875" style="490" customWidth="1"/>
    <col min="8195" max="8195" width="15.59765625" style="490" customWidth="1"/>
    <col min="8196" max="8196" width="11.59765625" style="490" customWidth="1"/>
    <col min="8197" max="8197" width="12.19921875" style="490" customWidth="1"/>
    <col min="8198" max="8199" width="0" style="490" hidden="1" customWidth="1"/>
    <col min="8200" max="8448" width="9" style="490"/>
    <col min="8449" max="8449" width="21.59765625" style="490" customWidth="1"/>
    <col min="8450" max="8450" width="17.69921875" style="490" customWidth="1"/>
    <col min="8451" max="8451" width="15.59765625" style="490" customWidth="1"/>
    <col min="8452" max="8452" width="11.59765625" style="490" customWidth="1"/>
    <col min="8453" max="8453" width="12.19921875" style="490" customWidth="1"/>
    <col min="8454" max="8455" width="0" style="490" hidden="1" customWidth="1"/>
    <col min="8456" max="8704" width="9" style="490"/>
    <col min="8705" max="8705" width="21.59765625" style="490" customWidth="1"/>
    <col min="8706" max="8706" width="17.69921875" style="490" customWidth="1"/>
    <col min="8707" max="8707" width="15.59765625" style="490" customWidth="1"/>
    <col min="8708" max="8708" width="11.59765625" style="490" customWidth="1"/>
    <col min="8709" max="8709" width="12.19921875" style="490" customWidth="1"/>
    <col min="8710" max="8711" width="0" style="490" hidden="1" customWidth="1"/>
    <col min="8712" max="8960" width="9" style="490"/>
    <col min="8961" max="8961" width="21.59765625" style="490" customWidth="1"/>
    <col min="8962" max="8962" width="17.69921875" style="490" customWidth="1"/>
    <col min="8963" max="8963" width="15.59765625" style="490" customWidth="1"/>
    <col min="8964" max="8964" width="11.59765625" style="490" customWidth="1"/>
    <col min="8965" max="8965" width="12.19921875" style="490" customWidth="1"/>
    <col min="8966" max="8967" width="0" style="490" hidden="1" customWidth="1"/>
    <col min="8968" max="9216" width="9" style="490"/>
    <col min="9217" max="9217" width="21.59765625" style="490" customWidth="1"/>
    <col min="9218" max="9218" width="17.69921875" style="490" customWidth="1"/>
    <col min="9219" max="9219" width="15.59765625" style="490" customWidth="1"/>
    <col min="9220" max="9220" width="11.59765625" style="490" customWidth="1"/>
    <col min="9221" max="9221" width="12.19921875" style="490" customWidth="1"/>
    <col min="9222" max="9223" width="0" style="490" hidden="1" customWidth="1"/>
    <col min="9224" max="9472" width="9" style="490"/>
    <col min="9473" max="9473" width="21.59765625" style="490" customWidth="1"/>
    <col min="9474" max="9474" width="17.69921875" style="490" customWidth="1"/>
    <col min="9475" max="9475" width="15.59765625" style="490" customWidth="1"/>
    <col min="9476" max="9476" width="11.59765625" style="490" customWidth="1"/>
    <col min="9477" max="9477" width="12.19921875" style="490" customWidth="1"/>
    <col min="9478" max="9479" width="0" style="490" hidden="1" customWidth="1"/>
    <col min="9480" max="9728" width="9" style="490"/>
    <col min="9729" max="9729" width="21.59765625" style="490" customWidth="1"/>
    <col min="9730" max="9730" width="17.69921875" style="490" customWidth="1"/>
    <col min="9731" max="9731" width="15.59765625" style="490" customWidth="1"/>
    <col min="9732" max="9732" width="11.59765625" style="490" customWidth="1"/>
    <col min="9733" max="9733" width="12.19921875" style="490" customWidth="1"/>
    <col min="9734" max="9735" width="0" style="490" hidden="1" customWidth="1"/>
    <col min="9736" max="9984" width="9" style="490"/>
    <col min="9985" max="9985" width="21.59765625" style="490" customWidth="1"/>
    <col min="9986" max="9986" width="17.69921875" style="490" customWidth="1"/>
    <col min="9987" max="9987" width="15.59765625" style="490" customWidth="1"/>
    <col min="9988" max="9988" width="11.59765625" style="490" customWidth="1"/>
    <col min="9989" max="9989" width="12.19921875" style="490" customWidth="1"/>
    <col min="9990" max="9991" width="0" style="490" hidden="1" customWidth="1"/>
    <col min="9992" max="10240" width="9" style="490"/>
    <col min="10241" max="10241" width="21.59765625" style="490" customWidth="1"/>
    <col min="10242" max="10242" width="17.69921875" style="490" customWidth="1"/>
    <col min="10243" max="10243" width="15.59765625" style="490" customWidth="1"/>
    <col min="10244" max="10244" width="11.59765625" style="490" customWidth="1"/>
    <col min="10245" max="10245" width="12.19921875" style="490" customWidth="1"/>
    <col min="10246" max="10247" width="0" style="490" hidden="1" customWidth="1"/>
    <col min="10248" max="10496" width="9" style="490"/>
    <col min="10497" max="10497" width="21.59765625" style="490" customWidth="1"/>
    <col min="10498" max="10498" width="17.69921875" style="490" customWidth="1"/>
    <col min="10499" max="10499" width="15.59765625" style="490" customWidth="1"/>
    <col min="10500" max="10500" width="11.59765625" style="490" customWidth="1"/>
    <col min="10501" max="10501" width="12.19921875" style="490" customWidth="1"/>
    <col min="10502" max="10503" width="0" style="490" hidden="1" customWidth="1"/>
    <col min="10504" max="10752" width="9" style="490"/>
    <col min="10753" max="10753" width="21.59765625" style="490" customWidth="1"/>
    <col min="10754" max="10754" width="17.69921875" style="490" customWidth="1"/>
    <col min="10755" max="10755" width="15.59765625" style="490" customWidth="1"/>
    <col min="10756" max="10756" width="11.59765625" style="490" customWidth="1"/>
    <col min="10757" max="10757" width="12.19921875" style="490" customWidth="1"/>
    <col min="10758" max="10759" width="0" style="490" hidden="1" customWidth="1"/>
    <col min="10760" max="11008" width="9" style="490"/>
    <col min="11009" max="11009" width="21.59765625" style="490" customWidth="1"/>
    <col min="11010" max="11010" width="17.69921875" style="490" customWidth="1"/>
    <col min="11011" max="11011" width="15.59765625" style="490" customWidth="1"/>
    <col min="11012" max="11012" width="11.59765625" style="490" customWidth="1"/>
    <col min="11013" max="11013" width="12.19921875" style="490" customWidth="1"/>
    <col min="11014" max="11015" width="0" style="490" hidden="1" customWidth="1"/>
    <col min="11016" max="11264" width="9" style="490"/>
    <col min="11265" max="11265" width="21.59765625" style="490" customWidth="1"/>
    <col min="11266" max="11266" width="17.69921875" style="490" customWidth="1"/>
    <col min="11267" max="11267" width="15.59765625" style="490" customWidth="1"/>
    <col min="11268" max="11268" width="11.59765625" style="490" customWidth="1"/>
    <col min="11269" max="11269" width="12.19921875" style="490" customWidth="1"/>
    <col min="11270" max="11271" width="0" style="490" hidden="1" customWidth="1"/>
    <col min="11272" max="11520" width="9" style="490"/>
    <col min="11521" max="11521" width="21.59765625" style="490" customWidth="1"/>
    <col min="11522" max="11522" width="17.69921875" style="490" customWidth="1"/>
    <col min="11523" max="11523" width="15.59765625" style="490" customWidth="1"/>
    <col min="11524" max="11524" width="11.59765625" style="490" customWidth="1"/>
    <col min="11525" max="11525" width="12.19921875" style="490" customWidth="1"/>
    <col min="11526" max="11527" width="0" style="490" hidden="1" customWidth="1"/>
    <col min="11528" max="11776" width="9" style="490"/>
    <col min="11777" max="11777" width="21.59765625" style="490" customWidth="1"/>
    <col min="11778" max="11778" width="17.69921875" style="490" customWidth="1"/>
    <col min="11779" max="11779" width="15.59765625" style="490" customWidth="1"/>
    <col min="11780" max="11780" width="11.59765625" style="490" customWidth="1"/>
    <col min="11781" max="11781" width="12.19921875" style="490" customWidth="1"/>
    <col min="11782" max="11783" width="0" style="490" hidden="1" customWidth="1"/>
    <col min="11784" max="12032" width="9" style="490"/>
    <col min="12033" max="12033" width="21.59765625" style="490" customWidth="1"/>
    <col min="12034" max="12034" width="17.69921875" style="490" customWidth="1"/>
    <col min="12035" max="12035" width="15.59765625" style="490" customWidth="1"/>
    <col min="12036" max="12036" width="11.59765625" style="490" customWidth="1"/>
    <col min="12037" max="12037" width="12.19921875" style="490" customWidth="1"/>
    <col min="12038" max="12039" width="0" style="490" hidden="1" customWidth="1"/>
    <col min="12040" max="12288" width="9" style="490"/>
    <col min="12289" max="12289" width="21.59765625" style="490" customWidth="1"/>
    <col min="12290" max="12290" width="17.69921875" style="490" customWidth="1"/>
    <col min="12291" max="12291" width="15.59765625" style="490" customWidth="1"/>
    <col min="12292" max="12292" width="11.59765625" style="490" customWidth="1"/>
    <col min="12293" max="12293" width="12.19921875" style="490" customWidth="1"/>
    <col min="12294" max="12295" width="0" style="490" hidden="1" customWidth="1"/>
    <col min="12296" max="12544" width="9" style="490"/>
    <col min="12545" max="12545" width="21.59765625" style="490" customWidth="1"/>
    <col min="12546" max="12546" width="17.69921875" style="490" customWidth="1"/>
    <col min="12547" max="12547" width="15.59765625" style="490" customWidth="1"/>
    <col min="12548" max="12548" width="11.59765625" style="490" customWidth="1"/>
    <col min="12549" max="12549" width="12.19921875" style="490" customWidth="1"/>
    <col min="12550" max="12551" width="0" style="490" hidden="1" customWidth="1"/>
    <col min="12552" max="12800" width="9" style="490"/>
    <col min="12801" max="12801" width="21.59765625" style="490" customWidth="1"/>
    <col min="12802" max="12802" width="17.69921875" style="490" customWidth="1"/>
    <col min="12803" max="12803" width="15.59765625" style="490" customWidth="1"/>
    <col min="12804" max="12804" width="11.59765625" style="490" customWidth="1"/>
    <col min="12805" max="12805" width="12.19921875" style="490" customWidth="1"/>
    <col min="12806" max="12807" width="0" style="490" hidden="1" customWidth="1"/>
    <col min="12808" max="13056" width="9" style="490"/>
    <col min="13057" max="13057" width="21.59765625" style="490" customWidth="1"/>
    <col min="13058" max="13058" width="17.69921875" style="490" customWidth="1"/>
    <col min="13059" max="13059" width="15.59765625" style="490" customWidth="1"/>
    <col min="13060" max="13060" width="11.59765625" style="490" customWidth="1"/>
    <col min="13061" max="13061" width="12.19921875" style="490" customWidth="1"/>
    <col min="13062" max="13063" width="0" style="490" hidden="1" customWidth="1"/>
    <col min="13064" max="13312" width="9" style="490"/>
    <col min="13313" max="13313" width="21.59765625" style="490" customWidth="1"/>
    <col min="13314" max="13314" width="17.69921875" style="490" customWidth="1"/>
    <col min="13315" max="13315" width="15.59765625" style="490" customWidth="1"/>
    <col min="13316" max="13316" width="11.59765625" style="490" customWidth="1"/>
    <col min="13317" max="13317" width="12.19921875" style="490" customWidth="1"/>
    <col min="13318" max="13319" width="0" style="490" hidden="1" customWidth="1"/>
    <col min="13320" max="13568" width="9" style="490"/>
    <col min="13569" max="13569" width="21.59765625" style="490" customWidth="1"/>
    <col min="13570" max="13570" width="17.69921875" style="490" customWidth="1"/>
    <col min="13571" max="13571" width="15.59765625" style="490" customWidth="1"/>
    <col min="13572" max="13572" width="11.59765625" style="490" customWidth="1"/>
    <col min="13573" max="13573" width="12.19921875" style="490" customWidth="1"/>
    <col min="13574" max="13575" width="0" style="490" hidden="1" customWidth="1"/>
    <col min="13576" max="13824" width="9" style="490"/>
    <col min="13825" max="13825" width="21.59765625" style="490" customWidth="1"/>
    <col min="13826" max="13826" width="17.69921875" style="490" customWidth="1"/>
    <col min="13827" max="13827" width="15.59765625" style="490" customWidth="1"/>
    <col min="13828" max="13828" width="11.59765625" style="490" customWidth="1"/>
    <col min="13829" max="13829" width="12.19921875" style="490" customWidth="1"/>
    <col min="13830" max="13831" width="0" style="490" hidden="1" customWidth="1"/>
    <col min="13832" max="14080" width="9" style="490"/>
    <col min="14081" max="14081" width="21.59765625" style="490" customWidth="1"/>
    <col min="14082" max="14082" width="17.69921875" style="490" customWidth="1"/>
    <col min="14083" max="14083" width="15.59765625" style="490" customWidth="1"/>
    <col min="14084" max="14084" width="11.59765625" style="490" customWidth="1"/>
    <col min="14085" max="14085" width="12.19921875" style="490" customWidth="1"/>
    <col min="14086" max="14087" width="0" style="490" hidden="1" customWidth="1"/>
    <col min="14088" max="14336" width="9" style="490"/>
    <col min="14337" max="14337" width="21.59765625" style="490" customWidth="1"/>
    <col min="14338" max="14338" width="17.69921875" style="490" customWidth="1"/>
    <col min="14339" max="14339" width="15.59765625" style="490" customWidth="1"/>
    <col min="14340" max="14340" width="11.59765625" style="490" customWidth="1"/>
    <col min="14341" max="14341" width="12.19921875" style="490" customWidth="1"/>
    <col min="14342" max="14343" width="0" style="490" hidden="1" customWidth="1"/>
    <col min="14344" max="14592" width="9" style="490"/>
    <col min="14593" max="14593" width="21.59765625" style="490" customWidth="1"/>
    <col min="14594" max="14594" width="17.69921875" style="490" customWidth="1"/>
    <col min="14595" max="14595" width="15.59765625" style="490" customWidth="1"/>
    <col min="14596" max="14596" width="11.59765625" style="490" customWidth="1"/>
    <col min="14597" max="14597" width="12.19921875" style="490" customWidth="1"/>
    <col min="14598" max="14599" width="0" style="490" hidden="1" customWidth="1"/>
    <col min="14600" max="14848" width="9" style="490"/>
    <col min="14849" max="14849" width="21.59765625" style="490" customWidth="1"/>
    <col min="14850" max="14850" width="17.69921875" style="490" customWidth="1"/>
    <col min="14851" max="14851" width="15.59765625" style="490" customWidth="1"/>
    <col min="14852" max="14852" width="11.59765625" style="490" customWidth="1"/>
    <col min="14853" max="14853" width="12.19921875" style="490" customWidth="1"/>
    <col min="14854" max="14855" width="0" style="490" hidden="1" customWidth="1"/>
    <col min="14856" max="15104" width="9" style="490"/>
    <col min="15105" max="15105" width="21.59765625" style="490" customWidth="1"/>
    <col min="15106" max="15106" width="17.69921875" style="490" customWidth="1"/>
    <col min="15107" max="15107" width="15.59765625" style="490" customWidth="1"/>
    <col min="15108" max="15108" width="11.59765625" style="490" customWidth="1"/>
    <col min="15109" max="15109" width="12.19921875" style="490" customWidth="1"/>
    <col min="15110" max="15111" width="0" style="490" hidden="1" customWidth="1"/>
    <col min="15112" max="15360" width="9" style="490"/>
    <col min="15361" max="15361" width="21.59765625" style="490" customWidth="1"/>
    <col min="15362" max="15362" width="17.69921875" style="490" customWidth="1"/>
    <col min="15363" max="15363" width="15.59765625" style="490" customWidth="1"/>
    <col min="15364" max="15364" width="11.59765625" style="490" customWidth="1"/>
    <col min="15365" max="15365" width="12.19921875" style="490" customWidth="1"/>
    <col min="15366" max="15367" width="0" style="490" hidden="1" customWidth="1"/>
    <col min="15368" max="15616" width="9" style="490"/>
    <col min="15617" max="15617" width="21.59765625" style="490" customWidth="1"/>
    <col min="15618" max="15618" width="17.69921875" style="490" customWidth="1"/>
    <col min="15619" max="15619" width="15.59765625" style="490" customWidth="1"/>
    <col min="15620" max="15620" width="11.59765625" style="490" customWidth="1"/>
    <col min="15621" max="15621" width="12.19921875" style="490" customWidth="1"/>
    <col min="15622" max="15623" width="0" style="490" hidden="1" customWidth="1"/>
    <col min="15624" max="15872" width="9" style="490"/>
    <col min="15873" max="15873" width="21.59765625" style="490" customWidth="1"/>
    <col min="15874" max="15874" width="17.69921875" style="490" customWidth="1"/>
    <col min="15875" max="15875" width="15.59765625" style="490" customWidth="1"/>
    <col min="15876" max="15876" width="11.59765625" style="490" customWidth="1"/>
    <col min="15877" max="15877" width="12.19921875" style="490" customWidth="1"/>
    <col min="15878" max="15879" width="0" style="490" hidden="1" customWidth="1"/>
    <col min="15880" max="16128" width="9" style="490"/>
    <col min="16129" max="16129" width="21.59765625" style="490" customWidth="1"/>
    <col min="16130" max="16130" width="17.69921875" style="490" customWidth="1"/>
    <col min="16131" max="16131" width="15.59765625" style="490" customWidth="1"/>
    <col min="16132" max="16132" width="11.59765625" style="490" customWidth="1"/>
    <col min="16133" max="16133" width="12.19921875" style="490" customWidth="1"/>
    <col min="16134" max="16135" width="0" style="490" hidden="1" customWidth="1"/>
    <col min="16136" max="16384" width="9" style="490"/>
  </cols>
  <sheetData>
    <row r="1" spans="1:8">
      <c r="A1" s="965" t="s">
        <v>1278</v>
      </c>
    </row>
    <row r="2" spans="1:8" s="966" customFormat="1" ht="9.75" customHeight="1"/>
    <row r="3" spans="1:8" s="967" customFormat="1">
      <c r="A3" s="1737" t="s">
        <v>1279</v>
      </c>
      <c r="B3" s="1737"/>
      <c r="C3" s="1737"/>
      <c r="D3" s="1737"/>
      <c r="E3" s="1737"/>
    </row>
    <row r="4" spans="1:8" ht="11.25" customHeight="1"/>
    <row r="5" spans="1:8">
      <c r="A5" s="1738" t="s">
        <v>402</v>
      </c>
      <c r="B5" s="1738" t="s">
        <v>403</v>
      </c>
      <c r="C5" s="1738"/>
      <c r="D5" s="1738" t="s">
        <v>923</v>
      </c>
      <c r="E5" s="1738"/>
    </row>
    <row r="6" spans="1:8">
      <c r="A6" s="1738"/>
      <c r="B6" s="1233" t="s">
        <v>404</v>
      </c>
      <c r="C6" s="1233" t="s">
        <v>405</v>
      </c>
      <c r="D6" s="1234" t="s">
        <v>924</v>
      </c>
      <c r="E6" s="1235" t="s">
        <v>925</v>
      </c>
      <c r="G6" s="968"/>
    </row>
    <row r="7" spans="1:8">
      <c r="A7" s="969" t="s">
        <v>779</v>
      </c>
      <c r="B7" s="970">
        <f>ข้อมูลไฟฟ้าเครื่องจักร!X11</f>
        <v>243266.66666666669</v>
      </c>
      <c r="C7" s="976">
        <f>B7/B$11*100</f>
        <v>2.4975648990348218</v>
      </c>
      <c r="D7" s="971"/>
      <c r="E7" s="972"/>
      <c r="G7" s="973">
        <f>B7</f>
        <v>243266.66666666669</v>
      </c>
      <c r="H7" s="974"/>
    </row>
    <row r="8" spans="1:8">
      <c r="A8" s="969" t="s">
        <v>1106</v>
      </c>
      <c r="B8" s="970">
        <f>ข้อมูลไฟฟ้าเครื่องจักร!X12</f>
        <v>4860870.6138562504</v>
      </c>
      <c r="C8" s="976">
        <f t="shared" ref="C8:C10" si="0">B8/B$11*100</f>
        <v>49.905480229859755</v>
      </c>
      <c r="D8" s="971"/>
      <c r="E8" s="975"/>
      <c r="G8" s="973">
        <f>B8</f>
        <v>4860870.6138562504</v>
      </c>
      <c r="H8" s="974"/>
    </row>
    <row r="9" spans="1:8">
      <c r="A9" s="969" t="s">
        <v>406</v>
      </c>
      <c r="B9" s="970">
        <f>ข้อมูลไฟฟ้าเครื่องจักร!X13</f>
        <v>1214467.5</v>
      </c>
      <c r="C9" s="976">
        <f t="shared" si="0"/>
        <v>12.46866839826763</v>
      </c>
      <c r="D9" s="971"/>
      <c r="E9" s="975"/>
      <c r="G9" s="973">
        <f>B9</f>
        <v>1214467.5</v>
      </c>
      <c r="H9" s="974"/>
    </row>
    <row r="10" spans="1:8">
      <c r="A10" s="969" t="s">
        <v>407</v>
      </c>
      <c r="B10" s="970">
        <f>B11-SUM(B7:B9)</f>
        <v>3421549.1894770833</v>
      </c>
      <c r="C10" s="976">
        <f t="shared" si="0"/>
        <v>35.128286472837786</v>
      </c>
      <c r="D10" s="971"/>
      <c r="E10" s="975"/>
      <c r="G10" s="973">
        <f>B10</f>
        <v>3421549.1894770833</v>
      </c>
      <c r="H10" s="974"/>
    </row>
    <row r="11" spans="1:8" ht="25.2" thickBot="1">
      <c r="A11" s="1236" t="s">
        <v>355</v>
      </c>
      <c r="B11" s="1297">
        <f>'4.1.2การใช้ไฟฟ้า_63'!F20</f>
        <v>9740153.9700000007</v>
      </c>
      <c r="C11" s="977">
        <f>SUM(C7:C10)</f>
        <v>99.999999999999986</v>
      </c>
      <c r="D11" s="1237"/>
      <c r="E11" s="1238"/>
      <c r="G11" s="978">
        <f>SUM(G7:G10)</f>
        <v>9740153.9700000007</v>
      </c>
    </row>
    <row r="12" spans="1:8">
      <c r="A12" s="979"/>
      <c r="B12" s="1296"/>
      <c r="G12" s="968"/>
    </row>
    <row r="13" spans="1:8">
      <c r="B13" s="980"/>
      <c r="G13" s="981"/>
    </row>
    <row r="14" spans="1:8">
      <c r="A14" s="979"/>
      <c r="B14" s="980"/>
      <c r="G14" s="968"/>
    </row>
    <row r="15" spans="1:8">
      <c r="B15" s="980"/>
    </row>
    <row r="16" spans="1:8">
      <c r="B16" s="980"/>
    </row>
    <row r="17" spans="2:2">
      <c r="B17" s="980"/>
    </row>
    <row r="18" spans="2:2">
      <c r="B18" s="980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&amp;C35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W13"/>
  <sheetViews>
    <sheetView showGridLines="0" view="pageBreakPreview" zoomScaleNormal="100" zoomScaleSheetLayoutView="100" workbookViewId="0">
      <selection activeCell="V14" sqref="V14"/>
    </sheetView>
  </sheetViews>
  <sheetFormatPr defaultColWidth="9" defaultRowHeight="24.6"/>
  <cols>
    <col min="1" max="2" width="13.19921875" style="490" customWidth="1"/>
    <col min="3" max="4" width="13.5" style="490" customWidth="1"/>
    <col min="5" max="5" width="7.19921875" style="490" customWidth="1"/>
    <col min="6" max="6" width="10" style="490" customWidth="1"/>
    <col min="7" max="7" width="10.19921875" style="490" customWidth="1"/>
    <col min="8" max="13" width="0" style="490" hidden="1" customWidth="1"/>
    <col min="14" max="14" width="10.69921875" style="490" hidden="1" customWidth="1"/>
    <col min="15" max="19" width="9" style="982"/>
    <col min="20" max="20" width="12.5" style="982" customWidth="1"/>
    <col min="21" max="21" width="10.69921875" style="490" customWidth="1"/>
    <col min="22" max="22" width="10.69921875" style="490" bestFit="1" customWidth="1"/>
    <col min="23" max="23" width="10.69921875" style="490" customWidth="1"/>
    <col min="24" max="24" width="10.59765625" style="490" customWidth="1"/>
    <col min="25" max="25" width="9" style="490"/>
    <col min="26" max="26" width="10" style="490" customWidth="1"/>
    <col min="27" max="256" width="9" style="490"/>
    <col min="257" max="258" width="13.19921875" style="490" customWidth="1"/>
    <col min="259" max="260" width="13.5" style="490" customWidth="1"/>
    <col min="261" max="261" width="7.19921875" style="490" customWidth="1"/>
    <col min="262" max="262" width="10" style="490" customWidth="1"/>
    <col min="263" max="263" width="10.19921875" style="490" customWidth="1"/>
    <col min="264" max="270" width="0" style="490" hidden="1" customWidth="1"/>
    <col min="271" max="275" width="9" style="490"/>
    <col min="276" max="276" width="12.5" style="490" customWidth="1"/>
    <col min="277" max="277" width="10.69921875" style="490" customWidth="1"/>
    <col min="278" max="278" width="10.69921875" style="490" bestFit="1" customWidth="1"/>
    <col min="279" max="279" width="10.69921875" style="490" customWidth="1"/>
    <col min="280" max="280" width="10.59765625" style="490" customWidth="1"/>
    <col min="281" max="281" width="9" style="490"/>
    <col min="282" max="282" width="10" style="490" customWidth="1"/>
    <col min="283" max="512" width="9" style="490"/>
    <col min="513" max="514" width="13.19921875" style="490" customWidth="1"/>
    <col min="515" max="516" width="13.5" style="490" customWidth="1"/>
    <col min="517" max="517" width="7.19921875" style="490" customWidth="1"/>
    <col min="518" max="518" width="10" style="490" customWidth="1"/>
    <col min="519" max="519" width="10.19921875" style="490" customWidth="1"/>
    <col min="520" max="526" width="0" style="490" hidden="1" customWidth="1"/>
    <col min="527" max="531" width="9" style="490"/>
    <col min="532" max="532" width="12.5" style="490" customWidth="1"/>
    <col min="533" max="533" width="10.69921875" style="490" customWidth="1"/>
    <col min="534" max="534" width="10.69921875" style="490" bestFit="1" customWidth="1"/>
    <col min="535" max="535" width="10.69921875" style="490" customWidth="1"/>
    <col min="536" max="536" width="10.59765625" style="490" customWidth="1"/>
    <col min="537" max="537" width="9" style="490"/>
    <col min="538" max="538" width="10" style="490" customWidth="1"/>
    <col min="539" max="768" width="9" style="490"/>
    <col min="769" max="770" width="13.19921875" style="490" customWidth="1"/>
    <col min="771" max="772" width="13.5" style="490" customWidth="1"/>
    <col min="773" max="773" width="7.19921875" style="490" customWidth="1"/>
    <col min="774" max="774" width="10" style="490" customWidth="1"/>
    <col min="775" max="775" width="10.19921875" style="490" customWidth="1"/>
    <col min="776" max="782" width="0" style="490" hidden="1" customWidth="1"/>
    <col min="783" max="787" width="9" style="490"/>
    <col min="788" max="788" width="12.5" style="490" customWidth="1"/>
    <col min="789" max="789" width="10.69921875" style="490" customWidth="1"/>
    <col min="790" max="790" width="10.69921875" style="490" bestFit="1" customWidth="1"/>
    <col min="791" max="791" width="10.69921875" style="490" customWidth="1"/>
    <col min="792" max="792" width="10.59765625" style="490" customWidth="1"/>
    <col min="793" max="793" width="9" style="490"/>
    <col min="794" max="794" width="10" style="490" customWidth="1"/>
    <col min="795" max="1024" width="9" style="490"/>
    <col min="1025" max="1026" width="13.19921875" style="490" customWidth="1"/>
    <col min="1027" max="1028" width="13.5" style="490" customWidth="1"/>
    <col min="1029" max="1029" width="7.19921875" style="490" customWidth="1"/>
    <col min="1030" max="1030" width="10" style="490" customWidth="1"/>
    <col min="1031" max="1031" width="10.19921875" style="490" customWidth="1"/>
    <col min="1032" max="1038" width="0" style="490" hidden="1" customWidth="1"/>
    <col min="1039" max="1043" width="9" style="490"/>
    <col min="1044" max="1044" width="12.5" style="490" customWidth="1"/>
    <col min="1045" max="1045" width="10.69921875" style="490" customWidth="1"/>
    <col min="1046" max="1046" width="10.69921875" style="490" bestFit="1" customWidth="1"/>
    <col min="1047" max="1047" width="10.69921875" style="490" customWidth="1"/>
    <col min="1048" max="1048" width="10.59765625" style="490" customWidth="1"/>
    <col min="1049" max="1049" width="9" style="490"/>
    <col min="1050" max="1050" width="10" style="490" customWidth="1"/>
    <col min="1051" max="1280" width="9" style="490"/>
    <col min="1281" max="1282" width="13.19921875" style="490" customWidth="1"/>
    <col min="1283" max="1284" width="13.5" style="490" customWidth="1"/>
    <col min="1285" max="1285" width="7.19921875" style="490" customWidth="1"/>
    <col min="1286" max="1286" width="10" style="490" customWidth="1"/>
    <col min="1287" max="1287" width="10.19921875" style="490" customWidth="1"/>
    <col min="1288" max="1294" width="0" style="490" hidden="1" customWidth="1"/>
    <col min="1295" max="1299" width="9" style="490"/>
    <col min="1300" max="1300" width="12.5" style="490" customWidth="1"/>
    <col min="1301" max="1301" width="10.69921875" style="490" customWidth="1"/>
    <col min="1302" max="1302" width="10.69921875" style="490" bestFit="1" customWidth="1"/>
    <col min="1303" max="1303" width="10.69921875" style="490" customWidth="1"/>
    <col min="1304" max="1304" width="10.59765625" style="490" customWidth="1"/>
    <col min="1305" max="1305" width="9" style="490"/>
    <col min="1306" max="1306" width="10" style="490" customWidth="1"/>
    <col min="1307" max="1536" width="9" style="490"/>
    <col min="1537" max="1538" width="13.19921875" style="490" customWidth="1"/>
    <col min="1539" max="1540" width="13.5" style="490" customWidth="1"/>
    <col min="1541" max="1541" width="7.19921875" style="490" customWidth="1"/>
    <col min="1542" max="1542" width="10" style="490" customWidth="1"/>
    <col min="1543" max="1543" width="10.19921875" style="490" customWidth="1"/>
    <col min="1544" max="1550" width="0" style="490" hidden="1" customWidth="1"/>
    <col min="1551" max="1555" width="9" style="490"/>
    <col min="1556" max="1556" width="12.5" style="490" customWidth="1"/>
    <col min="1557" max="1557" width="10.69921875" style="490" customWidth="1"/>
    <col min="1558" max="1558" width="10.69921875" style="490" bestFit="1" customWidth="1"/>
    <col min="1559" max="1559" width="10.69921875" style="490" customWidth="1"/>
    <col min="1560" max="1560" width="10.59765625" style="490" customWidth="1"/>
    <col min="1561" max="1561" width="9" style="490"/>
    <col min="1562" max="1562" width="10" style="490" customWidth="1"/>
    <col min="1563" max="1792" width="9" style="490"/>
    <col min="1793" max="1794" width="13.19921875" style="490" customWidth="1"/>
    <col min="1795" max="1796" width="13.5" style="490" customWidth="1"/>
    <col min="1797" max="1797" width="7.19921875" style="490" customWidth="1"/>
    <col min="1798" max="1798" width="10" style="490" customWidth="1"/>
    <col min="1799" max="1799" width="10.19921875" style="490" customWidth="1"/>
    <col min="1800" max="1806" width="0" style="490" hidden="1" customWidth="1"/>
    <col min="1807" max="1811" width="9" style="490"/>
    <col min="1812" max="1812" width="12.5" style="490" customWidth="1"/>
    <col min="1813" max="1813" width="10.69921875" style="490" customWidth="1"/>
    <col min="1814" max="1814" width="10.69921875" style="490" bestFit="1" customWidth="1"/>
    <col min="1815" max="1815" width="10.69921875" style="490" customWidth="1"/>
    <col min="1816" max="1816" width="10.59765625" style="490" customWidth="1"/>
    <col min="1817" max="1817" width="9" style="490"/>
    <col min="1818" max="1818" width="10" style="490" customWidth="1"/>
    <col min="1819" max="2048" width="9" style="490"/>
    <col min="2049" max="2050" width="13.19921875" style="490" customWidth="1"/>
    <col min="2051" max="2052" width="13.5" style="490" customWidth="1"/>
    <col min="2053" max="2053" width="7.19921875" style="490" customWidth="1"/>
    <col min="2054" max="2054" width="10" style="490" customWidth="1"/>
    <col min="2055" max="2055" width="10.19921875" style="490" customWidth="1"/>
    <col min="2056" max="2062" width="0" style="490" hidden="1" customWidth="1"/>
    <col min="2063" max="2067" width="9" style="490"/>
    <col min="2068" max="2068" width="12.5" style="490" customWidth="1"/>
    <col min="2069" max="2069" width="10.69921875" style="490" customWidth="1"/>
    <col min="2070" max="2070" width="10.69921875" style="490" bestFit="1" customWidth="1"/>
    <col min="2071" max="2071" width="10.69921875" style="490" customWidth="1"/>
    <col min="2072" max="2072" width="10.59765625" style="490" customWidth="1"/>
    <col min="2073" max="2073" width="9" style="490"/>
    <col min="2074" max="2074" width="10" style="490" customWidth="1"/>
    <col min="2075" max="2304" width="9" style="490"/>
    <col min="2305" max="2306" width="13.19921875" style="490" customWidth="1"/>
    <col min="2307" max="2308" width="13.5" style="490" customWidth="1"/>
    <col min="2309" max="2309" width="7.19921875" style="490" customWidth="1"/>
    <col min="2310" max="2310" width="10" style="490" customWidth="1"/>
    <col min="2311" max="2311" width="10.19921875" style="490" customWidth="1"/>
    <col min="2312" max="2318" width="0" style="490" hidden="1" customWidth="1"/>
    <col min="2319" max="2323" width="9" style="490"/>
    <col min="2324" max="2324" width="12.5" style="490" customWidth="1"/>
    <col min="2325" max="2325" width="10.69921875" style="490" customWidth="1"/>
    <col min="2326" max="2326" width="10.69921875" style="490" bestFit="1" customWidth="1"/>
    <col min="2327" max="2327" width="10.69921875" style="490" customWidth="1"/>
    <col min="2328" max="2328" width="10.59765625" style="490" customWidth="1"/>
    <col min="2329" max="2329" width="9" style="490"/>
    <col min="2330" max="2330" width="10" style="490" customWidth="1"/>
    <col min="2331" max="2560" width="9" style="490"/>
    <col min="2561" max="2562" width="13.19921875" style="490" customWidth="1"/>
    <col min="2563" max="2564" width="13.5" style="490" customWidth="1"/>
    <col min="2565" max="2565" width="7.19921875" style="490" customWidth="1"/>
    <col min="2566" max="2566" width="10" style="490" customWidth="1"/>
    <col min="2567" max="2567" width="10.19921875" style="490" customWidth="1"/>
    <col min="2568" max="2574" width="0" style="490" hidden="1" customWidth="1"/>
    <col min="2575" max="2579" width="9" style="490"/>
    <col min="2580" max="2580" width="12.5" style="490" customWidth="1"/>
    <col min="2581" max="2581" width="10.69921875" style="490" customWidth="1"/>
    <col min="2582" max="2582" width="10.69921875" style="490" bestFit="1" customWidth="1"/>
    <col min="2583" max="2583" width="10.69921875" style="490" customWidth="1"/>
    <col min="2584" max="2584" width="10.59765625" style="490" customWidth="1"/>
    <col min="2585" max="2585" width="9" style="490"/>
    <col min="2586" max="2586" width="10" style="490" customWidth="1"/>
    <col min="2587" max="2816" width="9" style="490"/>
    <col min="2817" max="2818" width="13.19921875" style="490" customWidth="1"/>
    <col min="2819" max="2820" width="13.5" style="490" customWidth="1"/>
    <col min="2821" max="2821" width="7.19921875" style="490" customWidth="1"/>
    <col min="2822" max="2822" width="10" style="490" customWidth="1"/>
    <col min="2823" max="2823" width="10.19921875" style="490" customWidth="1"/>
    <col min="2824" max="2830" width="0" style="490" hidden="1" customWidth="1"/>
    <col min="2831" max="2835" width="9" style="490"/>
    <col min="2836" max="2836" width="12.5" style="490" customWidth="1"/>
    <col min="2837" max="2837" width="10.69921875" style="490" customWidth="1"/>
    <col min="2838" max="2838" width="10.69921875" style="490" bestFit="1" customWidth="1"/>
    <col min="2839" max="2839" width="10.69921875" style="490" customWidth="1"/>
    <col min="2840" max="2840" width="10.59765625" style="490" customWidth="1"/>
    <col min="2841" max="2841" width="9" style="490"/>
    <col min="2842" max="2842" width="10" style="490" customWidth="1"/>
    <col min="2843" max="3072" width="9" style="490"/>
    <col min="3073" max="3074" width="13.19921875" style="490" customWidth="1"/>
    <col min="3075" max="3076" width="13.5" style="490" customWidth="1"/>
    <col min="3077" max="3077" width="7.19921875" style="490" customWidth="1"/>
    <col min="3078" max="3078" width="10" style="490" customWidth="1"/>
    <col min="3079" max="3079" width="10.19921875" style="490" customWidth="1"/>
    <col min="3080" max="3086" width="0" style="490" hidden="1" customWidth="1"/>
    <col min="3087" max="3091" width="9" style="490"/>
    <col min="3092" max="3092" width="12.5" style="490" customWidth="1"/>
    <col min="3093" max="3093" width="10.69921875" style="490" customWidth="1"/>
    <col min="3094" max="3094" width="10.69921875" style="490" bestFit="1" customWidth="1"/>
    <col min="3095" max="3095" width="10.69921875" style="490" customWidth="1"/>
    <col min="3096" max="3096" width="10.59765625" style="490" customWidth="1"/>
    <col min="3097" max="3097" width="9" style="490"/>
    <col min="3098" max="3098" width="10" style="490" customWidth="1"/>
    <col min="3099" max="3328" width="9" style="490"/>
    <col min="3329" max="3330" width="13.19921875" style="490" customWidth="1"/>
    <col min="3331" max="3332" width="13.5" style="490" customWidth="1"/>
    <col min="3333" max="3333" width="7.19921875" style="490" customWidth="1"/>
    <col min="3334" max="3334" width="10" style="490" customWidth="1"/>
    <col min="3335" max="3335" width="10.19921875" style="490" customWidth="1"/>
    <col min="3336" max="3342" width="0" style="490" hidden="1" customWidth="1"/>
    <col min="3343" max="3347" width="9" style="490"/>
    <col min="3348" max="3348" width="12.5" style="490" customWidth="1"/>
    <col min="3349" max="3349" width="10.69921875" style="490" customWidth="1"/>
    <col min="3350" max="3350" width="10.69921875" style="490" bestFit="1" customWidth="1"/>
    <col min="3351" max="3351" width="10.69921875" style="490" customWidth="1"/>
    <col min="3352" max="3352" width="10.59765625" style="490" customWidth="1"/>
    <col min="3353" max="3353" width="9" style="490"/>
    <col min="3354" max="3354" width="10" style="490" customWidth="1"/>
    <col min="3355" max="3584" width="9" style="490"/>
    <col min="3585" max="3586" width="13.19921875" style="490" customWidth="1"/>
    <col min="3587" max="3588" width="13.5" style="490" customWidth="1"/>
    <col min="3589" max="3589" width="7.19921875" style="490" customWidth="1"/>
    <col min="3590" max="3590" width="10" style="490" customWidth="1"/>
    <col min="3591" max="3591" width="10.19921875" style="490" customWidth="1"/>
    <col min="3592" max="3598" width="0" style="490" hidden="1" customWidth="1"/>
    <col min="3599" max="3603" width="9" style="490"/>
    <col min="3604" max="3604" width="12.5" style="490" customWidth="1"/>
    <col min="3605" max="3605" width="10.69921875" style="490" customWidth="1"/>
    <col min="3606" max="3606" width="10.69921875" style="490" bestFit="1" customWidth="1"/>
    <col min="3607" max="3607" width="10.69921875" style="490" customWidth="1"/>
    <col min="3608" max="3608" width="10.59765625" style="490" customWidth="1"/>
    <col min="3609" max="3609" width="9" style="490"/>
    <col min="3610" max="3610" width="10" style="490" customWidth="1"/>
    <col min="3611" max="3840" width="9" style="490"/>
    <col min="3841" max="3842" width="13.19921875" style="490" customWidth="1"/>
    <col min="3843" max="3844" width="13.5" style="490" customWidth="1"/>
    <col min="3845" max="3845" width="7.19921875" style="490" customWidth="1"/>
    <col min="3846" max="3846" width="10" style="490" customWidth="1"/>
    <col min="3847" max="3847" width="10.19921875" style="490" customWidth="1"/>
    <col min="3848" max="3854" width="0" style="490" hidden="1" customWidth="1"/>
    <col min="3855" max="3859" width="9" style="490"/>
    <col min="3860" max="3860" width="12.5" style="490" customWidth="1"/>
    <col min="3861" max="3861" width="10.69921875" style="490" customWidth="1"/>
    <col min="3862" max="3862" width="10.69921875" style="490" bestFit="1" customWidth="1"/>
    <col min="3863" max="3863" width="10.69921875" style="490" customWidth="1"/>
    <col min="3864" max="3864" width="10.59765625" style="490" customWidth="1"/>
    <col min="3865" max="3865" width="9" style="490"/>
    <col min="3866" max="3866" width="10" style="490" customWidth="1"/>
    <col min="3867" max="4096" width="9" style="490"/>
    <col min="4097" max="4098" width="13.19921875" style="490" customWidth="1"/>
    <col min="4099" max="4100" width="13.5" style="490" customWidth="1"/>
    <col min="4101" max="4101" width="7.19921875" style="490" customWidth="1"/>
    <col min="4102" max="4102" width="10" style="490" customWidth="1"/>
    <col min="4103" max="4103" width="10.19921875" style="490" customWidth="1"/>
    <col min="4104" max="4110" width="0" style="490" hidden="1" customWidth="1"/>
    <col min="4111" max="4115" width="9" style="490"/>
    <col min="4116" max="4116" width="12.5" style="490" customWidth="1"/>
    <col min="4117" max="4117" width="10.69921875" style="490" customWidth="1"/>
    <col min="4118" max="4118" width="10.69921875" style="490" bestFit="1" customWidth="1"/>
    <col min="4119" max="4119" width="10.69921875" style="490" customWidth="1"/>
    <col min="4120" max="4120" width="10.59765625" style="490" customWidth="1"/>
    <col min="4121" max="4121" width="9" style="490"/>
    <col min="4122" max="4122" width="10" style="490" customWidth="1"/>
    <col min="4123" max="4352" width="9" style="490"/>
    <col min="4353" max="4354" width="13.19921875" style="490" customWidth="1"/>
    <col min="4355" max="4356" width="13.5" style="490" customWidth="1"/>
    <col min="4357" max="4357" width="7.19921875" style="490" customWidth="1"/>
    <col min="4358" max="4358" width="10" style="490" customWidth="1"/>
    <col min="4359" max="4359" width="10.19921875" style="490" customWidth="1"/>
    <col min="4360" max="4366" width="0" style="490" hidden="1" customWidth="1"/>
    <col min="4367" max="4371" width="9" style="490"/>
    <col min="4372" max="4372" width="12.5" style="490" customWidth="1"/>
    <col min="4373" max="4373" width="10.69921875" style="490" customWidth="1"/>
    <col min="4374" max="4374" width="10.69921875" style="490" bestFit="1" customWidth="1"/>
    <col min="4375" max="4375" width="10.69921875" style="490" customWidth="1"/>
    <col min="4376" max="4376" width="10.59765625" style="490" customWidth="1"/>
    <col min="4377" max="4377" width="9" style="490"/>
    <col min="4378" max="4378" width="10" style="490" customWidth="1"/>
    <col min="4379" max="4608" width="9" style="490"/>
    <col min="4609" max="4610" width="13.19921875" style="490" customWidth="1"/>
    <col min="4611" max="4612" width="13.5" style="490" customWidth="1"/>
    <col min="4613" max="4613" width="7.19921875" style="490" customWidth="1"/>
    <col min="4614" max="4614" width="10" style="490" customWidth="1"/>
    <col min="4615" max="4615" width="10.19921875" style="490" customWidth="1"/>
    <col min="4616" max="4622" width="0" style="490" hidden="1" customWidth="1"/>
    <col min="4623" max="4627" width="9" style="490"/>
    <col min="4628" max="4628" width="12.5" style="490" customWidth="1"/>
    <col min="4629" max="4629" width="10.69921875" style="490" customWidth="1"/>
    <col min="4630" max="4630" width="10.69921875" style="490" bestFit="1" customWidth="1"/>
    <col min="4631" max="4631" width="10.69921875" style="490" customWidth="1"/>
    <col min="4632" max="4632" width="10.59765625" style="490" customWidth="1"/>
    <col min="4633" max="4633" width="9" style="490"/>
    <col min="4634" max="4634" width="10" style="490" customWidth="1"/>
    <col min="4635" max="4864" width="9" style="490"/>
    <col min="4865" max="4866" width="13.19921875" style="490" customWidth="1"/>
    <col min="4867" max="4868" width="13.5" style="490" customWidth="1"/>
    <col min="4869" max="4869" width="7.19921875" style="490" customWidth="1"/>
    <col min="4870" max="4870" width="10" style="490" customWidth="1"/>
    <col min="4871" max="4871" width="10.19921875" style="490" customWidth="1"/>
    <col min="4872" max="4878" width="0" style="490" hidden="1" customWidth="1"/>
    <col min="4879" max="4883" width="9" style="490"/>
    <col min="4884" max="4884" width="12.5" style="490" customWidth="1"/>
    <col min="4885" max="4885" width="10.69921875" style="490" customWidth="1"/>
    <col min="4886" max="4886" width="10.69921875" style="490" bestFit="1" customWidth="1"/>
    <col min="4887" max="4887" width="10.69921875" style="490" customWidth="1"/>
    <col min="4888" max="4888" width="10.59765625" style="490" customWidth="1"/>
    <col min="4889" max="4889" width="9" style="490"/>
    <col min="4890" max="4890" width="10" style="490" customWidth="1"/>
    <col min="4891" max="5120" width="9" style="490"/>
    <col min="5121" max="5122" width="13.19921875" style="490" customWidth="1"/>
    <col min="5123" max="5124" width="13.5" style="490" customWidth="1"/>
    <col min="5125" max="5125" width="7.19921875" style="490" customWidth="1"/>
    <col min="5126" max="5126" width="10" style="490" customWidth="1"/>
    <col min="5127" max="5127" width="10.19921875" style="490" customWidth="1"/>
    <col min="5128" max="5134" width="0" style="490" hidden="1" customWidth="1"/>
    <col min="5135" max="5139" width="9" style="490"/>
    <col min="5140" max="5140" width="12.5" style="490" customWidth="1"/>
    <col min="5141" max="5141" width="10.69921875" style="490" customWidth="1"/>
    <col min="5142" max="5142" width="10.69921875" style="490" bestFit="1" customWidth="1"/>
    <col min="5143" max="5143" width="10.69921875" style="490" customWidth="1"/>
    <col min="5144" max="5144" width="10.59765625" style="490" customWidth="1"/>
    <col min="5145" max="5145" width="9" style="490"/>
    <col min="5146" max="5146" width="10" style="490" customWidth="1"/>
    <col min="5147" max="5376" width="9" style="490"/>
    <col min="5377" max="5378" width="13.19921875" style="490" customWidth="1"/>
    <col min="5379" max="5380" width="13.5" style="490" customWidth="1"/>
    <col min="5381" max="5381" width="7.19921875" style="490" customWidth="1"/>
    <col min="5382" max="5382" width="10" style="490" customWidth="1"/>
    <col min="5383" max="5383" width="10.19921875" style="490" customWidth="1"/>
    <col min="5384" max="5390" width="0" style="490" hidden="1" customWidth="1"/>
    <col min="5391" max="5395" width="9" style="490"/>
    <col min="5396" max="5396" width="12.5" style="490" customWidth="1"/>
    <col min="5397" max="5397" width="10.69921875" style="490" customWidth="1"/>
    <col min="5398" max="5398" width="10.69921875" style="490" bestFit="1" customWidth="1"/>
    <col min="5399" max="5399" width="10.69921875" style="490" customWidth="1"/>
    <col min="5400" max="5400" width="10.59765625" style="490" customWidth="1"/>
    <col min="5401" max="5401" width="9" style="490"/>
    <col min="5402" max="5402" width="10" style="490" customWidth="1"/>
    <col min="5403" max="5632" width="9" style="490"/>
    <col min="5633" max="5634" width="13.19921875" style="490" customWidth="1"/>
    <col min="5635" max="5636" width="13.5" style="490" customWidth="1"/>
    <col min="5637" max="5637" width="7.19921875" style="490" customWidth="1"/>
    <col min="5638" max="5638" width="10" style="490" customWidth="1"/>
    <col min="5639" max="5639" width="10.19921875" style="490" customWidth="1"/>
    <col min="5640" max="5646" width="0" style="490" hidden="1" customWidth="1"/>
    <col min="5647" max="5651" width="9" style="490"/>
    <col min="5652" max="5652" width="12.5" style="490" customWidth="1"/>
    <col min="5653" max="5653" width="10.69921875" style="490" customWidth="1"/>
    <col min="5654" max="5654" width="10.69921875" style="490" bestFit="1" customWidth="1"/>
    <col min="5655" max="5655" width="10.69921875" style="490" customWidth="1"/>
    <col min="5656" max="5656" width="10.59765625" style="490" customWidth="1"/>
    <col min="5657" max="5657" width="9" style="490"/>
    <col min="5658" max="5658" width="10" style="490" customWidth="1"/>
    <col min="5659" max="5888" width="9" style="490"/>
    <col min="5889" max="5890" width="13.19921875" style="490" customWidth="1"/>
    <col min="5891" max="5892" width="13.5" style="490" customWidth="1"/>
    <col min="5893" max="5893" width="7.19921875" style="490" customWidth="1"/>
    <col min="5894" max="5894" width="10" style="490" customWidth="1"/>
    <col min="5895" max="5895" width="10.19921875" style="490" customWidth="1"/>
    <col min="5896" max="5902" width="0" style="490" hidden="1" customWidth="1"/>
    <col min="5903" max="5907" width="9" style="490"/>
    <col min="5908" max="5908" width="12.5" style="490" customWidth="1"/>
    <col min="5909" max="5909" width="10.69921875" style="490" customWidth="1"/>
    <col min="5910" max="5910" width="10.69921875" style="490" bestFit="1" customWidth="1"/>
    <col min="5911" max="5911" width="10.69921875" style="490" customWidth="1"/>
    <col min="5912" max="5912" width="10.59765625" style="490" customWidth="1"/>
    <col min="5913" max="5913" width="9" style="490"/>
    <col min="5914" max="5914" width="10" style="490" customWidth="1"/>
    <col min="5915" max="6144" width="9" style="490"/>
    <col min="6145" max="6146" width="13.19921875" style="490" customWidth="1"/>
    <col min="6147" max="6148" width="13.5" style="490" customWidth="1"/>
    <col min="6149" max="6149" width="7.19921875" style="490" customWidth="1"/>
    <col min="6150" max="6150" width="10" style="490" customWidth="1"/>
    <col min="6151" max="6151" width="10.19921875" style="490" customWidth="1"/>
    <col min="6152" max="6158" width="0" style="490" hidden="1" customWidth="1"/>
    <col min="6159" max="6163" width="9" style="490"/>
    <col min="6164" max="6164" width="12.5" style="490" customWidth="1"/>
    <col min="6165" max="6165" width="10.69921875" style="490" customWidth="1"/>
    <col min="6166" max="6166" width="10.69921875" style="490" bestFit="1" customWidth="1"/>
    <col min="6167" max="6167" width="10.69921875" style="490" customWidth="1"/>
    <col min="6168" max="6168" width="10.59765625" style="490" customWidth="1"/>
    <col min="6169" max="6169" width="9" style="490"/>
    <col min="6170" max="6170" width="10" style="490" customWidth="1"/>
    <col min="6171" max="6400" width="9" style="490"/>
    <col min="6401" max="6402" width="13.19921875" style="490" customWidth="1"/>
    <col min="6403" max="6404" width="13.5" style="490" customWidth="1"/>
    <col min="6405" max="6405" width="7.19921875" style="490" customWidth="1"/>
    <col min="6406" max="6406" width="10" style="490" customWidth="1"/>
    <col min="6407" max="6407" width="10.19921875" style="490" customWidth="1"/>
    <col min="6408" max="6414" width="0" style="490" hidden="1" customWidth="1"/>
    <col min="6415" max="6419" width="9" style="490"/>
    <col min="6420" max="6420" width="12.5" style="490" customWidth="1"/>
    <col min="6421" max="6421" width="10.69921875" style="490" customWidth="1"/>
    <col min="6422" max="6422" width="10.69921875" style="490" bestFit="1" customWidth="1"/>
    <col min="6423" max="6423" width="10.69921875" style="490" customWidth="1"/>
    <col min="6424" max="6424" width="10.59765625" style="490" customWidth="1"/>
    <col min="6425" max="6425" width="9" style="490"/>
    <col min="6426" max="6426" width="10" style="490" customWidth="1"/>
    <col min="6427" max="6656" width="9" style="490"/>
    <col min="6657" max="6658" width="13.19921875" style="490" customWidth="1"/>
    <col min="6659" max="6660" width="13.5" style="490" customWidth="1"/>
    <col min="6661" max="6661" width="7.19921875" style="490" customWidth="1"/>
    <col min="6662" max="6662" width="10" style="490" customWidth="1"/>
    <col min="6663" max="6663" width="10.19921875" style="490" customWidth="1"/>
    <col min="6664" max="6670" width="0" style="490" hidden="1" customWidth="1"/>
    <col min="6671" max="6675" width="9" style="490"/>
    <col min="6676" max="6676" width="12.5" style="490" customWidth="1"/>
    <col min="6677" max="6677" width="10.69921875" style="490" customWidth="1"/>
    <col min="6678" max="6678" width="10.69921875" style="490" bestFit="1" customWidth="1"/>
    <col min="6679" max="6679" width="10.69921875" style="490" customWidth="1"/>
    <col min="6680" max="6680" width="10.59765625" style="490" customWidth="1"/>
    <col min="6681" max="6681" width="9" style="490"/>
    <col min="6682" max="6682" width="10" style="490" customWidth="1"/>
    <col min="6683" max="6912" width="9" style="490"/>
    <col min="6913" max="6914" width="13.19921875" style="490" customWidth="1"/>
    <col min="6915" max="6916" width="13.5" style="490" customWidth="1"/>
    <col min="6917" max="6917" width="7.19921875" style="490" customWidth="1"/>
    <col min="6918" max="6918" width="10" style="490" customWidth="1"/>
    <col min="6919" max="6919" width="10.19921875" style="490" customWidth="1"/>
    <col min="6920" max="6926" width="0" style="490" hidden="1" customWidth="1"/>
    <col min="6927" max="6931" width="9" style="490"/>
    <col min="6932" max="6932" width="12.5" style="490" customWidth="1"/>
    <col min="6933" max="6933" width="10.69921875" style="490" customWidth="1"/>
    <col min="6934" max="6934" width="10.69921875" style="490" bestFit="1" customWidth="1"/>
    <col min="6935" max="6935" width="10.69921875" style="490" customWidth="1"/>
    <col min="6936" max="6936" width="10.59765625" style="490" customWidth="1"/>
    <col min="6937" max="6937" width="9" style="490"/>
    <col min="6938" max="6938" width="10" style="490" customWidth="1"/>
    <col min="6939" max="7168" width="9" style="490"/>
    <col min="7169" max="7170" width="13.19921875" style="490" customWidth="1"/>
    <col min="7171" max="7172" width="13.5" style="490" customWidth="1"/>
    <col min="7173" max="7173" width="7.19921875" style="490" customWidth="1"/>
    <col min="7174" max="7174" width="10" style="490" customWidth="1"/>
    <col min="7175" max="7175" width="10.19921875" style="490" customWidth="1"/>
    <col min="7176" max="7182" width="0" style="490" hidden="1" customWidth="1"/>
    <col min="7183" max="7187" width="9" style="490"/>
    <col min="7188" max="7188" width="12.5" style="490" customWidth="1"/>
    <col min="7189" max="7189" width="10.69921875" style="490" customWidth="1"/>
    <col min="7190" max="7190" width="10.69921875" style="490" bestFit="1" customWidth="1"/>
    <col min="7191" max="7191" width="10.69921875" style="490" customWidth="1"/>
    <col min="7192" max="7192" width="10.59765625" style="490" customWidth="1"/>
    <col min="7193" max="7193" width="9" style="490"/>
    <col min="7194" max="7194" width="10" style="490" customWidth="1"/>
    <col min="7195" max="7424" width="9" style="490"/>
    <col min="7425" max="7426" width="13.19921875" style="490" customWidth="1"/>
    <col min="7427" max="7428" width="13.5" style="490" customWidth="1"/>
    <col min="7429" max="7429" width="7.19921875" style="490" customWidth="1"/>
    <col min="7430" max="7430" width="10" style="490" customWidth="1"/>
    <col min="7431" max="7431" width="10.19921875" style="490" customWidth="1"/>
    <col min="7432" max="7438" width="0" style="490" hidden="1" customWidth="1"/>
    <col min="7439" max="7443" width="9" style="490"/>
    <col min="7444" max="7444" width="12.5" style="490" customWidth="1"/>
    <col min="7445" max="7445" width="10.69921875" style="490" customWidth="1"/>
    <col min="7446" max="7446" width="10.69921875" style="490" bestFit="1" customWidth="1"/>
    <col min="7447" max="7447" width="10.69921875" style="490" customWidth="1"/>
    <col min="7448" max="7448" width="10.59765625" style="490" customWidth="1"/>
    <col min="7449" max="7449" width="9" style="490"/>
    <col min="7450" max="7450" width="10" style="490" customWidth="1"/>
    <col min="7451" max="7680" width="9" style="490"/>
    <col min="7681" max="7682" width="13.19921875" style="490" customWidth="1"/>
    <col min="7683" max="7684" width="13.5" style="490" customWidth="1"/>
    <col min="7685" max="7685" width="7.19921875" style="490" customWidth="1"/>
    <col min="7686" max="7686" width="10" style="490" customWidth="1"/>
    <col min="7687" max="7687" width="10.19921875" style="490" customWidth="1"/>
    <col min="7688" max="7694" width="0" style="490" hidden="1" customWidth="1"/>
    <col min="7695" max="7699" width="9" style="490"/>
    <col min="7700" max="7700" width="12.5" style="490" customWidth="1"/>
    <col min="7701" max="7701" width="10.69921875" style="490" customWidth="1"/>
    <col min="7702" max="7702" width="10.69921875" style="490" bestFit="1" customWidth="1"/>
    <col min="7703" max="7703" width="10.69921875" style="490" customWidth="1"/>
    <col min="7704" max="7704" width="10.59765625" style="490" customWidth="1"/>
    <col min="7705" max="7705" width="9" style="490"/>
    <col min="7706" max="7706" width="10" style="490" customWidth="1"/>
    <col min="7707" max="7936" width="9" style="490"/>
    <col min="7937" max="7938" width="13.19921875" style="490" customWidth="1"/>
    <col min="7939" max="7940" width="13.5" style="490" customWidth="1"/>
    <col min="7941" max="7941" width="7.19921875" style="490" customWidth="1"/>
    <col min="7942" max="7942" width="10" style="490" customWidth="1"/>
    <col min="7943" max="7943" width="10.19921875" style="490" customWidth="1"/>
    <col min="7944" max="7950" width="0" style="490" hidden="1" customWidth="1"/>
    <col min="7951" max="7955" width="9" style="490"/>
    <col min="7956" max="7956" width="12.5" style="490" customWidth="1"/>
    <col min="7957" max="7957" width="10.69921875" style="490" customWidth="1"/>
    <col min="7958" max="7958" width="10.69921875" style="490" bestFit="1" customWidth="1"/>
    <col min="7959" max="7959" width="10.69921875" style="490" customWidth="1"/>
    <col min="7960" max="7960" width="10.59765625" style="490" customWidth="1"/>
    <col min="7961" max="7961" width="9" style="490"/>
    <col min="7962" max="7962" width="10" style="490" customWidth="1"/>
    <col min="7963" max="8192" width="9" style="490"/>
    <col min="8193" max="8194" width="13.19921875" style="490" customWidth="1"/>
    <col min="8195" max="8196" width="13.5" style="490" customWidth="1"/>
    <col min="8197" max="8197" width="7.19921875" style="490" customWidth="1"/>
    <col min="8198" max="8198" width="10" style="490" customWidth="1"/>
    <col min="8199" max="8199" width="10.19921875" style="490" customWidth="1"/>
    <col min="8200" max="8206" width="0" style="490" hidden="1" customWidth="1"/>
    <col min="8207" max="8211" width="9" style="490"/>
    <col min="8212" max="8212" width="12.5" style="490" customWidth="1"/>
    <col min="8213" max="8213" width="10.69921875" style="490" customWidth="1"/>
    <col min="8214" max="8214" width="10.69921875" style="490" bestFit="1" customWidth="1"/>
    <col min="8215" max="8215" width="10.69921875" style="490" customWidth="1"/>
    <col min="8216" max="8216" width="10.59765625" style="490" customWidth="1"/>
    <col min="8217" max="8217" width="9" style="490"/>
    <col min="8218" max="8218" width="10" style="490" customWidth="1"/>
    <col min="8219" max="8448" width="9" style="490"/>
    <col min="8449" max="8450" width="13.19921875" style="490" customWidth="1"/>
    <col min="8451" max="8452" width="13.5" style="490" customWidth="1"/>
    <col min="8453" max="8453" width="7.19921875" style="490" customWidth="1"/>
    <col min="8454" max="8454" width="10" style="490" customWidth="1"/>
    <col min="8455" max="8455" width="10.19921875" style="490" customWidth="1"/>
    <col min="8456" max="8462" width="0" style="490" hidden="1" customWidth="1"/>
    <col min="8463" max="8467" width="9" style="490"/>
    <col min="8468" max="8468" width="12.5" style="490" customWidth="1"/>
    <col min="8469" max="8469" width="10.69921875" style="490" customWidth="1"/>
    <col min="8470" max="8470" width="10.69921875" style="490" bestFit="1" customWidth="1"/>
    <col min="8471" max="8471" width="10.69921875" style="490" customWidth="1"/>
    <col min="8472" max="8472" width="10.59765625" style="490" customWidth="1"/>
    <col min="8473" max="8473" width="9" style="490"/>
    <col min="8474" max="8474" width="10" style="490" customWidth="1"/>
    <col min="8475" max="8704" width="9" style="490"/>
    <col min="8705" max="8706" width="13.19921875" style="490" customWidth="1"/>
    <col min="8707" max="8708" width="13.5" style="490" customWidth="1"/>
    <col min="8709" max="8709" width="7.19921875" style="490" customWidth="1"/>
    <col min="8710" max="8710" width="10" style="490" customWidth="1"/>
    <col min="8711" max="8711" width="10.19921875" style="490" customWidth="1"/>
    <col min="8712" max="8718" width="0" style="490" hidden="1" customWidth="1"/>
    <col min="8719" max="8723" width="9" style="490"/>
    <col min="8724" max="8724" width="12.5" style="490" customWidth="1"/>
    <col min="8725" max="8725" width="10.69921875" style="490" customWidth="1"/>
    <col min="8726" max="8726" width="10.69921875" style="490" bestFit="1" customWidth="1"/>
    <col min="8727" max="8727" width="10.69921875" style="490" customWidth="1"/>
    <col min="8728" max="8728" width="10.59765625" style="490" customWidth="1"/>
    <col min="8729" max="8729" width="9" style="490"/>
    <col min="8730" max="8730" width="10" style="490" customWidth="1"/>
    <col min="8731" max="8960" width="9" style="490"/>
    <col min="8961" max="8962" width="13.19921875" style="490" customWidth="1"/>
    <col min="8963" max="8964" width="13.5" style="490" customWidth="1"/>
    <col min="8965" max="8965" width="7.19921875" style="490" customWidth="1"/>
    <col min="8966" max="8966" width="10" style="490" customWidth="1"/>
    <col min="8967" max="8967" width="10.19921875" style="490" customWidth="1"/>
    <col min="8968" max="8974" width="0" style="490" hidden="1" customWidth="1"/>
    <col min="8975" max="8979" width="9" style="490"/>
    <col min="8980" max="8980" width="12.5" style="490" customWidth="1"/>
    <col min="8981" max="8981" width="10.69921875" style="490" customWidth="1"/>
    <col min="8982" max="8982" width="10.69921875" style="490" bestFit="1" customWidth="1"/>
    <col min="8983" max="8983" width="10.69921875" style="490" customWidth="1"/>
    <col min="8984" max="8984" width="10.59765625" style="490" customWidth="1"/>
    <col min="8985" max="8985" width="9" style="490"/>
    <col min="8986" max="8986" width="10" style="490" customWidth="1"/>
    <col min="8987" max="9216" width="9" style="490"/>
    <col min="9217" max="9218" width="13.19921875" style="490" customWidth="1"/>
    <col min="9219" max="9220" width="13.5" style="490" customWidth="1"/>
    <col min="9221" max="9221" width="7.19921875" style="490" customWidth="1"/>
    <col min="9222" max="9222" width="10" style="490" customWidth="1"/>
    <col min="9223" max="9223" width="10.19921875" style="490" customWidth="1"/>
    <col min="9224" max="9230" width="0" style="490" hidden="1" customWidth="1"/>
    <col min="9231" max="9235" width="9" style="490"/>
    <col min="9236" max="9236" width="12.5" style="490" customWidth="1"/>
    <col min="9237" max="9237" width="10.69921875" style="490" customWidth="1"/>
    <col min="9238" max="9238" width="10.69921875" style="490" bestFit="1" customWidth="1"/>
    <col min="9239" max="9239" width="10.69921875" style="490" customWidth="1"/>
    <col min="9240" max="9240" width="10.59765625" style="490" customWidth="1"/>
    <col min="9241" max="9241" width="9" style="490"/>
    <col min="9242" max="9242" width="10" style="490" customWidth="1"/>
    <col min="9243" max="9472" width="9" style="490"/>
    <col min="9473" max="9474" width="13.19921875" style="490" customWidth="1"/>
    <col min="9475" max="9476" width="13.5" style="490" customWidth="1"/>
    <col min="9477" max="9477" width="7.19921875" style="490" customWidth="1"/>
    <col min="9478" max="9478" width="10" style="490" customWidth="1"/>
    <col min="9479" max="9479" width="10.19921875" style="490" customWidth="1"/>
    <col min="9480" max="9486" width="0" style="490" hidden="1" customWidth="1"/>
    <col min="9487" max="9491" width="9" style="490"/>
    <col min="9492" max="9492" width="12.5" style="490" customWidth="1"/>
    <col min="9493" max="9493" width="10.69921875" style="490" customWidth="1"/>
    <col min="9494" max="9494" width="10.69921875" style="490" bestFit="1" customWidth="1"/>
    <col min="9495" max="9495" width="10.69921875" style="490" customWidth="1"/>
    <col min="9496" max="9496" width="10.59765625" style="490" customWidth="1"/>
    <col min="9497" max="9497" width="9" style="490"/>
    <col min="9498" max="9498" width="10" style="490" customWidth="1"/>
    <col min="9499" max="9728" width="9" style="490"/>
    <col min="9729" max="9730" width="13.19921875" style="490" customWidth="1"/>
    <col min="9731" max="9732" width="13.5" style="490" customWidth="1"/>
    <col min="9733" max="9733" width="7.19921875" style="490" customWidth="1"/>
    <col min="9734" max="9734" width="10" style="490" customWidth="1"/>
    <col min="9735" max="9735" width="10.19921875" style="490" customWidth="1"/>
    <col min="9736" max="9742" width="0" style="490" hidden="1" customWidth="1"/>
    <col min="9743" max="9747" width="9" style="490"/>
    <col min="9748" max="9748" width="12.5" style="490" customWidth="1"/>
    <col min="9749" max="9749" width="10.69921875" style="490" customWidth="1"/>
    <col min="9750" max="9750" width="10.69921875" style="490" bestFit="1" customWidth="1"/>
    <col min="9751" max="9751" width="10.69921875" style="490" customWidth="1"/>
    <col min="9752" max="9752" width="10.59765625" style="490" customWidth="1"/>
    <col min="9753" max="9753" width="9" style="490"/>
    <col min="9754" max="9754" width="10" style="490" customWidth="1"/>
    <col min="9755" max="9984" width="9" style="490"/>
    <col min="9985" max="9986" width="13.19921875" style="490" customWidth="1"/>
    <col min="9987" max="9988" width="13.5" style="490" customWidth="1"/>
    <col min="9989" max="9989" width="7.19921875" style="490" customWidth="1"/>
    <col min="9990" max="9990" width="10" style="490" customWidth="1"/>
    <col min="9991" max="9991" width="10.19921875" style="490" customWidth="1"/>
    <col min="9992" max="9998" width="0" style="490" hidden="1" customWidth="1"/>
    <col min="9999" max="10003" width="9" style="490"/>
    <col min="10004" max="10004" width="12.5" style="490" customWidth="1"/>
    <col min="10005" max="10005" width="10.69921875" style="490" customWidth="1"/>
    <col min="10006" max="10006" width="10.69921875" style="490" bestFit="1" customWidth="1"/>
    <col min="10007" max="10007" width="10.69921875" style="490" customWidth="1"/>
    <col min="10008" max="10008" width="10.59765625" style="490" customWidth="1"/>
    <col min="10009" max="10009" width="9" style="490"/>
    <col min="10010" max="10010" width="10" style="490" customWidth="1"/>
    <col min="10011" max="10240" width="9" style="490"/>
    <col min="10241" max="10242" width="13.19921875" style="490" customWidth="1"/>
    <col min="10243" max="10244" width="13.5" style="490" customWidth="1"/>
    <col min="10245" max="10245" width="7.19921875" style="490" customWidth="1"/>
    <col min="10246" max="10246" width="10" style="490" customWidth="1"/>
    <col min="10247" max="10247" width="10.19921875" style="490" customWidth="1"/>
    <col min="10248" max="10254" width="0" style="490" hidden="1" customWidth="1"/>
    <col min="10255" max="10259" width="9" style="490"/>
    <col min="10260" max="10260" width="12.5" style="490" customWidth="1"/>
    <col min="10261" max="10261" width="10.69921875" style="490" customWidth="1"/>
    <col min="10262" max="10262" width="10.69921875" style="490" bestFit="1" customWidth="1"/>
    <col min="10263" max="10263" width="10.69921875" style="490" customWidth="1"/>
    <col min="10264" max="10264" width="10.59765625" style="490" customWidth="1"/>
    <col min="10265" max="10265" width="9" style="490"/>
    <col min="10266" max="10266" width="10" style="490" customWidth="1"/>
    <col min="10267" max="10496" width="9" style="490"/>
    <col min="10497" max="10498" width="13.19921875" style="490" customWidth="1"/>
    <col min="10499" max="10500" width="13.5" style="490" customWidth="1"/>
    <col min="10501" max="10501" width="7.19921875" style="490" customWidth="1"/>
    <col min="10502" max="10502" width="10" style="490" customWidth="1"/>
    <col min="10503" max="10503" width="10.19921875" style="490" customWidth="1"/>
    <col min="10504" max="10510" width="0" style="490" hidden="1" customWidth="1"/>
    <col min="10511" max="10515" width="9" style="490"/>
    <col min="10516" max="10516" width="12.5" style="490" customWidth="1"/>
    <col min="10517" max="10517" width="10.69921875" style="490" customWidth="1"/>
    <col min="10518" max="10518" width="10.69921875" style="490" bestFit="1" customWidth="1"/>
    <col min="10519" max="10519" width="10.69921875" style="490" customWidth="1"/>
    <col min="10520" max="10520" width="10.59765625" style="490" customWidth="1"/>
    <col min="10521" max="10521" width="9" style="490"/>
    <col min="10522" max="10522" width="10" style="490" customWidth="1"/>
    <col min="10523" max="10752" width="9" style="490"/>
    <col min="10753" max="10754" width="13.19921875" style="490" customWidth="1"/>
    <col min="10755" max="10756" width="13.5" style="490" customWidth="1"/>
    <col min="10757" max="10757" width="7.19921875" style="490" customWidth="1"/>
    <col min="10758" max="10758" width="10" style="490" customWidth="1"/>
    <col min="10759" max="10759" width="10.19921875" style="490" customWidth="1"/>
    <col min="10760" max="10766" width="0" style="490" hidden="1" customWidth="1"/>
    <col min="10767" max="10771" width="9" style="490"/>
    <col min="10772" max="10772" width="12.5" style="490" customWidth="1"/>
    <col min="10773" max="10773" width="10.69921875" style="490" customWidth="1"/>
    <col min="10774" max="10774" width="10.69921875" style="490" bestFit="1" customWidth="1"/>
    <col min="10775" max="10775" width="10.69921875" style="490" customWidth="1"/>
    <col min="10776" max="10776" width="10.59765625" style="490" customWidth="1"/>
    <col min="10777" max="10777" width="9" style="490"/>
    <col min="10778" max="10778" width="10" style="490" customWidth="1"/>
    <col min="10779" max="11008" width="9" style="490"/>
    <col min="11009" max="11010" width="13.19921875" style="490" customWidth="1"/>
    <col min="11011" max="11012" width="13.5" style="490" customWidth="1"/>
    <col min="11013" max="11013" width="7.19921875" style="490" customWidth="1"/>
    <col min="11014" max="11014" width="10" style="490" customWidth="1"/>
    <col min="11015" max="11015" width="10.19921875" style="490" customWidth="1"/>
    <col min="11016" max="11022" width="0" style="490" hidden="1" customWidth="1"/>
    <col min="11023" max="11027" width="9" style="490"/>
    <col min="11028" max="11028" width="12.5" style="490" customWidth="1"/>
    <col min="11029" max="11029" width="10.69921875" style="490" customWidth="1"/>
    <col min="11030" max="11030" width="10.69921875" style="490" bestFit="1" customWidth="1"/>
    <col min="11031" max="11031" width="10.69921875" style="490" customWidth="1"/>
    <col min="11032" max="11032" width="10.59765625" style="490" customWidth="1"/>
    <col min="11033" max="11033" width="9" style="490"/>
    <col min="11034" max="11034" width="10" style="490" customWidth="1"/>
    <col min="11035" max="11264" width="9" style="490"/>
    <col min="11265" max="11266" width="13.19921875" style="490" customWidth="1"/>
    <col min="11267" max="11268" width="13.5" style="490" customWidth="1"/>
    <col min="11269" max="11269" width="7.19921875" style="490" customWidth="1"/>
    <col min="11270" max="11270" width="10" style="490" customWidth="1"/>
    <col min="11271" max="11271" width="10.19921875" style="490" customWidth="1"/>
    <col min="11272" max="11278" width="0" style="490" hidden="1" customWidth="1"/>
    <col min="11279" max="11283" width="9" style="490"/>
    <col min="11284" max="11284" width="12.5" style="490" customWidth="1"/>
    <col min="11285" max="11285" width="10.69921875" style="490" customWidth="1"/>
    <col min="11286" max="11286" width="10.69921875" style="490" bestFit="1" customWidth="1"/>
    <col min="11287" max="11287" width="10.69921875" style="490" customWidth="1"/>
    <col min="11288" max="11288" width="10.59765625" style="490" customWidth="1"/>
    <col min="11289" max="11289" width="9" style="490"/>
    <col min="11290" max="11290" width="10" style="490" customWidth="1"/>
    <col min="11291" max="11520" width="9" style="490"/>
    <col min="11521" max="11522" width="13.19921875" style="490" customWidth="1"/>
    <col min="11523" max="11524" width="13.5" style="490" customWidth="1"/>
    <col min="11525" max="11525" width="7.19921875" style="490" customWidth="1"/>
    <col min="11526" max="11526" width="10" style="490" customWidth="1"/>
    <col min="11527" max="11527" width="10.19921875" style="490" customWidth="1"/>
    <col min="11528" max="11534" width="0" style="490" hidden="1" customWidth="1"/>
    <col min="11535" max="11539" width="9" style="490"/>
    <col min="11540" max="11540" width="12.5" style="490" customWidth="1"/>
    <col min="11541" max="11541" width="10.69921875" style="490" customWidth="1"/>
    <col min="11542" max="11542" width="10.69921875" style="490" bestFit="1" customWidth="1"/>
    <col min="11543" max="11543" width="10.69921875" style="490" customWidth="1"/>
    <col min="11544" max="11544" width="10.59765625" style="490" customWidth="1"/>
    <col min="11545" max="11545" width="9" style="490"/>
    <col min="11546" max="11546" width="10" style="490" customWidth="1"/>
    <col min="11547" max="11776" width="9" style="490"/>
    <col min="11777" max="11778" width="13.19921875" style="490" customWidth="1"/>
    <col min="11779" max="11780" width="13.5" style="490" customWidth="1"/>
    <col min="11781" max="11781" width="7.19921875" style="490" customWidth="1"/>
    <col min="11782" max="11782" width="10" style="490" customWidth="1"/>
    <col min="11783" max="11783" width="10.19921875" style="490" customWidth="1"/>
    <col min="11784" max="11790" width="0" style="490" hidden="1" customWidth="1"/>
    <col min="11791" max="11795" width="9" style="490"/>
    <col min="11796" max="11796" width="12.5" style="490" customWidth="1"/>
    <col min="11797" max="11797" width="10.69921875" style="490" customWidth="1"/>
    <col min="11798" max="11798" width="10.69921875" style="490" bestFit="1" customWidth="1"/>
    <col min="11799" max="11799" width="10.69921875" style="490" customWidth="1"/>
    <col min="11800" max="11800" width="10.59765625" style="490" customWidth="1"/>
    <col min="11801" max="11801" width="9" style="490"/>
    <col min="11802" max="11802" width="10" style="490" customWidth="1"/>
    <col min="11803" max="12032" width="9" style="490"/>
    <col min="12033" max="12034" width="13.19921875" style="490" customWidth="1"/>
    <col min="12035" max="12036" width="13.5" style="490" customWidth="1"/>
    <col min="12037" max="12037" width="7.19921875" style="490" customWidth="1"/>
    <col min="12038" max="12038" width="10" style="490" customWidth="1"/>
    <col min="12039" max="12039" width="10.19921875" style="490" customWidth="1"/>
    <col min="12040" max="12046" width="0" style="490" hidden="1" customWidth="1"/>
    <col min="12047" max="12051" width="9" style="490"/>
    <col min="12052" max="12052" width="12.5" style="490" customWidth="1"/>
    <col min="12053" max="12053" width="10.69921875" style="490" customWidth="1"/>
    <col min="12054" max="12054" width="10.69921875" style="490" bestFit="1" customWidth="1"/>
    <col min="12055" max="12055" width="10.69921875" style="490" customWidth="1"/>
    <col min="12056" max="12056" width="10.59765625" style="490" customWidth="1"/>
    <col min="12057" max="12057" width="9" style="490"/>
    <col min="12058" max="12058" width="10" style="490" customWidth="1"/>
    <col min="12059" max="12288" width="9" style="490"/>
    <col min="12289" max="12290" width="13.19921875" style="490" customWidth="1"/>
    <col min="12291" max="12292" width="13.5" style="490" customWidth="1"/>
    <col min="12293" max="12293" width="7.19921875" style="490" customWidth="1"/>
    <col min="12294" max="12294" width="10" style="490" customWidth="1"/>
    <col min="12295" max="12295" width="10.19921875" style="490" customWidth="1"/>
    <col min="12296" max="12302" width="0" style="490" hidden="1" customWidth="1"/>
    <col min="12303" max="12307" width="9" style="490"/>
    <col min="12308" max="12308" width="12.5" style="490" customWidth="1"/>
    <col min="12309" max="12309" width="10.69921875" style="490" customWidth="1"/>
    <col min="12310" max="12310" width="10.69921875" style="490" bestFit="1" customWidth="1"/>
    <col min="12311" max="12311" width="10.69921875" style="490" customWidth="1"/>
    <col min="12312" max="12312" width="10.59765625" style="490" customWidth="1"/>
    <col min="12313" max="12313" width="9" style="490"/>
    <col min="12314" max="12314" width="10" style="490" customWidth="1"/>
    <col min="12315" max="12544" width="9" style="490"/>
    <col min="12545" max="12546" width="13.19921875" style="490" customWidth="1"/>
    <col min="12547" max="12548" width="13.5" style="490" customWidth="1"/>
    <col min="12549" max="12549" width="7.19921875" style="490" customWidth="1"/>
    <col min="12550" max="12550" width="10" style="490" customWidth="1"/>
    <col min="12551" max="12551" width="10.19921875" style="490" customWidth="1"/>
    <col min="12552" max="12558" width="0" style="490" hidden="1" customWidth="1"/>
    <col min="12559" max="12563" width="9" style="490"/>
    <col min="12564" max="12564" width="12.5" style="490" customWidth="1"/>
    <col min="12565" max="12565" width="10.69921875" style="490" customWidth="1"/>
    <col min="12566" max="12566" width="10.69921875" style="490" bestFit="1" customWidth="1"/>
    <col min="12567" max="12567" width="10.69921875" style="490" customWidth="1"/>
    <col min="12568" max="12568" width="10.59765625" style="490" customWidth="1"/>
    <col min="12569" max="12569" width="9" style="490"/>
    <col min="12570" max="12570" width="10" style="490" customWidth="1"/>
    <col min="12571" max="12800" width="9" style="490"/>
    <col min="12801" max="12802" width="13.19921875" style="490" customWidth="1"/>
    <col min="12803" max="12804" width="13.5" style="490" customWidth="1"/>
    <col min="12805" max="12805" width="7.19921875" style="490" customWidth="1"/>
    <col min="12806" max="12806" width="10" style="490" customWidth="1"/>
    <col min="12807" max="12807" width="10.19921875" style="490" customWidth="1"/>
    <col min="12808" max="12814" width="0" style="490" hidden="1" customWidth="1"/>
    <col min="12815" max="12819" width="9" style="490"/>
    <col min="12820" max="12820" width="12.5" style="490" customWidth="1"/>
    <col min="12821" max="12821" width="10.69921875" style="490" customWidth="1"/>
    <col min="12822" max="12822" width="10.69921875" style="490" bestFit="1" customWidth="1"/>
    <col min="12823" max="12823" width="10.69921875" style="490" customWidth="1"/>
    <col min="12824" max="12824" width="10.59765625" style="490" customWidth="1"/>
    <col min="12825" max="12825" width="9" style="490"/>
    <col min="12826" max="12826" width="10" style="490" customWidth="1"/>
    <col min="12827" max="13056" width="9" style="490"/>
    <col min="13057" max="13058" width="13.19921875" style="490" customWidth="1"/>
    <col min="13059" max="13060" width="13.5" style="490" customWidth="1"/>
    <col min="13061" max="13061" width="7.19921875" style="490" customWidth="1"/>
    <col min="13062" max="13062" width="10" style="490" customWidth="1"/>
    <col min="13063" max="13063" width="10.19921875" style="490" customWidth="1"/>
    <col min="13064" max="13070" width="0" style="490" hidden="1" customWidth="1"/>
    <col min="13071" max="13075" width="9" style="490"/>
    <col min="13076" max="13076" width="12.5" style="490" customWidth="1"/>
    <col min="13077" max="13077" width="10.69921875" style="490" customWidth="1"/>
    <col min="13078" max="13078" width="10.69921875" style="490" bestFit="1" customWidth="1"/>
    <col min="13079" max="13079" width="10.69921875" style="490" customWidth="1"/>
    <col min="13080" max="13080" width="10.59765625" style="490" customWidth="1"/>
    <col min="13081" max="13081" width="9" style="490"/>
    <col min="13082" max="13082" width="10" style="490" customWidth="1"/>
    <col min="13083" max="13312" width="9" style="490"/>
    <col min="13313" max="13314" width="13.19921875" style="490" customWidth="1"/>
    <col min="13315" max="13316" width="13.5" style="490" customWidth="1"/>
    <col min="13317" max="13317" width="7.19921875" style="490" customWidth="1"/>
    <col min="13318" max="13318" width="10" style="490" customWidth="1"/>
    <col min="13319" max="13319" width="10.19921875" style="490" customWidth="1"/>
    <col min="13320" max="13326" width="0" style="490" hidden="1" customWidth="1"/>
    <col min="13327" max="13331" width="9" style="490"/>
    <col min="13332" max="13332" width="12.5" style="490" customWidth="1"/>
    <col min="13333" max="13333" width="10.69921875" style="490" customWidth="1"/>
    <col min="13334" max="13334" width="10.69921875" style="490" bestFit="1" customWidth="1"/>
    <col min="13335" max="13335" width="10.69921875" style="490" customWidth="1"/>
    <col min="13336" max="13336" width="10.59765625" style="490" customWidth="1"/>
    <col min="13337" max="13337" width="9" style="490"/>
    <col min="13338" max="13338" width="10" style="490" customWidth="1"/>
    <col min="13339" max="13568" width="9" style="490"/>
    <col min="13569" max="13570" width="13.19921875" style="490" customWidth="1"/>
    <col min="13571" max="13572" width="13.5" style="490" customWidth="1"/>
    <col min="13573" max="13573" width="7.19921875" style="490" customWidth="1"/>
    <col min="13574" max="13574" width="10" style="490" customWidth="1"/>
    <col min="13575" max="13575" width="10.19921875" style="490" customWidth="1"/>
    <col min="13576" max="13582" width="0" style="490" hidden="1" customWidth="1"/>
    <col min="13583" max="13587" width="9" style="490"/>
    <col min="13588" max="13588" width="12.5" style="490" customWidth="1"/>
    <col min="13589" max="13589" width="10.69921875" style="490" customWidth="1"/>
    <col min="13590" max="13590" width="10.69921875" style="490" bestFit="1" customWidth="1"/>
    <col min="13591" max="13591" width="10.69921875" style="490" customWidth="1"/>
    <col min="13592" max="13592" width="10.59765625" style="490" customWidth="1"/>
    <col min="13593" max="13593" width="9" style="490"/>
    <col min="13594" max="13594" width="10" style="490" customWidth="1"/>
    <col min="13595" max="13824" width="9" style="490"/>
    <col min="13825" max="13826" width="13.19921875" style="490" customWidth="1"/>
    <col min="13827" max="13828" width="13.5" style="490" customWidth="1"/>
    <col min="13829" max="13829" width="7.19921875" style="490" customWidth="1"/>
    <col min="13830" max="13830" width="10" style="490" customWidth="1"/>
    <col min="13831" max="13831" width="10.19921875" style="490" customWidth="1"/>
    <col min="13832" max="13838" width="0" style="490" hidden="1" customWidth="1"/>
    <col min="13839" max="13843" width="9" style="490"/>
    <col min="13844" max="13844" width="12.5" style="490" customWidth="1"/>
    <col min="13845" max="13845" width="10.69921875" style="490" customWidth="1"/>
    <col min="13846" max="13846" width="10.69921875" style="490" bestFit="1" customWidth="1"/>
    <col min="13847" max="13847" width="10.69921875" style="490" customWidth="1"/>
    <col min="13848" max="13848" width="10.59765625" style="490" customWidth="1"/>
    <col min="13849" max="13849" width="9" style="490"/>
    <col min="13850" max="13850" width="10" style="490" customWidth="1"/>
    <col min="13851" max="14080" width="9" style="490"/>
    <col min="14081" max="14082" width="13.19921875" style="490" customWidth="1"/>
    <col min="14083" max="14084" width="13.5" style="490" customWidth="1"/>
    <col min="14085" max="14085" width="7.19921875" style="490" customWidth="1"/>
    <col min="14086" max="14086" width="10" style="490" customWidth="1"/>
    <col min="14087" max="14087" width="10.19921875" style="490" customWidth="1"/>
    <col min="14088" max="14094" width="0" style="490" hidden="1" customWidth="1"/>
    <col min="14095" max="14099" width="9" style="490"/>
    <col min="14100" max="14100" width="12.5" style="490" customWidth="1"/>
    <col min="14101" max="14101" width="10.69921875" style="490" customWidth="1"/>
    <col min="14102" max="14102" width="10.69921875" style="490" bestFit="1" customWidth="1"/>
    <col min="14103" max="14103" width="10.69921875" style="490" customWidth="1"/>
    <col min="14104" max="14104" width="10.59765625" style="490" customWidth="1"/>
    <col min="14105" max="14105" width="9" style="490"/>
    <col min="14106" max="14106" width="10" style="490" customWidth="1"/>
    <col min="14107" max="14336" width="9" style="490"/>
    <col min="14337" max="14338" width="13.19921875" style="490" customWidth="1"/>
    <col min="14339" max="14340" width="13.5" style="490" customWidth="1"/>
    <col min="14341" max="14341" width="7.19921875" style="490" customWidth="1"/>
    <col min="14342" max="14342" width="10" style="490" customWidth="1"/>
    <col min="14343" max="14343" width="10.19921875" style="490" customWidth="1"/>
    <col min="14344" max="14350" width="0" style="490" hidden="1" customWidth="1"/>
    <col min="14351" max="14355" width="9" style="490"/>
    <col min="14356" max="14356" width="12.5" style="490" customWidth="1"/>
    <col min="14357" max="14357" width="10.69921875" style="490" customWidth="1"/>
    <col min="14358" max="14358" width="10.69921875" style="490" bestFit="1" customWidth="1"/>
    <col min="14359" max="14359" width="10.69921875" style="490" customWidth="1"/>
    <col min="14360" max="14360" width="10.59765625" style="490" customWidth="1"/>
    <col min="14361" max="14361" width="9" style="490"/>
    <col min="14362" max="14362" width="10" style="490" customWidth="1"/>
    <col min="14363" max="14592" width="9" style="490"/>
    <col min="14593" max="14594" width="13.19921875" style="490" customWidth="1"/>
    <col min="14595" max="14596" width="13.5" style="490" customWidth="1"/>
    <col min="14597" max="14597" width="7.19921875" style="490" customWidth="1"/>
    <col min="14598" max="14598" width="10" style="490" customWidth="1"/>
    <col min="14599" max="14599" width="10.19921875" style="490" customWidth="1"/>
    <col min="14600" max="14606" width="0" style="490" hidden="1" customWidth="1"/>
    <col min="14607" max="14611" width="9" style="490"/>
    <col min="14612" max="14612" width="12.5" style="490" customWidth="1"/>
    <col min="14613" max="14613" width="10.69921875" style="490" customWidth="1"/>
    <col min="14614" max="14614" width="10.69921875" style="490" bestFit="1" customWidth="1"/>
    <col min="14615" max="14615" width="10.69921875" style="490" customWidth="1"/>
    <col min="14616" max="14616" width="10.59765625" style="490" customWidth="1"/>
    <col min="14617" max="14617" width="9" style="490"/>
    <col min="14618" max="14618" width="10" style="490" customWidth="1"/>
    <col min="14619" max="14848" width="9" style="490"/>
    <col min="14849" max="14850" width="13.19921875" style="490" customWidth="1"/>
    <col min="14851" max="14852" width="13.5" style="490" customWidth="1"/>
    <col min="14853" max="14853" width="7.19921875" style="490" customWidth="1"/>
    <col min="14854" max="14854" width="10" style="490" customWidth="1"/>
    <col min="14855" max="14855" width="10.19921875" style="490" customWidth="1"/>
    <col min="14856" max="14862" width="0" style="490" hidden="1" customWidth="1"/>
    <col min="14863" max="14867" width="9" style="490"/>
    <col min="14868" max="14868" width="12.5" style="490" customWidth="1"/>
    <col min="14869" max="14869" width="10.69921875" style="490" customWidth="1"/>
    <col min="14870" max="14870" width="10.69921875" style="490" bestFit="1" customWidth="1"/>
    <col min="14871" max="14871" width="10.69921875" style="490" customWidth="1"/>
    <col min="14872" max="14872" width="10.59765625" style="490" customWidth="1"/>
    <col min="14873" max="14873" width="9" style="490"/>
    <col min="14874" max="14874" width="10" style="490" customWidth="1"/>
    <col min="14875" max="15104" width="9" style="490"/>
    <col min="15105" max="15106" width="13.19921875" style="490" customWidth="1"/>
    <col min="15107" max="15108" width="13.5" style="490" customWidth="1"/>
    <col min="15109" max="15109" width="7.19921875" style="490" customWidth="1"/>
    <col min="15110" max="15110" width="10" style="490" customWidth="1"/>
    <col min="15111" max="15111" width="10.19921875" style="490" customWidth="1"/>
    <col min="15112" max="15118" width="0" style="490" hidden="1" customWidth="1"/>
    <col min="15119" max="15123" width="9" style="490"/>
    <col min="15124" max="15124" width="12.5" style="490" customWidth="1"/>
    <col min="15125" max="15125" width="10.69921875" style="490" customWidth="1"/>
    <col min="15126" max="15126" width="10.69921875" style="490" bestFit="1" customWidth="1"/>
    <col min="15127" max="15127" width="10.69921875" style="490" customWidth="1"/>
    <col min="15128" max="15128" width="10.59765625" style="490" customWidth="1"/>
    <col min="15129" max="15129" width="9" style="490"/>
    <col min="15130" max="15130" width="10" style="490" customWidth="1"/>
    <col min="15131" max="15360" width="9" style="490"/>
    <col min="15361" max="15362" width="13.19921875" style="490" customWidth="1"/>
    <col min="15363" max="15364" width="13.5" style="490" customWidth="1"/>
    <col min="15365" max="15365" width="7.19921875" style="490" customWidth="1"/>
    <col min="15366" max="15366" width="10" style="490" customWidth="1"/>
    <col min="15367" max="15367" width="10.19921875" style="490" customWidth="1"/>
    <col min="15368" max="15374" width="0" style="490" hidden="1" customWidth="1"/>
    <col min="15375" max="15379" width="9" style="490"/>
    <col min="15380" max="15380" width="12.5" style="490" customWidth="1"/>
    <col min="15381" max="15381" width="10.69921875" style="490" customWidth="1"/>
    <col min="15382" max="15382" width="10.69921875" style="490" bestFit="1" customWidth="1"/>
    <col min="15383" max="15383" width="10.69921875" style="490" customWidth="1"/>
    <col min="15384" max="15384" width="10.59765625" style="490" customWidth="1"/>
    <col min="15385" max="15385" width="9" style="490"/>
    <col min="15386" max="15386" width="10" style="490" customWidth="1"/>
    <col min="15387" max="15616" width="9" style="490"/>
    <col min="15617" max="15618" width="13.19921875" style="490" customWidth="1"/>
    <col min="15619" max="15620" width="13.5" style="490" customWidth="1"/>
    <col min="15621" max="15621" width="7.19921875" style="490" customWidth="1"/>
    <col min="15622" max="15622" width="10" style="490" customWidth="1"/>
    <col min="15623" max="15623" width="10.19921875" style="490" customWidth="1"/>
    <col min="15624" max="15630" width="0" style="490" hidden="1" customWidth="1"/>
    <col min="15631" max="15635" width="9" style="490"/>
    <col min="15636" max="15636" width="12.5" style="490" customWidth="1"/>
    <col min="15637" max="15637" width="10.69921875" style="490" customWidth="1"/>
    <col min="15638" max="15638" width="10.69921875" style="490" bestFit="1" customWidth="1"/>
    <col min="15639" max="15639" width="10.69921875" style="490" customWidth="1"/>
    <col min="15640" max="15640" width="10.59765625" style="490" customWidth="1"/>
    <col min="15641" max="15641" width="9" style="490"/>
    <col min="15642" max="15642" width="10" style="490" customWidth="1"/>
    <col min="15643" max="15872" width="9" style="490"/>
    <col min="15873" max="15874" width="13.19921875" style="490" customWidth="1"/>
    <col min="15875" max="15876" width="13.5" style="490" customWidth="1"/>
    <col min="15877" max="15877" width="7.19921875" style="490" customWidth="1"/>
    <col min="15878" max="15878" width="10" style="490" customWidth="1"/>
    <col min="15879" max="15879" width="10.19921875" style="490" customWidth="1"/>
    <col min="15880" max="15886" width="0" style="490" hidden="1" customWidth="1"/>
    <col min="15887" max="15891" width="9" style="490"/>
    <col min="15892" max="15892" width="12.5" style="490" customWidth="1"/>
    <col min="15893" max="15893" width="10.69921875" style="490" customWidth="1"/>
    <col min="15894" max="15894" width="10.69921875" style="490" bestFit="1" customWidth="1"/>
    <col min="15895" max="15895" width="10.69921875" style="490" customWidth="1"/>
    <col min="15896" max="15896" width="10.59765625" style="490" customWidth="1"/>
    <col min="15897" max="15897" width="9" style="490"/>
    <col min="15898" max="15898" width="10" style="490" customWidth="1"/>
    <col min="15899" max="16128" width="9" style="490"/>
    <col min="16129" max="16130" width="13.19921875" style="490" customWidth="1"/>
    <col min="16131" max="16132" width="13.5" style="490" customWidth="1"/>
    <col min="16133" max="16133" width="7.19921875" style="490" customWidth="1"/>
    <col min="16134" max="16134" width="10" style="490" customWidth="1"/>
    <col min="16135" max="16135" width="10.19921875" style="490" customWidth="1"/>
    <col min="16136" max="16142" width="0" style="490" hidden="1" customWidth="1"/>
    <col min="16143" max="16147" width="9" style="490"/>
    <col min="16148" max="16148" width="12.5" style="490" customWidth="1"/>
    <col min="16149" max="16149" width="10.69921875" style="490" customWidth="1"/>
    <col min="16150" max="16150" width="10.69921875" style="490" bestFit="1" customWidth="1"/>
    <col min="16151" max="16151" width="10.69921875" style="490" customWidth="1"/>
    <col min="16152" max="16152" width="10.59765625" style="490" customWidth="1"/>
    <col min="16153" max="16153" width="9" style="490"/>
    <col min="16154" max="16154" width="10" style="490" customWidth="1"/>
    <col min="16155" max="16384" width="9" style="490"/>
  </cols>
  <sheetData>
    <row r="1" spans="1:23">
      <c r="A1" s="965" t="s">
        <v>1314</v>
      </c>
    </row>
    <row r="2" spans="1:23" ht="12" customHeight="1"/>
    <row r="3" spans="1:23" s="966" customFormat="1">
      <c r="A3" s="1737" t="s">
        <v>1315</v>
      </c>
      <c r="B3" s="1737"/>
      <c r="C3" s="1737"/>
      <c r="D3" s="1737"/>
      <c r="E3" s="1737"/>
      <c r="F3" s="1737"/>
      <c r="G3" s="1737"/>
      <c r="O3" s="983"/>
      <c r="P3" s="983"/>
      <c r="Q3" s="983"/>
      <c r="R3" s="983"/>
      <c r="S3" s="983"/>
      <c r="T3" s="983"/>
    </row>
    <row r="4" spans="1:23" ht="12.75" customHeight="1"/>
    <row r="5" spans="1:23">
      <c r="A5" s="1738" t="s">
        <v>402</v>
      </c>
      <c r="B5" s="1739" t="s">
        <v>926</v>
      </c>
      <c r="C5" s="1738" t="s">
        <v>692</v>
      </c>
      <c r="D5" s="1738"/>
      <c r="E5" s="1738"/>
      <c r="F5" s="1738" t="s">
        <v>923</v>
      </c>
      <c r="G5" s="1738"/>
    </row>
    <row r="6" spans="1:23">
      <c r="A6" s="1738"/>
      <c r="B6" s="1740"/>
      <c r="C6" s="1239" t="s">
        <v>414</v>
      </c>
      <c r="D6" s="1233" t="s">
        <v>415</v>
      </c>
      <c r="E6" s="1233" t="s">
        <v>405</v>
      </c>
      <c r="F6" s="1233" t="s">
        <v>924</v>
      </c>
      <c r="G6" s="1239" t="s">
        <v>925</v>
      </c>
      <c r="M6" s="984"/>
      <c r="N6" s="984" t="s">
        <v>1107</v>
      </c>
    </row>
    <row r="7" spans="1:23">
      <c r="A7" s="985" t="s">
        <v>1108</v>
      </c>
      <c r="B7" s="986"/>
      <c r="C7" s="986"/>
      <c r="D7" s="987"/>
      <c r="E7" s="988"/>
      <c r="F7" s="989"/>
      <c r="G7" s="975"/>
      <c r="M7" s="984" t="s">
        <v>409</v>
      </c>
      <c r="N7" s="984">
        <f>'[8]สัดส่วนไฟฟ้า 60'!B11*3.6</f>
        <v>0</v>
      </c>
      <c r="T7" s="1490" t="s">
        <v>1064</v>
      </c>
    </row>
    <row r="8" spans="1:23">
      <c r="A8" s="985" t="s">
        <v>1109</v>
      </c>
      <c r="B8" s="986"/>
      <c r="C8" s="986"/>
      <c r="D8" s="987"/>
      <c r="E8" s="988"/>
      <c r="F8" s="990"/>
      <c r="G8" s="975"/>
      <c r="M8" s="984" t="s">
        <v>410</v>
      </c>
      <c r="N8" s="991">
        <f>D13</f>
        <v>0</v>
      </c>
      <c r="S8" s="982" t="s">
        <v>409</v>
      </c>
      <c r="T8" s="1491">
        <f>'4.1.2การใช้ไฟฟ้า_63'!F20*3.6</f>
        <v>35064554.292000003</v>
      </c>
      <c r="W8" s="980"/>
    </row>
    <row r="9" spans="1:23">
      <c r="A9" s="985"/>
      <c r="B9" s="986"/>
      <c r="C9" s="986"/>
      <c r="D9" s="987"/>
      <c r="E9" s="988"/>
      <c r="F9" s="993"/>
      <c r="G9" s="975"/>
      <c r="M9" s="984"/>
      <c r="N9" s="984"/>
      <c r="S9" s="982" t="s">
        <v>410</v>
      </c>
      <c r="T9" s="994">
        <f>D13</f>
        <v>0</v>
      </c>
      <c r="V9" s="980"/>
    </row>
    <row r="10" spans="1:23">
      <c r="A10" s="995"/>
      <c r="B10" s="995"/>
      <c r="C10" s="995"/>
      <c r="D10" s="972"/>
      <c r="E10" s="996"/>
      <c r="F10" s="972"/>
      <c r="G10" s="975"/>
      <c r="M10" s="984"/>
      <c r="N10" s="984" t="s">
        <v>1110</v>
      </c>
    </row>
    <row r="11" spans="1:23">
      <c r="A11" s="995"/>
      <c r="B11" s="995"/>
      <c r="C11" s="995"/>
      <c r="D11" s="972"/>
      <c r="E11" s="996"/>
      <c r="F11" s="972"/>
      <c r="G11" s="975"/>
      <c r="M11" s="984" t="s">
        <v>409</v>
      </c>
      <c r="N11" s="984" t="e">
        <f>'[8]สัดส่วนไฟฟ้า 60'!#REF!*3.6</f>
        <v>#REF!</v>
      </c>
      <c r="T11" s="982" t="s">
        <v>1111</v>
      </c>
    </row>
    <row r="12" spans="1:23">
      <c r="A12" s="995"/>
      <c r="B12" s="995"/>
      <c r="C12" s="995"/>
      <c r="D12" s="972"/>
      <c r="E12" s="996"/>
      <c r="F12" s="972"/>
      <c r="G12" s="975"/>
      <c r="M12" s="984" t="s">
        <v>410</v>
      </c>
      <c r="N12" s="991" t="e">
        <f>#REF!</f>
        <v>#REF!</v>
      </c>
      <c r="S12" s="982" t="s">
        <v>409</v>
      </c>
      <c r="T12" s="992">
        <f>'[8]6.3.2) ไฟฟ้าปี 61'!F20*3.6</f>
        <v>0</v>
      </c>
      <c r="W12" s="980"/>
    </row>
    <row r="13" spans="1:23">
      <c r="A13" s="1240" t="s">
        <v>355</v>
      </c>
      <c r="B13" s="1240"/>
      <c r="C13" s="1241"/>
      <c r="D13" s="1000">
        <f>'[8]เชื้อเพลิง 60'!Q24</f>
        <v>0</v>
      </c>
      <c r="E13" s="1001">
        <f>SUM(E7:E12)</f>
        <v>0</v>
      </c>
      <c r="F13" s="1001"/>
      <c r="G13" s="1002"/>
      <c r="S13" s="982" t="s">
        <v>410</v>
      </c>
      <c r="T13" s="994">
        <f>'[8]6.3.6) สัดส่วนเชื้อเพลิง 61'!D13</f>
        <v>0</v>
      </c>
      <c r="V13" s="980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&amp;C36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I45"/>
  <sheetViews>
    <sheetView showGridLines="0" view="pageBreakPreview" topLeftCell="A16" zoomScaleNormal="100" zoomScaleSheetLayoutView="100" zoomScalePageLayoutView="80" workbookViewId="0">
      <selection activeCell="K11" sqref="K11"/>
    </sheetView>
  </sheetViews>
  <sheetFormatPr defaultColWidth="9" defaultRowHeight="16.8"/>
  <cols>
    <col min="1" max="1" width="1.3984375" style="335" customWidth="1"/>
    <col min="2" max="3" width="9" style="335"/>
    <col min="4" max="4" width="11.5" style="335" customWidth="1"/>
    <col min="5" max="5" width="5.59765625" style="335" customWidth="1"/>
    <col min="6" max="6" width="12.69921875" style="335" customWidth="1"/>
    <col min="7" max="7" width="9" style="335"/>
    <col min="8" max="8" width="23.8984375" style="335" customWidth="1"/>
    <col min="9" max="9" width="18.59765625" style="335" customWidth="1"/>
    <col min="10" max="16384" width="9" style="335"/>
  </cols>
  <sheetData>
    <row r="1" spans="1:9">
      <c r="A1" s="332"/>
      <c r="B1" s="333"/>
      <c r="C1" s="333"/>
      <c r="D1" s="333"/>
      <c r="E1" s="333"/>
      <c r="F1" s="333"/>
      <c r="G1" s="333"/>
      <c r="H1" s="334"/>
    </row>
    <row r="2" spans="1:9" s="338" customFormat="1" ht="27.75" customHeight="1">
      <c r="A2" s="336"/>
      <c r="B2" s="1577" t="s">
        <v>276</v>
      </c>
      <c r="C2" s="1577"/>
      <c r="D2" s="1577"/>
      <c r="E2" s="1577"/>
      <c r="F2" s="1577"/>
      <c r="G2" s="1577"/>
      <c r="H2" s="1578"/>
      <c r="I2" s="337"/>
    </row>
    <row r="3" spans="1:9" s="344" customFormat="1" ht="27" customHeight="1">
      <c r="A3" s="339"/>
      <c r="B3" s="340"/>
      <c r="C3" s="1579" t="s">
        <v>28</v>
      </c>
      <c r="D3" s="1579"/>
      <c r="E3" s="1530" t="str">
        <f>'ปก '!F33</f>
        <v>มหาวิทยาลัยแม่โจ้</v>
      </c>
      <c r="F3" s="341"/>
      <c r="G3" s="341"/>
      <c r="H3" s="342"/>
      <c r="I3" s="343"/>
    </row>
    <row r="4" spans="1:9" s="344" customFormat="1" ht="9" customHeight="1">
      <c r="A4" s="339"/>
      <c r="B4" s="345"/>
      <c r="C4" s="346"/>
      <c r="D4" s="346"/>
      <c r="E4" s="346"/>
      <c r="F4" s="346"/>
      <c r="G4" s="346"/>
      <c r="H4" s="347"/>
      <c r="I4" s="345"/>
    </row>
    <row r="5" spans="1:9" s="352" customFormat="1" ht="27" customHeight="1">
      <c r="A5" s="348"/>
      <c r="B5" s="349" t="s">
        <v>297</v>
      </c>
      <c r="C5" s="350"/>
      <c r="D5" s="350"/>
      <c r="E5" s="350"/>
      <c r="F5" s="350"/>
      <c r="G5" s="350"/>
      <c r="H5" s="351"/>
      <c r="I5" s="350"/>
    </row>
    <row r="6" spans="1:9" s="344" customFormat="1" ht="22.5" customHeight="1">
      <c r="A6" s="339"/>
      <c r="B6" s="48"/>
      <c r="C6" s="50" t="s">
        <v>31</v>
      </c>
      <c r="D6" s="353"/>
      <c r="E6" s="353"/>
      <c r="F6" s="353"/>
      <c r="G6" s="48"/>
      <c r="H6" s="354"/>
      <c r="I6" s="48"/>
    </row>
    <row r="7" spans="1:9" s="344" customFormat="1" ht="22.5" customHeight="1">
      <c r="A7" s="339"/>
      <c r="B7" s="48" t="s">
        <v>29</v>
      </c>
      <c r="C7" s="48"/>
      <c r="D7" s="48"/>
      <c r="E7" s="355"/>
      <c r="F7" s="355"/>
      <c r="G7" s="355"/>
      <c r="H7" s="354"/>
      <c r="I7" s="48"/>
    </row>
    <row r="8" spans="1:9" s="344" customFormat="1">
      <c r="A8" s="339"/>
      <c r="B8" s="345"/>
      <c r="C8" s="345"/>
      <c r="D8" s="345"/>
      <c r="E8" s="345"/>
      <c r="F8" s="345"/>
      <c r="G8" s="345"/>
      <c r="H8" s="356"/>
      <c r="I8" s="345"/>
    </row>
    <row r="9" spans="1:9" s="344" customFormat="1" ht="21" customHeight="1">
      <c r="A9" s="339"/>
      <c r="B9" s="328"/>
      <c r="C9" s="328"/>
      <c r="D9" s="328"/>
      <c r="E9" s="328"/>
      <c r="F9" s="48" t="s">
        <v>111</v>
      </c>
      <c r="G9" s="328"/>
      <c r="H9" s="357"/>
      <c r="I9" s="328"/>
    </row>
    <row r="10" spans="1:9" s="344" customFormat="1" ht="21" customHeight="1">
      <c r="A10" s="339"/>
      <c r="B10" s="328"/>
      <c r="C10" s="328"/>
      <c r="D10" s="328"/>
      <c r="E10" s="328"/>
      <c r="F10" s="48" t="s">
        <v>1057</v>
      </c>
      <c r="G10" s="328"/>
      <c r="H10" s="357"/>
      <c r="I10" s="328"/>
    </row>
    <row r="11" spans="1:9" s="344" customFormat="1" ht="21" customHeight="1">
      <c r="A11" s="339"/>
      <c r="B11" s="328"/>
      <c r="C11" s="328"/>
      <c r="D11" s="328"/>
      <c r="E11" s="328"/>
      <c r="F11" s="48" t="s">
        <v>1217</v>
      </c>
      <c r="G11" s="328"/>
      <c r="H11" s="357"/>
      <c r="I11" s="328"/>
    </row>
    <row r="12" spans="1:9" s="344" customFormat="1" ht="21" customHeight="1">
      <c r="A12" s="339"/>
      <c r="B12" s="345"/>
      <c r="C12" s="345"/>
      <c r="D12" s="345"/>
      <c r="E12" s="345"/>
      <c r="F12" s="48" t="s">
        <v>277</v>
      </c>
      <c r="G12" s="345"/>
      <c r="H12" s="356"/>
      <c r="I12" s="345"/>
    </row>
    <row r="13" spans="1:9" s="359" customFormat="1" ht="34.5" customHeight="1">
      <c r="A13" s="358"/>
      <c r="B13" s="349" t="s">
        <v>298</v>
      </c>
      <c r="C13" s="346"/>
      <c r="D13" s="346"/>
      <c r="E13" s="346"/>
      <c r="F13" s="346"/>
      <c r="G13" s="346"/>
      <c r="H13" s="347"/>
      <c r="I13" s="346"/>
    </row>
    <row r="14" spans="1:9" s="344" customFormat="1" ht="22.5" customHeight="1">
      <c r="A14" s="339"/>
      <c r="B14" s="48"/>
      <c r="C14" s="48" t="s">
        <v>3</v>
      </c>
      <c r="D14" s="353"/>
      <c r="E14" s="1510"/>
      <c r="F14" s="355"/>
      <c r="G14" s="48"/>
      <c r="H14" s="360"/>
      <c r="I14" s="48"/>
    </row>
    <row r="15" spans="1:9" s="344" customFormat="1" ht="24.6">
      <c r="A15" s="339"/>
      <c r="B15" s="48" t="s">
        <v>30</v>
      </c>
      <c r="C15" s="345"/>
      <c r="D15" s="345"/>
      <c r="E15" s="345"/>
      <c r="F15" s="345"/>
      <c r="G15" s="48"/>
      <c r="H15" s="356"/>
      <c r="I15" s="345"/>
    </row>
    <row r="16" spans="1:9" s="344" customFormat="1" ht="21" customHeight="1">
      <c r="A16" s="339"/>
      <c r="B16" s="345"/>
      <c r="C16" s="345"/>
      <c r="D16" s="345"/>
      <c r="E16" s="345"/>
      <c r="F16" s="345"/>
      <c r="G16" s="48"/>
      <c r="H16" s="356"/>
      <c r="I16" s="345"/>
    </row>
    <row r="17" spans="1:9" s="344" customFormat="1" ht="24.6">
      <c r="A17" s="339"/>
      <c r="B17" s="896" t="s">
        <v>1080</v>
      </c>
      <c r="C17" s="50"/>
      <c r="D17" s="48"/>
      <c r="E17" s="48"/>
      <c r="F17" s="50"/>
      <c r="G17" s="50" t="s">
        <v>976</v>
      </c>
      <c r="H17" s="354"/>
      <c r="I17" s="345"/>
    </row>
    <row r="18" spans="1:9" s="344" customFormat="1" ht="24" customHeight="1">
      <c r="A18" s="339"/>
      <c r="B18" s="50" t="s">
        <v>1214</v>
      </c>
      <c r="C18" s="50"/>
      <c r="D18" s="48"/>
      <c r="E18" s="48"/>
      <c r="F18" s="50"/>
      <c r="G18" s="50" t="s">
        <v>1211</v>
      </c>
      <c r="H18" s="354"/>
      <c r="I18" s="345"/>
    </row>
    <row r="19" spans="1:9" s="344" customFormat="1" ht="24" customHeight="1">
      <c r="A19" s="339"/>
      <c r="B19" s="48" t="s">
        <v>1215</v>
      </c>
      <c r="C19" s="48"/>
      <c r="D19" s="48"/>
      <c r="E19" s="48"/>
      <c r="F19" s="48"/>
      <c r="G19" s="48" t="s">
        <v>1212</v>
      </c>
      <c r="H19" s="354"/>
      <c r="I19" s="345"/>
    </row>
    <row r="20" spans="1:9" s="344" customFormat="1" ht="24" customHeight="1">
      <c r="A20" s="339"/>
      <c r="B20" s="48" t="s">
        <v>1216</v>
      </c>
      <c r="C20" s="48"/>
      <c r="D20" s="48"/>
      <c r="E20" s="48"/>
      <c r="F20" s="48"/>
      <c r="G20" s="48" t="s">
        <v>1213</v>
      </c>
      <c r="H20" s="354"/>
      <c r="I20" s="345"/>
    </row>
    <row r="21" spans="1:9" s="344" customFormat="1" ht="24" customHeight="1">
      <c r="A21" s="339"/>
      <c r="B21" s="48" t="s">
        <v>1081</v>
      </c>
      <c r="C21" s="48"/>
      <c r="D21" s="48"/>
      <c r="E21" s="48"/>
      <c r="F21" s="48"/>
      <c r="G21" s="48" t="s">
        <v>977</v>
      </c>
      <c r="H21" s="354"/>
      <c r="I21" s="345"/>
    </row>
    <row r="22" spans="1:9" s="344" customFormat="1" ht="24.6">
      <c r="A22" s="339"/>
      <c r="B22" s="48"/>
      <c r="C22" s="48"/>
      <c r="D22" s="48"/>
      <c r="E22" s="48"/>
      <c r="F22" s="48"/>
      <c r="G22" s="48"/>
      <c r="H22" s="354"/>
      <c r="I22" s="345"/>
    </row>
    <row r="23" spans="1:9" s="344" customFormat="1" ht="24.6">
      <c r="A23" s="339"/>
      <c r="B23" s="48"/>
      <c r="C23" s="48"/>
      <c r="D23" s="48"/>
      <c r="E23" s="48"/>
      <c r="F23" s="48"/>
      <c r="G23" s="48"/>
      <c r="H23" s="354"/>
      <c r="I23" s="345"/>
    </row>
    <row r="24" spans="1:9" s="359" customFormat="1" ht="33.75" customHeight="1">
      <c r="A24" s="358"/>
      <c r="B24" s="349" t="s">
        <v>792</v>
      </c>
      <c r="C24" s="346"/>
      <c r="D24" s="346"/>
      <c r="E24" s="346"/>
      <c r="F24" s="346"/>
      <c r="G24" s="346"/>
      <c r="H24" s="347"/>
      <c r="I24" s="346"/>
    </row>
    <row r="25" spans="1:9" s="344" customFormat="1" ht="22.5" customHeight="1">
      <c r="A25" s="339"/>
      <c r="B25" s="48" t="s">
        <v>32</v>
      </c>
      <c r="C25" s="48" t="s">
        <v>4</v>
      </c>
      <c r="D25" s="353"/>
      <c r="E25" s="353"/>
      <c r="F25" s="353"/>
      <c r="G25" s="48"/>
      <c r="H25" s="354"/>
      <c r="I25" s="48"/>
    </row>
    <row r="26" spans="1:9" s="344" customFormat="1" ht="24.6">
      <c r="A26" s="339"/>
      <c r="B26" s="48" t="s">
        <v>33</v>
      </c>
      <c r="C26" s="48"/>
      <c r="D26" s="48"/>
      <c r="E26" s="48"/>
      <c r="F26" s="48"/>
      <c r="G26" s="48"/>
      <c r="H26" s="354"/>
      <c r="I26" s="48"/>
    </row>
    <row r="27" spans="1:9" s="344" customFormat="1" ht="24.6">
      <c r="A27" s="339"/>
      <c r="B27" s="48" t="s">
        <v>798</v>
      </c>
      <c r="C27" s="48"/>
      <c r="D27" s="48"/>
      <c r="E27" s="48"/>
      <c r="F27" s="48"/>
      <c r="G27" s="48"/>
      <c r="H27" s="354"/>
      <c r="I27" s="48"/>
    </row>
    <row r="28" spans="1:9" s="344" customFormat="1" ht="24" customHeight="1">
      <c r="A28" s="339"/>
      <c r="B28" s="48"/>
      <c r="C28" s="48"/>
      <c r="D28" s="48"/>
      <c r="E28" s="48"/>
      <c r="F28" s="48" t="s">
        <v>1059</v>
      </c>
      <c r="G28" s="48"/>
      <c r="H28" s="354"/>
      <c r="I28" s="48"/>
    </row>
    <row r="29" spans="1:9" s="344" customFormat="1" ht="24" customHeight="1">
      <c r="A29" s="339"/>
      <c r="B29" s="48"/>
      <c r="C29" s="48"/>
      <c r="D29" s="48"/>
      <c r="E29" s="48"/>
      <c r="F29" s="48" t="s">
        <v>1058</v>
      </c>
      <c r="G29" s="48"/>
      <c r="H29" s="354"/>
      <c r="I29" s="48"/>
    </row>
    <row r="30" spans="1:9" s="344" customFormat="1" ht="24" customHeight="1">
      <c r="A30" s="339"/>
      <c r="B30" s="48"/>
      <c r="C30" s="48"/>
      <c r="D30" s="48"/>
      <c r="E30" s="48"/>
      <c r="F30" s="48" t="s">
        <v>1079</v>
      </c>
      <c r="G30" s="48"/>
      <c r="H30" s="354"/>
      <c r="I30" s="48"/>
    </row>
    <row r="31" spans="1:9" s="344" customFormat="1" ht="24" customHeight="1" thickBot="1">
      <c r="A31" s="361"/>
      <c r="B31" s="362"/>
      <c r="C31" s="362"/>
      <c r="D31" s="362"/>
      <c r="E31" s="810"/>
      <c r="F31" s="810" t="s">
        <v>277</v>
      </c>
      <c r="G31" s="810"/>
      <c r="H31" s="363"/>
      <c r="I31" s="48"/>
    </row>
    <row r="32" spans="1:9" s="364" customFormat="1" ht="23.4">
      <c r="B32" s="365"/>
      <c r="C32" s="365"/>
      <c r="D32" s="365"/>
      <c r="E32" s="365"/>
      <c r="F32" s="365"/>
      <c r="G32" s="365"/>
      <c r="H32" s="365"/>
      <c r="I32" s="365"/>
    </row>
    <row r="33" spans="2:9" ht="24.6">
      <c r="B33" s="366"/>
      <c r="C33" s="366"/>
      <c r="D33" s="366"/>
      <c r="E33" s="366"/>
      <c r="F33" s="366"/>
      <c r="G33" s="366"/>
      <c r="H33" s="366"/>
      <c r="I33" s="366"/>
    </row>
    <row r="34" spans="2:9" ht="24.6">
      <c r="B34" s="366"/>
      <c r="C34" s="366"/>
      <c r="D34" s="366"/>
      <c r="E34" s="366"/>
      <c r="F34" s="366"/>
      <c r="G34" s="366"/>
      <c r="H34" s="366"/>
      <c r="I34" s="366"/>
    </row>
    <row r="35" spans="2:9" ht="24.6">
      <c r="B35" s="366"/>
      <c r="C35" s="366"/>
      <c r="D35" s="366"/>
      <c r="E35" s="366"/>
      <c r="F35" s="366"/>
      <c r="G35" s="366"/>
      <c r="H35" s="366"/>
      <c r="I35" s="366"/>
    </row>
    <row r="36" spans="2:9" ht="24.6">
      <c r="B36" s="366"/>
      <c r="C36" s="366"/>
      <c r="D36" s="366"/>
      <c r="E36" s="366"/>
      <c r="F36" s="366"/>
      <c r="G36" s="366"/>
      <c r="H36" s="366"/>
      <c r="I36" s="366"/>
    </row>
    <row r="37" spans="2:9" ht="24.6">
      <c r="B37" s="366"/>
      <c r="C37" s="366"/>
      <c r="D37" s="366"/>
      <c r="E37" s="366"/>
      <c r="F37" s="366"/>
      <c r="G37" s="366"/>
      <c r="H37" s="366"/>
      <c r="I37" s="366"/>
    </row>
    <row r="38" spans="2:9">
      <c r="B38" s="367"/>
      <c r="C38" s="367"/>
      <c r="D38" s="367"/>
      <c r="E38" s="367"/>
      <c r="F38" s="367"/>
      <c r="G38" s="367"/>
      <c r="H38" s="367"/>
      <c r="I38" s="367"/>
    </row>
    <row r="39" spans="2:9">
      <c r="B39" s="367"/>
      <c r="C39" s="367"/>
      <c r="D39" s="367"/>
      <c r="E39" s="367"/>
      <c r="F39" s="367"/>
      <c r="G39" s="367"/>
      <c r="H39" s="367"/>
      <c r="I39" s="367"/>
    </row>
    <row r="40" spans="2:9">
      <c r="B40" s="367"/>
      <c r="C40" s="367"/>
      <c r="D40" s="367"/>
      <c r="E40" s="367"/>
      <c r="F40" s="367"/>
      <c r="G40" s="367"/>
      <c r="H40" s="367"/>
      <c r="I40" s="367"/>
    </row>
    <row r="41" spans="2:9">
      <c r="B41" s="367"/>
      <c r="C41" s="367"/>
      <c r="D41" s="367"/>
      <c r="E41" s="367"/>
      <c r="F41" s="367"/>
      <c r="G41" s="367"/>
      <c r="H41" s="367"/>
      <c r="I41" s="367"/>
    </row>
    <row r="42" spans="2:9">
      <c r="B42" s="367"/>
      <c r="C42" s="367"/>
      <c r="D42" s="367"/>
      <c r="E42" s="367"/>
      <c r="F42" s="367"/>
      <c r="G42" s="367"/>
      <c r="H42" s="367"/>
      <c r="I42" s="367"/>
    </row>
    <row r="43" spans="2:9">
      <c r="B43" s="367"/>
      <c r="C43" s="367"/>
      <c r="D43" s="367"/>
      <c r="E43" s="367"/>
      <c r="F43" s="367"/>
      <c r="G43" s="367"/>
      <c r="H43" s="367"/>
      <c r="I43" s="367"/>
    </row>
    <row r="44" spans="2:9">
      <c r="B44" s="367"/>
      <c r="C44" s="367"/>
      <c r="D44" s="367"/>
      <c r="E44" s="367"/>
      <c r="F44" s="367"/>
      <c r="G44" s="367"/>
      <c r="H44" s="367"/>
      <c r="I44" s="367"/>
    </row>
    <row r="45" spans="2:9">
      <c r="B45" s="367"/>
      <c r="C45" s="367"/>
      <c r="D45" s="367"/>
      <c r="E45" s="367"/>
      <c r="F45" s="367"/>
      <c r="G45" s="367"/>
      <c r="H45" s="367"/>
      <c r="I45" s="367"/>
    </row>
  </sheetData>
  <mergeCells count="2">
    <mergeCell ref="B2:H2"/>
    <mergeCell ref="C3:D3"/>
  </mergeCells>
  <phoneticPr fontId="5" type="noConversion"/>
  <pageMargins left="0.78740157480314965" right="0.39370078740157483" top="0.78740157480314965" bottom="0.3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5"/>
  <sheetViews>
    <sheetView showGridLines="0" view="pageBreakPreview" topLeftCell="A16" zoomScale="120" zoomScaleNormal="100" zoomScaleSheetLayoutView="120" workbookViewId="0">
      <selection activeCell="J23" sqref="J23"/>
    </sheetView>
  </sheetViews>
  <sheetFormatPr defaultColWidth="9" defaultRowHeight="24.6"/>
  <cols>
    <col min="1" max="1" width="8.19921875" style="703" customWidth="1"/>
    <col min="2" max="2" width="11.59765625" style="703" customWidth="1"/>
    <col min="3" max="3" width="7.3984375" style="703" customWidth="1"/>
    <col min="4" max="4" width="6.09765625" style="703" customWidth="1"/>
    <col min="5" max="5" width="14.3984375" style="703" customWidth="1"/>
    <col min="6" max="6" width="8.09765625" style="703" customWidth="1"/>
    <col min="7" max="7" width="4.5" style="703" customWidth="1"/>
    <col min="8" max="8" width="6.59765625" style="703" customWidth="1"/>
    <col min="9" max="9" width="2.19921875" style="703" customWidth="1"/>
    <col min="10" max="10" width="9" style="703" customWidth="1"/>
    <col min="11" max="12" width="9" style="703"/>
    <col min="13" max="13" width="12" style="703" customWidth="1"/>
    <col min="14" max="14" width="9" style="703"/>
    <col min="15" max="15" width="3.59765625" style="703" customWidth="1"/>
    <col min="16" max="16" width="12.69921875" style="703" customWidth="1"/>
    <col min="17" max="20" width="5.69921875" style="703" customWidth="1"/>
    <col min="21" max="16384" width="9" style="703"/>
  </cols>
  <sheetData>
    <row r="1" spans="1:24">
      <c r="A1" s="1470" t="s">
        <v>780</v>
      </c>
    </row>
    <row r="2" spans="1:24">
      <c r="A2" s="1470" t="s">
        <v>796</v>
      </c>
      <c r="B2" s="1471" t="s">
        <v>1112</v>
      </c>
    </row>
    <row r="3" spans="1:24" ht="11.25" customHeight="1"/>
    <row r="4" spans="1:24">
      <c r="A4" s="1747" t="s">
        <v>1316</v>
      </c>
      <c r="B4" s="1747"/>
      <c r="C4" s="1747"/>
      <c r="D4" s="1747"/>
      <c r="E4" s="1747"/>
      <c r="F4" s="1747"/>
      <c r="G4" s="1747"/>
      <c r="H4" s="1747"/>
      <c r="I4" s="1747"/>
    </row>
    <row r="5" spans="1:24" ht="12" customHeight="1">
      <c r="F5" s="704"/>
      <c r="H5" s="704"/>
    </row>
    <row r="6" spans="1:24" ht="27.75" customHeight="1">
      <c r="A6" s="1741" t="s">
        <v>309</v>
      </c>
      <c r="B6" s="1741" t="s">
        <v>783</v>
      </c>
      <c r="C6" s="1742" t="s">
        <v>408</v>
      </c>
      <c r="D6" s="1742"/>
      <c r="E6" s="1742"/>
      <c r="F6" s="1743" t="s">
        <v>411</v>
      </c>
      <c r="G6" s="1743"/>
      <c r="H6" s="1743"/>
      <c r="I6" s="1743"/>
      <c r="L6" s="1741" t="s">
        <v>309</v>
      </c>
      <c r="M6" s="1741" t="s">
        <v>783</v>
      </c>
      <c r="N6" s="1742" t="s">
        <v>408</v>
      </c>
      <c r="O6" s="1742"/>
      <c r="P6" s="1742"/>
      <c r="Q6" s="1743" t="s">
        <v>411</v>
      </c>
      <c r="R6" s="1743"/>
      <c r="S6" s="1743"/>
      <c r="T6" s="1743"/>
    </row>
    <row r="7" spans="1:24">
      <c r="A7" s="1741"/>
      <c r="B7" s="1741"/>
      <c r="C7" s="1743" t="s">
        <v>409</v>
      </c>
      <c r="D7" s="1743"/>
      <c r="E7" s="1472" t="s">
        <v>410</v>
      </c>
      <c r="F7" s="1744" t="s">
        <v>782</v>
      </c>
      <c r="G7" s="1744"/>
      <c r="H7" s="1744"/>
      <c r="I7" s="1744"/>
      <c r="L7" s="1741"/>
      <c r="M7" s="1741"/>
      <c r="N7" s="1743" t="s">
        <v>409</v>
      </c>
      <c r="O7" s="1743"/>
      <c r="P7" s="1472" t="s">
        <v>410</v>
      </c>
      <c r="Q7" s="1744" t="s">
        <v>782</v>
      </c>
      <c r="R7" s="1744"/>
      <c r="S7" s="1744"/>
      <c r="T7" s="1744"/>
    </row>
    <row r="8" spans="1:24">
      <c r="A8" s="1741"/>
      <c r="B8" s="1741"/>
      <c r="C8" s="1746" t="s">
        <v>365</v>
      </c>
      <c r="D8" s="1746"/>
      <c r="E8" s="1473" t="s">
        <v>379</v>
      </c>
      <c r="F8" s="1745"/>
      <c r="G8" s="1745"/>
      <c r="H8" s="1745"/>
      <c r="I8" s="1745"/>
      <c r="L8" s="1741"/>
      <c r="M8" s="1741"/>
      <c r="N8" s="1746" t="s">
        <v>365</v>
      </c>
      <c r="O8" s="1746"/>
      <c r="P8" s="1473" t="s">
        <v>379</v>
      </c>
      <c r="Q8" s="1745"/>
      <c r="R8" s="1745"/>
      <c r="S8" s="1745"/>
      <c r="T8" s="1745"/>
      <c r="V8" s="1474"/>
      <c r="W8" s="1474">
        <v>2563</v>
      </c>
      <c r="X8" s="1474">
        <v>2564</v>
      </c>
    </row>
    <row r="9" spans="1:24" ht="20.25" customHeight="1">
      <c r="A9" s="1475">
        <v>23012</v>
      </c>
      <c r="B9" s="1476">
        <f>'4.1.1.2พื้นที่อาคารแต่เดือน_63'!E9</f>
        <v>351038.48000000004</v>
      </c>
      <c r="C9" s="1316">
        <f>'4.1.2การใช้ไฟฟ้า_63'!F8</f>
        <v>715982</v>
      </c>
      <c r="D9" s="1477"/>
      <c r="E9" s="1478">
        <f>C9*3.6</f>
        <v>2577535.2000000002</v>
      </c>
      <c r="F9" s="1316">
        <f>E9/B9</f>
        <v>7.3426001616688854</v>
      </c>
      <c r="G9" s="1479"/>
      <c r="H9" s="1479"/>
      <c r="I9" s="1477"/>
      <c r="L9" s="1475">
        <v>23377</v>
      </c>
      <c r="M9" s="1476">
        <f>B9</f>
        <v>351038.48000000004</v>
      </c>
      <c r="N9" s="1316">
        <f>' ข้อมูลการใช้ไฟฟ้า '!F34</f>
        <v>589654</v>
      </c>
      <c r="O9" s="1477"/>
      <c r="P9" s="1478">
        <f>N9*3.6</f>
        <v>2122754.4</v>
      </c>
      <c r="Q9" s="1316">
        <f>P9/M9</f>
        <v>6.0470703952455569</v>
      </c>
      <c r="R9" s="1479"/>
      <c r="S9" s="1479"/>
      <c r="T9" s="1477"/>
      <c r="V9" s="1480" t="s">
        <v>316</v>
      </c>
      <c r="W9" s="1481">
        <f>F9</f>
        <v>7.3426001616688854</v>
      </c>
      <c r="X9" s="1481">
        <f>Q9</f>
        <v>6.0470703952455569</v>
      </c>
    </row>
    <row r="10" spans="1:24" ht="20.25" customHeight="1">
      <c r="A10" s="1475">
        <v>23043</v>
      </c>
      <c r="B10" s="1476">
        <f>'4.1.1.2พื้นที่อาคารแต่เดือน_63'!E10</f>
        <v>351038.48000000004</v>
      </c>
      <c r="C10" s="1316">
        <f>'4.1.2การใช้ไฟฟ้า_63'!F9</f>
        <v>767073</v>
      </c>
      <c r="D10" s="1477"/>
      <c r="E10" s="1478">
        <f t="shared" ref="E10:E20" si="0">C10*3.6</f>
        <v>2761462.8000000003</v>
      </c>
      <c r="F10" s="1316">
        <f t="shared" ref="F10:F20" si="1">E10/B10</f>
        <v>7.8665529773260188</v>
      </c>
      <c r="G10" s="1479"/>
      <c r="H10" s="1479"/>
      <c r="I10" s="1477"/>
      <c r="L10" s="1475">
        <v>23408</v>
      </c>
      <c r="M10" s="1476">
        <f t="shared" ref="M10:M20" si="2">B10</f>
        <v>351038.48000000004</v>
      </c>
      <c r="N10" s="1316">
        <f>' ข้อมูลการใช้ไฟฟ้า '!F35</f>
        <v>664198</v>
      </c>
      <c r="O10" s="1477"/>
      <c r="P10" s="1478">
        <f t="shared" ref="P10:P20" si="3">N10*3.6</f>
        <v>2391112.8000000003</v>
      </c>
      <c r="Q10" s="1316">
        <f t="shared" ref="Q10:Q20" si="4">P10/M10</f>
        <v>6.811540432832321</v>
      </c>
      <c r="R10" s="1479"/>
      <c r="S10" s="1479"/>
      <c r="T10" s="1477"/>
      <c r="V10" s="1480" t="s">
        <v>317</v>
      </c>
      <c r="W10" s="1481">
        <f t="shared" ref="W10:W20" si="5">F10</f>
        <v>7.8665529773260188</v>
      </c>
      <c r="X10" s="1481">
        <f t="shared" ref="X10:X20" si="6">Q10</f>
        <v>6.811540432832321</v>
      </c>
    </row>
    <row r="11" spans="1:24" ht="20.25" customHeight="1">
      <c r="A11" s="1475">
        <v>23071</v>
      </c>
      <c r="B11" s="1476">
        <f>'4.1.1.2พื้นที่อาคารแต่เดือน_63'!E11</f>
        <v>351038.48000000004</v>
      </c>
      <c r="C11" s="1316">
        <f>'4.1.2การใช้ไฟฟ้า_63'!F10</f>
        <v>841032</v>
      </c>
      <c r="D11" s="1477"/>
      <c r="E11" s="1478">
        <f t="shared" si="0"/>
        <v>3027715.2</v>
      </c>
      <c r="F11" s="1316">
        <f t="shared" si="1"/>
        <v>8.6250236726184539</v>
      </c>
      <c r="G11" s="1479"/>
      <c r="H11" s="1479"/>
      <c r="I11" s="1477"/>
      <c r="L11" s="1475">
        <v>23437</v>
      </c>
      <c r="M11" s="1476">
        <f t="shared" si="2"/>
        <v>351038.48000000004</v>
      </c>
      <c r="N11" s="1316">
        <f>' ข้อมูลการใช้ไฟฟ้า '!F36</f>
        <v>902403</v>
      </c>
      <c r="O11" s="1477"/>
      <c r="P11" s="1478">
        <f t="shared" si="3"/>
        <v>3248650.8000000003</v>
      </c>
      <c r="Q11" s="1316">
        <f t="shared" si="4"/>
        <v>9.2544008280801577</v>
      </c>
      <c r="R11" s="1479"/>
      <c r="S11" s="1479"/>
      <c r="T11" s="1477"/>
      <c r="V11" s="1480" t="s">
        <v>318</v>
      </c>
      <c r="W11" s="1481">
        <f t="shared" si="5"/>
        <v>8.6250236726184539</v>
      </c>
      <c r="X11" s="1481">
        <f t="shared" si="6"/>
        <v>9.2544008280801577</v>
      </c>
    </row>
    <row r="12" spans="1:24" ht="20.25" customHeight="1">
      <c r="A12" s="1475">
        <v>23102</v>
      </c>
      <c r="B12" s="1476">
        <f>'4.1.1.2พื้นที่อาคารแต่เดือน_63'!E12</f>
        <v>351038.48000000004</v>
      </c>
      <c r="C12" s="1316">
        <f>'4.1.2การใช้ไฟฟ้า_63'!F11</f>
        <v>679934</v>
      </c>
      <c r="D12" s="1477"/>
      <c r="E12" s="1478">
        <f t="shared" si="0"/>
        <v>2447762.4</v>
      </c>
      <c r="F12" s="1316">
        <f t="shared" si="1"/>
        <v>6.9729176129067092</v>
      </c>
      <c r="G12" s="1479"/>
      <c r="H12" s="1479"/>
      <c r="I12" s="1477"/>
      <c r="L12" s="1475">
        <v>23468</v>
      </c>
      <c r="M12" s="1476">
        <f t="shared" si="2"/>
        <v>351038.48000000004</v>
      </c>
      <c r="N12" s="1316">
        <f>' ข้อมูลการใช้ไฟฟ้า '!F37</f>
        <v>655039.89</v>
      </c>
      <c r="O12" s="1477"/>
      <c r="P12" s="1478">
        <f t="shared" si="3"/>
        <v>2358143.6040000003</v>
      </c>
      <c r="Q12" s="1316">
        <f t="shared" si="4"/>
        <v>6.7176213958082318</v>
      </c>
      <c r="R12" s="1479"/>
      <c r="S12" s="1479"/>
      <c r="T12" s="1477"/>
      <c r="V12" s="1480" t="s">
        <v>319</v>
      </c>
      <c r="W12" s="1481">
        <f t="shared" si="5"/>
        <v>6.9729176129067092</v>
      </c>
      <c r="X12" s="1481">
        <f t="shared" si="6"/>
        <v>6.7176213958082318</v>
      </c>
    </row>
    <row r="13" spans="1:24" ht="20.25" customHeight="1">
      <c r="A13" s="1475">
        <v>23132</v>
      </c>
      <c r="B13" s="1476">
        <f>'4.1.1.2พื้นที่อาคารแต่เดือน_63'!E13</f>
        <v>351038.48000000004</v>
      </c>
      <c r="C13" s="1316">
        <f>'4.1.2การใช้ไฟฟ้า_63'!F12</f>
        <v>757308.99</v>
      </c>
      <c r="D13" s="1477"/>
      <c r="E13" s="1478">
        <f t="shared" si="0"/>
        <v>2726312.3640000001</v>
      </c>
      <c r="F13" s="1316">
        <f t="shared" si="1"/>
        <v>7.7664202625307626</v>
      </c>
      <c r="G13" s="1479"/>
      <c r="H13" s="1479"/>
      <c r="I13" s="1477"/>
      <c r="L13" s="1475">
        <v>23498</v>
      </c>
      <c r="M13" s="1476">
        <f t="shared" si="2"/>
        <v>351038.48000000004</v>
      </c>
      <c r="N13" s="1316">
        <f>' ข้อมูลการใช้ไฟฟ้า '!F38</f>
        <v>729918.87</v>
      </c>
      <c r="O13" s="1477"/>
      <c r="P13" s="1478">
        <f t="shared" si="3"/>
        <v>2627707.932</v>
      </c>
      <c r="Q13" s="1316">
        <f t="shared" si="4"/>
        <v>7.4855267490902984</v>
      </c>
      <c r="R13" s="1479"/>
      <c r="S13" s="1479"/>
      <c r="T13" s="1477"/>
      <c r="V13" s="1480" t="s">
        <v>320</v>
      </c>
      <c r="W13" s="1481">
        <f t="shared" si="5"/>
        <v>7.7664202625307626</v>
      </c>
      <c r="X13" s="1481">
        <f t="shared" si="6"/>
        <v>7.4855267490902984</v>
      </c>
    </row>
    <row r="14" spans="1:24" ht="20.25" customHeight="1">
      <c r="A14" s="1475">
        <v>23163</v>
      </c>
      <c r="B14" s="1476">
        <f>'4.1.1.2พื้นที่อาคารแต่เดือน_63'!E14</f>
        <v>351038.48000000004</v>
      </c>
      <c r="C14" s="1316">
        <f>'4.1.2การใช้ไฟฟ้า_63'!F13</f>
        <v>742413</v>
      </c>
      <c r="D14" s="1477"/>
      <c r="E14" s="1478">
        <f t="shared" si="0"/>
        <v>2672686.8000000003</v>
      </c>
      <c r="F14" s="1316">
        <f t="shared" si="1"/>
        <v>7.6136576252267272</v>
      </c>
      <c r="G14" s="1479"/>
      <c r="H14" s="1479"/>
      <c r="I14" s="1477"/>
      <c r="L14" s="1475">
        <v>23529</v>
      </c>
      <c r="M14" s="1476">
        <f t="shared" si="2"/>
        <v>351038.48000000004</v>
      </c>
      <c r="N14" s="1316">
        <f>' ข้อมูลการใช้ไฟฟ้า '!F39</f>
        <v>699023</v>
      </c>
      <c r="O14" s="1477"/>
      <c r="P14" s="1478">
        <f t="shared" si="3"/>
        <v>2516482.8000000003</v>
      </c>
      <c r="Q14" s="1316">
        <f t="shared" si="4"/>
        <v>7.1686807668492643</v>
      </c>
      <c r="R14" s="1479"/>
      <c r="S14" s="1479"/>
      <c r="T14" s="1477"/>
      <c r="V14" s="1480" t="s">
        <v>321</v>
      </c>
      <c r="W14" s="1481">
        <f t="shared" si="5"/>
        <v>7.6136576252267272</v>
      </c>
      <c r="X14" s="1481">
        <f t="shared" si="6"/>
        <v>7.1686807668492643</v>
      </c>
    </row>
    <row r="15" spans="1:24" ht="20.25" customHeight="1">
      <c r="A15" s="1475">
        <v>23193</v>
      </c>
      <c r="B15" s="1476">
        <f>'4.1.1.2พื้นที่อาคารแต่เดือน_63'!E15</f>
        <v>351038.48000000004</v>
      </c>
      <c r="C15" s="1316">
        <f>'4.1.2การใช้ไฟฟ้า_63'!F14</f>
        <v>766320</v>
      </c>
      <c r="D15" s="1477"/>
      <c r="E15" s="1478">
        <f t="shared" si="0"/>
        <v>2758752</v>
      </c>
      <c r="F15" s="1316">
        <f t="shared" si="1"/>
        <v>7.8588307469881924</v>
      </c>
      <c r="G15" s="1479"/>
      <c r="H15" s="1479"/>
      <c r="I15" s="1477"/>
      <c r="L15" s="1475">
        <v>23559</v>
      </c>
      <c r="M15" s="1476">
        <f t="shared" si="2"/>
        <v>351038.48000000004</v>
      </c>
      <c r="N15" s="1316">
        <f>' ข้อมูลการใช้ไฟฟ้า '!F40</f>
        <v>679697</v>
      </c>
      <c r="O15" s="1477"/>
      <c r="P15" s="1478">
        <f t="shared" si="3"/>
        <v>2446909.2000000002</v>
      </c>
      <c r="Q15" s="1316">
        <f t="shared" si="4"/>
        <v>6.9704871101310601</v>
      </c>
      <c r="R15" s="1479"/>
      <c r="S15" s="1479"/>
      <c r="T15" s="1477"/>
      <c r="V15" s="1480" t="s">
        <v>322</v>
      </c>
      <c r="W15" s="1481">
        <f t="shared" si="5"/>
        <v>7.8588307469881924</v>
      </c>
      <c r="X15" s="1481">
        <f t="shared" si="6"/>
        <v>6.9704871101310601</v>
      </c>
    </row>
    <row r="16" spans="1:24" ht="20.25" customHeight="1">
      <c r="A16" s="1475">
        <v>23224</v>
      </c>
      <c r="B16" s="1476">
        <f>'4.1.1.2พื้นที่อาคารแต่เดือน_63'!E16</f>
        <v>351038.48000000004</v>
      </c>
      <c r="C16" s="1316">
        <f>'4.1.2การใช้ไฟฟ้า_63'!F15</f>
        <v>996418</v>
      </c>
      <c r="D16" s="1477"/>
      <c r="E16" s="1478">
        <f t="shared" si="0"/>
        <v>3587104.8000000003</v>
      </c>
      <c r="F16" s="1316">
        <f t="shared" si="1"/>
        <v>10.218551538851239</v>
      </c>
      <c r="G16" s="1479"/>
      <c r="H16" s="1479"/>
      <c r="I16" s="1477"/>
      <c r="L16" s="1475">
        <v>23590</v>
      </c>
      <c r="M16" s="1476">
        <f t="shared" si="2"/>
        <v>351038.48000000004</v>
      </c>
      <c r="N16" s="1316">
        <f>' ข้อมูลการใช้ไฟฟ้า '!F41</f>
        <v>699194</v>
      </c>
      <c r="O16" s="1477"/>
      <c r="P16" s="1478">
        <f t="shared" si="3"/>
        <v>2517098.4</v>
      </c>
      <c r="Q16" s="1316">
        <f t="shared" si="4"/>
        <v>7.1704344207506816</v>
      </c>
      <c r="R16" s="1479"/>
      <c r="S16" s="1479"/>
      <c r="T16" s="1477"/>
      <c r="V16" s="1480" t="s">
        <v>323</v>
      </c>
      <c r="W16" s="1481">
        <f t="shared" si="5"/>
        <v>10.218551538851239</v>
      </c>
      <c r="X16" s="1481">
        <f t="shared" si="6"/>
        <v>7.1704344207506816</v>
      </c>
    </row>
    <row r="17" spans="1:24" ht="20.25" customHeight="1">
      <c r="A17" s="1475">
        <v>23255</v>
      </c>
      <c r="B17" s="1476">
        <f>'4.1.1.2พื้นที่อาคารแต่เดือน_63'!E17</f>
        <v>351038.48000000004</v>
      </c>
      <c r="C17" s="1316">
        <f>'4.1.2การใช้ไฟฟ้า_63'!F16</f>
        <v>1023358.99</v>
      </c>
      <c r="D17" s="1477"/>
      <c r="E17" s="1478">
        <f t="shared" si="0"/>
        <v>3684092.3640000001</v>
      </c>
      <c r="F17" s="1316">
        <f t="shared" si="1"/>
        <v>10.494839095702556</v>
      </c>
      <c r="G17" s="1479"/>
      <c r="H17" s="1479"/>
      <c r="I17" s="1477"/>
      <c r="L17" s="1475">
        <v>23621</v>
      </c>
      <c r="M17" s="1476">
        <f t="shared" si="2"/>
        <v>351038.48000000004</v>
      </c>
      <c r="N17" s="1316">
        <f>' ข้อมูลการใช้ไฟฟ้า '!F42</f>
        <v>684131</v>
      </c>
      <c r="O17" s="1477"/>
      <c r="P17" s="1478">
        <f t="shared" si="3"/>
        <v>2462871.6</v>
      </c>
      <c r="Q17" s="1316">
        <f t="shared" si="4"/>
        <v>7.0159590481362608</v>
      </c>
      <c r="R17" s="1479"/>
      <c r="S17" s="1479"/>
      <c r="T17" s="1477"/>
      <c r="V17" s="1480" t="s">
        <v>324</v>
      </c>
      <c r="W17" s="1481">
        <f t="shared" si="5"/>
        <v>10.494839095702556</v>
      </c>
      <c r="X17" s="1481">
        <f t="shared" si="6"/>
        <v>7.0159590481362608</v>
      </c>
    </row>
    <row r="18" spans="1:24" ht="20.25" customHeight="1">
      <c r="A18" s="1475">
        <v>23285</v>
      </c>
      <c r="B18" s="1476">
        <f>'4.1.1.2พื้นที่อาคารแต่เดือน_63'!E18</f>
        <v>351038.48000000004</v>
      </c>
      <c r="C18" s="1316">
        <f>'4.1.2การใช้ไฟฟ้า_63'!F17</f>
        <v>971160</v>
      </c>
      <c r="D18" s="1477"/>
      <c r="E18" s="1478">
        <f t="shared" si="0"/>
        <v>3496176</v>
      </c>
      <c r="F18" s="1316">
        <f t="shared" si="1"/>
        <v>9.9595235257399697</v>
      </c>
      <c r="G18" s="1479"/>
      <c r="H18" s="1479"/>
      <c r="I18" s="1477"/>
      <c r="L18" s="1475">
        <v>23651</v>
      </c>
      <c r="M18" s="1476">
        <f t="shared" si="2"/>
        <v>351038.48000000004</v>
      </c>
      <c r="N18" s="1316">
        <f>' ข้อมูลการใช้ไฟฟ้า '!F43</f>
        <v>652862.99</v>
      </c>
      <c r="O18" s="1477"/>
      <c r="P18" s="1478">
        <f t="shared" si="3"/>
        <v>2350306.764</v>
      </c>
      <c r="Q18" s="1316">
        <f t="shared" si="4"/>
        <v>6.6952966637731555</v>
      </c>
      <c r="R18" s="1479"/>
      <c r="S18" s="1479"/>
      <c r="T18" s="1477"/>
      <c r="V18" s="1480" t="s">
        <v>325</v>
      </c>
      <c r="W18" s="1481">
        <f t="shared" si="5"/>
        <v>9.9595235257399697</v>
      </c>
      <c r="X18" s="1481">
        <f t="shared" si="6"/>
        <v>6.6952966637731555</v>
      </c>
    </row>
    <row r="19" spans="1:24" ht="20.25" customHeight="1">
      <c r="A19" s="1475">
        <v>23316</v>
      </c>
      <c r="B19" s="1476">
        <f>'4.1.1.2พื้นที่อาคารแต่เดือน_63'!E19</f>
        <v>351038.48000000004</v>
      </c>
      <c r="C19" s="1316">
        <f>'4.1.2การใช้ไฟฟ้า_63'!F18</f>
        <v>776381.99</v>
      </c>
      <c r="D19" s="1477"/>
      <c r="E19" s="1478">
        <f t="shared" si="0"/>
        <v>2794975.1639999999</v>
      </c>
      <c r="F19" s="1316">
        <f t="shared" si="1"/>
        <v>7.9620193318977437</v>
      </c>
      <c r="G19" s="1479"/>
      <c r="H19" s="1479"/>
      <c r="I19" s="1477"/>
      <c r="L19" s="1475">
        <v>23682</v>
      </c>
      <c r="M19" s="1476">
        <f t="shared" si="2"/>
        <v>351038.48000000004</v>
      </c>
      <c r="N19" s="1316">
        <f>' ข้อมูลการใช้ไฟฟ้า '!F44</f>
        <v>637537.01</v>
      </c>
      <c r="O19" s="1477"/>
      <c r="P19" s="1478">
        <f t="shared" si="3"/>
        <v>2295133.236</v>
      </c>
      <c r="Q19" s="1316">
        <f t="shared" si="4"/>
        <v>6.5381243560535012</v>
      </c>
      <c r="R19" s="1479"/>
      <c r="S19" s="1479"/>
      <c r="T19" s="1477"/>
      <c r="V19" s="1480" t="s">
        <v>326</v>
      </c>
      <c r="W19" s="1481">
        <f t="shared" si="5"/>
        <v>7.9620193318977437</v>
      </c>
      <c r="X19" s="1481">
        <f t="shared" si="6"/>
        <v>6.5381243560535012</v>
      </c>
    </row>
    <row r="20" spans="1:24" ht="20.25" customHeight="1">
      <c r="A20" s="1475">
        <v>23346</v>
      </c>
      <c r="B20" s="1476">
        <f>'4.1.1.2พื้นที่อาคารแต่เดือน_63'!E20</f>
        <v>351038.48000000004</v>
      </c>
      <c r="C20" s="1316">
        <f>'4.1.2การใช้ไฟฟ้า_63'!F19</f>
        <v>702772</v>
      </c>
      <c r="D20" s="1477"/>
      <c r="E20" s="1478">
        <f t="shared" si="0"/>
        <v>2529979.2000000002</v>
      </c>
      <c r="F20" s="1316">
        <f t="shared" si="1"/>
        <v>7.2071278339628178</v>
      </c>
      <c r="G20" s="1479"/>
      <c r="H20" s="1479"/>
      <c r="I20" s="1477"/>
      <c r="L20" s="1475">
        <v>23712</v>
      </c>
      <c r="M20" s="1476">
        <f t="shared" si="2"/>
        <v>351038.48000000004</v>
      </c>
      <c r="N20" s="1316">
        <f>' ข้อมูลการใช้ไฟฟ้า '!F45</f>
        <v>536652</v>
      </c>
      <c r="O20" s="1477"/>
      <c r="P20" s="1478">
        <f t="shared" si="3"/>
        <v>1931947.2</v>
      </c>
      <c r="Q20" s="1316">
        <f t="shared" si="4"/>
        <v>5.5035197280936261</v>
      </c>
      <c r="R20" s="1479"/>
      <c r="S20" s="1479"/>
      <c r="T20" s="1477"/>
      <c r="V20" s="1480" t="s">
        <v>327</v>
      </c>
      <c r="W20" s="1481">
        <f t="shared" si="5"/>
        <v>7.2071278339628178</v>
      </c>
      <c r="X20" s="1481">
        <f t="shared" si="6"/>
        <v>5.5035197280936261</v>
      </c>
    </row>
    <row r="21" spans="1:24" ht="20.25" customHeight="1">
      <c r="A21" s="1482" t="s">
        <v>355</v>
      </c>
      <c r="B21" s="1483" t="s">
        <v>148</v>
      </c>
      <c r="C21" s="1484">
        <f>SUM(C9:D20)</f>
        <v>9740153.9700000007</v>
      </c>
      <c r="D21" s="1484"/>
      <c r="E21" s="1485">
        <f>SUM(E9:E20)</f>
        <v>35064554.292000003</v>
      </c>
      <c r="F21" s="1486" t="s">
        <v>148</v>
      </c>
      <c r="G21" s="1486"/>
      <c r="H21" s="1486"/>
      <c r="I21" s="1486"/>
      <c r="L21" s="1482" t="s">
        <v>355</v>
      </c>
      <c r="M21" s="1483" t="s">
        <v>148</v>
      </c>
      <c r="N21" s="1484">
        <f>SUM(N9:O20)</f>
        <v>8130310.7599999998</v>
      </c>
      <c r="O21" s="1484"/>
      <c r="P21" s="1485">
        <f>SUM(P9:P20)</f>
        <v>29269118.736000001</v>
      </c>
      <c r="Q21" s="1486" t="s">
        <v>148</v>
      </c>
      <c r="R21" s="1486"/>
      <c r="S21" s="1486"/>
      <c r="T21" s="1486"/>
    </row>
    <row r="22" spans="1:24" ht="20.25" customHeight="1">
      <c r="A22" s="1482" t="s">
        <v>366</v>
      </c>
      <c r="B22" s="950">
        <f>AVERAGE(B9:B20)</f>
        <v>351038.48000000004</v>
      </c>
      <c r="C22" s="1484">
        <f>AVERAGE(C9:C20)</f>
        <v>811679.49750000006</v>
      </c>
      <c r="D22" s="1484"/>
      <c r="E22" s="1485">
        <f>AVERAGE(E9:E20)</f>
        <v>2922046.1910000001</v>
      </c>
      <c r="F22" s="1487">
        <f>AVERAGE(F9:I20)</f>
        <v>8.3240053654516739</v>
      </c>
      <c r="G22" s="1487"/>
      <c r="H22" s="1487"/>
      <c r="I22" s="1487"/>
      <c r="L22" s="1482" t="s">
        <v>366</v>
      </c>
      <c r="M22" s="950">
        <f>AVERAGE(M9:M20)</f>
        <v>351038.48000000004</v>
      </c>
      <c r="N22" s="1484">
        <f>AVERAGE(N9:N20)</f>
        <v>677525.89666666661</v>
      </c>
      <c r="O22" s="1484"/>
      <c r="P22" s="1485">
        <f>AVERAGE(P9:P20)</f>
        <v>2439093.2280000001</v>
      </c>
      <c r="Q22" s="1487">
        <f>AVERAGE(Q9:T20)</f>
        <v>6.948221824570342</v>
      </c>
      <c r="R22" s="1487"/>
      <c r="S22" s="1487"/>
      <c r="T22" s="1487"/>
    </row>
    <row r="23" spans="1:24" ht="18" customHeight="1"/>
    <row r="24" spans="1:24" s="1467" customFormat="1" ht="18.600000000000001">
      <c r="A24" s="1466" t="s">
        <v>412</v>
      </c>
      <c r="B24" s="705" t="s">
        <v>16</v>
      </c>
      <c r="D24" s="1468"/>
      <c r="E24" s="1468"/>
      <c r="F24" s="1468"/>
      <c r="G24" s="1468"/>
      <c r="H24" s="1468"/>
      <c r="I24" s="1468"/>
    </row>
    <row r="25" spans="1:24" s="1467" customFormat="1" ht="18" customHeight="1">
      <c r="F25" s="1469" t="s">
        <v>781</v>
      </c>
      <c r="G25" s="1469"/>
      <c r="H25" s="1469"/>
      <c r="I25" s="1469"/>
    </row>
  </sheetData>
  <mergeCells count="15">
    <mergeCell ref="A4:I4"/>
    <mergeCell ref="A6:A8"/>
    <mergeCell ref="B6:B8"/>
    <mergeCell ref="C6:E6"/>
    <mergeCell ref="F6:I6"/>
    <mergeCell ref="C7:D7"/>
    <mergeCell ref="F7:I8"/>
    <mergeCell ref="C8:D8"/>
    <mergeCell ref="L6:L8"/>
    <mergeCell ref="M6:M8"/>
    <mergeCell ref="N6:P6"/>
    <mergeCell ref="Q6:T6"/>
    <mergeCell ref="N7:O7"/>
    <mergeCell ref="Q7:T8"/>
    <mergeCell ref="N8:O8"/>
  </mergeCells>
  <pageMargins left="0.78740157480314965" right="0.39370078740157483" top="0.78740157480314965" bottom="0.59055118110236227" header="0.31496062992125984" footer="0.31496062992125984"/>
  <pageSetup paperSize="9" firstPageNumber="37" orientation="portrait" useFirstPageNumber="1" r:id="rId1"/>
  <headerFooter>
    <oddFooter>&amp;C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15"/>
  <sheetViews>
    <sheetView showGridLines="0" view="pageBreakPreview" zoomScaleNormal="100" zoomScaleSheetLayoutView="100" workbookViewId="0">
      <selection activeCell="C1" sqref="C1"/>
    </sheetView>
  </sheetViews>
  <sheetFormatPr defaultColWidth="9" defaultRowHeight="24.6"/>
  <cols>
    <col min="1" max="1" width="21.59765625" style="1006" customWidth="1"/>
    <col min="2" max="2" width="18.69921875" style="1006" customWidth="1"/>
    <col min="3" max="3" width="22" style="1006" customWidth="1"/>
    <col min="4" max="4" width="19.19921875" style="1006" customWidth="1"/>
    <col min="5" max="5" width="9" style="1006"/>
    <col min="6" max="6" width="12" style="1006" bestFit="1" customWidth="1"/>
    <col min="7" max="8" width="9" style="1006"/>
    <col min="9" max="9" width="14.19921875" style="1006" customWidth="1"/>
    <col min="10" max="10" width="11.69921875" style="1006" customWidth="1"/>
    <col min="11" max="256" width="9" style="1006"/>
    <col min="257" max="257" width="21.59765625" style="1006" customWidth="1"/>
    <col min="258" max="258" width="18.69921875" style="1006" customWidth="1"/>
    <col min="259" max="259" width="22" style="1006" customWidth="1"/>
    <col min="260" max="260" width="19.19921875" style="1006" customWidth="1"/>
    <col min="261" max="261" width="9" style="1006"/>
    <col min="262" max="262" width="12" style="1006" bestFit="1" customWidth="1"/>
    <col min="263" max="264" width="9" style="1006"/>
    <col min="265" max="265" width="14.19921875" style="1006" customWidth="1"/>
    <col min="266" max="266" width="11.69921875" style="1006" customWidth="1"/>
    <col min="267" max="512" width="9" style="1006"/>
    <col min="513" max="513" width="21.59765625" style="1006" customWidth="1"/>
    <col min="514" max="514" width="18.69921875" style="1006" customWidth="1"/>
    <col min="515" max="515" width="22" style="1006" customWidth="1"/>
    <col min="516" max="516" width="19.19921875" style="1006" customWidth="1"/>
    <col min="517" max="517" width="9" style="1006"/>
    <col min="518" max="518" width="12" style="1006" bestFit="1" customWidth="1"/>
    <col min="519" max="520" width="9" style="1006"/>
    <col min="521" max="521" width="14.19921875" style="1006" customWidth="1"/>
    <col min="522" max="522" width="11.69921875" style="1006" customWidth="1"/>
    <col min="523" max="768" width="9" style="1006"/>
    <col min="769" max="769" width="21.59765625" style="1006" customWidth="1"/>
    <col min="770" max="770" width="18.69921875" style="1006" customWidth="1"/>
    <col min="771" max="771" width="22" style="1006" customWidth="1"/>
    <col min="772" max="772" width="19.19921875" style="1006" customWidth="1"/>
    <col min="773" max="773" width="9" style="1006"/>
    <col min="774" max="774" width="12" style="1006" bestFit="1" customWidth="1"/>
    <col min="775" max="776" width="9" style="1006"/>
    <col min="777" max="777" width="14.19921875" style="1006" customWidth="1"/>
    <col min="778" max="778" width="11.69921875" style="1006" customWidth="1"/>
    <col min="779" max="1024" width="9" style="1006"/>
    <col min="1025" max="1025" width="21.59765625" style="1006" customWidth="1"/>
    <col min="1026" max="1026" width="18.69921875" style="1006" customWidth="1"/>
    <col min="1027" max="1027" width="22" style="1006" customWidth="1"/>
    <col min="1028" max="1028" width="19.19921875" style="1006" customWidth="1"/>
    <col min="1029" max="1029" width="9" style="1006"/>
    <col min="1030" max="1030" width="12" style="1006" bestFit="1" customWidth="1"/>
    <col min="1031" max="1032" width="9" style="1006"/>
    <col min="1033" max="1033" width="14.19921875" style="1006" customWidth="1"/>
    <col min="1034" max="1034" width="11.69921875" style="1006" customWidth="1"/>
    <col min="1035" max="1280" width="9" style="1006"/>
    <col min="1281" max="1281" width="21.59765625" style="1006" customWidth="1"/>
    <col min="1282" max="1282" width="18.69921875" style="1006" customWidth="1"/>
    <col min="1283" max="1283" width="22" style="1006" customWidth="1"/>
    <col min="1284" max="1284" width="19.19921875" style="1006" customWidth="1"/>
    <col min="1285" max="1285" width="9" style="1006"/>
    <col min="1286" max="1286" width="12" style="1006" bestFit="1" customWidth="1"/>
    <col min="1287" max="1288" width="9" style="1006"/>
    <col min="1289" max="1289" width="14.19921875" style="1006" customWidth="1"/>
    <col min="1290" max="1290" width="11.69921875" style="1006" customWidth="1"/>
    <col min="1291" max="1536" width="9" style="1006"/>
    <col min="1537" max="1537" width="21.59765625" style="1006" customWidth="1"/>
    <col min="1538" max="1538" width="18.69921875" style="1006" customWidth="1"/>
    <col min="1539" max="1539" width="22" style="1006" customWidth="1"/>
    <col min="1540" max="1540" width="19.19921875" style="1006" customWidth="1"/>
    <col min="1541" max="1541" width="9" style="1006"/>
    <col min="1542" max="1542" width="12" style="1006" bestFit="1" customWidth="1"/>
    <col min="1543" max="1544" width="9" style="1006"/>
    <col min="1545" max="1545" width="14.19921875" style="1006" customWidth="1"/>
    <col min="1546" max="1546" width="11.69921875" style="1006" customWidth="1"/>
    <col min="1547" max="1792" width="9" style="1006"/>
    <col min="1793" max="1793" width="21.59765625" style="1006" customWidth="1"/>
    <col min="1794" max="1794" width="18.69921875" style="1006" customWidth="1"/>
    <col min="1795" max="1795" width="22" style="1006" customWidth="1"/>
    <col min="1796" max="1796" width="19.19921875" style="1006" customWidth="1"/>
    <col min="1797" max="1797" width="9" style="1006"/>
    <col min="1798" max="1798" width="12" style="1006" bestFit="1" customWidth="1"/>
    <col min="1799" max="1800" width="9" style="1006"/>
    <col min="1801" max="1801" width="14.19921875" style="1006" customWidth="1"/>
    <col min="1802" max="1802" width="11.69921875" style="1006" customWidth="1"/>
    <col min="1803" max="2048" width="9" style="1006"/>
    <col min="2049" max="2049" width="21.59765625" style="1006" customWidth="1"/>
    <col min="2050" max="2050" width="18.69921875" style="1006" customWidth="1"/>
    <col min="2051" max="2051" width="22" style="1006" customWidth="1"/>
    <col min="2052" max="2052" width="19.19921875" style="1006" customWidth="1"/>
    <col min="2053" max="2053" width="9" style="1006"/>
    <col min="2054" max="2054" width="12" style="1006" bestFit="1" customWidth="1"/>
    <col min="2055" max="2056" width="9" style="1006"/>
    <col min="2057" max="2057" width="14.19921875" style="1006" customWidth="1"/>
    <col min="2058" max="2058" width="11.69921875" style="1006" customWidth="1"/>
    <col min="2059" max="2304" width="9" style="1006"/>
    <col min="2305" max="2305" width="21.59765625" style="1006" customWidth="1"/>
    <col min="2306" max="2306" width="18.69921875" style="1006" customWidth="1"/>
    <col min="2307" max="2307" width="22" style="1006" customWidth="1"/>
    <col min="2308" max="2308" width="19.19921875" style="1006" customWidth="1"/>
    <col min="2309" max="2309" width="9" style="1006"/>
    <col min="2310" max="2310" width="12" style="1006" bestFit="1" customWidth="1"/>
    <col min="2311" max="2312" width="9" style="1006"/>
    <col min="2313" max="2313" width="14.19921875" style="1006" customWidth="1"/>
    <col min="2314" max="2314" width="11.69921875" style="1006" customWidth="1"/>
    <col min="2315" max="2560" width="9" style="1006"/>
    <col min="2561" max="2561" width="21.59765625" style="1006" customWidth="1"/>
    <col min="2562" max="2562" width="18.69921875" style="1006" customWidth="1"/>
    <col min="2563" max="2563" width="22" style="1006" customWidth="1"/>
    <col min="2564" max="2564" width="19.19921875" style="1006" customWidth="1"/>
    <col min="2565" max="2565" width="9" style="1006"/>
    <col min="2566" max="2566" width="12" style="1006" bestFit="1" customWidth="1"/>
    <col min="2567" max="2568" width="9" style="1006"/>
    <col min="2569" max="2569" width="14.19921875" style="1006" customWidth="1"/>
    <col min="2570" max="2570" width="11.69921875" style="1006" customWidth="1"/>
    <col min="2571" max="2816" width="9" style="1006"/>
    <col min="2817" max="2817" width="21.59765625" style="1006" customWidth="1"/>
    <col min="2818" max="2818" width="18.69921875" style="1006" customWidth="1"/>
    <col min="2819" max="2819" width="22" style="1006" customWidth="1"/>
    <col min="2820" max="2820" width="19.19921875" style="1006" customWidth="1"/>
    <col min="2821" max="2821" width="9" style="1006"/>
    <col min="2822" max="2822" width="12" style="1006" bestFit="1" customWidth="1"/>
    <col min="2823" max="2824" width="9" style="1006"/>
    <col min="2825" max="2825" width="14.19921875" style="1006" customWidth="1"/>
    <col min="2826" max="2826" width="11.69921875" style="1006" customWidth="1"/>
    <col min="2827" max="3072" width="9" style="1006"/>
    <col min="3073" max="3073" width="21.59765625" style="1006" customWidth="1"/>
    <col min="3074" max="3074" width="18.69921875" style="1006" customWidth="1"/>
    <col min="3075" max="3075" width="22" style="1006" customWidth="1"/>
    <col min="3076" max="3076" width="19.19921875" style="1006" customWidth="1"/>
    <col min="3077" max="3077" width="9" style="1006"/>
    <col min="3078" max="3078" width="12" style="1006" bestFit="1" customWidth="1"/>
    <col min="3079" max="3080" width="9" style="1006"/>
    <col min="3081" max="3081" width="14.19921875" style="1006" customWidth="1"/>
    <col min="3082" max="3082" width="11.69921875" style="1006" customWidth="1"/>
    <col min="3083" max="3328" width="9" style="1006"/>
    <col min="3329" max="3329" width="21.59765625" style="1006" customWidth="1"/>
    <col min="3330" max="3330" width="18.69921875" style="1006" customWidth="1"/>
    <col min="3331" max="3331" width="22" style="1006" customWidth="1"/>
    <col min="3332" max="3332" width="19.19921875" style="1006" customWidth="1"/>
    <col min="3333" max="3333" width="9" style="1006"/>
    <col min="3334" max="3334" width="12" style="1006" bestFit="1" customWidth="1"/>
    <col min="3335" max="3336" width="9" style="1006"/>
    <col min="3337" max="3337" width="14.19921875" style="1006" customWidth="1"/>
    <col min="3338" max="3338" width="11.69921875" style="1006" customWidth="1"/>
    <col min="3339" max="3584" width="9" style="1006"/>
    <col min="3585" max="3585" width="21.59765625" style="1006" customWidth="1"/>
    <col min="3586" max="3586" width="18.69921875" style="1006" customWidth="1"/>
    <col min="3587" max="3587" width="22" style="1006" customWidth="1"/>
    <col min="3588" max="3588" width="19.19921875" style="1006" customWidth="1"/>
    <col min="3589" max="3589" width="9" style="1006"/>
    <col min="3590" max="3590" width="12" style="1006" bestFit="1" customWidth="1"/>
    <col min="3591" max="3592" width="9" style="1006"/>
    <col min="3593" max="3593" width="14.19921875" style="1006" customWidth="1"/>
    <col min="3594" max="3594" width="11.69921875" style="1006" customWidth="1"/>
    <col min="3595" max="3840" width="9" style="1006"/>
    <col min="3841" max="3841" width="21.59765625" style="1006" customWidth="1"/>
    <col min="3842" max="3842" width="18.69921875" style="1006" customWidth="1"/>
    <col min="3843" max="3843" width="22" style="1006" customWidth="1"/>
    <col min="3844" max="3844" width="19.19921875" style="1006" customWidth="1"/>
    <col min="3845" max="3845" width="9" style="1006"/>
    <col min="3846" max="3846" width="12" style="1006" bestFit="1" customWidth="1"/>
    <col min="3847" max="3848" width="9" style="1006"/>
    <col min="3849" max="3849" width="14.19921875" style="1006" customWidth="1"/>
    <col min="3850" max="3850" width="11.69921875" style="1006" customWidth="1"/>
    <col min="3851" max="4096" width="9" style="1006"/>
    <col min="4097" max="4097" width="21.59765625" style="1006" customWidth="1"/>
    <col min="4098" max="4098" width="18.69921875" style="1006" customWidth="1"/>
    <col min="4099" max="4099" width="22" style="1006" customWidth="1"/>
    <col min="4100" max="4100" width="19.19921875" style="1006" customWidth="1"/>
    <col min="4101" max="4101" width="9" style="1006"/>
    <col min="4102" max="4102" width="12" style="1006" bestFit="1" customWidth="1"/>
    <col min="4103" max="4104" width="9" style="1006"/>
    <col min="4105" max="4105" width="14.19921875" style="1006" customWidth="1"/>
    <col min="4106" max="4106" width="11.69921875" style="1006" customWidth="1"/>
    <col min="4107" max="4352" width="9" style="1006"/>
    <col min="4353" max="4353" width="21.59765625" style="1006" customWidth="1"/>
    <col min="4354" max="4354" width="18.69921875" style="1006" customWidth="1"/>
    <col min="4355" max="4355" width="22" style="1006" customWidth="1"/>
    <col min="4356" max="4356" width="19.19921875" style="1006" customWidth="1"/>
    <col min="4357" max="4357" width="9" style="1006"/>
    <col min="4358" max="4358" width="12" style="1006" bestFit="1" customWidth="1"/>
    <col min="4359" max="4360" width="9" style="1006"/>
    <col min="4361" max="4361" width="14.19921875" style="1006" customWidth="1"/>
    <col min="4362" max="4362" width="11.69921875" style="1006" customWidth="1"/>
    <col min="4363" max="4608" width="9" style="1006"/>
    <col min="4609" max="4609" width="21.59765625" style="1006" customWidth="1"/>
    <col min="4610" max="4610" width="18.69921875" style="1006" customWidth="1"/>
    <col min="4611" max="4611" width="22" style="1006" customWidth="1"/>
    <col min="4612" max="4612" width="19.19921875" style="1006" customWidth="1"/>
    <col min="4613" max="4613" width="9" style="1006"/>
    <col min="4614" max="4614" width="12" style="1006" bestFit="1" customWidth="1"/>
    <col min="4615" max="4616" width="9" style="1006"/>
    <col min="4617" max="4617" width="14.19921875" style="1006" customWidth="1"/>
    <col min="4618" max="4618" width="11.69921875" style="1006" customWidth="1"/>
    <col min="4619" max="4864" width="9" style="1006"/>
    <col min="4865" max="4865" width="21.59765625" style="1006" customWidth="1"/>
    <col min="4866" max="4866" width="18.69921875" style="1006" customWidth="1"/>
    <col min="4867" max="4867" width="22" style="1006" customWidth="1"/>
    <col min="4868" max="4868" width="19.19921875" style="1006" customWidth="1"/>
    <col min="4869" max="4869" width="9" style="1006"/>
    <col min="4870" max="4870" width="12" style="1006" bestFit="1" customWidth="1"/>
    <col min="4871" max="4872" width="9" style="1006"/>
    <col min="4873" max="4873" width="14.19921875" style="1006" customWidth="1"/>
    <col min="4874" max="4874" width="11.69921875" style="1006" customWidth="1"/>
    <col min="4875" max="5120" width="9" style="1006"/>
    <col min="5121" max="5121" width="21.59765625" style="1006" customWidth="1"/>
    <col min="5122" max="5122" width="18.69921875" style="1006" customWidth="1"/>
    <col min="5123" max="5123" width="22" style="1006" customWidth="1"/>
    <col min="5124" max="5124" width="19.19921875" style="1006" customWidth="1"/>
    <col min="5125" max="5125" width="9" style="1006"/>
    <col min="5126" max="5126" width="12" style="1006" bestFit="1" customWidth="1"/>
    <col min="5127" max="5128" width="9" style="1006"/>
    <col min="5129" max="5129" width="14.19921875" style="1006" customWidth="1"/>
    <col min="5130" max="5130" width="11.69921875" style="1006" customWidth="1"/>
    <col min="5131" max="5376" width="9" style="1006"/>
    <col min="5377" max="5377" width="21.59765625" style="1006" customWidth="1"/>
    <col min="5378" max="5378" width="18.69921875" style="1006" customWidth="1"/>
    <col min="5379" max="5379" width="22" style="1006" customWidth="1"/>
    <col min="5380" max="5380" width="19.19921875" style="1006" customWidth="1"/>
    <col min="5381" max="5381" width="9" style="1006"/>
    <col min="5382" max="5382" width="12" style="1006" bestFit="1" customWidth="1"/>
    <col min="5383" max="5384" width="9" style="1006"/>
    <col min="5385" max="5385" width="14.19921875" style="1006" customWidth="1"/>
    <col min="5386" max="5386" width="11.69921875" style="1006" customWidth="1"/>
    <col min="5387" max="5632" width="9" style="1006"/>
    <col min="5633" max="5633" width="21.59765625" style="1006" customWidth="1"/>
    <col min="5634" max="5634" width="18.69921875" style="1006" customWidth="1"/>
    <col min="5635" max="5635" width="22" style="1006" customWidth="1"/>
    <col min="5636" max="5636" width="19.19921875" style="1006" customWidth="1"/>
    <col min="5637" max="5637" width="9" style="1006"/>
    <col min="5638" max="5638" width="12" style="1006" bestFit="1" customWidth="1"/>
    <col min="5639" max="5640" width="9" style="1006"/>
    <col min="5641" max="5641" width="14.19921875" style="1006" customWidth="1"/>
    <col min="5642" max="5642" width="11.69921875" style="1006" customWidth="1"/>
    <col min="5643" max="5888" width="9" style="1006"/>
    <col min="5889" max="5889" width="21.59765625" style="1006" customWidth="1"/>
    <col min="5890" max="5890" width="18.69921875" style="1006" customWidth="1"/>
    <col min="5891" max="5891" width="22" style="1006" customWidth="1"/>
    <col min="5892" max="5892" width="19.19921875" style="1006" customWidth="1"/>
    <col min="5893" max="5893" width="9" style="1006"/>
    <col min="5894" max="5894" width="12" style="1006" bestFit="1" customWidth="1"/>
    <col min="5895" max="5896" width="9" style="1006"/>
    <col min="5897" max="5897" width="14.19921875" style="1006" customWidth="1"/>
    <col min="5898" max="5898" width="11.69921875" style="1006" customWidth="1"/>
    <col min="5899" max="6144" width="9" style="1006"/>
    <col min="6145" max="6145" width="21.59765625" style="1006" customWidth="1"/>
    <col min="6146" max="6146" width="18.69921875" style="1006" customWidth="1"/>
    <col min="6147" max="6147" width="22" style="1006" customWidth="1"/>
    <col min="6148" max="6148" width="19.19921875" style="1006" customWidth="1"/>
    <col min="6149" max="6149" width="9" style="1006"/>
    <col min="6150" max="6150" width="12" style="1006" bestFit="1" customWidth="1"/>
    <col min="6151" max="6152" width="9" style="1006"/>
    <col min="6153" max="6153" width="14.19921875" style="1006" customWidth="1"/>
    <col min="6154" max="6154" width="11.69921875" style="1006" customWidth="1"/>
    <col min="6155" max="6400" width="9" style="1006"/>
    <col min="6401" max="6401" width="21.59765625" style="1006" customWidth="1"/>
    <col min="6402" max="6402" width="18.69921875" style="1006" customWidth="1"/>
    <col min="6403" max="6403" width="22" style="1006" customWidth="1"/>
    <col min="6404" max="6404" width="19.19921875" style="1006" customWidth="1"/>
    <col min="6405" max="6405" width="9" style="1006"/>
    <col min="6406" max="6406" width="12" style="1006" bestFit="1" customWidth="1"/>
    <col min="6407" max="6408" width="9" style="1006"/>
    <col min="6409" max="6409" width="14.19921875" style="1006" customWidth="1"/>
    <col min="6410" max="6410" width="11.69921875" style="1006" customWidth="1"/>
    <col min="6411" max="6656" width="9" style="1006"/>
    <col min="6657" max="6657" width="21.59765625" style="1006" customWidth="1"/>
    <col min="6658" max="6658" width="18.69921875" style="1006" customWidth="1"/>
    <col min="6659" max="6659" width="22" style="1006" customWidth="1"/>
    <col min="6660" max="6660" width="19.19921875" style="1006" customWidth="1"/>
    <col min="6661" max="6661" width="9" style="1006"/>
    <col min="6662" max="6662" width="12" style="1006" bestFit="1" customWidth="1"/>
    <col min="6663" max="6664" width="9" style="1006"/>
    <col min="6665" max="6665" width="14.19921875" style="1006" customWidth="1"/>
    <col min="6666" max="6666" width="11.69921875" style="1006" customWidth="1"/>
    <col min="6667" max="6912" width="9" style="1006"/>
    <col min="6913" max="6913" width="21.59765625" style="1006" customWidth="1"/>
    <col min="6914" max="6914" width="18.69921875" style="1006" customWidth="1"/>
    <col min="6915" max="6915" width="22" style="1006" customWidth="1"/>
    <col min="6916" max="6916" width="19.19921875" style="1006" customWidth="1"/>
    <col min="6917" max="6917" width="9" style="1006"/>
    <col min="6918" max="6918" width="12" style="1006" bestFit="1" customWidth="1"/>
    <col min="6919" max="6920" width="9" style="1006"/>
    <col min="6921" max="6921" width="14.19921875" style="1006" customWidth="1"/>
    <col min="6922" max="6922" width="11.69921875" style="1006" customWidth="1"/>
    <col min="6923" max="7168" width="9" style="1006"/>
    <col min="7169" max="7169" width="21.59765625" style="1006" customWidth="1"/>
    <col min="7170" max="7170" width="18.69921875" style="1006" customWidth="1"/>
    <col min="7171" max="7171" width="22" style="1006" customWidth="1"/>
    <col min="7172" max="7172" width="19.19921875" style="1006" customWidth="1"/>
    <col min="7173" max="7173" width="9" style="1006"/>
    <col min="7174" max="7174" width="12" style="1006" bestFit="1" customWidth="1"/>
    <col min="7175" max="7176" width="9" style="1006"/>
    <col min="7177" max="7177" width="14.19921875" style="1006" customWidth="1"/>
    <col min="7178" max="7178" width="11.69921875" style="1006" customWidth="1"/>
    <col min="7179" max="7424" width="9" style="1006"/>
    <col min="7425" max="7425" width="21.59765625" style="1006" customWidth="1"/>
    <col min="7426" max="7426" width="18.69921875" style="1006" customWidth="1"/>
    <col min="7427" max="7427" width="22" style="1006" customWidth="1"/>
    <col min="7428" max="7428" width="19.19921875" style="1006" customWidth="1"/>
    <col min="7429" max="7429" width="9" style="1006"/>
    <col min="7430" max="7430" width="12" style="1006" bestFit="1" customWidth="1"/>
    <col min="7431" max="7432" width="9" style="1006"/>
    <col min="7433" max="7433" width="14.19921875" style="1006" customWidth="1"/>
    <col min="7434" max="7434" width="11.69921875" style="1006" customWidth="1"/>
    <col min="7435" max="7680" width="9" style="1006"/>
    <col min="7681" max="7681" width="21.59765625" style="1006" customWidth="1"/>
    <col min="7682" max="7682" width="18.69921875" style="1006" customWidth="1"/>
    <col min="7683" max="7683" width="22" style="1006" customWidth="1"/>
    <col min="7684" max="7684" width="19.19921875" style="1006" customWidth="1"/>
    <col min="7685" max="7685" width="9" style="1006"/>
    <col min="7686" max="7686" width="12" style="1006" bestFit="1" customWidth="1"/>
    <col min="7687" max="7688" width="9" style="1006"/>
    <col min="7689" max="7689" width="14.19921875" style="1006" customWidth="1"/>
    <col min="7690" max="7690" width="11.69921875" style="1006" customWidth="1"/>
    <col min="7691" max="7936" width="9" style="1006"/>
    <col min="7937" max="7937" width="21.59765625" style="1006" customWidth="1"/>
    <col min="7938" max="7938" width="18.69921875" style="1006" customWidth="1"/>
    <col min="7939" max="7939" width="22" style="1006" customWidth="1"/>
    <col min="7940" max="7940" width="19.19921875" style="1006" customWidth="1"/>
    <col min="7941" max="7941" width="9" style="1006"/>
    <col min="7942" max="7942" width="12" style="1006" bestFit="1" customWidth="1"/>
    <col min="7943" max="7944" width="9" style="1006"/>
    <col min="7945" max="7945" width="14.19921875" style="1006" customWidth="1"/>
    <col min="7946" max="7946" width="11.69921875" style="1006" customWidth="1"/>
    <col min="7947" max="8192" width="9" style="1006"/>
    <col min="8193" max="8193" width="21.59765625" style="1006" customWidth="1"/>
    <col min="8194" max="8194" width="18.69921875" style="1006" customWidth="1"/>
    <col min="8195" max="8195" width="22" style="1006" customWidth="1"/>
    <col min="8196" max="8196" width="19.19921875" style="1006" customWidth="1"/>
    <col min="8197" max="8197" width="9" style="1006"/>
    <col min="8198" max="8198" width="12" style="1006" bestFit="1" customWidth="1"/>
    <col min="8199" max="8200" width="9" style="1006"/>
    <col min="8201" max="8201" width="14.19921875" style="1006" customWidth="1"/>
    <col min="8202" max="8202" width="11.69921875" style="1006" customWidth="1"/>
    <col min="8203" max="8448" width="9" style="1006"/>
    <col min="8449" max="8449" width="21.59765625" style="1006" customWidth="1"/>
    <col min="8450" max="8450" width="18.69921875" style="1006" customWidth="1"/>
    <col min="8451" max="8451" width="22" style="1006" customWidth="1"/>
    <col min="8452" max="8452" width="19.19921875" style="1006" customWidth="1"/>
    <col min="8453" max="8453" width="9" style="1006"/>
    <col min="8454" max="8454" width="12" style="1006" bestFit="1" customWidth="1"/>
    <col min="8455" max="8456" width="9" style="1006"/>
    <col min="8457" max="8457" width="14.19921875" style="1006" customWidth="1"/>
    <col min="8458" max="8458" width="11.69921875" style="1006" customWidth="1"/>
    <col min="8459" max="8704" width="9" style="1006"/>
    <col min="8705" max="8705" width="21.59765625" style="1006" customWidth="1"/>
    <col min="8706" max="8706" width="18.69921875" style="1006" customWidth="1"/>
    <col min="8707" max="8707" width="22" style="1006" customWidth="1"/>
    <col min="8708" max="8708" width="19.19921875" style="1006" customWidth="1"/>
    <col min="8709" max="8709" width="9" style="1006"/>
    <col min="8710" max="8710" width="12" style="1006" bestFit="1" customWidth="1"/>
    <col min="8711" max="8712" width="9" style="1006"/>
    <col min="8713" max="8713" width="14.19921875" style="1006" customWidth="1"/>
    <col min="8714" max="8714" width="11.69921875" style="1006" customWidth="1"/>
    <col min="8715" max="8960" width="9" style="1006"/>
    <col min="8961" max="8961" width="21.59765625" style="1006" customWidth="1"/>
    <col min="8962" max="8962" width="18.69921875" style="1006" customWidth="1"/>
    <col min="8963" max="8963" width="22" style="1006" customWidth="1"/>
    <col min="8964" max="8964" width="19.19921875" style="1006" customWidth="1"/>
    <col min="8965" max="8965" width="9" style="1006"/>
    <col min="8966" max="8966" width="12" style="1006" bestFit="1" customWidth="1"/>
    <col min="8967" max="8968" width="9" style="1006"/>
    <col min="8969" max="8969" width="14.19921875" style="1006" customWidth="1"/>
    <col min="8970" max="8970" width="11.69921875" style="1006" customWidth="1"/>
    <col min="8971" max="9216" width="9" style="1006"/>
    <col min="9217" max="9217" width="21.59765625" style="1006" customWidth="1"/>
    <col min="9218" max="9218" width="18.69921875" style="1006" customWidth="1"/>
    <col min="9219" max="9219" width="22" style="1006" customWidth="1"/>
    <col min="9220" max="9220" width="19.19921875" style="1006" customWidth="1"/>
    <col min="9221" max="9221" width="9" style="1006"/>
    <col min="9222" max="9222" width="12" style="1006" bestFit="1" customWidth="1"/>
    <col min="9223" max="9224" width="9" style="1006"/>
    <col min="9225" max="9225" width="14.19921875" style="1006" customWidth="1"/>
    <col min="9226" max="9226" width="11.69921875" style="1006" customWidth="1"/>
    <col min="9227" max="9472" width="9" style="1006"/>
    <col min="9473" max="9473" width="21.59765625" style="1006" customWidth="1"/>
    <col min="9474" max="9474" width="18.69921875" style="1006" customWidth="1"/>
    <col min="9475" max="9475" width="22" style="1006" customWidth="1"/>
    <col min="9476" max="9476" width="19.19921875" style="1006" customWidth="1"/>
    <col min="9477" max="9477" width="9" style="1006"/>
    <col min="9478" max="9478" width="12" style="1006" bestFit="1" customWidth="1"/>
    <col min="9479" max="9480" width="9" style="1006"/>
    <col min="9481" max="9481" width="14.19921875" style="1006" customWidth="1"/>
    <col min="9482" max="9482" width="11.69921875" style="1006" customWidth="1"/>
    <col min="9483" max="9728" width="9" style="1006"/>
    <col min="9729" max="9729" width="21.59765625" style="1006" customWidth="1"/>
    <col min="9730" max="9730" width="18.69921875" style="1006" customWidth="1"/>
    <col min="9731" max="9731" width="22" style="1006" customWidth="1"/>
    <col min="9732" max="9732" width="19.19921875" style="1006" customWidth="1"/>
    <col min="9733" max="9733" width="9" style="1006"/>
    <col min="9734" max="9734" width="12" style="1006" bestFit="1" customWidth="1"/>
    <col min="9735" max="9736" width="9" style="1006"/>
    <col min="9737" max="9737" width="14.19921875" style="1006" customWidth="1"/>
    <col min="9738" max="9738" width="11.69921875" style="1006" customWidth="1"/>
    <col min="9739" max="9984" width="9" style="1006"/>
    <col min="9985" max="9985" width="21.59765625" style="1006" customWidth="1"/>
    <col min="9986" max="9986" width="18.69921875" style="1006" customWidth="1"/>
    <col min="9987" max="9987" width="22" style="1006" customWidth="1"/>
    <col min="9988" max="9988" width="19.19921875" style="1006" customWidth="1"/>
    <col min="9989" max="9989" width="9" style="1006"/>
    <col min="9990" max="9990" width="12" style="1006" bestFit="1" customWidth="1"/>
    <col min="9991" max="9992" width="9" style="1006"/>
    <col min="9993" max="9993" width="14.19921875" style="1006" customWidth="1"/>
    <col min="9994" max="9994" width="11.69921875" style="1006" customWidth="1"/>
    <col min="9995" max="10240" width="9" style="1006"/>
    <col min="10241" max="10241" width="21.59765625" style="1006" customWidth="1"/>
    <col min="10242" max="10242" width="18.69921875" style="1006" customWidth="1"/>
    <col min="10243" max="10243" width="22" style="1006" customWidth="1"/>
    <col min="10244" max="10244" width="19.19921875" style="1006" customWidth="1"/>
    <col min="10245" max="10245" width="9" style="1006"/>
    <col min="10246" max="10246" width="12" style="1006" bestFit="1" customWidth="1"/>
    <col min="10247" max="10248" width="9" style="1006"/>
    <col min="10249" max="10249" width="14.19921875" style="1006" customWidth="1"/>
    <col min="10250" max="10250" width="11.69921875" style="1006" customWidth="1"/>
    <col min="10251" max="10496" width="9" style="1006"/>
    <col min="10497" max="10497" width="21.59765625" style="1006" customWidth="1"/>
    <col min="10498" max="10498" width="18.69921875" style="1006" customWidth="1"/>
    <col min="10499" max="10499" width="22" style="1006" customWidth="1"/>
    <col min="10500" max="10500" width="19.19921875" style="1006" customWidth="1"/>
    <col min="10501" max="10501" width="9" style="1006"/>
    <col min="10502" max="10502" width="12" style="1006" bestFit="1" customWidth="1"/>
    <col min="10503" max="10504" width="9" style="1006"/>
    <col min="10505" max="10505" width="14.19921875" style="1006" customWidth="1"/>
    <col min="10506" max="10506" width="11.69921875" style="1006" customWidth="1"/>
    <col min="10507" max="10752" width="9" style="1006"/>
    <col min="10753" max="10753" width="21.59765625" style="1006" customWidth="1"/>
    <col min="10754" max="10754" width="18.69921875" style="1006" customWidth="1"/>
    <col min="10755" max="10755" width="22" style="1006" customWidth="1"/>
    <col min="10756" max="10756" width="19.19921875" style="1006" customWidth="1"/>
    <col min="10757" max="10757" width="9" style="1006"/>
    <col min="10758" max="10758" width="12" style="1006" bestFit="1" customWidth="1"/>
    <col min="10759" max="10760" width="9" style="1006"/>
    <col min="10761" max="10761" width="14.19921875" style="1006" customWidth="1"/>
    <col min="10762" max="10762" width="11.69921875" style="1006" customWidth="1"/>
    <col min="10763" max="11008" width="9" style="1006"/>
    <col min="11009" max="11009" width="21.59765625" style="1006" customWidth="1"/>
    <col min="11010" max="11010" width="18.69921875" style="1006" customWidth="1"/>
    <col min="11011" max="11011" width="22" style="1006" customWidth="1"/>
    <col min="11012" max="11012" width="19.19921875" style="1006" customWidth="1"/>
    <col min="11013" max="11013" width="9" style="1006"/>
    <col min="11014" max="11014" width="12" style="1006" bestFit="1" customWidth="1"/>
    <col min="11015" max="11016" width="9" style="1006"/>
    <col min="11017" max="11017" width="14.19921875" style="1006" customWidth="1"/>
    <col min="11018" max="11018" width="11.69921875" style="1006" customWidth="1"/>
    <col min="11019" max="11264" width="9" style="1006"/>
    <col min="11265" max="11265" width="21.59765625" style="1006" customWidth="1"/>
    <col min="11266" max="11266" width="18.69921875" style="1006" customWidth="1"/>
    <col min="11267" max="11267" width="22" style="1006" customWidth="1"/>
    <col min="11268" max="11268" width="19.19921875" style="1006" customWidth="1"/>
    <col min="11269" max="11269" width="9" style="1006"/>
    <col min="11270" max="11270" width="12" style="1006" bestFit="1" customWidth="1"/>
    <col min="11271" max="11272" width="9" style="1006"/>
    <col min="11273" max="11273" width="14.19921875" style="1006" customWidth="1"/>
    <col min="11274" max="11274" width="11.69921875" style="1006" customWidth="1"/>
    <col min="11275" max="11520" width="9" style="1006"/>
    <col min="11521" max="11521" width="21.59765625" style="1006" customWidth="1"/>
    <col min="11522" max="11522" width="18.69921875" style="1006" customWidth="1"/>
    <col min="11523" max="11523" width="22" style="1006" customWidth="1"/>
    <col min="11524" max="11524" width="19.19921875" style="1006" customWidth="1"/>
    <col min="11525" max="11525" width="9" style="1006"/>
    <col min="11526" max="11526" width="12" style="1006" bestFit="1" customWidth="1"/>
    <col min="11527" max="11528" width="9" style="1006"/>
    <col min="11529" max="11529" width="14.19921875" style="1006" customWidth="1"/>
    <col min="11530" max="11530" width="11.69921875" style="1006" customWidth="1"/>
    <col min="11531" max="11776" width="9" style="1006"/>
    <col min="11777" max="11777" width="21.59765625" style="1006" customWidth="1"/>
    <col min="11778" max="11778" width="18.69921875" style="1006" customWidth="1"/>
    <col min="11779" max="11779" width="22" style="1006" customWidth="1"/>
    <col min="11780" max="11780" width="19.19921875" style="1006" customWidth="1"/>
    <col min="11781" max="11781" width="9" style="1006"/>
    <col min="11782" max="11782" width="12" style="1006" bestFit="1" customWidth="1"/>
    <col min="11783" max="11784" width="9" style="1006"/>
    <col min="11785" max="11785" width="14.19921875" style="1006" customWidth="1"/>
    <col min="11786" max="11786" width="11.69921875" style="1006" customWidth="1"/>
    <col min="11787" max="12032" width="9" style="1006"/>
    <col min="12033" max="12033" width="21.59765625" style="1006" customWidth="1"/>
    <col min="12034" max="12034" width="18.69921875" style="1006" customWidth="1"/>
    <col min="12035" max="12035" width="22" style="1006" customWidth="1"/>
    <col min="12036" max="12036" width="19.19921875" style="1006" customWidth="1"/>
    <col min="12037" max="12037" width="9" style="1006"/>
    <col min="12038" max="12038" width="12" style="1006" bestFit="1" customWidth="1"/>
    <col min="12039" max="12040" width="9" style="1006"/>
    <col min="12041" max="12041" width="14.19921875" style="1006" customWidth="1"/>
    <col min="12042" max="12042" width="11.69921875" style="1006" customWidth="1"/>
    <col min="12043" max="12288" width="9" style="1006"/>
    <col min="12289" max="12289" width="21.59765625" style="1006" customWidth="1"/>
    <col min="12290" max="12290" width="18.69921875" style="1006" customWidth="1"/>
    <col min="12291" max="12291" width="22" style="1006" customWidth="1"/>
    <col min="12292" max="12292" width="19.19921875" style="1006" customWidth="1"/>
    <col min="12293" max="12293" width="9" style="1006"/>
    <col min="12294" max="12294" width="12" style="1006" bestFit="1" customWidth="1"/>
    <col min="12295" max="12296" width="9" style="1006"/>
    <col min="12297" max="12297" width="14.19921875" style="1006" customWidth="1"/>
    <col min="12298" max="12298" width="11.69921875" style="1006" customWidth="1"/>
    <col min="12299" max="12544" width="9" style="1006"/>
    <col min="12545" max="12545" width="21.59765625" style="1006" customWidth="1"/>
    <col min="12546" max="12546" width="18.69921875" style="1006" customWidth="1"/>
    <col min="12547" max="12547" width="22" style="1006" customWidth="1"/>
    <col min="12548" max="12548" width="19.19921875" style="1006" customWidth="1"/>
    <col min="12549" max="12549" width="9" style="1006"/>
    <col min="12550" max="12550" width="12" style="1006" bestFit="1" customWidth="1"/>
    <col min="12551" max="12552" width="9" style="1006"/>
    <col min="12553" max="12553" width="14.19921875" style="1006" customWidth="1"/>
    <col min="12554" max="12554" width="11.69921875" style="1006" customWidth="1"/>
    <col min="12555" max="12800" width="9" style="1006"/>
    <col min="12801" max="12801" width="21.59765625" style="1006" customWidth="1"/>
    <col min="12802" max="12802" width="18.69921875" style="1006" customWidth="1"/>
    <col min="12803" max="12803" width="22" style="1006" customWidth="1"/>
    <col min="12804" max="12804" width="19.19921875" style="1006" customWidth="1"/>
    <col min="12805" max="12805" width="9" style="1006"/>
    <col min="12806" max="12806" width="12" style="1006" bestFit="1" customWidth="1"/>
    <col min="12807" max="12808" width="9" style="1006"/>
    <col min="12809" max="12809" width="14.19921875" style="1006" customWidth="1"/>
    <col min="12810" max="12810" width="11.69921875" style="1006" customWidth="1"/>
    <col min="12811" max="13056" width="9" style="1006"/>
    <col min="13057" max="13057" width="21.59765625" style="1006" customWidth="1"/>
    <col min="13058" max="13058" width="18.69921875" style="1006" customWidth="1"/>
    <col min="13059" max="13059" width="22" style="1006" customWidth="1"/>
    <col min="13060" max="13060" width="19.19921875" style="1006" customWidth="1"/>
    <col min="13061" max="13061" width="9" style="1006"/>
    <col min="13062" max="13062" width="12" style="1006" bestFit="1" customWidth="1"/>
    <col min="13063" max="13064" width="9" style="1006"/>
    <col min="13065" max="13065" width="14.19921875" style="1006" customWidth="1"/>
    <col min="13066" max="13066" width="11.69921875" style="1006" customWidth="1"/>
    <col min="13067" max="13312" width="9" style="1006"/>
    <col min="13313" max="13313" width="21.59765625" style="1006" customWidth="1"/>
    <col min="13314" max="13314" width="18.69921875" style="1006" customWidth="1"/>
    <col min="13315" max="13315" width="22" style="1006" customWidth="1"/>
    <col min="13316" max="13316" width="19.19921875" style="1006" customWidth="1"/>
    <col min="13317" max="13317" width="9" style="1006"/>
    <col min="13318" max="13318" width="12" style="1006" bestFit="1" customWidth="1"/>
    <col min="13319" max="13320" width="9" style="1006"/>
    <col min="13321" max="13321" width="14.19921875" style="1006" customWidth="1"/>
    <col min="13322" max="13322" width="11.69921875" style="1006" customWidth="1"/>
    <col min="13323" max="13568" width="9" style="1006"/>
    <col min="13569" max="13569" width="21.59765625" style="1006" customWidth="1"/>
    <col min="13570" max="13570" width="18.69921875" style="1006" customWidth="1"/>
    <col min="13571" max="13571" width="22" style="1006" customWidth="1"/>
    <col min="13572" max="13572" width="19.19921875" style="1006" customWidth="1"/>
    <col min="13573" max="13573" width="9" style="1006"/>
    <col min="13574" max="13574" width="12" style="1006" bestFit="1" customWidth="1"/>
    <col min="13575" max="13576" width="9" style="1006"/>
    <col min="13577" max="13577" width="14.19921875" style="1006" customWidth="1"/>
    <col min="13578" max="13578" width="11.69921875" style="1006" customWidth="1"/>
    <col min="13579" max="13824" width="9" style="1006"/>
    <col min="13825" max="13825" width="21.59765625" style="1006" customWidth="1"/>
    <col min="13826" max="13826" width="18.69921875" style="1006" customWidth="1"/>
    <col min="13827" max="13827" width="22" style="1006" customWidth="1"/>
    <col min="13828" max="13828" width="19.19921875" style="1006" customWidth="1"/>
    <col min="13829" max="13829" width="9" style="1006"/>
    <col min="13830" max="13830" width="12" style="1006" bestFit="1" customWidth="1"/>
    <col min="13831" max="13832" width="9" style="1006"/>
    <col min="13833" max="13833" width="14.19921875" style="1006" customWidth="1"/>
    <col min="13834" max="13834" width="11.69921875" style="1006" customWidth="1"/>
    <col min="13835" max="14080" width="9" style="1006"/>
    <col min="14081" max="14081" width="21.59765625" style="1006" customWidth="1"/>
    <col min="14082" max="14082" width="18.69921875" style="1006" customWidth="1"/>
    <col min="14083" max="14083" width="22" style="1006" customWidth="1"/>
    <col min="14084" max="14084" width="19.19921875" style="1006" customWidth="1"/>
    <col min="14085" max="14085" width="9" style="1006"/>
    <col min="14086" max="14086" width="12" style="1006" bestFit="1" customWidth="1"/>
    <col min="14087" max="14088" width="9" style="1006"/>
    <col min="14089" max="14089" width="14.19921875" style="1006" customWidth="1"/>
    <col min="14090" max="14090" width="11.69921875" style="1006" customWidth="1"/>
    <col min="14091" max="14336" width="9" style="1006"/>
    <col min="14337" max="14337" width="21.59765625" style="1006" customWidth="1"/>
    <col min="14338" max="14338" width="18.69921875" style="1006" customWidth="1"/>
    <col min="14339" max="14339" width="22" style="1006" customWidth="1"/>
    <col min="14340" max="14340" width="19.19921875" style="1006" customWidth="1"/>
    <col min="14341" max="14341" width="9" style="1006"/>
    <col min="14342" max="14342" width="12" style="1006" bestFit="1" customWidth="1"/>
    <col min="14343" max="14344" width="9" style="1006"/>
    <col min="14345" max="14345" width="14.19921875" style="1006" customWidth="1"/>
    <col min="14346" max="14346" width="11.69921875" style="1006" customWidth="1"/>
    <col min="14347" max="14592" width="9" style="1006"/>
    <col min="14593" max="14593" width="21.59765625" style="1006" customWidth="1"/>
    <col min="14594" max="14594" width="18.69921875" style="1006" customWidth="1"/>
    <col min="14595" max="14595" width="22" style="1006" customWidth="1"/>
    <col min="14596" max="14596" width="19.19921875" style="1006" customWidth="1"/>
    <col min="14597" max="14597" width="9" style="1006"/>
    <col min="14598" max="14598" width="12" style="1006" bestFit="1" customWidth="1"/>
    <col min="14599" max="14600" width="9" style="1006"/>
    <col min="14601" max="14601" width="14.19921875" style="1006" customWidth="1"/>
    <col min="14602" max="14602" width="11.69921875" style="1006" customWidth="1"/>
    <col min="14603" max="14848" width="9" style="1006"/>
    <col min="14849" max="14849" width="21.59765625" style="1006" customWidth="1"/>
    <col min="14850" max="14850" width="18.69921875" style="1006" customWidth="1"/>
    <col min="14851" max="14851" width="22" style="1006" customWidth="1"/>
    <col min="14852" max="14852" width="19.19921875" style="1006" customWidth="1"/>
    <col min="14853" max="14853" width="9" style="1006"/>
    <col min="14854" max="14854" width="12" style="1006" bestFit="1" customWidth="1"/>
    <col min="14855" max="14856" width="9" style="1006"/>
    <col min="14857" max="14857" width="14.19921875" style="1006" customWidth="1"/>
    <col min="14858" max="14858" width="11.69921875" style="1006" customWidth="1"/>
    <col min="14859" max="15104" width="9" style="1006"/>
    <col min="15105" max="15105" width="21.59765625" style="1006" customWidth="1"/>
    <col min="15106" max="15106" width="18.69921875" style="1006" customWidth="1"/>
    <col min="15107" max="15107" width="22" style="1006" customWidth="1"/>
    <col min="15108" max="15108" width="19.19921875" style="1006" customWidth="1"/>
    <col min="15109" max="15109" width="9" style="1006"/>
    <col min="15110" max="15110" width="12" style="1006" bestFit="1" customWidth="1"/>
    <col min="15111" max="15112" width="9" style="1006"/>
    <col min="15113" max="15113" width="14.19921875" style="1006" customWidth="1"/>
    <col min="15114" max="15114" width="11.69921875" style="1006" customWidth="1"/>
    <col min="15115" max="15360" width="9" style="1006"/>
    <col min="15361" max="15361" width="21.59765625" style="1006" customWidth="1"/>
    <col min="15362" max="15362" width="18.69921875" style="1006" customWidth="1"/>
    <col min="15363" max="15363" width="22" style="1006" customWidth="1"/>
    <col min="15364" max="15364" width="19.19921875" style="1006" customWidth="1"/>
    <col min="15365" max="15365" width="9" style="1006"/>
    <col min="15366" max="15366" width="12" style="1006" bestFit="1" customWidth="1"/>
    <col min="15367" max="15368" width="9" style="1006"/>
    <col min="15369" max="15369" width="14.19921875" style="1006" customWidth="1"/>
    <col min="15370" max="15370" width="11.69921875" style="1006" customWidth="1"/>
    <col min="15371" max="15616" width="9" style="1006"/>
    <col min="15617" max="15617" width="21.59765625" style="1006" customWidth="1"/>
    <col min="15618" max="15618" width="18.69921875" style="1006" customWidth="1"/>
    <col min="15619" max="15619" width="22" style="1006" customWidth="1"/>
    <col min="15620" max="15620" width="19.19921875" style="1006" customWidth="1"/>
    <col min="15621" max="15621" width="9" style="1006"/>
    <col min="15622" max="15622" width="12" style="1006" bestFit="1" customWidth="1"/>
    <col min="15623" max="15624" width="9" style="1006"/>
    <col min="15625" max="15625" width="14.19921875" style="1006" customWidth="1"/>
    <col min="15626" max="15626" width="11.69921875" style="1006" customWidth="1"/>
    <col min="15627" max="15872" width="9" style="1006"/>
    <col min="15873" max="15873" width="21.59765625" style="1006" customWidth="1"/>
    <col min="15874" max="15874" width="18.69921875" style="1006" customWidth="1"/>
    <col min="15875" max="15875" width="22" style="1006" customWidth="1"/>
    <col min="15876" max="15876" width="19.19921875" style="1006" customWidth="1"/>
    <col min="15877" max="15877" width="9" style="1006"/>
    <col min="15878" max="15878" width="12" style="1006" bestFit="1" customWidth="1"/>
    <col min="15879" max="15880" width="9" style="1006"/>
    <col min="15881" max="15881" width="14.19921875" style="1006" customWidth="1"/>
    <col min="15882" max="15882" width="11.69921875" style="1006" customWidth="1"/>
    <col min="15883" max="16128" width="9" style="1006"/>
    <col min="16129" max="16129" width="21.59765625" style="1006" customWidth="1"/>
    <col min="16130" max="16130" width="18.69921875" style="1006" customWidth="1"/>
    <col min="16131" max="16131" width="22" style="1006" customWidth="1"/>
    <col min="16132" max="16132" width="19.19921875" style="1006" customWidth="1"/>
    <col min="16133" max="16133" width="9" style="1006"/>
    <col min="16134" max="16134" width="12" style="1006" bestFit="1" customWidth="1"/>
    <col min="16135" max="16136" width="9" style="1006"/>
    <col min="16137" max="16137" width="14.19921875" style="1006" customWidth="1"/>
    <col min="16138" max="16138" width="11.69921875" style="1006" customWidth="1"/>
    <col min="16139" max="16384" width="9" style="1006"/>
  </cols>
  <sheetData>
    <row r="2" spans="1:8">
      <c r="A2" s="1005" t="s">
        <v>1113</v>
      </c>
    </row>
    <row r="3" spans="1:8">
      <c r="A3" s="1005" t="s">
        <v>1114</v>
      </c>
    </row>
    <row r="5" spans="1:8">
      <c r="F5" s="1007" t="s">
        <v>1220</v>
      </c>
      <c r="G5" s="1008"/>
      <c r="H5" s="1007" t="s">
        <v>1115</v>
      </c>
    </row>
    <row r="6" spans="1:8">
      <c r="F6" s="1007" t="s">
        <v>1116</v>
      </c>
      <c r="G6" s="1008"/>
      <c r="H6" s="1007" t="s">
        <v>1115</v>
      </c>
    </row>
    <row r="7" spans="1:8">
      <c r="F7" s="1007"/>
      <c r="G7" s="1007"/>
      <c r="H7" s="1007"/>
    </row>
    <row r="8" spans="1:8">
      <c r="F8" s="1007" t="s">
        <v>1117</v>
      </c>
      <c r="G8" s="1009"/>
      <c r="H8" s="1007" t="s">
        <v>1115</v>
      </c>
    </row>
    <row r="9" spans="1:8">
      <c r="F9" s="1007" t="s">
        <v>1118</v>
      </c>
      <c r="G9" s="1007"/>
      <c r="H9" s="1007" t="s">
        <v>1115</v>
      </c>
    </row>
    <row r="14" spans="1:8">
      <c r="A14" s="1748" t="s">
        <v>1119</v>
      </c>
      <c r="B14" s="1748"/>
      <c r="C14" s="1748"/>
      <c r="D14" s="1748"/>
    </row>
    <row r="15" spans="1:8">
      <c r="A15" s="1748" t="s">
        <v>1120</v>
      </c>
      <c r="B15" s="1748"/>
      <c r="C15" s="1748"/>
      <c r="D15" s="1748"/>
    </row>
  </sheetData>
  <mergeCells count="2">
    <mergeCell ref="A14:D14"/>
    <mergeCell ref="A15:D15"/>
  </mergeCells>
  <pageMargins left="0.86614173228346458" right="0.31496062992125984" top="0.78740157480314965" bottom="0.59055118110236227" header="0.31496062992125984" footer="0.31496062992125984"/>
  <pageSetup paperSize="9" scale="93" firstPageNumber="15" orientation="portrait" r:id="rId1"/>
  <headerFooter>
    <oddFooter>&amp;C 22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-0.14999847407452621"/>
  </sheetPr>
  <dimension ref="A1:R22"/>
  <sheetViews>
    <sheetView showGridLines="0" view="pageBreakPreview" topLeftCell="A3" zoomScaleNormal="100" zoomScaleSheetLayoutView="100" workbookViewId="0">
      <selection activeCell="T20" sqref="T20"/>
    </sheetView>
  </sheetViews>
  <sheetFormatPr defaultColWidth="9" defaultRowHeight="21"/>
  <cols>
    <col min="1" max="1" width="6" style="11" customWidth="1"/>
    <col min="2" max="2" width="7.19921875" style="11" customWidth="1"/>
    <col min="3" max="15" width="4.19921875" style="11" customWidth="1"/>
    <col min="16" max="16" width="5.09765625" style="11" customWidth="1"/>
    <col min="17" max="17" width="5" style="11" customWidth="1"/>
    <col min="18" max="18" width="9.796875" style="11" customWidth="1"/>
    <col min="19" max="16384" width="9" style="11"/>
  </cols>
  <sheetData>
    <row r="1" spans="1:18" s="28" customFormat="1" ht="24.6">
      <c r="A1" s="61" t="s">
        <v>784</v>
      </c>
    </row>
    <row r="2" spans="1:18" s="28" customFormat="1" ht="24.6">
      <c r="A2" s="1684" t="s">
        <v>1323</v>
      </c>
      <c r="B2" s="1684"/>
      <c r="C2" s="1684"/>
      <c r="D2" s="1684"/>
      <c r="E2" s="1684"/>
      <c r="F2" s="1684"/>
      <c r="G2" s="1684"/>
      <c r="H2" s="1684"/>
      <c r="I2" s="1684"/>
      <c r="J2" s="1684"/>
      <c r="K2" s="1684"/>
      <c r="L2" s="1684"/>
      <c r="M2" s="1684"/>
      <c r="N2" s="1684"/>
      <c r="O2" s="1684"/>
      <c r="P2" s="1684"/>
      <c r="Q2" s="1684"/>
      <c r="R2" s="1684"/>
    </row>
    <row r="3" spans="1:18" s="28" customFormat="1" ht="24.6">
      <c r="A3" s="1749" t="s">
        <v>117</v>
      </c>
      <c r="B3" s="1749"/>
      <c r="C3" s="1749"/>
      <c r="D3" s="1749"/>
      <c r="E3" s="1749"/>
      <c r="F3" s="1749"/>
      <c r="G3" s="1749"/>
      <c r="H3" s="1749"/>
      <c r="I3" s="1749"/>
      <c r="J3" s="1749"/>
      <c r="K3" s="1749"/>
      <c r="L3" s="1749"/>
      <c r="M3" s="1749"/>
      <c r="N3" s="1749"/>
      <c r="O3" s="1749"/>
      <c r="P3" s="1749"/>
      <c r="Q3" s="1749"/>
      <c r="R3" s="1749"/>
    </row>
    <row r="4" spans="1:18" s="28" customFormat="1" ht="24.6">
      <c r="A4" s="1749" t="s">
        <v>118</v>
      </c>
      <c r="B4" s="1749"/>
      <c r="C4" s="1749"/>
      <c r="D4" s="1749"/>
      <c r="E4" s="1749"/>
      <c r="F4" s="1749"/>
      <c r="G4" s="1749"/>
      <c r="H4" s="1749"/>
      <c r="I4" s="1749"/>
      <c r="J4" s="1749"/>
      <c r="K4" s="1749"/>
      <c r="L4" s="1749"/>
      <c r="M4" s="1749"/>
      <c r="N4" s="1749"/>
      <c r="O4" s="1749"/>
      <c r="P4" s="1749"/>
      <c r="Q4" s="1749"/>
      <c r="R4" s="1749"/>
    </row>
    <row r="5" spans="1:18" s="84" customFormat="1"/>
    <row r="6" spans="1:18" s="84" customFormat="1"/>
    <row r="7" spans="1:18" s="84" customFormat="1"/>
    <row r="8" spans="1:18" s="84" customFormat="1"/>
    <row r="9" spans="1:18" s="84" customFormat="1"/>
    <row r="10" spans="1:18" s="84" customFormat="1"/>
    <row r="11" spans="1:18" s="84" customFormat="1"/>
    <row r="12" spans="1:18" s="84" customFormat="1"/>
    <row r="13" spans="1:18" s="84" customFormat="1"/>
    <row r="14" spans="1:18" s="84" customFormat="1"/>
    <row r="15" spans="1:18" s="84" customFormat="1"/>
    <row r="16" spans="1:18" s="84" customFormat="1"/>
    <row r="17" s="84" customFormat="1"/>
    <row r="18" s="84" customFormat="1"/>
    <row r="19" s="84" customFormat="1"/>
    <row r="20" s="84" customFormat="1"/>
    <row r="21" s="84" customFormat="1"/>
    <row r="22" s="84" customFormat="1"/>
  </sheetData>
  <mergeCells count="3">
    <mergeCell ref="A2:R2"/>
    <mergeCell ref="A3:R3"/>
    <mergeCell ref="A4:R4"/>
  </mergeCells>
  <phoneticPr fontId="5" type="noConversion"/>
  <pageMargins left="0.59055118110236227" right="0.31496062992125984" top="0.78740157480314965" bottom="0.59055118110236227" header="0.31496062992125984" footer="0.31496062992125984"/>
  <pageSetup paperSize="9" firstPageNumber="38" orientation="portrait" useFirstPageNumber="1" r:id="rId1"/>
  <headerFooter>
    <oddFooter>&amp;C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S20"/>
  <sheetViews>
    <sheetView showGridLines="0" view="pageBreakPreview" topLeftCell="A7" zoomScaleNormal="100" zoomScaleSheetLayoutView="100" workbookViewId="0">
      <selection activeCell="Q6" sqref="Q6"/>
    </sheetView>
  </sheetViews>
  <sheetFormatPr defaultColWidth="9" defaultRowHeight="16.8"/>
  <cols>
    <col min="1" max="1" width="11.3984375" style="759" customWidth="1"/>
    <col min="2" max="2" width="6.19921875" style="759" customWidth="1"/>
    <col min="3" max="17" width="4" style="759" customWidth="1"/>
    <col min="18" max="18" width="6.59765625" style="759" customWidth="1"/>
    <col min="19" max="19" width="4.5" style="759" customWidth="1"/>
    <col min="20" max="16384" width="9" style="759"/>
  </cols>
  <sheetData>
    <row r="1" spans="1:19" s="787" customFormat="1" ht="27">
      <c r="A1" s="787" t="s">
        <v>1121</v>
      </c>
    </row>
    <row r="2" spans="1:19" ht="21.75" customHeight="1">
      <c r="A2" s="757"/>
      <c r="B2" s="758" t="s">
        <v>92</v>
      </c>
      <c r="C2" s="758"/>
      <c r="D2" s="757"/>
      <c r="E2" s="757"/>
      <c r="F2" s="757"/>
      <c r="G2" s="757"/>
      <c r="H2" s="757"/>
      <c r="I2" s="757"/>
    </row>
    <row r="3" spans="1:19" ht="20.25" customHeight="1">
      <c r="A3" s="700" t="s">
        <v>125</v>
      </c>
      <c r="B3" s="700"/>
      <c r="C3" s="700"/>
      <c r="D3" s="700"/>
      <c r="E3" s="700"/>
      <c r="F3" s="700"/>
      <c r="G3" s="700"/>
      <c r="H3" s="700"/>
      <c r="I3" s="700"/>
    </row>
    <row r="4" spans="1:19" ht="24" customHeight="1">
      <c r="A4" s="758" t="s">
        <v>126</v>
      </c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  <c r="P4" s="758"/>
      <c r="Q4" s="758"/>
      <c r="R4" s="758"/>
      <c r="S4" s="758"/>
    </row>
    <row r="5" spans="1:19" ht="32.25" customHeight="1">
      <c r="A5" s="1750" t="s">
        <v>76</v>
      </c>
      <c r="B5" s="1750"/>
      <c r="C5" s="1750"/>
      <c r="D5" s="1750"/>
      <c r="E5" s="1750"/>
      <c r="F5" s="1750"/>
      <c r="G5" s="1750"/>
      <c r="H5" s="1750"/>
      <c r="I5" s="1750"/>
      <c r="J5" s="1750"/>
      <c r="K5" s="1750"/>
      <c r="L5" s="1750"/>
      <c r="M5" s="1750"/>
      <c r="N5" s="1750"/>
      <c r="O5" s="1750"/>
      <c r="P5" s="1750"/>
      <c r="Q5" s="1750"/>
      <c r="R5" s="1750"/>
      <c r="S5" s="1750"/>
    </row>
    <row r="6" spans="1:19" ht="9.75" customHeight="1">
      <c r="A6" s="894"/>
      <c r="B6" s="760"/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0"/>
      <c r="P6" s="760"/>
      <c r="Q6" s="760"/>
      <c r="R6" s="760"/>
      <c r="S6" s="760"/>
    </row>
    <row r="7" spans="1:19" s="790" customFormat="1" ht="33.75" customHeight="1">
      <c r="A7" s="788" t="s">
        <v>1356</v>
      </c>
      <c r="B7" s="788"/>
      <c r="C7" s="788"/>
      <c r="D7" s="788"/>
      <c r="E7" s="788"/>
      <c r="F7" s="788"/>
      <c r="G7" s="788"/>
      <c r="H7" s="789"/>
      <c r="I7" s="828" t="s">
        <v>1390</v>
      </c>
      <c r="J7" s="788"/>
      <c r="K7" s="788"/>
      <c r="L7" s="788"/>
      <c r="M7" s="788"/>
      <c r="N7" s="788"/>
      <c r="O7" s="788"/>
      <c r="P7" s="788"/>
      <c r="Q7" s="788"/>
      <c r="R7" s="788"/>
    </row>
    <row r="8" spans="1:19" ht="14.25" customHeight="1">
      <c r="A8" s="791"/>
      <c r="B8" s="760"/>
      <c r="C8" s="760"/>
      <c r="D8" s="760"/>
      <c r="E8" s="760"/>
      <c r="F8" s="760"/>
      <c r="G8" s="760"/>
      <c r="H8" s="760"/>
      <c r="I8" s="760"/>
      <c r="J8" s="760"/>
      <c r="K8" s="760"/>
      <c r="L8" s="760"/>
      <c r="M8" s="760"/>
      <c r="N8" s="760"/>
      <c r="O8" s="760"/>
      <c r="P8" s="760"/>
      <c r="Q8" s="760"/>
      <c r="R8" s="760"/>
      <c r="S8" s="760"/>
    </row>
    <row r="9" spans="1:19" ht="24" customHeight="1">
      <c r="A9" s="1741" t="s">
        <v>77</v>
      </c>
      <c r="B9" s="1741" t="s">
        <v>78</v>
      </c>
      <c r="C9" s="1741" t="s">
        <v>79</v>
      </c>
      <c r="D9" s="1741"/>
      <c r="E9" s="1741"/>
      <c r="F9" s="1741"/>
      <c r="G9" s="1741"/>
      <c r="H9" s="1741" t="s">
        <v>80</v>
      </c>
      <c r="I9" s="1741"/>
      <c r="J9" s="1741"/>
      <c r="K9" s="1741"/>
      <c r="L9" s="1741"/>
      <c r="M9" s="1751" t="s">
        <v>81</v>
      </c>
      <c r="N9" s="1752"/>
      <c r="O9" s="1752"/>
      <c r="P9" s="1752"/>
      <c r="Q9" s="1753"/>
      <c r="R9" s="1757" t="s">
        <v>82</v>
      </c>
      <c r="S9" s="1757" t="s">
        <v>83</v>
      </c>
    </row>
    <row r="10" spans="1:19" ht="26.25" customHeight="1">
      <c r="A10" s="1741"/>
      <c r="B10" s="1741"/>
      <c r="C10" s="1741"/>
      <c r="D10" s="1741"/>
      <c r="E10" s="1741"/>
      <c r="F10" s="1741"/>
      <c r="G10" s="1741"/>
      <c r="H10" s="1741"/>
      <c r="I10" s="1741"/>
      <c r="J10" s="1741"/>
      <c r="K10" s="1741"/>
      <c r="L10" s="1741"/>
      <c r="M10" s="1754"/>
      <c r="N10" s="1755"/>
      <c r="O10" s="1755"/>
      <c r="P10" s="1755"/>
      <c r="Q10" s="1756"/>
      <c r="R10" s="1757"/>
      <c r="S10" s="1757"/>
    </row>
    <row r="11" spans="1:19" ht="104.25" customHeight="1">
      <c r="A11" s="1741"/>
      <c r="B11" s="1741"/>
      <c r="C11" s="1010" t="s">
        <v>84</v>
      </c>
      <c r="D11" s="1010" t="s">
        <v>85</v>
      </c>
      <c r="E11" s="1010" t="s">
        <v>86</v>
      </c>
      <c r="F11" s="1010" t="s">
        <v>87</v>
      </c>
      <c r="G11" s="1010" t="s">
        <v>88</v>
      </c>
      <c r="H11" s="1010" t="s">
        <v>84</v>
      </c>
      <c r="I11" s="1010" t="s">
        <v>85</v>
      </c>
      <c r="J11" s="1010" t="s">
        <v>86</v>
      </c>
      <c r="K11" s="1010" t="s">
        <v>87</v>
      </c>
      <c r="L11" s="1010" t="s">
        <v>88</v>
      </c>
      <c r="M11" s="1010" t="s">
        <v>84</v>
      </c>
      <c r="N11" s="1010" t="s">
        <v>85</v>
      </c>
      <c r="O11" s="1010" t="s">
        <v>86</v>
      </c>
      <c r="P11" s="1010" t="s">
        <v>87</v>
      </c>
      <c r="Q11" s="1010" t="s">
        <v>88</v>
      </c>
      <c r="R11" s="1757"/>
      <c r="S11" s="1757"/>
    </row>
    <row r="12" spans="1:19" ht="29.25" customHeight="1">
      <c r="A12" s="792" t="s">
        <v>260</v>
      </c>
      <c r="B12" s="793" t="s">
        <v>409</v>
      </c>
      <c r="C12" s="793"/>
      <c r="D12" s="793"/>
      <c r="E12" s="793"/>
      <c r="F12" s="793"/>
      <c r="G12" s="793">
        <v>1</v>
      </c>
      <c r="H12" s="793"/>
      <c r="I12" s="793"/>
      <c r="J12" s="793"/>
      <c r="K12" s="793"/>
      <c r="L12" s="793">
        <v>1</v>
      </c>
      <c r="M12" s="793"/>
      <c r="N12" s="793"/>
      <c r="O12" s="794"/>
      <c r="P12" s="794">
        <v>1</v>
      </c>
      <c r="Q12" s="794"/>
      <c r="R12" s="795">
        <f>(C12*1+D12*2+E12*3+F12*4+G12*5)+(H12*1+I12*2+J12*3+K12*4+L12*5)+(M12*1+N12*2+O12*3+P12*4+Q12*5)</f>
        <v>14</v>
      </c>
      <c r="S12" s="795">
        <v>1</v>
      </c>
    </row>
    <row r="13" spans="1:19" ht="29.25" customHeight="1">
      <c r="A13" s="792" t="s">
        <v>261</v>
      </c>
      <c r="B13" s="793" t="s">
        <v>409</v>
      </c>
      <c r="C13" s="793"/>
      <c r="D13" s="793"/>
      <c r="E13" s="793"/>
      <c r="F13" s="793">
        <v>1</v>
      </c>
      <c r="G13" s="793"/>
      <c r="H13" s="793"/>
      <c r="I13" s="793"/>
      <c r="J13" s="793"/>
      <c r="K13" s="793">
        <v>1</v>
      </c>
      <c r="L13" s="793"/>
      <c r="M13" s="793"/>
      <c r="N13" s="794"/>
      <c r="O13" s="794">
        <v>1</v>
      </c>
      <c r="P13" s="794"/>
      <c r="Q13" s="794"/>
      <c r="R13" s="795">
        <f>(C13*1+D13*2+E13*3+F13*4+G13*5)+(H13*1+I13*2+J13*3+K13*4+L13*5)+(M13*1+N13*2+O13*3+P13*4+Q13*5)</f>
        <v>11</v>
      </c>
      <c r="S13" s="795">
        <v>2</v>
      </c>
    </row>
    <row r="14" spans="1:19" ht="29.25" customHeight="1">
      <c r="A14" s="792" t="s">
        <v>262</v>
      </c>
      <c r="B14" s="793" t="s">
        <v>409</v>
      </c>
      <c r="C14" s="793"/>
      <c r="D14" s="793"/>
      <c r="E14" s="793">
        <v>1</v>
      </c>
      <c r="F14" s="793"/>
      <c r="G14" s="793"/>
      <c r="H14" s="793"/>
      <c r="I14" s="793"/>
      <c r="J14" s="793">
        <v>1</v>
      </c>
      <c r="K14" s="793"/>
      <c r="L14" s="793"/>
      <c r="M14" s="793"/>
      <c r="N14" s="793"/>
      <c r="O14" s="794">
        <v>1</v>
      </c>
      <c r="P14" s="794"/>
      <c r="Q14" s="794"/>
      <c r="R14" s="795">
        <f>(C14*1+D14*2+E14*3+F14*4+G14*5)+(H14*1+I14*2+J14*3+K14*4+L14*5)+(M14*1+N14*2+O14*3+P14*4+Q14*5)</f>
        <v>9</v>
      </c>
      <c r="S14" s="795">
        <v>3</v>
      </c>
    </row>
    <row r="15" spans="1:19" ht="29.25" customHeight="1">
      <c r="A15" s="796" t="s">
        <v>965</v>
      </c>
      <c r="B15" s="793" t="s">
        <v>409</v>
      </c>
      <c r="C15" s="797"/>
      <c r="D15" s="797">
        <v>1</v>
      </c>
      <c r="E15" s="797"/>
      <c r="F15" s="797"/>
      <c r="G15" s="797"/>
      <c r="H15" s="797"/>
      <c r="I15" s="797">
        <v>1</v>
      </c>
      <c r="J15" s="797"/>
      <c r="K15" s="797"/>
      <c r="L15" s="797"/>
      <c r="M15" s="797"/>
      <c r="N15" s="797">
        <v>1</v>
      </c>
      <c r="O15" s="797"/>
      <c r="P15" s="797"/>
      <c r="Q15" s="797"/>
      <c r="R15" s="795">
        <f>(C15*1+D15*2+E15*3+F15*4+G15*5)+(H15*1+I15*2+J15*3+K15*4+L15*5)+(M15*1+N15*2+O15*3+P15*4+Q15*5)</f>
        <v>6</v>
      </c>
      <c r="S15" s="798">
        <v>4</v>
      </c>
    </row>
    <row r="16" spans="1:19" ht="29.25" customHeight="1">
      <c r="A16" s="799"/>
      <c r="B16" s="800"/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</row>
    <row r="17" spans="1:19" ht="29.25" customHeight="1">
      <c r="A17" s="800"/>
      <c r="B17" s="800"/>
      <c r="C17" s="799"/>
      <c r="D17" s="799"/>
      <c r="E17" s="799"/>
      <c r="F17" s="799"/>
      <c r="G17" s="799"/>
      <c r="H17" s="799"/>
      <c r="I17" s="799"/>
      <c r="J17" s="799"/>
      <c r="K17" s="799"/>
      <c r="L17" s="799"/>
      <c r="M17" s="799"/>
      <c r="N17" s="799"/>
      <c r="O17" s="799"/>
      <c r="P17" s="799"/>
      <c r="Q17" s="799"/>
      <c r="R17" s="801"/>
      <c r="S17" s="799"/>
    </row>
    <row r="18" spans="1:19" ht="29.25" customHeight="1">
      <c r="A18" s="802" t="s">
        <v>1055</v>
      </c>
      <c r="B18" s="803" t="s">
        <v>89</v>
      </c>
      <c r="C18" s="804"/>
      <c r="D18" s="804"/>
      <c r="E18" s="804"/>
      <c r="F18" s="804"/>
      <c r="G18" s="804"/>
      <c r="H18" s="804"/>
      <c r="I18" s="804"/>
    </row>
    <row r="19" spans="1:19" ht="21.75" customHeight="1">
      <c r="A19" s="761" t="s">
        <v>90</v>
      </c>
      <c r="B19" s="761" t="s">
        <v>91</v>
      </c>
      <c r="C19" s="805"/>
      <c r="D19" s="805"/>
      <c r="E19" s="805"/>
      <c r="F19" s="805"/>
      <c r="G19" s="805"/>
      <c r="H19" s="805"/>
      <c r="I19" s="805"/>
    </row>
    <row r="20" spans="1:19" s="705" customFormat="1" ht="21.75" customHeight="1">
      <c r="A20" s="806" t="s">
        <v>90</v>
      </c>
      <c r="B20" s="806" t="s">
        <v>93</v>
      </c>
      <c r="C20" s="807"/>
      <c r="D20" s="807"/>
      <c r="E20" s="807"/>
      <c r="F20" s="807"/>
      <c r="G20" s="807"/>
      <c r="H20" s="807"/>
      <c r="I20" s="807"/>
    </row>
  </sheetData>
  <mergeCells count="8">
    <mergeCell ref="A5:S5"/>
    <mergeCell ref="A9:A11"/>
    <mergeCell ref="B9:B11"/>
    <mergeCell ref="C9:G10"/>
    <mergeCell ref="H9:L10"/>
    <mergeCell ref="M9:Q10"/>
    <mergeCell ref="R9:R11"/>
    <mergeCell ref="S9:S11"/>
  </mergeCells>
  <pageMargins left="0.51181102362204722" right="0" top="0.74803149606299213" bottom="0.74803149606299213" header="0.31496062992125984" footer="0.31496062992125984"/>
  <pageSetup paperSize="9" firstPageNumber="39" orientation="portrait" useFirstPageNumber="1" r:id="rId1"/>
  <headerFooter>
    <oddFooter xml:space="preserve">&amp;C39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0000"/>
  </sheetPr>
  <dimension ref="A1:AE190"/>
  <sheetViews>
    <sheetView showGridLines="0" view="pageBreakPreview" zoomScaleNormal="100" zoomScaleSheetLayoutView="100" workbookViewId="0">
      <pane ySplit="2796" topLeftCell="A4" activePane="bottomLeft"/>
      <selection activeCell="J4" sqref="J4:J5"/>
      <selection pane="bottomLeft" activeCell="H8" sqref="H8"/>
    </sheetView>
  </sheetViews>
  <sheetFormatPr defaultColWidth="9" defaultRowHeight="21"/>
  <cols>
    <col min="1" max="1" width="12.69921875" style="125" customWidth="1"/>
    <col min="2" max="2" width="14.19921875" style="125" customWidth="1"/>
    <col min="3" max="3" width="7.3984375" style="125" customWidth="1"/>
    <col min="4" max="4" width="6.3984375" style="125" customWidth="1"/>
    <col min="5" max="5" width="6.69921875" style="125" customWidth="1"/>
    <col min="6" max="6" width="9.19921875" style="125" customWidth="1"/>
    <col min="7" max="7" width="7.5" style="125" customWidth="1"/>
    <col min="8" max="8" width="14.09765625" style="125" customWidth="1"/>
    <col min="9" max="9" width="10" style="125" customWidth="1"/>
    <col min="10" max="10" width="7.3984375" style="125" customWidth="1"/>
    <col min="11" max="11" width="6.59765625" style="125" customWidth="1"/>
    <col min="12" max="12" width="7.09765625" style="655" customWidth="1"/>
    <col min="13" max="13" width="6.59765625" style="125" customWidth="1"/>
    <col min="14" max="14" width="12.59765625" style="1012" customWidth="1"/>
    <col min="15" max="15" width="10.69921875" style="125" customWidth="1"/>
    <col min="16" max="16" width="9" style="125" customWidth="1"/>
    <col min="17" max="17" width="9" style="649" customWidth="1"/>
    <col min="18" max="18" width="9.69921875" style="521" customWidth="1"/>
    <col min="19" max="20" width="10.19921875" style="325" customWidth="1"/>
    <col min="21" max="21" width="11.3984375" style="125" customWidth="1"/>
    <col min="22" max="22" width="5.8984375" style="125" customWidth="1"/>
    <col min="23" max="23" width="6.09765625" style="125" customWidth="1"/>
    <col min="24" max="24" width="11" style="125" customWidth="1"/>
    <col min="25" max="33" width="9" style="125" customWidth="1"/>
    <col min="34" max="16384" width="9" style="125"/>
  </cols>
  <sheetData>
    <row r="1" spans="1:31" s="178" customFormat="1" ht="24.6">
      <c r="A1" s="1758" t="s">
        <v>1313</v>
      </c>
      <c r="B1" s="1758"/>
      <c r="C1" s="1758"/>
      <c r="D1" s="1758"/>
      <c r="E1" s="1758"/>
      <c r="F1" s="1758"/>
      <c r="G1" s="1758"/>
      <c r="H1" s="1758"/>
      <c r="I1" s="1758"/>
      <c r="J1" s="1758"/>
      <c r="K1" s="1758"/>
      <c r="L1" s="1758"/>
      <c r="M1" s="1758"/>
      <c r="N1" s="1758"/>
      <c r="O1" s="1758"/>
      <c r="Q1" s="648"/>
      <c r="R1" s="472"/>
      <c r="S1" s="192"/>
      <c r="T1" s="192"/>
      <c r="U1" s="516" t="s">
        <v>260</v>
      </c>
      <c r="V1" s="517"/>
      <c r="W1" s="518"/>
      <c r="Y1" s="519" t="s">
        <v>406</v>
      </c>
      <c r="Z1" s="519" t="s">
        <v>444</v>
      </c>
      <c r="AA1" s="519" t="s">
        <v>445</v>
      </c>
      <c r="AE1" s="520"/>
    </row>
    <row r="2" spans="1:31" ht="12.75" customHeight="1">
      <c r="U2" s="522" t="s">
        <v>443</v>
      </c>
      <c r="V2" s="523"/>
      <c r="W2" s="524"/>
      <c r="Y2" s="525" t="s">
        <v>443</v>
      </c>
      <c r="Z2" s="525" t="s">
        <v>443</v>
      </c>
      <c r="AA2" s="525" t="s">
        <v>443</v>
      </c>
      <c r="AE2" s="526"/>
    </row>
    <row r="3" spans="1:31" ht="21" customHeight="1">
      <c r="A3" s="1759" t="s">
        <v>696</v>
      </c>
      <c r="B3" s="1759" t="s">
        <v>713</v>
      </c>
      <c r="C3" s="613" t="s">
        <v>413</v>
      </c>
      <c r="D3" s="613"/>
      <c r="E3" s="1759" t="s">
        <v>697</v>
      </c>
      <c r="F3" s="1760" t="s">
        <v>47</v>
      </c>
      <c r="G3" s="1759" t="s">
        <v>712</v>
      </c>
      <c r="H3" s="1763" t="s">
        <v>48</v>
      </c>
      <c r="I3" s="1767" t="s">
        <v>50</v>
      </c>
      <c r="J3" s="612" t="s">
        <v>17</v>
      </c>
      <c r="K3" s="612"/>
      <c r="L3" s="656"/>
      <c r="M3" s="612"/>
      <c r="N3" s="1773" t="s">
        <v>1122</v>
      </c>
      <c r="O3" s="1759" t="s">
        <v>397</v>
      </c>
      <c r="Q3" s="650"/>
      <c r="R3" s="527"/>
      <c r="S3" s="528"/>
      <c r="T3" s="528"/>
      <c r="U3" s="529" t="s">
        <v>438</v>
      </c>
      <c r="V3" s="530">
        <v>1.44</v>
      </c>
      <c r="W3" s="531" t="s">
        <v>441</v>
      </c>
      <c r="Y3" s="532" t="s">
        <v>442</v>
      </c>
      <c r="Z3" s="532" t="s">
        <v>442</v>
      </c>
      <c r="AA3" s="532" t="s">
        <v>442</v>
      </c>
      <c r="AE3" s="526"/>
    </row>
    <row r="4" spans="1:31" ht="24.6">
      <c r="A4" s="1759"/>
      <c r="B4" s="1759"/>
      <c r="C4" s="1759" t="s">
        <v>348</v>
      </c>
      <c r="D4" s="1759" t="s">
        <v>400</v>
      </c>
      <c r="E4" s="1759"/>
      <c r="F4" s="1761"/>
      <c r="G4" s="1759"/>
      <c r="H4" s="1764"/>
      <c r="I4" s="1768"/>
      <c r="J4" s="1770" t="s">
        <v>129</v>
      </c>
      <c r="K4" s="1766" t="s">
        <v>400</v>
      </c>
      <c r="L4" s="1772" t="s">
        <v>63</v>
      </c>
      <c r="M4" s="1766" t="s">
        <v>400</v>
      </c>
      <c r="N4" s="1774"/>
      <c r="O4" s="1759"/>
      <c r="Q4" s="651" t="s">
        <v>449</v>
      </c>
      <c r="R4" s="534">
        <f>SUM(E6:E129)</f>
        <v>3040</v>
      </c>
      <c r="S4" s="534"/>
      <c r="T4" s="535"/>
      <c r="U4" s="529" t="s">
        <v>439</v>
      </c>
      <c r="V4" s="530">
        <v>1.4</v>
      </c>
      <c r="W4" s="531" t="s">
        <v>441</v>
      </c>
      <c r="Y4" s="536">
        <v>15</v>
      </c>
      <c r="Z4" s="536">
        <v>55</v>
      </c>
      <c r="AA4" s="536">
        <v>25</v>
      </c>
    </row>
    <row r="5" spans="1:31" ht="42.75" customHeight="1">
      <c r="A5" s="1759"/>
      <c r="B5" s="1759"/>
      <c r="C5" s="1759"/>
      <c r="D5" s="1759"/>
      <c r="E5" s="1759"/>
      <c r="F5" s="1762"/>
      <c r="G5" s="1759"/>
      <c r="H5" s="1765"/>
      <c r="I5" s="1769"/>
      <c r="J5" s="1771"/>
      <c r="K5" s="1766"/>
      <c r="L5" s="1772"/>
      <c r="M5" s="1766"/>
      <c r="N5" s="1775"/>
      <c r="O5" s="1759"/>
      <c r="Q5" s="652" t="s">
        <v>844</v>
      </c>
      <c r="R5" s="537" t="s">
        <v>843</v>
      </c>
      <c r="S5" s="538" t="s">
        <v>397</v>
      </c>
      <c r="T5" s="539"/>
      <c r="U5" s="540" t="s">
        <v>440</v>
      </c>
      <c r="V5" s="541">
        <v>1.61</v>
      </c>
      <c r="W5" s="542" t="s">
        <v>441</v>
      </c>
      <c r="Y5" s="543"/>
      <c r="Z5" s="544"/>
      <c r="AA5" s="545"/>
    </row>
    <row r="6" spans="1:31">
      <c r="A6" s="619" t="s">
        <v>267</v>
      </c>
      <c r="B6" s="619" t="s">
        <v>438</v>
      </c>
      <c r="C6" s="1489">
        <v>320</v>
      </c>
      <c r="D6" s="619" t="s">
        <v>972</v>
      </c>
      <c r="E6" s="664">
        <v>2</v>
      </c>
      <c r="F6" s="620">
        <v>8</v>
      </c>
      <c r="G6" s="621">
        <v>500</v>
      </c>
      <c r="H6" s="547">
        <f>(C6)*E6*G6*40/100</f>
        <v>128000</v>
      </c>
      <c r="I6" s="548">
        <f>H6/' ข้อมูลการใช้ไฟฟ้า '!$F$20*100</f>
        <v>1.3141476037672943</v>
      </c>
      <c r="J6" s="546">
        <v>0.98</v>
      </c>
      <c r="K6" s="546" t="s">
        <v>269</v>
      </c>
      <c r="L6" s="657">
        <v>0.75</v>
      </c>
      <c r="M6" s="546" t="s">
        <v>269</v>
      </c>
      <c r="N6" s="1013"/>
      <c r="O6" s="549"/>
      <c r="Q6" s="1011">
        <v>312.02</v>
      </c>
      <c r="R6" s="550">
        <f>C6</f>
        <v>320</v>
      </c>
      <c r="S6" s="551"/>
      <c r="T6" s="552"/>
    </row>
    <row r="7" spans="1:31">
      <c r="A7" s="619" t="s">
        <v>267</v>
      </c>
      <c r="B7" s="619" t="s">
        <v>177</v>
      </c>
      <c r="C7" s="1283">
        <v>842000</v>
      </c>
      <c r="D7" s="619" t="s">
        <v>268</v>
      </c>
      <c r="E7" s="664">
        <v>8</v>
      </c>
      <c r="F7" s="620">
        <v>8</v>
      </c>
      <c r="G7" s="621">
        <v>500</v>
      </c>
      <c r="H7" s="547">
        <f>(C7/12000)*E7*G7*40/100</f>
        <v>112266.66666666669</v>
      </c>
      <c r="I7" s="548">
        <f>H7/' ข้อมูลการใช้ไฟฟ้า '!$F$20*100</f>
        <v>1.1526169608042314</v>
      </c>
      <c r="J7" s="546">
        <v>0.06</v>
      </c>
      <c r="K7" s="546" t="s">
        <v>269</v>
      </c>
      <c r="L7" s="657">
        <f>J7</f>
        <v>0.06</v>
      </c>
      <c r="M7" s="546" t="s">
        <v>269</v>
      </c>
      <c r="N7" s="1013"/>
      <c r="O7" s="551"/>
      <c r="Q7" s="1011">
        <v>56.32</v>
      </c>
      <c r="R7" s="553">
        <f>C7/12000</f>
        <v>70.166666666666671</v>
      </c>
      <c r="S7" s="551"/>
      <c r="T7" s="552"/>
      <c r="U7" s="554" t="s">
        <v>210</v>
      </c>
      <c r="V7" s="555"/>
      <c r="W7" s="556"/>
    </row>
    <row r="8" spans="1:31">
      <c r="A8" s="619" t="s">
        <v>267</v>
      </c>
      <c r="B8" s="619" t="s">
        <v>448</v>
      </c>
      <c r="C8" s="1489">
        <v>7.5</v>
      </c>
      <c r="D8" s="619" t="s">
        <v>221</v>
      </c>
      <c r="E8" s="664">
        <v>2</v>
      </c>
      <c r="F8" s="620">
        <v>8</v>
      </c>
      <c r="G8" s="621">
        <v>500</v>
      </c>
      <c r="H8" s="547">
        <f>C8*E8*G8*40/100</f>
        <v>3000</v>
      </c>
      <c r="I8" s="548">
        <f>H8/' ข้อมูลการใช้ไฟฟ้า '!$F$20*100</f>
        <v>3.0800334463295959E-2</v>
      </c>
      <c r="J8" s="546">
        <v>0.03</v>
      </c>
      <c r="K8" s="546" t="s">
        <v>221</v>
      </c>
      <c r="L8" s="657">
        <f>J8</f>
        <v>0.03</v>
      </c>
      <c r="M8" s="546" t="s">
        <v>221</v>
      </c>
      <c r="N8" s="1013"/>
      <c r="O8" s="551"/>
      <c r="Q8" s="652">
        <v>27.53</v>
      </c>
      <c r="R8" s="553"/>
      <c r="S8" s="551"/>
      <c r="T8" s="552"/>
      <c r="U8" s="533" t="s">
        <v>211</v>
      </c>
      <c r="V8" s="534">
        <f>SUM(E20:E129)</f>
        <v>2981</v>
      </c>
      <c r="W8" s="533" t="s">
        <v>150</v>
      </c>
    </row>
    <row r="9" spans="1:31">
      <c r="A9" s="619" t="s">
        <v>267</v>
      </c>
      <c r="B9" s="619" t="s">
        <v>260</v>
      </c>
      <c r="C9" s="1283">
        <v>842000</v>
      </c>
      <c r="D9" s="619" t="s">
        <v>268</v>
      </c>
      <c r="E9" s="664">
        <v>8</v>
      </c>
      <c r="F9" s="620">
        <v>6</v>
      </c>
      <c r="G9" s="621">
        <v>1250</v>
      </c>
      <c r="H9" s="547">
        <f>(C9/12000)*E9*G9*45/100</f>
        <v>315750.00000000006</v>
      </c>
      <c r="I9" s="548">
        <f>H9/' ข้อมูลการใช้ไฟฟ้า '!$F$20*100</f>
        <v>3.2417352022619008</v>
      </c>
      <c r="J9" s="546">
        <v>1.25</v>
      </c>
      <c r="K9" s="546" t="s">
        <v>269</v>
      </c>
      <c r="L9" s="657">
        <f>Q9/R9</f>
        <v>0.67482185273159145</v>
      </c>
      <c r="M9" s="546" t="s">
        <v>269</v>
      </c>
      <c r="N9" s="1013"/>
      <c r="O9" s="551"/>
      <c r="Q9" s="652">
        <v>47.35</v>
      </c>
      <c r="R9" s="553">
        <f>C9/12000</f>
        <v>70.166666666666671</v>
      </c>
      <c r="S9" s="551"/>
      <c r="T9" s="552"/>
    </row>
    <row r="10" spans="1:31">
      <c r="A10" s="619" t="s">
        <v>267</v>
      </c>
      <c r="B10" s="619" t="s">
        <v>260</v>
      </c>
      <c r="C10" s="1283">
        <v>480000</v>
      </c>
      <c r="D10" s="619" t="s">
        <v>268</v>
      </c>
      <c r="E10" s="664">
        <v>1</v>
      </c>
      <c r="F10" s="620">
        <v>13</v>
      </c>
      <c r="G10" s="621">
        <v>1250</v>
      </c>
      <c r="H10" s="547">
        <f t="shared" ref="H10:H73" si="0">(C10/12000)*E10*G10*45/100</f>
        <v>22500</v>
      </c>
      <c r="I10" s="548">
        <f>H10/' ข้อมูลการใช้ไฟฟ้า '!$F$20*100</f>
        <v>0.2310025084747197</v>
      </c>
      <c r="J10" s="546">
        <v>1.25</v>
      </c>
      <c r="K10" s="546" t="s">
        <v>269</v>
      </c>
      <c r="L10" s="657">
        <f>Q10/R10</f>
        <v>1.1895</v>
      </c>
      <c r="M10" s="546" t="s">
        <v>269</v>
      </c>
      <c r="N10" s="1013"/>
      <c r="O10" s="551"/>
      <c r="Q10" s="652">
        <v>47.58</v>
      </c>
      <c r="R10" s="553">
        <f t="shared" ref="R10:R92" si="1">C10/12000</f>
        <v>40</v>
      </c>
      <c r="S10" s="551"/>
      <c r="T10" s="552"/>
    </row>
    <row r="11" spans="1:31" ht="24.6">
      <c r="A11" s="619" t="s">
        <v>267</v>
      </c>
      <c r="B11" s="619" t="s">
        <v>260</v>
      </c>
      <c r="C11" s="1283">
        <v>300000</v>
      </c>
      <c r="D11" s="619" t="s">
        <v>268</v>
      </c>
      <c r="E11" s="664">
        <v>3</v>
      </c>
      <c r="F11" s="622" t="s">
        <v>1198</v>
      </c>
      <c r="G11" s="621">
        <v>1250</v>
      </c>
      <c r="H11" s="547">
        <f t="shared" si="0"/>
        <v>42187.5</v>
      </c>
      <c r="I11" s="548">
        <f>H11/' ข้อมูลการใช้ไฟฟ้า '!$F$20*100</f>
        <v>0.43312970339009943</v>
      </c>
      <c r="J11" s="546">
        <v>1.25</v>
      </c>
      <c r="K11" s="546" t="s">
        <v>269</v>
      </c>
      <c r="L11" s="657">
        <f t="shared" ref="L11:L127" si="2">Q11/R11</f>
        <v>1.2819999999999998</v>
      </c>
      <c r="M11" s="546" t="s">
        <v>269</v>
      </c>
      <c r="N11" s="1013"/>
      <c r="O11" s="551"/>
      <c r="Q11" s="652">
        <v>32.049999999999997</v>
      </c>
      <c r="R11" s="553">
        <f t="shared" si="1"/>
        <v>25</v>
      </c>
      <c r="S11" s="551"/>
      <c r="T11" s="552"/>
      <c r="U11" s="559" t="s">
        <v>779</v>
      </c>
      <c r="V11" s="557"/>
      <c r="W11" s="558"/>
      <c r="X11" s="560">
        <f>SUM(H6:H8)</f>
        <v>243266.66666666669</v>
      </c>
      <c r="Y11" s="560">
        <f>SUM(I6:I8)</f>
        <v>2.4975648990348218</v>
      </c>
    </row>
    <row r="12" spans="1:31" ht="24.6">
      <c r="A12" s="619" t="s">
        <v>267</v>
      </c>
      <c r="B12" s="619" t="s">
        <v>260</v>
      </c>
      <c r="C12" s="1283">
        <v>240000</v>
      </c>
      <c r="D12" s="619" t="s">
        <v>268</v>
      </c>
      <c r="E12" s="664">
        <v>2</v>
      </c>
      <c r="F12" s="620">
        <v>14</v>
      </c>
      <c r="G12" s="621">
        <v>1250</v>
      </c>
      <c r="H12" s="547">
        <f t="shared" si="0"/>
        <v>22500</v>
      </c>
      <c r="I12" s="548">
        <f>H12/' ข้อมูลการใช้ไฟฟ้า '!$F$20*100</f>
        <v>0.2310025084747197</v>
      </c>
      <c r="J12" s="546">
        <v>1.25</v>
      </c>
      <c r="K12" s="546" t="s">
        <v>269</v>
      </c>
      <c r="L12" s="657">
        <f t="shared" si="2"/>
        <v>1.266</v>
      </c>
      <c r="M12" s="546" t="s">
        <v>269</v>
      </c>
      <c r="N12" s="1013"/>
      <c r="O12" s="551"/>
      <c r="Q12" s="652">
        <v>25.32</v>
      </c>
      <c r="R12" s="553">
        <f t="shared" si="1"/>
        <v>20</v>
      </c>
      <c r="S12" s="551"/>
      <c r="T12" s="552"/>
      <c r="U12" s="559" t="s">
        <v>922</v>
      </c>
      <c r="V12" s="557"/>
      <c r="W12" s="558"/>
      <c r="X12" s="560">
        <f>SUM(H9:H129)</f>
        <v>4860870.6138562504</v>
      </c>
      <c r="Y12" s="560">
        <f>SUM(I10:I129)</f>
        <v>46.663745027597841</v>
      </c>
      <c r="AA12" s="561"/>
    </row>
    <row r="13" spans="1:31" ht="24.6">
      <c r="A13" s="619" t="s">
        <v>267</v>
      </c>
      <c r="B13" s="619" t="s">
        <v>260</v>
      </c>
      <c r="C13" s="1283">
        <v>175000</v>
      </c>
      <c r="D13" s="619" t="s">
        <v>268</v>
      </c>
      <c r="E13" s="664">
        <v>1</v>
      </c>
      <c r="F13" s="622">
        <v>8</v>
      </c>
      <c r="G13" s="621">
        <v>1250</v>
      </c>
      <c r="H13" s="547">
        <f t="shared" si="0"/>
        <v>8203.125</v>
      </c>
      <c r="I13" s="548">
        <f>H13/' ข้อมูลการใช้ไฟฟ้า '!$F$20*100</f>
        <v>8.4219664548074891E-2</v>
      </c>
      <c r="J13" s="546">
        <v>1.25</v>
      </c>
      <c r="K13" s="546" t="s">
        <v>269</v>
      </c>
      <c r="L13" s="657">
        <f t="shared" si="2"/>
        <v>1.2521142857142857</v>
      </c>
      <c r="M13" s="546" t="s">
        <v>269</v>
      </c>
      <c r="N13" s="1013"/>
      <c r="O13" s="551"/>
      <c r="Q13" s="652">
        <v>18.260000000000002</v>
      </c>
      <c r="R13" s="553">
        <f t="shared" si="1"/>
        <v>14.583333333333334</v>
      </c>
      <c r="S13" s="551"/>
      <c r="T13" s="552"/>
      <c r="U13" s="559" t="s">
        <v>406</v>
      </c>
      <c r="V13" s="557"/>
      <c r="W13" s="558"/>
      <c r="X13" s="560">
        <f>SUM(H130:H188)</f>
        <v>1214467.5</v>
      </c>
      <c r="Y13" s="560">
        <f>SUM(I130:I188)</f>
        <v>12.468668398267624</v>
      </c>
    </row>
    <row r="14" spans="1:31">
      <c r="A14" s="619" t="s">
        <v>267</v>
      </c>
      <c r="B14" s="619" t="s">
        <v>260</v>
      </c>
      <c r="C14" s="1283">
        <v>150000</v>
      </c>
      <c r="D14" s="619" t="s">
        <v>268</v>
      </c>
      <c r="E14" s="664">
        <v>8</v>
      </c>
      <c r="F14" s="622" t="s">
        <v>1280</v>
      </c>
      <c r="G14" s="621">
        <v>1250</v>
      </c>
      <c r="H14" s="547">
        <f t="shared" si="0"/>
        <v>56250</v>
      </c>
      <c r="I14" s="548">
        <f>H14/' ข้อมูลการใช้ไฟฟ้า '!$F$20*100</f>
        <v>0.57750627118679931</v>
      </c>
      <c r="J14" s="546">
        <v>1.25</v>
      </c>
      <c r="K14" s="546" t="s">
        <v>269</v>
      </c>
      <c r="L14" s="657">
        <f t="shared" si="2"/>
        <v>1.3855999999999999</v>
      </c>
      <c r="M14" s="546" t="s">
        <v>269</v>
      </c>
      <c r="N14" s="1013"/>
      <c r="O14" s="551"/>
      <c r="Q14" s="652">
        <v>17.32</v>
      </c>
      <c r="R14" s="553">
        <f t="shared" si="1"/>
        <v>12.5</v>
      </c>
      <c r="S14" s="551"/>
      <c r="T14" s="552"/>
      <c r="U14" s="562" t="s">
        <v>355</v>
      </c>
      <c r="V14" s="563"/>
      <c r="W14" s="564"/>
      <c r="X14" s="560">
        <f>SUM(X11:X13)</f>
        <v>6318604.7805229174</v>
      </c>
      <c r="Y14" s="560">
        <f>SUM(Y11:Y13)</f>
        <v>61.629978324900286</v>
      </c>
    </row>
    <row r="15" spans="1:31">
      <c r="A15" s="619" t="s">
        <v>267</v>
      </c>
      <c r="B15" s="619" t="s">
        <v>260</v>
      </c>
      <c r="C15" s="1283">
        <v>130000</v>
      </c>
      <c r="D15" s="619" t="s">
        <v>268</v>
      </c>
      <c r="E15" s="664">
        <v>3</v>
      </c>
      <c r="F15" s="622" t="s">
        <v>1199</v>
      </c>
      <c r="G15" s="621">
        <v>1250</v>
      </c>
      <c r="H15" s="547">
        <f t="shared" si="0"/>
        <v>18281.25</v>
      </c>
      <c r="I15" s="548">
        <f>H15/' ข้อมูลการใช้ไฟฟ้า '!$F$20*100</f>
        <v>0.18768953813570977</v>
      </c>
      <c r="J15" s="546">
        <v>1.25</v>
      </c>
      <c r="K15" s="546" t="s">
        <v>269</v>
      </c>
      <c r="L15" s="657">
        <f t="shared" si="2"/>
        <v>1.2719999999999998</v>
      </c>
      <c r="M15" s="546" t="s">
        <v>269</v>
      </c>
      <c r="N15" s="1013"/>
      <c r="O15" s="551"/>
      <c r="Q15" s="652">
        <v>13.78</v>
      </c>
      <c r="R15" s="553">
        <f t="shared" si="1"/>
        <v>10.833333333333334</v>
      </c>
      <c r="S15" s="551"/>
      <c r="T15" s="552"/>
    </row>
    <row r="16" spans="1:31">
      <c r="A16" s="619" t="s">
        <v>267</v>
      </c>
      <c r="B16" s="619" t="s">
        <v>260</v>
      </c>
      <c r="C16" s="1283">
        <v>125000</v>
      </c>
      <c r="D16" s="619" t="s">
        <v>268</v>
      </c>
      <c r="E16" s="664">
        <v>4</v>
      </c>
      <c r="F16" s="620">
        <v>21</v>
      </c>
      <c r="G16" s="621">
        <v>1250</v>
      </c>
      <c r="H16" s="547">
        <f t="shared" si="0"/>
        <v>23437.5</v>
      </c>
      <c r="I16" s="548">
        <f>H16/' ข้อมูลการใช้ไฟฟ้า '!$F$20*100</f>
        <v>0.24062761299449972</v>
      </c>
      <c r="J16" s="546">
        <v>1.25</v>
      </c>
      <c r="K16" s="546" t="s">
        <v>269</v>
      </c>
      <c r="L16" s="657">
        <f t="shared" si="2"/>
        <v>1.2028799999999999</v>
      </c>
      <c r="M16" s="546" t="s">
        <v>269</v>
      </c>
      <c r="N16" s="1013"/>
      <c r="O16" s="551"/>
      <c r="Q16" s="652">
        <v>12.53</v>
      </c>
      <c r="R16" s="553">
        <f t="shared" si="1"/>
        <v>10.416666666666666</v>
      </c>
      <c r="S16" s="551"/>
      <c r="T16" s="552"/>
      <c r="X16" s="561"/>
      <c r="Y16" s="561"/>
    </row>
    <row r="17" spans="1:20">
      <c r="A17" s="619" t="s">
        <v>267</v>
      </c>
      <c r="B17" s="619" t="s">
        <v>260</v>
      </c>
      <c r="C17" s="1283">
        <v>120000</v>
      </c>
      <c r="D17" s="619" t="s">
        <v>268</v>
      </c>
      <c r="E17" s="664">
        <v>8</v>
      </c>
      <c r="F17" s="620">
        <v>19</v>
      </c>
      <c r="G17" s="621">
        <v>1250</v>
      </c>
      <c r="H17" s="547">
        <f t="shared" si="0"/>
        <v>45000</v>
      </c>
      <c r="I17" s="548">
        <f>H17/' ข้อมูลการใช้ไฟฟ้า '!$F$20*100</f>
        <v>0.46200501694943941</v>
      </c>
      <c r="J17" s="546">
        <v>1.25</v>
      </c>
      <c r="K17" s="546" t="s">
        <v>269</v>
      </c>
      <c r="L17" s="657">
        <f t="shared" si="2"/>
        <v>1.2669999999999999</v>
      </c>
      <c r="M17" s="546" t="s">
        <v>269</v>
      </c>
      <c r="N17" s="1013"/>
      <c r="O17" s="551"/>
      <c r="Q17" s="652">
        <v>12.67</v>
      </c>
      <c r="R17" s="553">
        <f t="shared" si="1"/>
        <v>10</v>
      </c>
      <c r="S17" s="551"/>
      <c r="T17" s="552"/>
    </row>
    <row r="18" spans="1:20">
      <c r="A18" s="619" t="s">
        <v>267</v>
      </c>
      <c r="B18" s="619" t="s">
        <v>260</v>
      </c>
      <c r="C18" s="1283">
        <v>101500</v>
      </c>
      <c r="D18" s="619" t="s">
        <v>268</v>
      </c>
      <c r="E18" s="664">
        <v>2</v>
      </c>
      <c r="F18" s="620">
        <v>9</v>
      </c>
      <c r="G18" s="621">
        <v>1250</v>
      </c>
      <c r="H18" s="547">
        <f t="shared" si="0"/>
        <v>9515.6250000000018</v>
      </c>
      <c r="I18" s="548">
        <f>H18/' ข้อมูลการใช้ไฟฟ้า '!$F$20*100</f>
        <v>9.7694810875766896E-2</v>
      </c>
      <c r="J18" s="546">
        <v>1.25</v>
      </c>
      <c r="K18" s="546" t="s">
        <v>269</v>
      </c>
      <c r="L18" s="657">
        <f>Q18/R18</f>
        <v>1.2390147783251231</v>
      </c>
      <c r="M18" s="546" t="s">
        <v>269</v>
      </c>
      <c r="N18" s="1013"/>
      <c r="O18" s="551"/>
      <c r="Q18" s="652">
        <v>10.48</v>
      </c>
      <c r="R18" s="553">
        <f>C18/12000</f>
        <v>8.4583333333333339</v>
      </c>
      <c r="S18" s="551"/>
      <c r="T18" s="552"/>
    </row>
    <row r="19" spans="1:20">
      <c r="A19" s="619" t="s">
        <v>267</v>
      </c>
      <c r="B19" s="619" t="s">
        <v>260</v>
      </c>
      <c r="C19" s="1283">
        <v>100000</v>
      </c>
      <c r="D19" s="619" t="s">
        <v>268</v>
      </c>
      <c r="E19" s="664">
        <v>7</v>
      </c>
      <c r="F19" s="1488" t="s">
        <v>1281</v>
      </c>
      <c r="G19" s="621">
        <v>1250</v>
      </c>
      <c r="H19" s="547">
        <f t="shared" si="0"/>
        <v>32812.5</v>
      </c>
      <c r="I19" s="548">
        <f>H19/' ข้อมูลการใช้ไฟฟ้า '!$F$20*100</f>
        <v>0.33687865819229956</v>
      </c>
      <c r="J19" s="546">
        <v>1.25</v>
      </c>
      <c r="K19" s="546" t="s">
        <v>269</v>
      </c>
      <c r="L19" s="657">
        <f t="shared" si="2"/>
        <v>1.278</v>
      </c>
      <c r="M19" s="546" t="s">
        <v>269</v>
      </c>
      <c r="N19" s="1013"/>
      <c r="O19" s="551"/>
      <c r="Q19" s="652">
        <v>10.65</v>
      </c>
      <c r="R19" s="553">
        <f>C19/12000</f>
        <v>8.3333333333333339</v>
      </c>
      <c r="S19" s="551"/>
      <c r="T19" s="552"/>
    </row>
    <row r="20" spans="1:20">
      <c r="A20" s="619" t="s">
        <v>267</v>
      </c>
      <c r="B20" s="619" t="s">
        <v>260</v>
      </c>
      <c r="C20" s="1283">
        <v>75000</v>
      </c>
      <c r="D20" s="619" t="s">
        <v>268</v>
      </c>
      <c r="E20" s="664">
        <v>25</v>
      </c>
      <c r="F20" s="622" t="s">
        <v>1280</v>
      </c>
      <c r="G20" s="621">
        <v>1250</v>
      </c>
      <c r="H20" s="547">
        <f t="shared" si="0"/>
        <v>87890.625</v>
      </c>
      <c r="I20" s="548">
        <f>H20/' ข้อมูลการใช้ไฟฟ้า '!$F$20*100</f>
        <v>0.9023535487293739</v>
      </c>
      <c r="J20" s="546">
        <v>1.25</v>
      </c>
      <c r="K20" s="546" t="s">
        <v>269</v>
      </c>
      <c r="L20" s="657">
        <f t="shared" si="2"/>
        <v>1.2527999999999999</v>
      </c>
      <c r="M20" s="546" t="s">
        <v>269</v>
      </c>
      <c r="N20" s="1013"/>
      <c r="O20" s="551"/>
      <c r="Q20" s="652">
        <v>7.83</v>
      </c>
      <c r="R20" s="553">
        <f t="shared" si="1"/>
        <v>6.25</v>
      </c>
      <c r="S20" s="551"/>
      <c r="T20" s="552"/>
    </row>
    <row r="21" spans="1:20">
      <c r="A21" s="619" t="s">
        <v>267</v>
      </c>
      <c r="B21" s="619" t="s">
        <v>260</v>
      </c>
      <c r="C21" s="1283">
        <v>65000</v>
      </c>
      <c r="D21" s="619" t="s">
        <v>268</v>
      </c>
      <c r="E21" s="664">
        <v>2</v>
      </c>
      <c r="F21" s="620">
        <v>13</v>
      </c>
      <c r="G21" s="621">
        <v>1250</v>
      </c>
      <c r="H21" s="547">
        <f t="shared" si="0"/>
        <v>6093.75</v>
      </c>
      <c r="I21" s="548">
        <f>H21/' ข้อมูลการใช้ไฟฟ้า '!$F$20*100</f>
        <v>6.2563179378569922E-2</v>
      </c>
      <c r="J21" s="546">
        <v>1.25</v>
      </c>
      <c r="K21" s="546" t="s">
        <v>269</v>
      </c>
      <c r="L21" s="657">
        <f t="shared" si="2"/>
        <v>1.2073846153846153</v>
      </c>
      <c r="M21" s="546" t="s">
        <v>269</v>
      </c>
      <c r="N21" s="1013"/>
      <c r="O21" s="551"/>
      <c r="Q21" s="652">
        <v>6.54</v>
      </c>
      <c r="R21" s="553">
        <f t="shared" si="1"/>
        <v>5.416666666666667</v>
      </c>
      <c r="S21" s="551"/>
      <c r="T21" s="552"/>
    </row>
    <row r="22" spans="1:20">
      <c r="A22" s="619" t="s">
        <v>267</v>
      </c>
      <c r="B22" s="619" t="s">
        <v>260</v>
      </c>
      <c r="C22" s="1283">
        <v>62000</v>
      </c>
      <c r="D22" s="619" t="s">
        <v>268</v>
      </c>
      <c r="E22" s="664">
        <v>24</v>
      </c>
      <c r="F22" s="620">
        <v>17</v>
      </c>
      <c r="G22" s="621">
        <v>1250</v>
      </c>
      <c r="H22" s="547">
        <f t="shared" si="0"/>
        <v>69750</v>
      </c>
      <c r="I22" s="548">
        <f>H22/' ข้อมูลการใช้ไฟฟ้า '!$F$20*100</f>
        <v>0.71610777627163114</v>
      </c>
      <c r="J22" s="546">
        <v>1.25</v>
      </c>
      <c r="K22" s="546" t="s">
        <v>269</v>
      </c>
      <c r="L22" s="657">
        <f t="shared" si="2"/>
        <v>1.2058064516129032</v>
      </c>
      <c r="M22" s="546" t="s">
        <v>269</v>
      </c>
      <c r="N22" s="1013"/>
      <c r="O22" s="551"/>
      <c r="Q22" s="652">
        <v>6.23</v>
      </c>
      <c r="R22" s="553">
        <f t="shared" si="1"/>
        <v>5.166666666666667</v>
      </c>
      <c r="S22" s="551"/>
      <c r="T22" s="552"/>
    </row>
    <row r="23" spans="1:20">
      <c r="A23" s="619" t="s">
        <v>267</v>
      </c>
      <c r="B23" s="619" t="s">
        <v>260</v>
      </c>
      <c r="C23" s="1283">
        <v>60000</v>
      </c>
      <c r="D23" s="619" t="s">
        <v>268</v>
      </c>
      <c r="E23" s="664">
        <v>114</v>
      </c>
      <c r="F23" s="622" t="s">
        <v>1282</v>
      </c>
      <c r="G23" s="621">
        <v>1250</v>
      </c>
      <c r="H23" s="547">
        <f t="shared" si="0"/>
        <v>320625</v>
      </c>
      <c r="I23" s="548">
        <f>H23/' ข้อมูลการใช้ไฟฟ้า '!$F$20*100</f>
        <v>3.2917857457647561</v>
      </c>
      <c r="J23" s="546">
        <v>1.25</v>
      </c>
      <c r="K23" s="546" t="s">
        <v>269</v>
      </c>
      <c r="L23" s="657">
        <f t="shared" si="2"/>
        <v>1.264</v>
      </c>
      <c r="M23" s="546" t="s">
        <v>269</v>
      </c>
      <c r="N23" s="1013"/>
      <c r="O23" s="551"/>
      <c r="Q23" s="1011">
        <v>6.32</v>
      </c>
      <c r="R23" s="553">
        <f t="shared" si="1"/>
        <v>5</v>
      </c>
      <c r="S23" s="551"/>
      <c r="T23" s="552"/>
    </row>
    <row r="24" spans="1:20">
      <c r="A24" s="619" t="s">
        <v>267</v>
      </c>
      <c r="B24" s="619" t="s">
        <v>260</v>
      </c>
      <c r="C24" s="1283">
        <v>58000</v>
      </c>
      <c r="D24" s="619" t="s">
        <v>268</v>
      </c>
      <c r="E24" s="664">
        <v>2</v>
      </c>
      <c r="F24" s="1283">
        <v>27</v>
      </c>
      <c r="G24" s="621">
        <v>1250</v>
      </c>
      <c r="H24" s="547">
        <f t="shared" si="0"/>
        <v>5437.5</v>
      </c>
      <c r="I24" s="548">
        <f>H24/' ข้อมูลการใช้ไฟฟ้า '!$F$20*100</f>
        <v>5.5825606214723933E-2</v>
      </c>
      <c r="J24" s="546">
        <v>1.25</v>
      </c>
      <c r="K24" s="546" t="s">
        <v>269</v>
      </c>
      <c r="L24" s="657">
        <f t="shared" si="2"/>
        <v>1.2662068965517241</v>
      </c>
      <c r="M24" s="546" t="s">
        <v>269</v>
      </c>
      <c r="N24" s="1013"/>
      <c r="O24" s="551"/>
      <c r="Q24" s="652">
        <v>6.12</v>
      </c>
      <c r="R24" s="553">
        <f t="shared" si="1"/>
        <v>4.833333333333333</v>
      </c>
      <c r="S24" s="551"/>
      <c r="T24" s="552"/>
    </row>
    <row r="25" spans="1:20">
      <c r="A25" s="619" t="s">
        <v>267</v>
      </c>
      <c r="B25" s="619" t="s">
        <v>260</v>
      </c>
      <c r="C25" s="1283">
        <v>56298</v>
      </c>
      <c r="D25" s="619" t="s">
        <v>268</v>
      </c>
      <c r="E25" s="664">
        <v>1</v>
      </c>
      <c r="F25" s="622">
        <v>1</v>
      </c>
      <c r="G25" s="621">
        <v>1250</v>
      </c>
      <c r="H25" s="547">
        <f t="shared" si="0"/>
        <v>2638.9687499999995</v>
      </c>
      <c r="I25" s="548">
        <f>H25/' ข้อมูลการใช้ไฟฟ้า '!$F$20*100</f>
        <v>2.709370671272868E-2</v>
      </c>
      <c r="J25" s="546">
        <v>0.25</v>
      </c>
      <c r="K25" s="546" t="s">
        <v>269</v>
      </c>
      <c r="L25" s="657">
        <f t="shared" ref="L25" si="3">Q25/R25</f>
        <v>1.0678887349461794</v>
      </c>
      <c r="M25" s="546" t="s">
        <v>269</v>
      </c>
      <c r="N25" s="1013"/>
      <c r="O25" s="551"/>
      <c r="Q25" s="652">
        <v>5.01</v>
      </c>
      <c r="R25" s="553">
        <f t="shared" ref="R25" si="4">C25/12000</f>
        <v>4.6914999999999996</v>
      </c>
      <c r="S25" s="551"/>
      <c r="T25" s="552"/>
    </row>
    <row r="26" spans="1:20">
      <c r="A26" s="619" t="s">
        <v>267</v>
      </c>
      <c r="B26" s="619" t="s">
        <v>260</v>
      </c>
      <c r="C26" s="1283">
        <v>56000</v>
      </c>
      <c r="D26" s="619" t="s">
        <v>268</v>
      </c>
      <c r="E26" s="664">
        <v>9</v>
      </c>
      <c r="F26" s="622" t="s">
        <v>1285</v>
      </c>
      <c r="G26" s="621">
        <v>1250</v>
      </c>
      <c r="H26" s="547">
        <f t="shared" si="0"/>
        <v>23625</v>
      </c>
      <c r="I26" s="548">
        <f>H26/' ข้อมูลการใช้ไฟฟ้า '!$F$20*100</f>
        <v>0.24255263389845569</v>
      </c>
      <c r="J26" s="546">
        <v>1.25</v>
      </c>
      <c r="K26" s="546" t="s">
        <v>269</v>
      </c>
      <c r="L26" s="657">
        <f t="shared" si="2"/>
        <v>1.2235714285714285</v>
      </c>
      <c r="M26" s="546" t="s">
        <v>269</v>
      </c>
      <c r="N26" s="1013"/>
      <c r="O26" s="551"/>
      <c r="Q26" s="652">
        <v>5.71</v>
      </c>
      <c r="R26" s="553">
        <f t="shared" si="1"/>
        <v>4.666666666666667</v>
      </c>
      <c r="S26" s="551"/>
      <c r="T26" s="552"/>
    </row>
    <row r="27" spans="1:20">
      <c r="A27" s="619" t="s">
        <v>267</v>
      </c>
      <c r="B27" s="619" t="s">
        <v>260</v>
      </c>
      <c r="C27" s="1283">
        <v>53000</v>
      </c>
      <c r="D27" s="619" t="s">
        <v>268</v>
      </c>
      <c r="E27" s="664">
        <v>3</v>
      </c>
      <c r="F27" s="620">
        <v>10</v>
      </c>
      <c r="G27" s="621">
        <v>1250</v>
      </c>
      <c r="H27" s="547">
        <f t="shared" si="0"/>
        <v>7453.125</v>
      </c>
      <c r="I27" s="548">
        <f>H27/' ข้อมูลการใช้ไฟฟ้า '!$F$20*100</f>
        <v>7.6519580932250905E-2</v>
      </c>
      <c r="J27" s="546">
        <v>1.25</v>
      </c>
      <c r="K27" s="546" t="s">
        <v>269</v>
      </c>
      <c r="L27" s="657">
        <f t="shared" si="2"/>
        <v>1.2135849056603774</v>
      </c>
      <c r="M27" s="546" t="s">
        <v>269</v>
      </c>
      <c r="N27" s="1013"/>
      <c r="O27" s="551"/>
      <c r="Q27" s="652">
        <v>5.36</v>
      </c>
      <c r="R27" s="553">
        <f t="shared" si="1"/>
        <v>4.416666666666667</v>
      </c>
      <c r="S27" s="551"/>
      <c r="T27" s="552"/>
    </row>
    <row r="28" spans="1:20">
      <c r="A28" s="619" t="s">
        <v>267</v>
      </c>
      <c r="B28" s="619" t="s">
        <v>260</v>
      </c>
      <c r="C28" s="1283">
        <v>52000</v>
      </c>
      <c r="D28" s="619" t="s">
        <v>268</v>
      </c>
      <c r="E28" s="664">
        <v>2</v>
      </c>
      <c r="F28" s="620">
        <v>20</v>
      </c>
      <c r="G28" s="621">
        <v>1250</v>
      </c>
      <c r="H28" s="547">
        <f t="shared" si="0"/>
        <v>4874.9999999999991</v>
      </c>
      <c r="I28" s="548">
        <f>H28/' ข้อมูลการใช้ไฟฟ้า '!$F$20*100</f>
        <v>5.0050543502855926E-2</v>
      </c>
      <c r="J28" s="546">
        <v>1.25</v>
      </c>
      <c r="K28" s="546" t="s">
        <v>269</v>
      </c>
      <c r="L28" s="657">
        <f t="shared" si="2"/>
        <v>1.2069230769230772</v>
      </c>
      <c r="M28" s="546" t="s">
        <v>269</v>
      </c>
      <c r="N28" s="1013"/>
      <c r="O28" s="551"/>
      <c r="Q28" s="652">
        <v>5.23</v>
      </c>
      <c r="R28" s="553">
        <f t="shared" si="1"/>
        <v>4.333333333333333</v>
      </c>
      <c r="S28" s="551"/>
      <c r="T28" s="552"/>
    </row>
    <row r="29" spans="1:20">
      <c r="A29" s="619" t="s">
        <v>267</v>
      </c>
      <c r="B29" s="619" t="s">
        <v>260</v>
      </c>
      <c r="C29" s="1283">
        <v>50000</v>
      </c>
      <c r="D29" s="619" t="s">
        <v>268</v>
      </c>
      <c r="E29" s="664">
        <v>12</v>
      </c>
      <c r="F29" s="620">
        <v>5</v>
      </c>
      <c r="G29" s="621">
        <v>1250</v>
      </c>
      <c r="H29" s="547">
        <f t="shared" si="0"/>
        <v>28125</v>
      </c>
      <c r="I29" s="548">
        <f>H29/' ข้อมูลการใช้ไฟฟ้า '!$F$20*100</f>
        <v>0.28875313559339966</v>
      </c>
      <c r="J29" s="546">
        <v>1.25</v>
      </c>
      <c r="K29" s="546" t="s">
        <v>269</v>
      </c>
      <c r="L29" s="657">
        <f t="shared" ref="L29:L30" si="5">Q29/R29</f>
        <v>1.1568000000000001</v>
      </c>
      <c r="M29" s="546" t="s">
        <v>269</v>
      </c>
      <c r="N29" s="1013"/>
      <c r="O29" s="551"/>
      <c r="Q29" s="652">
        <v>4.82</v>
      </c>
      <c r="R29" s="553">
        <f t="shared" ref="R29:R30" si="6">C29/12000</f>
        <v>4.166666666666667</v>
      </c>
      <c r="S29" s="551"/>
      <c r="T29" s="552"/>
    </row>
    <row r="30" spans="1:20">
      <c r="A30" s="619" t="s">
        <v>267</v>
      </c>
      <c r="B30" s="619" t="s">
        <v>260</v>
      </c>
      <c r="C30" s="1283">
        <v>49000</v>
      </c>
      <c r="D30" s="619" t="s">
        <v>268</v>
      </c>
      <c r="E30" s="664">
        <v>1</v>
      </c>
      <c r="F30" s="622">
        <v>12</v>
      </c>
      <c r="G30" s="621">
        <v>1250</v>
      </c>
      <c r="H30" s="547">
        <f t="shared" si="0"/>
        <v>2296.8749999999995</v>
      </c>
      <c r="I30" s="548">
        <f>H30/' ข้อมูลการใช้ไฟฟ้า '!$F$20*100</f>
        <v>2.3581506073460965E-2</v>
      </c>
      <c r="J30" s="546">
        <v>0.25</v>
      </c>
      <c r="K30" s="546" t="s">
        <v>269</v>
      </c>
      <c r="L30" s="657">
        <f t="shared" si="5"/>
        <v>1.209795918367347</v>
      </c>
      <c r="M30" s="546" t="s">
        <v>269</v>
      </c>
      <c r="N30" s="1013"/>
      <c r="O30" s="551"/>
      <c r="Q30" s="652">
        <v>4.9400000000000004</v>
      </c>
      <c r="R30" s="553">
        <f t="shared" si="6"/>
        <v>4.083333333333333</v>
      </c>
      <c r="S30" s="551"/>
      <c r="T30" s="552"/>
    </row>
    <row r="31" spans="1:20">
      <c r="A31" s="619" t="s">
        <v>267</v>
      </c>
      <c r="B31" s="619" t="s">
        <v>260</v>
      </c>
      <c r="C31" s="1283">
        <v>48000</v>
      </c>
      <c r="D31" s="619" t="s">
        <v>268</v>
      </c>
      <c r="E31" s="664">
        <v>80</v>
      </c>
      <c r="F31" s="622" t="s">
        <v>1293</v>
      </c>
      <c r="G31" s="621">
        <v>1250</v>
      </c>
      <c r="H31" s="547">
        <f t="shared" si="0"/>
        <v>180000</v>
      </c>
      <c r="I31" s="548">
        <f>H31/' ข้อมูลการใช้ไฟฟ้า '!$F$20*100</f>
        <v>1.8480200677977576</v>
      </c>
      <c r="J31" s="546">
        <v>1.25</v>
      </c>
      <c r="K31" s="546" t="s">
        <v>269</v>
      </c>
      <c r="L31" s="657">
        <f t="shared" si="2"/>
        <v>1.2050000000000001</v>
      </c>
      <c r="M31" s="546" t="s">
        <v>269</v>
      </c>
      <c r="N31" s="1013"/>
      <c r="O31" s="551"/>
      <c r="Q31" s="652">
        <v>4.82</v>
      </c>
      <c r="R31" s="553">
        <f t="shared" si="1"/>
        <v>4</v>
      </c>
      <c r="S31" s="551"/>
      <c r="T31" s="552"/>
    </row>
    <row r="32" spans="1:20">
      <c r="A32" s="619" t="s">
        <v>267</v>
      </c>
      <c r="B32" s="619" t="s">
        <v>260</v>
      </c>
      <c r="C32" s="1283">
        <v>46000</v>
      </c>
      <c r="D32" s="619" t="s">
        <v>268</v>
      </c>
      <c r="E32" s="664">
        <v>3</v>
      </c>
      <c r="F32" s="622" t="s">
        <v>1294</v>
      </c>
      <c r="G32" s="621">
        <v>1250</v>
      </c>
      <c r="H32" s="547">
        <f t="shared" si="0"/>
        <v>6468.75</v>
      </c>
      <c r="I32" s="548">
        <f>H32/' ข้อมูลการใช้ไฟฟ้า '!$F$20*100</f>
        <v>6.6413221186481922E-2</v>
      </c>
      <c r="J32" s="546">
        <v>1.25</v>
      </c>
      <c r="K32" s="546" t="s">
        <v>269</v>
      </c>
      <c r="L32" s="657">
        <f t="shared" si="2"/>
        <v>1.2130434782608697</v>
      </c>
      <c r="M32" s="546" t="s">
        <v>269</v>
      </c>
      <c r="N32" s="1013"/>
      <c r="O32" s="551"/>
      <c r="Q32" s="652">
        <v>4.6500000000000004</v>
      </c>
      <c r="R32" s="553">
        <f t="shared" si="1"/>
        <v>3.8333333333333335</v>
      </c>
      <c r="S32" s="551"/>
      <c r="T32" s="552"/>
    </row>
    <row r="33" spans="1:20">
      <c r="A33" s="619" t="s">
        <v>267</v>
      </c>
      <c r="B33" s="619" t="s">
        <v>260</v>
      </c>
      <c r="C33" s="1283">
        <v>45000</v>
      </c>
      <c r="D33" s="619" t="s">
        <v>268</v>
      </c>
      <c r="E33" s="664">
        <v>33</v>
      </c>
      <c r="F33" s="622" t="s">
        <v>1295</v>
      </c>
      <c r="G33" s="621">
        <v>1250</v>
      </c>
      <c r="H33" s="547">
        <f t="shared" si="0"/>
        <v>69609.375</v>
      </c>
      <c r="I33" s="548">
        <f>H33/' ข้อมูลการใช้ไฟฟ้า '!$F$20*100</f>
        <v>0.71466401059366413</v>
      </c>
      <c r="J33" s="546">
        <v>1.25</v>
      </c>
      <c r="K33" s="546" t="s">
        <v>269</v>
      </c>
      <c r="L33" s="657">
        <f t="shared" si="2"/>
        <v>1.2293333333333334</v>
      </c>
      <c r="M33" s="546" t="s">
        <v>269</v>
      </c>
      <c r="N33" s="1013"/>
      <c r="O33" s="551"/>
      <c r="Q33" s="652">
        <v>4.6100000000000003</v>
      </c>
      <c r="R33" s="553">
        <f t="shared" si="1"/>
        <v>3.75</v>
      </c>
      <c r="S33" s="551"/>
      <c r="T33" s="552"/>
    </row>
    <row r="34" spans="1:20">
      <c r="A34" s="619" t="s">
        <v>267</v>
      </c>
      <c r="B34" s="619" t="s">
        <v>260</v>
      </c>
      <c r="C34" s="1283">
        <v>44200</v>
      </c>
      <c r="D34" s="619" t="s">
        <v>268</v>
      </c>
      <c r="E34" s="664">
        <v>2</v>
      </c>
      <c r="F34" s="622">
        <v>15</v>
      </c>
      <c r="G34" s="621">
        <v>1250</v>
      </c>
      <c r="H34" s="547">
        <f t="shared" si="0"/>
        <v>4143.7499999999991</v>
      </c>
      <c r="I34" s="548">
        <f>H34/' ข้อมูลการใช้ไฟฟ้า '!$F$20*100</f>
        <v>4.2542961977427539E-2</v>
      </c>
      <c r="J34" s="546">
        <v>1.25</v>
      </c>
      <c r="K34" s="546" t="s">
        <v>269</v>
      </c>
      <c r="L34" s="657">
        <f t="shared" si="2"/>
        <v>1.2108597285067875</v>
      </c>
      <c r="M34" s="546" t="s">
        <v>269</v>
      </c>
      <c r="N34" s="1013"/>
      <c r="O34" s="551"/>
      <c r="Q34" s="652">
        <v>4.46</v>
      </c>
      <c r="R34" s="553">
        <f t="shared" si="1"/>
        <v>3.6833333333333331</v>
      </c>
      <c r="S34" s="551"/>
      <c r="T34" s="552"/>
    </row>
    <row r="35" spans="1:20">
      <c r="A35" s="619" t="s">
        <v>267</v>
      </c>
      <c r="B35" s="619" t="s">
        <v>260</v>
      </c>
      <c r="C35" s="1283">
        <v>44000</v>
      </c>
      <c r="D35" s="619" t="s">
        <v>268</v>
      </c>
      <c r="E35" s="664">
        <v>52</v>
      </c>
      <c r="F35" s="622" t="s">
        <v>1296</v>
      </c>
      <c r="G35" s="621">
        <v>1250</v>
      </c>
      <c r="H35" s="547">
        <f t="shared" si="0"/>
        <v>107250</v>
      </c>
      <c r="I35" s="548">
        <f>H35/' ข้อมูลการใช้ไฟฟ้า '!$F$20*100</f>
        <v>1.1011119570628307</v>
      </c>
      <c r="J35" s="546">
        <v>1.25</v>
      </c>
      <c r="K35" s="546" t="s">
        <v>269</v>
      </c>
      <c r="L35" s="657">
        <f t="shared" si="2"/>
        <v>1.2327272727272727</v>
      </c>
      <c r="M35" s="546" t="s">
        <v>269</v>
      </c>
      <c r="N35" s="1013"/>
      <c r="O35" s="551"/>
      <c r="Q35" s="652">
        <v>4.5199999999999996</v>
      </c>
      <c r="R35" s="553">
        <f t="shared" si="1"/>
        <v>3.6666666666666665</v>
      </c>
      <c r="S35" s="551"/>
      <c r="T35" s="552"/>
    </row>
    <row r="36" spans="1:20">
      <c r="A36" s="619" t="s">
        <v>267</v>
      </c>
      <c r="B36" s="619" t="s">
        <v>260</v>
      </c>
      <c r="C36" s="1283">
        <v>42000</v>
      </c>
      <c r="D36" s="619" t="s">
        <v>268</v>
      </c>
      <c r="E36" s="664">
        <v>162</v>
      </c>
      <c r="F36" s="622" t="s">
        <v>1291</v>
      </c>
      <c r="G36" s="621">
        <v>1250</v>
      </c>
      <c r="H36" s="547">
        <f t="shared" si="0"/>
        <v>318937.5</v>
      </c>
      <c r="I36" s="548">
        <f>H36/' ข้อมูลการใช้ไฟฟ้า '!$F$20*100</f>
        <v>3.2744605576291517</v>
      </c>
      <c r="J36" s="546">
        <v>1.25</v>
      </c>
      <c r="K36" s="546" t="s">
        <v>269</v>
      </c>
      <c r="L36" s="657">
        <f t="shared" si="2"/>
        <v>1.2228571428571429</v>
      </c>
      <c r="M36" s="546" t="s">
        <v>269</v>
      </c>
      <c r="N36" s="1013"/>
      <c r="O36" s="551"/>
      <c r="Q36" s="652">
        <v>4.28</v>
      </c>
      <c r="R36" s="553">
        <f t="shared" si="1"/>
        <v>3.5</v>
      </c>
      <c r="S36" s="551"/>
      <c r="T36" s="552"/>
    </row>
    <row r="37" spans="1:20">
      <c r="A37" s="619" t="s">
        <v>267</v>
      </c>
      <c r="B37" s="619" t="s">
        <v>260</v>
      </c>
      <c r="C37" s="1283">
        <v>40944</v>
      </c>
      <c r="D37" s="619" t="s">
        <v>268</v>
      </c>
      <c r="E37" s="664">
        <v>2</v>
      </c>
      <c r="F37" s="622">
        <v>13</v>
      </c>
      <c r="G37" s="621">
        <v>1250</v>
      </c>
      <c r="H37" s="547">
        <f t="shared" si="0"/>
        <v>3838.5</v>
      </c>
      <c r="I37" s="548">
        <f>H37/' ข้อมูลการใช้ไฟฟ้า '!$F$20*100</f>
        <v>3.9409027945787184E-2</v>
      </c>
      <c r="J37" s="546">
        <v>0.25</v>
      </c>
      <c r="K37" s="546" t="s">
        <v>269</v>
      </c>
      <c r="L37" s="657">
        <f>Q37/R37</f>
        <v>1.1664712778429074</v>
      </c>
      <c r="M37" s="546" t="s">
        <v>269</v>
      </c>
      <c r="N37" s="1013"/>
      <c r="O37" s="551"/>
      <c r="Q37" s="652">
        <v>3.98</v>
      </c>
      <c r="R37" s="553">
        <f>C37/12000</f>
        <v>3.4119999999999999</v>
      </c>
      <c r="S37" s="551"/>
      <c r="T37" s="552"/>
    </row>
    <row r="38" spans="1:20">
      <c r="A38" s="619" t="s">
        <v>267</v>
      </c>
      <c r="B38" s="619" t="s">
        <v>260</v>
      </c>
      <c r="C38" s="1283">
        <v>40900</v>
      </c>
      <c r="D38" s="619" t="s">
        <v>268</v>
      </c>
      <c r="E38" s="664">
        <v>5</v>
      </c>
      <c r="F38" s="622">
        <v>6</v>
      </c>
      <c r="G38" s="621">
        <v>1250</v>
      </c>
      <c r="H38" s="547">
        <f t="shared" si="0"/>
        <v>9585.9375</v>
      </c>
      <c r="I38" s="548">
        <f>H38/' ข้อมูลการใช้ไฟฟ้า '!$F$20*100</f>
        <v>9.8416693714750383E-2</v>
      </c>
      <c r="J38" s="546">
        <v>1.25</v>
      </c>
      <c r="K38" s="546" t="s">
        <v>269</v>
      </c>
      <c r="L38" s="657">
        <f>Q38/R38</f>
        <v>1.1031784841075793</v>
      </c>
      <c r="M38" s="546" t="s">
        <v>269</v>
      </c>
      <c r="N38" s="1013"/>
      <c r="O38" s="551"/>
      <c r="Q38" s="652">
        <v>3.76</v>
      </c>
      <c r="R38" s="553">
        <f>C38/12000</f>
        <v>3.4083333333333332</v>
      </c>
      <c r="S38" s="551"/>
      <c r="T38" s="552"/>
    </row>
    <row r="39" spans="1:20">
      <c r="A39" s="619" t="s">
        <v>267</v>
      </c>
      <c r="B39" s="619" t="s">
        <v>260</v>
      </c>
      <c r="C39" s="1283">
        <v>40800</v>
      </c>
      <c r="D39" s="619" t="s">
        <v>268</v>
      </c>
      <c r="E39" s="664">
        <v>53</v>
      </c>
      <c r="F39" s="622">
        <v>6</v>
      </c>
      <c r="G39" s="621">
        <v>1250</v>
      </c>
      <c r="H39" s="547">
        <f t="shared" si="0"/>
        <v>101362.5</v>
      </c>
      <c r="I39" s="548">
        <f>H39/' ข้อมูลการใช้ไฟฟ้า '!$F$20*100</f>
        <v>1.0406663006786123</v>
      </c>
      <c r="J39" s="546">
        <v>1.25</v>
      </c>
      <c r="K39" s="546" t="s">
        <v>269</v>
      </c>
      <c r="L39" s="657">
        <f>Q39/R39</f>
        <v>1.0735294117647058</v>
      </c>
      <c r="M39" s="546" t="s">
        <v>269</v>
      </c>
      <c r="N39" s="1013"/>
      <c r="O39" s="551"/>
      <c r="Q39" s="652">
        <v>3.65</v>
      </c>
      <c r="R39" s="553">
        <f>C39/12000</f>
        <v>3.4</v>
      </c>
      <c r="S39" s="551"/>
      <c r="T39" s="552"/>
    </row>
    <row r="40" spans="1:20">
      <c r="A40" s="619" t="s">
        <v>267</v>
      </c>
      <c r="B40" s="619" t="s">
        <v>260</v>
      </c>
      <c r="C40" s="1283">
        <v>40400</v>
      </c>
      <c r="D40" s="619" t="s">
        <v>268</v>
      </c>
      <c r="E40" s="664">
        <v>3</v>
      </c>
      <c r="F40" s="622">
        <v>6</v>
      </c>
      <c r="G40" s="621">
        <v>1250</v>
      </c>
      <c r="H40" s="547">
        <f t="shared" si="0"/>
        <v>5681.25</v>
      </c>
      <c r="I40" s="548">
        <f>H40/' ข้อมูลการใช้ไฟฟ้า '!$F$20*100</f>
        <v>5.8328133389866726E-2</v>
      </c>
      <c r="J40" s="546">
        <v>1.25</v>
      </c>
      <c r="K40" s="546" t="s">
        <v>269</v>
      </c>
      <c r="L40" s="657">
        <f t="shared" ref="L40:L41" si="7">Q40/R40</f>
        <v>1.0752475247524753</v>
      </c>
      <c r="M40" s="546" t="s">
        <v>269</v>
      </c>
      <c r="N40" s="1013"/>
      <c r="O40" s="551"/>
      <c r="Q40" s="652">
        <v>3.62</v>
      </c>
      <c r="R40" s="553">
        <f t="shared" ref="R40:R41" si="8">C40/12000</f>
        <v>3.3666666666666667</v>
      </c>
      <c r="S40" s="551"/>
      <c r="T40" s="552"/>
    </row>
    <row r="41" spans="1:20">
      <c r="A41" s="619" t="s">
        <v>267</v>
      </c>
      <c r="B41" s="619" t="s">
        <v>260</v>
      </c>
      <c r="C41" s="1283">
        <v>40304.14</v>
      </c>
      <c r="D41" s="619" t="s">
        <v>268</v>
      </c>
      <c r="E41" s="664">
        <v>12</v>
      </c>
      <c r="F41" s="622">
        <v>6</v>
      </c>
      <c r="G41" s="621">
        <v>1250</v>
      </c>
      <c r="H41" s="547">
        <f t="shared" si="0"/>
        <v>22671.078750000001</v>
      </c>
      <c r="I41" s="548">
        <f>H41/' ข้อมูลการใช้ไฟฟ้า '!$F$20*100</f>
        <v>0.23275893604790726</v>
      </c>
      <c r="J41" s="546">
        <v>1.25</v>
      </c>
      <c r="K41" s="546" t="s">
        <v>269</v>
      </c>
      <c r="L41" s="657">
        <f t="shared" si="7"/>
        <v>1.0271897626397686</v>
      </c>
      <c r="M41" s="546" t="s">
        <v>269</v>
      </c>
      <c r="N41" s="1013"/>
      <c r="O41" s="551"/>
      <c r="Q41" s="652">
        <v>3.45</v>
      </c>
      <c r="R41" s="553">
        <f t="shared" si="8"/>
        <v>3.3586783333333332</v>
      </c>
      <c r="S41" s="551"/>
      <c r="T41" s="552"/>
    </row>
    <row r="42" spans="1:20">
      <c r="A42" s="619" t="s">
        <v>267</v>
      </c>
      <c r="B42" s="619" t="s">
        <v>260</v>
      </c>
      <c r="C42" s="1283">
        <v>40000</v>
      </c>
      <c r="D42" s="619" t="s">
        <v>268</v>
      </c>
      <c r="E42" s="664">
        <v>107</v>
      </c>
      <c r="F42" s="622" t="s">
        <v>1063</v>
      </c>
      <c r="G42" s="621">
        <v>1250</v>
      </c>
      <c r="H42" s="547">
        <f t="shared" si="0"/>
        <v>200625</v>
      </c>
      <c r="I42" s="548">
        <f>H42/' ข้อมูลการใช้ไฟฟ้า '!$F$20*100</f>
        <v>2.0597723672329171</v>
      </c>
      <c r="J42" s="546">
        <v>1.25</v>
      </c>
      <c r="K42" s="546" t="s">
        <v>269</v>
      </c>
      <c r="L42" s="657">
        <f t="shared" si="2"/>
        <v>1.1910000000000001</v>
      </c>
      <c r="M42" s="546" t="s">
        <v>269</v>
      </c>
      <c r="N42" s="1013"/>
      <c r="O42" s="551"/>
      <c r="Q42" s="652">
        <v>3.97</v>
      </c>
      <c r="R42" s="553">
        <f t="shared" si="1"/>
        <v>3.3333333333333335</v>
      </c>
      <c r="S42" s="551"/>
      <c r="T42" s="552"/>
    </row>
    <row r="43" spans="1:20">
      <c r="A43" s="619" t="s">
        <v>267</v>
      </c>
      <c r="B43" s="619" t="s">
        <v>260</v>
      </c>
      <c r="C43" s="1283">
        <v>39000</v>
      </c>
      <c r="D43" s="619" t="s">
        <v>268</v>
      </c>
      <c r="E43" s="664">
        <v>4</v>
      </c>
      <c r="F43" s="622">
        <v>6</v>
      </c>
      <c r="G43" s="621">
        <v>1250</v>
      </c>
      <c r="H43" s="547">
        <f t="shared" si="0"/>
        <v>7312.5</v>
      </c>
      <c r="I43" s="548">
        <f>H43/' ข้อมูลการใช้ไฟฟ้า '!$F$20*100</f>
        <v>7.5075815254283904E-2</v>
      </c>
      <c r="J43" s="546">
        <v>1.25</v>
      </c>
      <c r="K43" s="546" t="s">
        <v>269</v>
      </c>
      <c r="L43" s="657">
        <f>Q43/R43</f>
        <v>1.0646153846153845</v>
      </c>
      <c r="M43" s="546" t="s">
        <v>269</v>
      </c>
      <c r="N43" s="1013"/>
      <c r="O43" s="551"/>
      <c r="Q43" s="652">
        <v>3.46</v>
      </c>
      <c r="R43" s="553">
        <f>C43/12000</f>
        <v>3.25</v>
      </c>
      <c r="S43" s="551"/>
      <c r="T43" s="552"/>
    </row>
    <row r="44" spans="1:20">
      <c r="A44" s="619" t="s">
        <v>267</v>
      </c>
      <c r="B44" s="619" t="s">
        <v>260</v>
      </c>
      <c r="C44" s="1283">
        <v>38790</v>
      </c>
      <c r="D44" s="619" t="s">
        <v>268</v>
      </c>
      <c r="E44" s="664">
        <v>1</v>
      </c>
      <c r="F44" s="622">
        <v>7</v>
      </c>
      <c r="G44" s="621">
        <v>1250</v>
      </c>
      <c r="H44" s="547">
        <f t="shared" si="0"/>
        <v>1818.28125</v>
      </c>
      <c r="I44" s="548">
        <f>H44/' ข้อมูลการใช้ไฟฟ้า '!$F$20*100</f>
        <v>1.8667890216113286E-2</v>
      </c>
      <c r="J44" s="546">
        <v>0.25</v>
      </c>
      <c r="K44" s="546" t="s">
        <v>269</v>
      </c>
      <c r="L44" s="657">
        <f t="shared" ref="L44" si="9">Q44/R44</f>
        <v>1.0982211910286155</v>
      </c>
      <c r="M44" s="546" t="s">
        <v>269</v>
      </c>
      <c r="N44" s="1013"/>
      <c r="O44" s="551"/>
      <c r="Q44" s="652">
        <v>3.55</v>
      </c>
      <c r="R44" s="553">
        <f t="shared" ref="R44" si="10">C44/12000</f>
        <v>3.2324999999999999</v>
      </c>
      <c r="S44" s="551"/>
      <c r="T44" s="552"/>
    </row>
    <row r="45" spans="1:20">
      <c r="A45" s="619" t="s">
        <v>267</v>
      </c>
      <c r="B45" s="619" t="s">
        <v>260</v>
      </c>
      <c r="C45" s="1283">
        <v>38000</v>
      </c>
      <c r="D45" s="619" t="s">
        <v>268</v>
      </c>
      <c r="E45" s="664">
        <v>47</v>
      </c>
      <c r="F45" s="622" t="s">
        <v>1297</v>
      </c>
      <c r="G45" s="621">
        <v>1250</v>
      </c>
      <c r="H45" s="547">
        <f t="shared" si="0"/>
        <v>83718.75</v>
      </c>
      <c r="I45" s="548">
        <f>H45/' ข้อมูลการใช้ไฟฟ้า '!$F$20*100</f>
        <v>0.85952183361635293</v>
      </c>
      <c r="J45" s="546">
        <v>1.25</v>
      </c>
      <c r="K45" s="546" t="s">
        <v>269</v>
      </c>
      <c r="L45" s="657">
        <f t="shared" si="2"/>
        <v>1.1431578947368422</v>
      </c>
      <c r="M45" s="546" t="s">
        <v>269</v>
      </c>
      <c r="N45" s="1013"/>
      <c r="O45" s="551"/>
      <c r="Q45" s="652">
        <v>3.62</v>
      </c>
      <c r="R45" s="553">
        <f t="shared" si="1"/>
        <v>3.1666666666666665</v>
      </c>
      <c r="S45" s="551"/>
      <c r="T45" s="552"/>
    </row>
    <row r="46" spans="1:20">
      <c r="A46" s="619" t="s">
        <v>267</v>
      </c>
      <c r="B46" s="619" t="s">
        <v>260</v>
      </c>
      <c r="C46" s="1283">
        <v>37600</v>
      </c>
      <c r="D46" s="619" t="s">
        <v>268</v>
      </c>
      <c r="E46" s="664">
        <v>8</v>
      </c>
      <c r="F46" s="622">
        <v>9</v>
      </c>
      <c r="G46" s="621">
        <v>1249</v>
      </c>
      <c r="H46" s="547">
        <f t="shared" si="0"/>
        <v>14088.72</v>
      </c>
      <c r="I46" s="548">
        <f>H46/' ข้อมูลการใช้ไฟฟ้า '!$F$20*100</f>
        <v>0.144645762719909</v>
      </c>
      <c r="J46" s="546">
        <v>0.25</v>
      </c>
      <c r="K46" s="546" t="s">
        <v>269</v>
      </c>
      <c r="L46" s="657">
        <f t="shared" ref="L46" si="11">Q46/R46</f>
        <v>1.1361702127659574</v>
      </c>
      <c r="M46" s="546" t="s">
        <v>269</v>
      </c>
      <c r="N46" s="1013"/>
      <c r="O46" s="551"/>
      <c r="Q46" s="652">
        <v>3.56</v>
      </c>
      <c r="R46" s="553">
        <f t="shared" ref="R46" si="12">C46/12000</f>
        <v>3.1333333333333333</v>
      </c>
      <c r="S46" s="551"/>
      <c r="T46" s="552"/>
    </row>
    <row r="47" spans="1:20">
      <c r="A47" s="619" t="s">
        <v>267</v>
      </c>
      <c r="B47" s="619" t="s">
        <v>260</v>
      </c>
      <c r="C47" s="1283">
        <v>37000</v>
      </c>
      <c r="D47" s="619" t="s">
        <v>268</v>
      </c>
      <c r="E47" s="664">
        <v>52</v>
      </c>
      <c r="F47" s="622" t="s">
        <v>1200</v>
      </c>
      <c r="G47" s="621">
        <v>1250</v>
      </c>
      <c r="H47" s="547">
        <f t="shared" si="0"/>
        <v>90187.5</v>
      </c>
      <c r="I47" s="548">
        <f>H47/' ข้อมูลการใช้ไฟฟ้า '!$F$20*100</f>
        <v>0.92593505480283478</v>
      </c>
      <c r="J47" s="546">
        <v>1.25</v>
      </c>
      <c r="K47" s="546" t="s">
        <v>269</v>
      </c>
      <c r="L47" s="657">
        <f t="shared" si="2"/>
        <v>1.1740540540540541</v>
      </c>
      <c r="M47" s="546" t="s">
        <v>269</v>
      </c>
      <c r="N47" s="1013"/>
      <c r="O47" s="551"/>
      <c r="Q47" s="652">
        <v>3.62</v>
      </c>
      <c r="R47" s="553">
        <f t="shared" si="1"/>
        <v>3.0833333333333335</v>
      </c>
      <c r="S47" s="551"/>
      <c r="T47" s="552"/>
    </row>
    <row r="48" spans="1:20">
      <c r="A48" s="619" t="s">
        <v>267</v>
      </c>
      <c r="B48" s="619" t="s">
        <v>260</v>
      </c>
      <c r="C48" s="1283">
        <v>36800</v>
      </c>
      <c r="D48" s="619" t="s">
        <v>268</v>
      </c>
      <c r="E48" s="664">
        <v>9</v>
      </c>
      <c r="F48" s="622" t="s">
        <v>1298</v>
      </c>
      <c r="G48" s="621">
        <v>1250</v>
      </c>
      <c r="H48" s="547">
        <f t="shared" si="0"/>
        <v>15525</v>
      </c>
      <c r="I48" s="548">
        <f>H48/' ข้อมูลการใช้ไฟฟ้า '!$F$20*100</f>
        <v>0.15939173084755662</v>
      </c>
      <c r="J48" s="546">
        <v>1.25</v>
      </c>
      <c r="K48" s="546" t="s">
        <v>269</v>
      </c>
      <c r="L48" s="657">
        <f t="shared" si="2"/>
        <v>1.1608695652173913</v>
      </c>
      <c r="M48" s="546" t="s">
        <v>269</v>
      </c>
      <c r="N48" s="1013"/>
      <c r="O48" s="551"/>
      <c r="Q48" s="652">
        <v>3.56</v>
      </c>
      <c r="R48" s="553">
        <f t="shared" si="1"/>
        <v>3.0666666666666669</v>
      </c>
      <c r="S48" s="551"/>
      <c r="T48" s="552"/>
    </row>
    <row r="49" spans="1:20">
      <c r="A49" s="619" t="s">
        <v>267</v>
      </c>
      <c r="B49" s="619" t="s">
        <v>260</v>
      </c>
      <c r="C49" s="1283">
        <v>36739</v>
      </c>
      <c r="D49" s="619" t="s">
        <v>268</v>
      </c>
      <c r="E49" s="664">
        <v>16</v>
      </c>
      <c r="F49" s="622">
        <v>6</v>
      </c>
      <c r="G49" s="621">
        <v>1250</v>
      </c>
      <c r="H49" s="547">
        <f t="shared" si="0"/>
        <v>27554.25</v>
      </c>
      <c r="I49" s="548">
        <f>H49/' ข้อมูลการใช้ไฟฟ้า '!$F$20*100</f>
        <v>0.28289337196175757</v>
      </c>
      <c r="J49" s="546">
        <v>1.25</v>
      </c>
      <c r="K49" s="546" t="s">
        <v>269</v>
      </c>
      <c r="L49" s="657">
        <f t="shared" si="2"/>
        <v>1.1268679060399032</v>
      </c>
      <c r="M49" s="546" t="s">
        <v>269</v>
      </c>
      <c r="N49" s="1013"/>
      <c r="O49" s="551"/>
      <c r="Q49" s="652">
        <v>3.45</v>
      </c>
      <c r="R49" s="553">
        <f t="shared" si="1"/>
        <v>3.0615833333333335</v>
      </c>
      <c r="S49" s="551"/>
      <c r="T49" s="552"/>
    </row>
    <row r="50" spans="1:20">
      <c r="A50" s="619" t="s">
        <v>267</v>
      </c>
      <c r="B50" s="619" t="s">
        <v>260</v>
      </c>
      <c r="C50" s="1283">
        <v>36491</v>
      </c>
      <c r="D50" s="619" t="s">
        <v>268</v>
      </c>
      <c r="E50" s="664">
        <v>6</v>
      </c>
      <c r="F50" s="622" t="s">
        <v>1299</v>
      </c>
      <c r="G50" s="621">
        <v>1250</v>
      </c>
      <c r="H50" s="547">
        <f t="shared" si="0"/>
        <v>10263.09375</v>
      </c>
      <c r="I50" s="548">
        <f>H50/' ข้อมูลการใช้ไฟฟ้า '!$F$20*100</f>
        <v>0.10536890670938745</v>
      </c>
      <c r="J50" s="546">
        <v>1.25</v>
      </c>
      <c r="K50" s="546" t="s">
        <v>269</v>
      </c>
      <c r="L50" s="657">
        <f t="shared" si="2"/>
        <v>1.1049299827354691</v>
      </c>
      <c r="M50" s="546" t="s">
        <v>269</v>
      </c>
      <c r="N50" s="1013"/>
      <c r="O50" s="551"/>
      <c r="Q50" s="652">
        <v>3.36</v>
      </c>
      <c r="R50" s="553">
        <f t="shared" si="1"/>
        <v>3.0409166666666665</v>
      </c>
      <c r="S50" s="551"/>
      <c r="T50" s="552"/>
    </row>
    <row r="51" spans="1:20">
      <c r="A51" s="619" t="s">
        <v>267</v>
      </c>
      <c r="B51" s="619" t="s">
        <v>260</v>
      </c>
      <c r="C51" s="1283">
        <v>36415</v>
      </c>
      <c r="D51" s="619" t="s">
        <v>268</v>
      </c>
      <c r="E51" s="664">
        <v>1</v>
      </c>
      <c r="F51" s="622">
        <v>11</v>
      </c>
      <c r="G51" s="621">
        <v>1250</v>
      </c>
      <c r="H51" s="547">
        <f t="shared" si="0"/>
        <v>1706.953125</v>
      </c>
      <c r="I51" s="548">
        <f>H51/' ข้อมูลการใช้ไฟฟ้า '!$F$20*100</f>
        <v>1.7524909054389411E-2</v>
      </c>
      <c r="J51" s="546">
        <v>1.25</v>
      </c>
      <c r="K51" s="546" t="s">
        <v>269</v>
      </c>
      <c r="L51" s="657">
        <f t="shared" si="2"/>
        <v>1.1368941370314432</v>
      </c>
      <c r="M51" s="546" t="s">
        <v>269</v>
      </c>
      <c r="N51" s="1013"/>
      <c r="O51" s="551"/>
      <c r="Q51" s="652">
        <v>3.45</v>
      </c>
      <c r="R51" s="553">
        <f t="shared" si="1"/>
        <v>3.0345833333333334</v>
      </c>
      <c r="S51" s="551"/>
      <c r="T51" s="552"/>
    </row>
    <row r="52" spans="1:20">
      <c r="A52" s="619" t="s">
        <v>267</v>
      </c>
      <c r="B52" s="619" t="s">
        <v>260</v>
      </c>
      <c r="C52" s="1283">
        <v>36312</v>
      </c>
      <c r="D52" s="619" t="s">
        <v>268</v>
      </c>
      <c r="E52" s="664">
        <v>1</v>
      </c>
      <c r="F52" s="622">
        <v>8</v>
      </c>
      <c r="G52" s="621">
        <v>1250</v>
      </c>
      <c r="H52" s="547">
        <f t="shared" si="0"/>
        <v>1702.1249999999998</v>
      </c>
      <c r="I52" s="548">
        <f>H52/' ข้อมูลการใช้ไฟฟ้า '!$F$20*100</f>
        <v>1.7475339766112544E-2</v>
      </c>
      <c r="J52" s="546">
        <v>1.25</v>
      </c>
      <c r="K52" s="546" t="s">
        <v>269</v>
      </c>
      <c r="L52" s="657">
        <f t="shared" si="2"/>
        <v>1.0608063450099141</v>
      </c>
      <c r="M52" s="546" t="s">
        <v>269</v>
      </c>
      <c r="N52" s="1013"/>
      <c r="O52" s="551"/>
      <c r="Q52" s="652">
        <v>3.21</v>
      </c>
      <c r="R52" s="553">
        <f t="shared" si="1"/>
        <v>3.0259999999999998</v>
      </c>
      <c r="S52" s="551"/>
      <c r="T52" s="552"/>
    </row>
    <row r="53" spans="1:20">
      <c r="A53" s="619" t="s">
        <v>267</v>
      </c>
      <c r="B53" s="619" t="s">
        <v>260</v>
      </c>
      <c r="C53" s="1283">
        <v>36170</v>
      </c>
      <c r="D53" s="619" t="s">
        <v>268</v>
      </c>
      <c r="E53" s="664">
        <v>104</v>
      </c>
      <c r="F53" s="622">
        <v>4</v>
      </c>
      <c r="G53" s="621">
        <v>1250</v>
      </c>
      <c r="H53" s="547">
        <f t="shared" si="0"/>
        <v>176328.75</v>
      </c>
      <c r="I53" s="548">
        <f>H53/' ข้อมูลการใช้ไฟฟ้า '!$F$20*100</f>
        <v>1.8103281584982991</v>
      </c>
      <c r="J53" s="546">
        <v>1.25</v>
      </c>
      <c r="K53" s="546" t="s">
        <v>269</v>
      </c>
      <c r="L53" s="657">
        <f>Q53/R53</f>
        <v>1.1047829693115843</v>
      </c>
      <c r="M53" s="546" t="s">
        <v>269</v>
      </c>
      <c r="N53" s="1013"/>
      <c r="O53" s="551"/>
      <c r="Q53" s="652">
        <v>3.33</v>
      </c>
      <c r="R53" s="553">
        <f>C53/12000</f>
        <v>3.0141666666666667</v>
      </c>
      <c r="S53" s="551"/>
      <c r="T53" s="552"/>
    </row>
    <row r="54" spans="1:20">
      <c r="A54" s="619" t="s">
        <v>267</v>
      </c>
      <c r="B54" s="619" t="s">
        <v>260</v>
      </c>
      <c r="C54" s="1283">
        <v>36167</v>
      </c>
      <c r="D54" s="619" t="s">
        <v>268</v>
      </c>
      <c r="E54" s="664">
        <v>3</v>
      </c>
      <c r="F54" s="622">
        <v>9</v>
      </c>
      <c r="G54" s="621">
        <v>1250</v>
      </c>
      <c r="H54" s="547">
        <f t="shared" si="0"/>
        <v>5085.984375</v>
      </c>
      <c r="I54" s="548">
        <f>H54/' ข้อมูลการใช้ไฟฟ้า '!$F$20*100</f>
        <v>5.2216673275032419E-2</v>
      </c>
      <c r="J54" s="546">
        <v>1.25</v>
      </c>
      <c r="K54" s="546" t="s">
        <v>269</v>
      </c>
      <c r="L54" s="657">
        <f>Q54/R54</f>
        <v>1.0916028423701163</v>
      </c>
      <c r="M54" s="546" t="s">
        <v>269</v>
      </c>
      <c r="N54" s="1013"/>
      <c r="O54" s="551"/>
      <c r="Q54" s="652">
        <v>3.29</v>
      </c>
      <c r="R54" s="553">
        <f>C54/12000</f>
        <v>3.0139166666666668</v>
      </c>
      <c r="S54" s="551"/>
      <c r="T54" s="552"/>
    </row>
    <row r="55" spans="1:20">
      <c r="A55" s="619" t="s">
        <v>267</v>
      </c>
      <c r="B55" s="619" t="s">
        <v>260</v>
      </c>
      <c r="C55" s="1283">
        <v>36100</v>
      </c>
      <c r="D55" s="619" t="s">
        <v>268</v>
      </c>
      <c r="E55" s="664">
        <v>3</v>
      </c>
      <c r="F55" s="622">
        <v>2</v>
      </c>
      <c r="G55" s="621">
        <v>1250</v>
      </c>
      <c r="H55" s="547">
        <f t="shared" si="0"/>
        <v>5076.5625</v>
      </c>
      <c r="I55" s="548">
        <f>H55/' ข้อมูลการใช้ไฟฟ้า '!$F$20*100</f>
        <v>5.2119940974608633E-2</v>
      </c>
      <c r="J55" s="546">
        <v>2.25</v>
      </c>
      <c r="K55" s="546" t="s">
        <v>269</v>
      </c>
      <c r="L55" s="657">
        <f>Q55/R55</f>
        <v>1.0803324099722993</v>
      </c>
      <c r="M55" s="546" t="s">
        <v>269</v>
      </c>
      <c r="N55" s="1013"/>
      <c r="O55" s="551"/>
      <c r="Q55" s="652">
        <v>3.25</v>
      </c>
      <c r="R55" s="553">
        <f>C55/12000</f>
        <v>3.0083333333333333</v>
      </c>
      <c r="S55" s="551"/>
      <c r="T55" s="552"/>
    </row>
    <row r="56" spans="1:20">
      <c r="A56" s="619" t="s">
        <v>267</v>
      </c>
      <c r="B56" s="619" t="s">
        <v>260</v>
      </c>
      <c r="C56" s="1283">
        <v>36065</v>
      </c>
      <c r="D56" s="619" t="s">
        <v>268</v>
      </c>
      <c r="E56" s="664">
        <v>6</v>
      </c>
      <c r="F56" s="622">
        <v>4</v>
      </c>
      <c r="G56" s="621">
        <v>1250</v>
      </c>
      <c r="H56" s="547">
        <f t="shared" si="0"/>
        <v>10143.28125</v>
      </c>
      <c r="I56" s="548">
        <f>H56/' ข้อมูลการใช้ไฟฟ้า '!$F$20*100</f>
        <v>0.10413881835175957</v>
      </c>
      <c r="J56" s="546">
        <v>2.25</v>
      </c>
      <c r="K56" s="546" t="s">
        <v>269</v>
      </c>
      <c r="L56" s="657">
        <f>Q56/R56</f>
        <v>1.0847081658117288</v>
      </c>
      <c r="M56" s="546" t="s">
        <v>269</v>
      </c>
      <c r="N56" s="1013"/>
      <c r="O56" s="551"/>
      <c r="Q56" s="652">
        <v>3.26</v>
      </c>
      <c r="R56" s="553">
        <f>C56/12000</f>
        <v>3.0054166666666666</v>
      </c>
      <c r="S56" s="551"/>
      <c r="T56" s="552"/>
    </row>
    <row r="57" spans="1:20">
      <c r="A57" s="619" t="s">
        <v>267</v>
      </c>
      <c r="B57" s="619" t="s">
        <v>260</v>
      </c>
      <c r="C57" s="1283">
        <v>36000</v>
      </c>
      <c r="D57" s="619" t="s">
        <v>268</v>
      </c>
      <c r="E57" s="664">
        <v>197</v>
      </c>
      <c r="F57" s="622" t="s">
        <v>1282</v>
      </c>
      <c r="G57" s="621">
        <v>1250</v>
      </c>
      <c r="H57" s="547">
        <f t="shared" si="0"/>
        <v>332437.5</v>
      </c>
      <c r="I57" s="548">
        <f>H57/' ข้อมูลการใช้ไฟฟ้า '!$F$20*100</f>
        <v>3.4130620627139843</v>
      </c>
      <c r="J57" s="546">
        <v>1.25</v>
      </c>
      <c r="K57" s="546" t="s">
        <v>269</v>
      </c>
      <c r="L57" s="657">
        <f t="shared" si="2"/>
        <v>1.19</v>
      </c>
      <c r="M57" s="546" t="s">
        <v>269</v>
      </c>
      <c r="N57" s="1013"/>
      <c r="O57" s="551"/>
      <c r="P57" s="323"/>
      <c r="Q57" s="652">
        <v>3.57</v>
      </c>
      <c r="R57" s="553">
        <f t="shared" si="1"/>
        <v>3</v>
      </c>
      <c r="S57" s="551"/>
      <c r="T57" s="552"/>
    </row>
    <row r="58" spans="1:20">
      <c r="A58" s="619" t="s">
        <v>267</v>
      </c>
      <c r="B58" s="619" t="s">
        <v>260</v>
      </c>
      <c r="C58" s="1283">
        <v>35000</v>
      </c>
      <c r="D58" s="619" t="s">
        <v>268</v>
      </c>
      <c r="E58" s="664">
        <v>5</v>
      </c>
      <c r="F58" s="622" t="s">
        <v>1300</v>
      </c>
      <c r="G58" s="621">
        <v>1250</v>
      </c>
      <c r="H58" s="547">
        <f t="shared" si="0"/>
        <v>8203.1249999999982</v>
      </c>
      <c r="I58" s="548">
        <f>H58/' ข้อมูลการใช้ไฟฟ้า '!$F$20*100</f>
        <v>8.4219664548074877E-2</v>
      </c>
      <c r="J58" s="546">
        <v>1.25</v>
      </c>
      <c r="K58" s="546" t="s">
        <v>269</v>
      </c>
      <c r="L58" s="657">
        <f t="shared" si="2"/>
        <v>1.2411428571428573</v>
      </c>
      <c r="M58" s="546" t="s">
        <v>269</v>
      </c>
      <c r="N58" s="1013"/>
      <c r="O58" s="551"/>
      <c r="Q58" s="652">
        <v>3.62</v>
      </c>
      <c r="R58" s="553">
        <f t="shared" si="1"/>
        <v>2.9166666666666665</v>
      </c>
      <c r="S58" s="551"/>
      <c r="T58" s="552"/>
    </row>
    <row r="59" spans="1:20">
      <c r="A59" s="619" t="s">
        <v>267</v>
      </c>
      <c r="B59" s="619" t="s">
        <v>260</v>
      </c>
      <c r="C59" s="1283">
        <v>34212</v>
      </c>
      <c r="D59" s="619" t="s">
        <v>268</v>
      </c>
      <c r="E59" s="664">
        <v>2</v>
      </c>
      <c r="F59" s="620">
        <v>14</v>
      </c>
      <c r="G59" s="621">
        <v>1250</v>
      </c>
      <c r="H59" s="547">
        <f t="shared" si="0"/>
        <v>3207.375</v>
      </c>
      <c r="I59" s="548">
        <f>H59/' ข้อมูลการใช้ไฟฟ้า '!$F$20*100</f>
        <v>3.2929407583071293E-2</v>
      </c>
      <c r="J59" s="546">
        <v>1.25</v>
      </c>
      <c r="K59" s="546" t="s">
        <v>269</v>
      </c>
      <c r="L59" s="657">
        <f t="shared" si="2"/>
        <v>1.2381620484040687</v>
      </c>
      <c r="M59" s="546" t="s">
        <v>269</v>
      </c>
      <c r="N59" s="1013"/>
      <c r="O59" s="551"/>
      <c r="Q59" s="652">
        <v>3.53</v>
      </c>
      <c r="R59" s="553">
        <f t="shared" si="1"/>
        <v>2.851</v>
      </c>
      <c r="S59" s="551"/>
      <c r="T59" s="552"/>
    </row>
    <row r="60" spans="1:20">
      <c r="A60" s="619" t="s">
        <v>267</v>
      </c>
      <c r="B60" s="619" t="s">
        <v>260</v>
      </c>
      <c r="C60" s="1283">
        <v>34000</v>
      </c>
      <c r="D60" s="619" t="s">
        <v>268</v>
      </c>
      <c r="E60" s="664">
        <v>27</v>
      </c>
      <c r="F60" s="622" t="s">
        <v>1301</v>
      </c>
      <c r="G60" s="621">
        <v>1250</v>
      </c>
      <c r="H60" s="547">
        <f t="shared" si="0"/>
        <v>43031.25</v>
      </c>
      <c r="I60" s="548">
        <f>H60/' ข้อมูลการใช้ไฟฟ้า '!$F$20*100</f>
        <v>0.44179229745790144</v>
      </c>
      <c r="J60" s="546">
        <v>1.25</v>
      </c>
      <c r="K60" s="546" t="s">
        <v>269</v>
      </c>
      <c r="L60" s="657">
        <f t="shared" si="2"/>
        <v>1.2423529411764704</v>
      </c>
      <c r="M60" s="546" t="s">
        <v>269</v>
      </c>
      <c r="N60" s="1013"/>
      <c r="O60" s="551"/>
      <c r="Q60" s="652">
        <v>3.52</v>
      </c>
      <c r="R60" s="553">
        <f t="shared" si="1"/>
        <v>2.8333333333333335</v>
      </c>
      <c r="S60" s="551"/>
      <c r="T60" s="552"/>
    </row>
    <row r="61" spans="1:20">
      <c r="A61" s="619" t="s">
        <v>267</v>
      </c>
      <c r="B61" s="619" t="s">
        <v>260</v>
      </c>
      <c r="C61" s="1283">
        <v>33000</v>
      </c>
      <c r="D61" s="619" t="s">
        <v>268</v>
      </c>
      <c r="E61" s="664">
        <v>118</v>
      </c>
      <c r="F61" s="622" t="s">
        <v>1200</v>
      </c>
      <c r="G61" s="621">
        <v>1250</v>
      </c>
      <c r="H61" s="547">
        <f t="shared" si="0"/>
        <v>182531.25</v>
      </c>
      <c r="I61" s="548">
        <f>H61/' ข้อมูลการใช้ไฟฟ้า '!$F$20*100</f>
        <v>1.8740078500011637</v>
      </c>
      <c r="J61" s="546">
        <v>1.25</v>
      </c>
      <c r="K61" s="546" t="s">
        <v>269</v>
      </c>
      <c r="L61" s="657">
        <f t="shared" si="2"/>
        <v>1.2472727272727273</v>
      </c>
      <c r="M61" s="546" t="s">
        <v>269</v>
      </c>
      <c r="N61" s="1013"/>
      <c r="O61" s="551"/>
      <c r="Q61" s="652">
        <v>3.43</v>
      </c>
      <c r="R61" s="553">
        <f t="shared" si="1"/>
        <v>2.75</v>
      </c>
      <c r="S61" s="551"/>
      <c r="T61" s="552"/>
    </row>
    <row r="62" spans="1:20">
      <c r="A62" s="619" t="s">
        <v>267</v>
      </c>
      <c r="B62" s="619" t="s">
        <v>260</v>
      </c>
      <c r="C62" s="1283">
        <v>32000</v>
      </c>
      <c r="D62" s="619" t="s">
        <v>268</v>
      </c>
      <c r="E62" s="664">
        <v>37</v>
      </c>
      <c r="F62" s="622" t="s">
        <v>1406</v>
      </c>
      <c r="G62" s="621">
        <v>1250</v>
      </c>
      <c r="H62" s="547">
        <f t="shared" si="0"/>
        <v>55500</v>
      </c>
      <c r="I62" s="548">
        <f>H62/' ข้อมูลการใช้ไฟฟ้า '!$F$20*100</f>
        <v>0.56980618757097534</v>
      </c>
      <c r="J62" s="546">
        <v>1.25</v>
      </c>
      <c r="K62" s="546" t="s">
        <v>269</v>
      </c>
      <c r="L62" s="657">
        <f t="shared" si="2"/>
        <v>1.2562500000000001</v>
      </c>
      <c r="M62" s="546" t="s">
        <v>269</v>
      </c>
      <c r="N62" s="1013"/>
      <c r="O62" s="551"/>
      <c r="Q62" s="652">
        <v>3.35</v>
      </c>
      <c r="R62" s="553">
        <f t="shared" si="1"/>
        <v>2.6666666666666665</v>
      </c>
      <c r="S62" s="551"/>
      <c r="T62" s="552"/>
    </row>
    <row r="63" spans="1:20">
      <c r="A63" s="619" t="s">
        <v>267</v>
      </c>
      <c r="B63" s="619" t="s">
        <v>260</v>
      </c>
      <c r="C63" s="1283">
        <v>31649</v>
      </c>
      <c r="D63" s="619" t="s">
        <v>268</v>
      </c>
      <c r="E63" s="664">
        <v>1</v>
      </c>
      <c r="F63" s="622">
        <v>5</v>
      </c>
      <c r="G63" s="621">
        <v>1250</v>
      </c>
      <c r="H63" s="547">
        <f t="shared" si="0"/>
        <v>1483.546875</v>
      </c>
      <c r="I63" s="548">
        <f>H63/' ข้อมูลการใช้ไฟฟ้า '!$F$20*100</f>
        <v>1.5231246647325843E-2</v>
      </c>
      <c r="J63" s="546">
        <v>1.25</v>
      </c>
      <c r="K63" s="546" t="s">
        <v>269</v>
      </c>
      <c r="L63" s="657">
        <f t="shared" ref="L63" si="13">Q63/R63</f>
        <v>1.1185187525672218</v>
      </c>
      <c r="M63" s="546" t="s">
        <v>269</v>
      </c>
      <c r="N63" s="1013"/>
      <c r="O63" s="551"/>
      <c r="Q63" s="652">
        <v>2.95</v>
      </c>
      <c r="R63" s="553">
        <f t="shared" ref="R63" si="14">C63/12000</f>
        <v>2.6374166666666667</v>
      </c>
      <c r="S63" s="551"/>
      <c r="T63" s="552"/>
    </row>
    <row r="64" spans="1:20">
      <c r="A64" s="619" t="s">
        <v>267</v>
      </c>
      <c r="B64" s="619" t="s">
        <v>260</v>
      </c>
      <c r="C64" s="1283">
        <v>30471</v>
      </c>
      <c r="D64" s="619" t="s">
        <v>268</v>
      </c>
      <c r="E64" s="664">
        <v>6</v>
      </c>
      <c r="F64" s="622">
        <v>6</v>
      </c>
      <c r="G64" s="621">
        <v>1250</v>
      </c>
      <c r="H64" s="547">
        <f t="shared" si="0"/>
        <v>8569.96875</v>
      </c>
      <c r="I64" s="548">
        <f>H64/' ข้อมูลการใช้ไฟฟ้า '!$F$20*100</f>
        <v>8.79859679466648E-2</v>
      </c>
      <c r="J64" s="546">
        <v>1.25</v>
      </c>
      <c r="K64" s="546" t="s">
        <v>269</v>
      </c>
      <c r="L64" s="657">
        <f t="shared" si="2"/>
        <v>1.1972038987890126</v>
      </c>
      <c r="M64" s="546" t="s">
        <v>269</v>
      </c>
      <c r="N64" s="1013"/>
      <c r="O64" s="551"/>
      <c r="Q64" s="652">
        <v>3.04</v>
      </c>
      <c r="R64" s="553">
        <f t="shared" si="1"/>
        <v>2.53925</v>
      </c>
      <c r="S64" s="551"/>
      <c r="T64" s="552"/>
    </row>
    <row r="65" spans="1:20">
      <c r="A65" s="619" t="s">
        <v>267</v>
      </c>
      <c r="B65" s="619" t="s">
        <v>260</v>
      </c>
      <c r="C65" s="1283">
        <v>30440.7</v>
      </c>
      <c r="D65" s="619" t="s">
        <v>268</v>
      </c>
      <c r="E65" s="664">
        <v>12</v>
      </c>
      <c r="F65" s="622">
        <v>6</v>
      </c>
      <c r="G65" s="621">
        <v>1250</v>
      </c>
      <c r="H65" s="547">
        <f t="shared" si="0"/>
        <v>17122.893749999999</v>
      </c>
      <c r="I65" s="548">
        <f>H65/' ข้อมูลการใช้ไฟฟ้า '!$F$20*100</f>
        <v>0.17579695149315999</v>
      </c>
      <c r="J65" s="546">
        <v>1.25</v>
      </c>
      <c r="K65" s="546" t="s">
        <v>269</v>
      </c>
      <c r="L65" s="657">
        <f t="shared" si="2"/>
        <v>1.1944534784022705</v>
      </c>
      <c r="M65" s="546" t="s">
        <v>269</v>
      </c>
      <c r="N65" s="1013"/>
      <c r="O65" s="551"/>
      <c r="Q65" s="652">
        <v>3.03</v>
      </c>
      <c r="R65" s="553">
        <f t="shared" si="1"/>
        <v>2.5367250000000001</v>
      </c>
      <c r="S65" s="551"/>
      <c r="T65" s="552"/>
    </row>
    <row r="66" spans="1:20">
      <c r="A66" s="619" t="s">
        <v>267</v>
      </c>
      <c r="B66" s="619" t="s">
        <v>260</v>
      </c>
      <c r="C66" s="1283">
        <v>30070</v>
      </c>
      <c r="D66" s="619" t="s">
        <v>268</v>
      </c>
      <c r="E66" s="664">
        <v>198</v>
      </c>
      <c r="F66" s="622">
        <v>4</v>
      </c>
      <c r="G66" s="621">
        <v>1250</v>
      </c>
      <c r="H66" s="547">
        <f t="shared" si="0"/>
        <v>279087.1875</v>
      </c>
      <c r="I66" s="548">
        <f>H66/' ข้อมูลการใช้ไฟฟ้า '!$F$20*100</f>
        <v>2.8653262398068637</v>
      </c>
      <c r="J66" s="546">
        <v>1.25</v>
      </c>
      <c r="K66" s="546" t="s">
        <v>269</v>
      </c>
      <c r="L66" s="657">
        <f>Q66/R66</f>
        <v>1.1253741270369138</v>
      </c>
      <c r="M66" s="546" t="s">
        <v>269</v>
      </c>
      <c r="N66" s="1013"/>
      <c r="O66" s="551"/>
      <c r="Q66" s="652">
        <v>2.82</v>
      </c>
      <c r="R66" s="553">
        <f>C66/12000</f>
        <v>2.5058333333333334</v>
      </c>
      <c r="S66" s="551"/>
      <c r="T66" s="552"/>
    </row>
    <row r="67" spans="1:20">
      <c r="A67" s="619" t="s">
        <v>267</v>
      </c>
      <c r="B67" s="619" t="s">
        <v>260</v>
      </c>
      <c r="C67" s="1283">
        <v>30000</v>
      </c>
      <c r="D67" s="619" t="s">
        <v>268</v>
      </c>
      <c r="E67" s="664">
        <v>172</v>
      </c>
      <c r="F67" s="622" t="s">
        <v>1302</v>
      </c>
      <c r="G67" s="621">
        <v>1250</v>
      </c>
      <c r="H67" s="547">
        <f t="shared" si="0"/>
        <v>241875</v>
      </c>
      <c r="I67" s="548">
        <f>H67/' ข้อมูลการใช้ไฟฟ้า '!$F$20*100</f>
        <v>2.483276966103237</v>
      </c>
      <c r="J67" s="546">
        <v>1.25</v>
      </c>
      <c r="K67" s="546" t="s">
        <v>269</v>
      </c>
      <c r="L67" s="657">
        <f t="shared" si="2"/>
        <v>1.3279999999999998</v>
      </c>
      <c r="M67" s="546" t="s">
        <v>269</v>
      </c>
      <c r="N67" s="1013"/>
      <c r="O67" s="551"/>
      <c r="Q67" s="652">
        <v>3.32</v>
      </c>
      <c r="R67" s="553">
        <f t="shared" si="1"/>
        <v>2.5</v>
      </c>
      <c r="S67" s="551"/>
      <c r="T67" s="552"/>
    </row>
    <row r="68" spans="1:20">
      <c r="A68" s="619" t="s">
        <v>267</v>
      </c>
      <c r="B68" s="619" t="s">
        <v>260</v>
      </c>
      <c r="C68" s="1283">
        <v>28000</v>
      </c>
      <c r="D68" s="619" t="s">
        <v>268</v>
      </c>
      <c r="E68" s="664">
        <v>15</v>
      </c>
      <c r="F68" s="622" t="s">
        <v>1303</v>
      </c>
      <c r="G68" s="621">
        <v>1250</v>
      </c>
      <c r="H68" s="547">
        <f t="shared" si="0"/>
        <v>19687.5</v>
      </c>
      <c r="I68" s="548">
        <f>H68/' ข้อมูลการใช้ไฟฟ้า '!$F$20*100</f>
        <v>0.20212719491537975</v>
      </c>
      <c r="J68" s="546">
        <v>1.25</v>
      </c>
      <c r="K68" s="546" t="s">
        <v>269</v>
      </c>
      <c r="L68" s="657">
        <f t="shared" si="2"/>
        <v>1.2385714285714287</v>
      </c>
      <c r="M68" s="546" t="s">
        <v>269</v>
      </c>
      <c r="N68" s="1013"/>
      <c r="O68" s="551"/>
      <c r="P68" s="323"/>
      <c r="Q68" s="652">
        <v>2.89</v>
      </c>
      <c r="R68" s="553">
        <f t="shared" si="1"/>
        <v>2.3333333333333335</v>
      </c>
      <c r="S68" s="551"/>
      <c r="T68" s="552"/>
    </row>
    <row r="69" spans="1:20">
      <c r="A69" s="619" t="s">
        <v>267</v>
      </c>
      <c r="B69" s="619" t="s">
        <v>260</v>
      </c>
      <c r="C69" s="1283">
        <v>26600</v>
      </c>
      <c r="D69" s="619" t="s">
        <v>268</v>
      </c>
      <c r="E69" s="664">
        <v>1</v>
      </c>
      <c r="F69" s="622">
        <v>1</v>
      </c>
      <c r="G69" s="621">
        <v>1250</v>
      </c>
      <c r="H69" s="547">
        <f t="shared" si="0"/>
        <v>1246.875</v>
      </c>
      <c r="I69" s="548">
        <f>H69/' ข้อมูลการใช้ไฟฟ้า '!$F$20*100</f>
        <v>1.2801389011307384E-2</v>
      </c>
      <c r="J69" s="546">
        <v>1.25</v>
      </c>
      <c r="K69" s="546" t="s">
        <v>269</v>
      </c>
      <c r="L69" s="657">
        <f t="shared" ref="L69" si="15">Q69/R69</f>
        <v>1.0917293233082705</v>
      </c>
      <c r="M69" s="546" t="s">
        <v>269</v>
      </c>
      <c r="N69" s="1013"/>
      <c r="O69" s="551"/>
      <c r="P69" s="323"/>
      <c r="Q69" s="652">
        <v>2.42</v>
      </c>
      <c r="R69" s="553">
        <f t="shared" ref="R69" si="16">C69/12000</f>
        <v>2.2166666666666668</v>
      </c>
      <c r="S69" s="551"/>
      <c r="T69" s="552"/>
    </row>
    <row r="70" spans="1:20">
      <c r="A70" s="619" t="s">
        <v>267</v>
      </c>
      <c r="B70" s="619" t="s">
        <v>260</v>
      </c>
      <c r="C70" s="1283">
        <v>26560</v>
      </c>
      <c r="D70" s="619" t="s">
        <v>268</v>
      </c>
      <c r="E70" s="664">
        <v>1</v>
      </c>
      <c r="F70" s="622">
        <v>7</v>
      </c>
      <c r="G70" s="621">
        <v>1249</v>
      </c>
      <c r="H70" s="547">
        <f t="shared" si="0"/>
        <v>1244.0040000000001</v>
      </c>
      <c r="I70" s="548">
        <f>H70/' ข้อมูลการใช้ไฟฟ้า '!$F$20*100</f>
        <v>1.277191309122601E-2</v>
      </c>
      <c r="J70" s="546">
        <v>0.25</v>
      </c>
      <c r="K70" s="546" t="s">
        <v>269</v>
      </c>
      <c r="L70" s="657">
        <f t="shared" ref="L70" si="17">Q70/R70</f>
        <v>1.1385542168674698</v>
      </c>
      <c r="M70" s="546" t="s">
        <v>269</v>
      </c>
      <c r="N70" s="1013"/>
      <c r="O70" s="551"/>
      <c r="Q70" s="652">
        <v>2.52</v>
      </c>
      <c r="R70" s="553">
        <f t="shared" ref="R70" si="18">C70/12000</f>
        <v>2.2133333333333334</v>
      </c>
      <c r="S70" s="551"/>
      <c r="T70" s="552"/>
    </row>
    <row r="71" spans="1:20">
      <c r="A71" s="619" t="s">
        <v>267</v>
      </c>
      <c r="B71" s="619" t="s">
        <v>260</v>
      </c>
      <c r="C71" s="1283">
        <v>26000</v>
      </c>
      <c r="D71" s="619" t="s">
        <v>268</v>
      </c>
      <c r="E71" s="664">
        <v>77</v>
      </c>
      <c r="F71" s="622" t="s">
        <v>1304</v>
      </c>
      <c r="G71" s="621">
        <v>1250</v>
      </c>
      <c r="H71" s="547">
        <f t="shared" si="0"/>
        <v>93843.75</v>
      </c>
      <c r="I71" s="548">
        <f>H71/' ข้อมูลการใช้ไฟฟ้า '!$F$20*100</f>
        <v>0.96347296242997682</v>
      </c>
      <c r="J71" s="546">
        <v>1.25</v>
      </c>
      <c r="K71" s="546" t="s">
        <v>269</v>
      </c>
      <c r="L71" s="657">
        <f t="shared" si="2"/>
        <v>1.2230769230769232</v>
      </c>
      <c r="M71" s="546" t="s">
        <v>269</v>
      </c>
      <c r="N71" s="1013"/>
      <c r="O71" s="551"/>
      <c r="Q71" s="652">
        <v>2.65</v>
      </c>
      <c r="R71" s="553">
        <f t="shared" si="1"/>
        <v>2.1666666666666665</v>
      </c>
      <c r="S71" s="551"/>
      <c r="T71" s="552"/>
    </row>
    <row r="72" spans="1:20">
      <c r="A72" s="619" t="s">
        <v>267</v>
      </c>
      <c r="B72" s="619" t="s">
        <v>260</v>
      </c>
      <c r="C72" s="1283">
        <v>25900</v>
      </c>
      <c r="D72" s="619" t="s">
        <v>268</v>
      </c>
      <c r="E72" s="664">
        <v>2</v>
      </c>
      <c r="F72" s="622">
        <v>6</v>
      </c>
      <c r="G72" s="621">
        <v>1250</v>
      </c>
      <c r="H72" s="547">
        <f t="shared" si="0"/>
        <v>2428.125</v>
      </c>
      <c r="I72" s="548">
        <f>H72/' ข้อมูลการใช้ไฟฟ้า '!$F$20*100</f>
        <v>2.4929020706230171E-2</v>
      </c>
      <c r="J72" s="546">
        <v>1.25</v>
      </c>
      <c r="K72" s="546" t="s">
        <v>269</v>
      </c>
      <c r="L72" s="657">
        <f>Q72/R72</f>
        <v>1.0749034749034749</v>
      </c>
      <c r="M72" s="546" t="s">
        <v>269</v>
      </c>
      <c r="N72" s="1013"/>
      <c r="O72" s="551"/>
      <c r="Q72" s="652">
        <v>2.3199999999999998</v>
      </c>
      <c r="R72" s="553">
        <f>C72/12000</f>
        <v>2.1583333333333332</v>
      </c>
      <c r="S72" s="551"/>
      <c r="T72" s="552"/>
    </row>
    <row r="73" spans="1:20">
      <c r="A73" s="619" t="s">
        <v>267</v>
      </c>
      <c r="B73" s="619" t="s">
        <v>260</v>
      </c>
      <c r="C73" s="1283">
        <v>25871</v>
      </c>
      <c r="D73" s="619" t="s">
        <v>268</v>
      </c>
      <c r="E73" s="664">
        <v>3</v>
      </c>
      <c r="F73" s="622" t="s">
        <v>1309</v>
      </c>
      <c r="G73" s="621">
        <v>1250</v>
      </c>
      <c r="H73" s="547">
        <f t="shared" si="0"/>
        <v>3638.1093750000005</v>
      </c>
      <c r="I73" s="548">
        <f>H73/' ข้อมูลการใช้ไฟฟ้า '!$F$20*100</f>
        <v>3.7351661854684221E-2</v>
      </c>
      <c r="J73" s="546">
        <v>1.25</v>
      </c>
      <c r="K73" s="546" t="s">
        <v>269</v>
      </c>
      <c r="L73" s="657">
        <f>Q73/R73</f>
        <v>1.1224923659696184</v>
      </c>
      <c r="M73" s="546" t="s">
        <v>269</v>
      </c>
      <c r="N73" s="1013"/>
      <c r="O73" s="551"/>
      <c r="Q73" s="652">
        <v>2.42</v>
      </c>
      <c r="R73" s="553">
        <f>C73/12000</f>
        <v>2.1559166666666667</v>
      </c>
      <c r="S73" s="551"/>
      <c r="T73" s="552"/>
    </row>
    <row r="74" spans="1:20">
      <c r="A74" s="619" t="s">
        <v>267</v>
      </c>
      <c r="B74" s="619" t="s">
        <v>260</v>
      </c>
      <c r="C74" s="1283">
        <v>25696.799999999999</v>
      </c>
      <c r="D74" s="619" t="s">
        <v>268</v>
      </c>
      <c r="E74" s="664">
        <v>16</v>
      </c>
      <c r="F74" s="622" t="s">
        <v>1305</v>
      </c>
      <c r="G74" s="621">
        <v>1250</v>
      </c>
      <c r="H74" s="547">
        <f t="shared" ref="H74:H129" si="19">(C74/12000)*E74*G74*45/100</f>
        <v>19272.599999999999</v>
      </c>
      <c r="I74" s="548">
        <f>H74/' ข้อมูลการใช้ไฟฟ้า '!$F$20*100</f>
        <v>0.19786750865910591</v>
      </c>
      <c r="J74" s="546">
        <v>1.25</v>
      </c>
      <c r="K74" s="546" t="s">
        <v>269</v>
      </c>
      <c r="L74" s="657">
        <f t="shared" si="2"/>
        <v>1.2048192771084338</v>
      </c>
      <c r="M74" s="546" t="s">
        <v>269</v>
      </c>
      <c r="N74" s="1013"/>
      <c r="O74" s="551"/>
      <c r="Q74" s="652">
        <v>2.58</v>
      </c>
      <c r="R74" s="553">
        <f t="shared" si="1"/>
        <v>2.1414</v>
      </c>
      <c r="S74" s="551"/>
      <c r="T74" s="552"/>
    </row>
    <row r="75" spans="1:20">
      <c r="A75" s="619" t="s">
        <v>267</v>
      </c>
      <c r="B75" s="619" t="s">
        <v>260</v>
      </c>
      <c r="C75" s="1283">
        <v>25696</v>
      </c>
      <c r="D75" s="619" t="s">
        <v>268</v>
      </c>
      <c r="E75" s="664">
        <v>2</v>
      </c>
      <c r="F75" s="622">
        <v>12</v>
      </c>
      <c r="G75" s="621">
        <v>1251</v>
      </c>
      <c r="H75" s="547">
        <f t="shared" si="19"/>
        <v>2410.9272000000001</v>
      </c>
      <c r="I75" s="548">
        <f>H75/' ข้อมูลการใช้ไฟฟ้า '!$F$20*100</f>
        <v>2.4752454708885881E-2</v>
      </c>
      <c r="J75" s="546">
        <v>2.25</v>
      </c>
      <c r="K75" s="546" t="s">
        <v>269</v>
      </c>
      <c r="L75" s="657">
        <f t="shared" ref="L75" si="20">Q75/R75</f>
        <v>1.1955168119551682</v>
      </c>
      <c r="M75" s="546" t="s">
        <v>269</v>
      </c>
      <c r="N75" s="1013"/>
      <c r="O75" s="551"/>
      <c r="Q75" s="652">
        <v>2.56</v>
      </c>
      <c r="R75" s="553">
        <f t="shared" ref="R75" si="21">C75/12000</f>
        <v>2.1413333333333333</v>
      </c>
      <c r="S75" s="551"/>
      <c r="T75" s="552"/>
    </row>
    <row r="76" spans="1:20">
      <c r="A76" s="619" t="s">
        <v>267</v>
      </c>
      <c r="B76" s="619" t="s">
        <v>260</v>
      </c>
      <c r="C76" s="1283">
        <v>25425</v>
      </c>
      <c r="D76" s="619" t="s">
        <v>268</v>
      </c>
      <c r="E76" s="664">
        <v>10</v>
      </c>
      <c r="F76" s="622">
        <v>9</v>
      </c>
      <c r="G76" s="621">
        <v>1250</v>
      </c>
      <c r="H76" s="547">
        <f t="shared" si="19"/>
        <v>11917.96875</v>
      </c>
      <c r="I76" s="548">
        <f>H76/' ข้อมูลการใช้ไฟฟ้า '!$F$20*100</f>
        <v>0.1223591412077031</v>
      </c>
      <c r="J76" s="546">
        <v>1.25</v>
      </c>
      <c r="K76" s="546" t="s">
        <v>269</v>
      </c>
      <c r="L76" s="657">
        <f>Q76/R76</f>
        <v>2.5722713864306788</v>
      </c>
      <c r="M76" s="546" t="s">
        <v>269</v>
      </c>
      <c r="N76" s="1013"/>
      <c r="O76" s="551"/>
      <c r="Q76" s="652">
        <v>5.45</v>
      </c>
      <c r="R76" s="553">
        <f>C76/12000</f>
        <v>2.1187499999999999</v>
      </c>
      <c r="S76" s="551"/>
      <c r="T76" s="552"/>
    </row>
    <row r="77" spans="1:20">
      <c r="A77" s="619" t="s">
        <v>267</v>
      </c>
      <c r="B77" s="619" t="s">
        <v>260</v>
      </c>
      <c r="C77" s="1283">
        <v>25262.45</v>
      </c>
      <c r="D77" s="619" t="s">
        <v>268</v>
      </c>
      <c r="E77" s="664">
        <v>17</v>
      </c>
      <c r="F77" s="622" t="s">
        <v>1306</v>
      </c>
      <c r="G77" s="621">
        <v>1250</v>
      </c>
      <c r="H77" s="547">
        <f t="shared" si="19"/>
        <v>20131.014843750003</v>
      </c>
      <c r="I77" s="548">
        <f>H77/' ข้อมูลการใช้ไฟฟ้า '!$F$20*100</f>
        <v>0.20668066342435862</v>
      </c>
      <c r="J77" s="546">
        <v>1.25</v>
      </c>
      <c r="K77" s="546" t="s">
        <v>269</v>
      </c>
      <c r="L77" s="657">
        <f t="shared" si="2"/>
        <v>1.2635354053150032</v>
      </c>
      <c r="M77" s="546" t="s">
        <v>269</v>
      </c>
      <c r="N77" s="1013"/>
      <c r="O77" s="551"/>
      <c r="Q77" s="652">
        <v>2.66</v>
      </c>
      <c r="R77" s="553">
        <f t="shared" si="1"/>
        <v>2.1052041666666668</v>
      </c>
      <c r="S77" s="551"/>
      <c r="T77" s="552"/>
    </row>
    <row r="78" spans="1:20">
      <c r="A78" s="619" t="s">
        <v>267</v>
      </c>
      <c r="B78" s="619" t="s">
        <v>260</v>
      </c>
      <c r="C78" s="1283">
        <v>25253</v>
      </c>
      <c r="D78" s="619" t="s">
        <v>268</v>
      </c>
      <c r="E78" s="664">
        <v>1</v>
      </c>
      <c r="F78" s="622">
        <v>4</v>
      </c>
      <c r="G78" s="621">
        <v>1250</v>
      </c>
      <c r="H78" s="547">
        <f t="shared" si="19"/>
        <v>1183.734375</v>
      </c>
      <c r="I78" s="548">
        <f>H78/' ข้อมูลการใช้ไฟฟ้า '!$F$20*100</f>
        <v>1.21531382219002E-2</v>
      </c>
      <c r="J78" s="546">
        <v>2.25</v>
      </c>
      <c r="K78" s="546" t="s">
        <v>269</v>
      </c>
      <c r="L78" s="657">
        <f t="shared" ref="L78" si="22">Q78/R78</f>
        <v>1.1499623807072425</v>
      </c>
      <c r="M78" s="546" t="s">
        <v>269</v>
      </c>
      <c r="N78" s="1013"/>
      <c r="O78" s="551"/>
      <c r="Q78" s="652">
        <v>2.42</v>
      </c>
      <c r="R78" s="553">
        <f t="shared" ref="R78" si="23">C78/12000</f>
        <v>2.1044166666666668</v>
      </c>
      <c r="S78" s="551"/>
      <c r="T78" s="552"/>
    </row>
    <row r="79" spans="1:20">
      <c r="A79" s="619" t="s">
        <v>267</v>
      </c>
      <c r="B79" s="619" t="s">
        <v>260</v>
      </c>
      <c r="C79" s="1283">
        <v>25000</v>
      </c>
      <c r="D79" s="619" t="s">
        <v>268</v>
      </c>
      <c r="E79" s="664">
        <v>185</v>
      </c>
      <c r="F79" s="622" t="s">
        <v>1307</v>
      </c>
      <c r="G79" s="621">
        <v>1250</v>
      </c>
      <c r="H79" s="547">
        <f t="shared" si="19"/>
        <v>216796.875</v>
      </c>
      <c r="I79" s="548">
        <f>H79/' ข้อมูลการใช้ไฟฟ้า '!$F$20*100</f>
        <v>2.225805420199122</v>
      </c>
      <c r="J79" s="546">
        <v>1.25</v>
      </c>
      <c r="K79" s="546" t="s">
        <v>269</v>
      </c>
      <c r="L79" s="657">
        <f t="shared" si="2"/>
        <v>1.2527999999999999</v>
      </c>
      <c r="M79" s="546" t="s">
        <v>269</v>
      </c>
      <c r="N79" s="1013"/>
      <c r="O79" s="551"/>
      <c r="Q79" s="652">
        <v>2.61</v>
      </c>
      <c r="R79" s="553">
        <f t="shared" si="1"/>
        <v>2.0833333333333335</v>
      </c>
      <c r="S79" s="551"/>
      <c r="T79" s="552"/>
    </row>
    <row r="80" spans="1:20">
      <c r="A80" s="619" t="s">
        <v>267</v>
      </c>
      <c r="B80" s="619" t="s">
        <v>260</v>
      </c>
      <c r="C80" s="1283">
        <v>24460</v>
      </c>
      <c r="D80" s="619" t="s">
        <v>268</v>
      </c>
      <c r="E80" s="664">
        <v>26</v>
      </c>
      <c r="F80" s="622">
        <v>5</v>
      </c>
      <c r="G80" s="621">
        <v>1250</v>
      </c>
      <c r="H80" s="547">
        <f t="shared" si="19"/>
        <v>29810.625000000004</v>
      </c>
      <c r="I80" s="548">
        <f>H80/' ข้อมูลการใช้ไฟฟ้า '!$F$20*100</f>
        <v>0.30605907351996409</v>
      </c>
      <c r="J80" s="546">
        <v>1.25</v>
      </c>
      <c r="K80" s="546" t="s">
        <v>269</v>
      </c>
      <c r="L80" s="657">
        <f>Q80/R80</f>
        <v>1.1578086672117742</v>
      </c>
      <c r="M80" s="546" t="s">
        <v>269</v>
      </c>
      <c r="N80" s="1013"/>
      <c r="O80" s="551"/>
      <c r="Q80" s="652">
        <v>2.36</v>
      </c>
      <c r="R80" s="553">
        <f>C80/12000</f>
        <v>2.0383333333333336</v>
      </c>
      <c r="S80" s="551"/>
      <c r="T80" s="552"/>
    </row>
    <row r="81" spans="1:20">
      <c r="A81" s="619" t="s">
        <v>267</v>
      </c>
      <c r="B81" s="619" t="s">
        <v>260</v>
      </c>
      <c r="C81" s="1283">
        <v>24400</v>
      </c>
      <c r="D81" s="619" t="s">
        <v>268</v>
      </c>
      <c r="E81" s="664">
        <v>1</v>
      </c>
      <c r="F81" s="622">
        <v>10</v>
      </c>
      <c r="G81" s="621">
        <v>1250</v>
      </c>
      <c r="H81" s="547">
        <f t="shared" si="19"/>
        <v>1143.75</v>
      </c>
      <c r="I81" s="548">
        <f>H81/' ข้อมูลการใช้ไฟฟ้า '!$F$20*100</f>
        <v>1.1742627514131585E-2</v>
      </c>
      <c r="J81" s="546">
        <v>1.25</v>
      </c>
      <c r="K81" s="546" t="s">
        <v>269</v>
      </c>
      <c r="L81" s="657">
        <f>Q81/R81</f>
        <v>1.2</v>
      </c>
      <c r="M81" s="546" t="s">
        <v>269</v>
      </c>
      <c r="N81" s="1013"/>
      <c r="O81" s="551"/>
      <c r="Q81" s="652">
        <v>2.44</v>
      </c>
      <c r="R81" s="553">
        <f>C81/12000</f>
        <v>2.0333333333333332</v>
      </c>
      <c r="S81" s="551"/>
      <c r="T81" s="552"/>
    </row>
    <row r="82" spans="1:20">
      <c r="A82" s="619" t="s">
        <v>267</v>
      </c>
      <c r="B82" s="619" t="s">
        <v>260</v>
      </c>
      <c r="C82" s="1283">
        <v>24235</v>
      </c>
      <c r="D82" s="619" t="s">
        <v>268</v>
      </c>
      <c r="E82" s="664">
        <v>3</v>
      </c>
      <c r="F82" s="622">
        <v>4</v>
      </c>
      <c r="G82" s="621">
        <v>1250</v>
      </c>
      <c r="H82" s="547">
        <f t="shared" si="19"/>
        <v>3408.046875</v>
      </c>
      <c r="I82" s="548">
        <f>H82/' ข้อมูลการใช้ไฟฟ้า '!$F$20*100</f>
        <v>3.4989661205530195E-2</v>
      </c>
      <c r="J82" s="546">
        <v>1.25</v>
      </c>
      <c r="K82" s="546" t="s">
        <v>269</v>
      </c>
      <c r="L82" s="657">
        <f t="shared" ref="L82:L83" si="24">Q82/R82</f>
        <v>1.1487518052403549</v>
      </c>
      <c r="M82" s="546" t="s">
        <v>269</v>
      </c>
      <c r="N82" s="1013"/>
      <c r="O82" s="551"/>
      <c r="Q82" s="652">
        <v>2.3199999999999998</v>
      </c>
      <c r="R82" s="553">
        <f t="shared" ref="R82:R83" si="25">C82/12000</f>
        <v>2.0195833333333333</v>
      </c>
      <c r="S82" s="551"/>
      <c r="T82" s="552"/>
    </row>
    <row r="83" spans="1:20">
      <c r="A83" s="619" t="s">
        <v>267</v>
      </c>
      <c r="B83" s="619" t="s">
        <v>260</v>
      </c>
      <c r="C83" s="1283">
        <v>24070</v>
      </c>
      <c r="D83" s="619" t="s">
        <v>268</v>
      </c>
      <c r="E83" s="664">
        <v>2</v>
      </c>
      <c r="F83" s="622">
        <v>5</v>
      </c>
      <c r="G83" s="621">
        <v>1250</v>
      </c>
      <c r="H83" s="547">
        <f t="shared" si="19"/>
        <v>2256.5625</v>
      </c>
      <c r="I83" s="548">
        <f>H83/' ข้อมูลการใช้ไฟฟ้า '!$F$20*100</f>
        <v>2.3167626579110433E-2</v>
      </c>
      <c r="J83" s="546">
        <v>1.25</v>
      </c>
      <c r="K83" s="546" t="s">
        <v>269</v>
      </c>
      <c r="L83" s="657">
        <f t="shared" si="24"/>
        <v>1.0120481927710843</v>
      </c>
      <c r="M83" s="546" t="s">
        <v>269</v>
      </c>
      <c r="N83" s="1013"/>
      <c r="O83" s="551"/>
      <c r="Q83" s="652">
        <v>2.0299999999999998</v>
      </c>
      <c r="R83" s="553">
        <f t="shared" si="25"/>
        <v>2.0058333333333334</v>
      </c>
      <c r="S83" s="551"/>
      <c r="T83" s="552"/>
    </row>
    <row r="84" spans="1:20">
      <c r="A84" s="619" t="s">
        <v>267</v>
      </c>
      <c r="B84" s="619" t="s">
        <v>260</v>
      </c>
      <c r="C84" s="1283">
        <v>24010</v>
      </c>
      <c r="D84" s="619" t="s">
        <v>268</v>
      </c>
      <c r="E84" s="664">
        <v>14</v>
      </c>
      <c r="F84" s="622">
        <v>4</v>
      </c>
      <c r="G84" s="621">
        <v>1250</v>
      </c>
      <c r="H84" s="547">
        <f t="shared" si="19"/>
        <v>15756.5625</v>
      </c>
      <c r="I84" s="548">
        <f>H84/' ข้อมูลการใช้ไฟฟ้า '!$F$20*100</f>
        <v>0.16176913166394227</v>
      </c>
      <c r="J84" s="546">
        <v>1.25</v>
      </c>
      <c r="K84" s="546" t="s">
        <v>269</v>
      </c>
      <c r="L84" s="657">
        <f>Q84/R84</f>
        <v>1.1145356101624322</v>
      </c>
      <c r="M84" s="546" t="s">
        <v>269</v>
      </c>
      <c r="N84" s="1013"/>
      <c r="O84" s="551"/>
      <c r="Q84" s="652">
        <v>2.23</v>
      </c>
      <c r="R84" s="553">
        <f>C84/12000</f>
        <v>2.0008333333333335</v>
      </c>
      <c r="S84" s="551"/>
      <c r="T84" s="552"/>
    </row>
    <row r="85" spans="1:20">
      <c r="A85" s="619" t="s">
        <v>267</v>
      </c>
      <c r="B85" s="619" t="s">
        <v>260</v>
      </c>
      <c r="C85" s="1283">
        <v>24000</v>
      </c>
      <c r="D85" s="619" t="s">
        <v>268</v>
      </c>
      <c r="E85" s="664">
        <v>67</v>
      </c>
      <c r="F85" s="622" t="s">
        <v>1291</v>
      </c>
      <c r="G85" s="621">
        <v>1250</v>
      </c>
      <c r="H85" s="547">
        <f t="shared" si="19"/>
        <v>75375</v>
      </c>
      <c r="I85" s="548">
        <f>H85/' ข้อมูลการใช้ไฟฟ้า '!$F$20*100</f>
        <v>0.77385840339031098</v>
      </c>
      <c r="J85" s="546">
        <v>1.25</v>
      </c>
      <c r="K85" s="546" t="s">
        <v>269</v>
      </c>
      <c r="L85" s="657">
        <f>Q85/R85</f>
        <v>1.24</v>
      </c>
      <c r="M85" s="546" t="s">
        <v>269</v>
      </c>
      <c r="N85" s="1013"/>
      <c r="O85" s="551"/>
      <c r="Q85" s="652">
        <v>2.48</v>
      </c>
      <c r="R85" s="553">
        <f>C85/12000</f>
        <v>2</v>
      </c>
      <c r="S85" s="551"/>
      <c r="T85" s="552"/>
    </row>
    <row r="86" spans="1:20">
      <c r="A86" s="619" t="s">
        <v>267</v>
      </c>
      <c r="B86" s="619" t="s">
        <v>260</v>
      </c>
      <c r="C86" s="1283">
        <v>23000</v>
      </c>
      <c r="D86" s="619" t="s">
        <v>268</v>
      </c>
      <c r="E86" s="664">
        <v>3</v>
      </c>
      <c r="F86" s="622" t="s">
        <v>1308</v>
      </c>
      <c r="G86" s="621">
        <v>1250</v>
      </c>
      <c r="H86" s="547">
        <f t="shared" si="19"/>
        <v>3234.375</v>
      </c>
      <c r="I86" s="548">
        <f>H86/' ข้อมูลการใช้ไฟฟ้า '!$F$20*100</f>
        <v>3.3206610593240961E-2</v>
      </c>
      <c r="J86" s="546">
        <v>1.25</v>
      </c>
      <c r="K86" s="546" t="s">
        <v>269</v>
      </c>
      <c r="L86" s="657">
        <f t="shared" si="2"/>
        <v>1.2417391304347825</v>
      </c>
      <c r="M86" s="546" t="s">
        <v>269</v>
      </c>
      <c r="N86" s="1013"/>
      <c r="O86" s="551"/>
      <c r="Q86" s="652">
        <v>2.38</v>
      </c>
      <c r="R86" s="553">
        <f t="shared" si="1"/>
        <v>1.9166666666666667</v>
      </c>
      <c r="S86" s="551"/>
      <c r="T86" s="552"/>
    </row>
    <row r="87" spans="1:20">
      <c r="A87" s="619" t="s">
        <v>267</v>
      </c>
      <c r="B87" s="619" t="s">
        <v>260</v>
      </c>
      <c r="C87" s="1283">
        <v>22000</v>
      </c>
      <c r="D87" s="619" t="s">
        <v>268</v>
      </c>
      <c r="E87" s="664">
        <v>10</v>
      </c>
      <c r="F87" s="622" t="s">
        <v>1292</v>
      </c>
      <c r="G87" s="621">
        <v>1250</v>
      </c>
      <c r="H87" s="547">
        <f t="shared" si="19"/>
        <v>10312.499999999998</v>
      </c>
      <c r="I87" s="548">
        <f>H87/' ข้อมูลการใช้ไฟฟ้า '!$F$20*100</f>
        <v>0.10587614971757985</v>
      </c>
      <c r="J87" s="546">
        <v>1.25</v>
      </c>
      <c r="K87" s="546" t="s">
        <v>269</v>
      </c>
      <c r="L87" s="657">
        <f t="shared" si="2"/>
        <v>1.2436363636363637</v>
      </c>
      <c r="M87" s="546" t="s">
        <v>269</v>
      </c>
      <c r="N87" s="1013"/>
      <c r="O87" s="551"/>
      <c r="Q87" s="652">
        <v>2.2799999999999998</v>
      </c>
      <c r="R87" s="553">
        <f t="shared" si="1"/>
        <v>1.8333333333333333</v>
      </c>
      <c r="S87" s="551"/>
      <c r="T87" s="552"/>
    </row>
    <row r="88" spans="1:20">
      <c r="A88" s="619" t="s">
        <v>267</v>
      </c>
      <c r="B88" s="619" t="s">
        <v>260</v>
      </c>
      <c r="C88" s="1283">
        <v>21000</v>
      </c>
      <c r="D88" s="619" t="s">
        <v>268</v>
      </c>
      <c r="E88" s="664">
        <v>2</v>
      </c>
      <c r="F88" s="622">
        <v>29</v>
      </c>
      <c r="G88" s="621">
        <v>1250</v>
      </c>
      <c r="H88" s="547">
        <f t="shared" si="19"/>
        <v>1968.75</v>
      </c>
      <c r="I88" s="548">
        <f>H88/' ข้อมูลการใช้ไฟฟ้า '!$F$20*100</f>
        <v>2.0212719491537978E-2</v>
      </c>
      <c r="J88" s="546">
        <v>1.25</v>
      </c>
      <c r="K88" s="546" t="s">
        <v>269</v>
      </c>
      <c r="L88" s="657">
        <f>Q88/R88</f>
        <v>1.3542857142857143</v>
      </c>
      <c r="M88" s="546" t="s">
        <v>269</v>
      </c>
      <c r="N88" s="1013"/>
      <c r="O88" s="551"/>
      <c r="Q88" s="652">
        <v>2.37</v>
      </c>
      <c r="R88" s="553">
        <f>C88/12000</f>
        <v>1.75</v>
      </c>
      <c r="S88" s="551"/>
      <c r="T88" s="552"/>
    </row>
    <row r="89" spans="1:20">
      <c r="A89" s="619" t="s">
        <v>267</v>
      </c>
      <c r="B89" s="619" t="s">
        <v>260</v>
      </c>
      <c r="C89" s="1283">
        <v>20000</v>
      </c>
      <c r="D89" s="619" t="s">
        <v>268</v>
      </c>
      <c r="E89" s="664">
        <v>58</v>
      </c>
      <c r="F89" s="622" t="s">
        <v>1310</v>
      </c>
      <c r="G89" s="621">
        <v>1250</v>
      </c>
      <c r="H89" s="547">
        <f t="shared" si="19"/>
        <v>54375</v>
      </c>
      <c r="I89" s="548">
        <f>H89/' ข้อมูลการใช้ไฟฟ้า '!$F$20*100</f>
        <v>0.55825606214723933</v>
      </c>
      <c r="J89" s="546">
        <v>1.25</v>
      </c>
      <c r="K89" s="546" t="s">
        <v>269</v>
      </c>
      <c r="L89" s="657">
        <f t="shared" si="2"/>
        <v>1.452</v>
      </c>
      <c r="M89" s="546" t="s">
        <v>269</v>
      </c>
      <c r="N89" s="1013"/>
      <c r="O89" s="551"/>
      <c r="Q89" s="652">
        <v>2.42</v>
      </c>
      <c r="R89" s="553">
        <f t="shared" si="1"/>
        <v>1.6666666666666667</v>
      </c>
      <c r="S89" s="551"/>
      <c r="T89" s="552"/>
    </row>
    <row r="90" spans="1:20">
      <c r="A90" s="619" t="s">
        <v>267</v>
      </c>
      <c r="B90" s="619" t="s">
        <v>260</v>
      </c>
      <c r="C90" s="1283">
        <v>19200</v>
      </c>
      <c r="D90" s="619" t="s">
        <v>268</v>
      </c>
      <c r="E90" s="664">
        <v>1</v>
      </c>
      <c r="F90" s="620">
        <v>2</v>
      </c>
      <c r="G90" s="621">
        <v>1250</v>
      </c>
      <c r="H90" s="547">
        <f t="shared" si="19"/>
        <v>900</v>
      </c>
      <c r="I90" s="548">
        <f>H90/' ข้อมูลการใช้ไฟฟ้า '!$F$20*100</f>
        <v>9.2401003389887878E-3</v>
      </c>
      <c r="J90" s="546">
        <v>1.25</v>
      </c>
      <c r="K90" s="546" t="s">
        <v>269</v>
      </c>
      <c r="L90" s="657">
        <f t="shared" ref="L90" si="26">Q90/R90</f>
        <v>1.09375</v>
      </c>
      <c r="M90" s="546" t="s">
        <v>269</v>
      </c>
      <c r="N90" s="1013"/>
      <c r="O90" s="551"/>
      <c r="Q90" s="652">
        <v>1.75</v>
      </c>
      <c r="R90" s="553">
        <f t="shared" ref="R90" si="27">C90/12000</f>
        <v>1.6</v>
      </c>
      <c r="S90" s="551"/>
      <c r="T90" s="552"/>
    </row>
    <row r="91" spans="1:20">
      <c r="A91" s="619" t="s">
        <v>267</v>
      </c>
      <c r="B91" s="619" t="s">
        <v>260</v>
      </c>
      <c r="C91" s="1283">
        <v>19037</v>
      </c>
      <c r="D91" s="619" t="s">
        <v>268</v>
      </c>
      <c r="E91" s="664">
        <v>2</v>
      </c>
      <c r="F91" s="620">
        <v>14</v>
      </c>
      <c r="G91" s="621">
        <v>1250</v>
      </c>
      <c r="H91" s="547">
        <f t="shared" si="19"/>
        <v>1784.71875</v>
      </c>
      <c r="I91" s="548">
        <f>H91/' ข้อมูลการใช้ไฟฟ้า '!$F$20*100</f>
        <v>1.8323311474305163E-2</v>
      </c>
      <c r="J91" s="546">
        <v>1.25</v>
      </c>
      <c r="K91" s="546" t="s">
        <v>269</v>
      </c>
      <c r="L91" s="657">
        <f t="shared" si="2"/>
        <v>1.2922204128801806</v>
      </c>
      <c r="M91" s="546" t="s">
        <v>269</v>
      </c>
      <c r="N91" s="1013"/>
      <c r="O91" s="551"/>
      <c r="Q91" s="652">
        <v>2.0499999999999998</v>
      </c>
      <c r="R91" s="553">
        <f t="shared" si="1"/>
        <v>1.5864166666666666</v>
      </c>
      <c r="S91" s="551"/>
      <c r="T91" s="552"/>
    </row>
    <row r="92" spans="1:20">
      <c r="A92" s="619" t="s">
        <v>267</v>
      </c>
      <c r="B92" s="619" t="s">
        <v>260</v>
      </c>
      <c r="C92" s="1283">
        <v>19000</v>
      </c>
      <c r="D92" s="619" t="s">
        <v>268</v>
      </c>
      <c r="E92" s="664">
        <v>43</v>
      </c>
      <c r="F92" s="622" t="s">
        <v>1311</v>
      </c>
      <c r="G92" s="621">
        <v>1250</v>
      </c>
      <c r="H92" s="547">
        <f t="shared" si="19"/>
        <v>38296.874999999993</v>
      </c>
      <c r="I92" s="548">
        <f>H92/' ข้อมูลการใช้ไฟฟ้า '!$F$20*100</f>
        <v>0.39318551963301246</v>
      </c>
      <c r="J92" s="546">
        <v>1.25</v>
      </c>
      <c r="K92" s="546" t="s">
        <v>269</v>
      </c>
      <c r="L92" s="657">
        <f t="shared" si="2"/>
        <v>1.408421052631579</v>
      </c>
      <c r="M92" s="546" t="s">
        <v>269</v>
      </c>
      <c r="N92" s="1013"/>
      <c r="O92" s="551"/>
      <c r="Q92" s="652">
        <v>2.23</v>
      </c>
      <c r="R92" s="553">
        <f t="shared" si="1"/>
        <v>1.5833333333333333</v>
      </c>
      <c r="S92" s="551"/>
      <c r="T92" s="552"/>
    </row>
    <row r="93" spans="1:20">
      <c r="A93" s="619" t="s">
        <v>267</v>
      </c>
      <c r="B93" s="619" t="s">
        <v>260</v>
      </c>
      <c r="C93" s="1283">
        <v>18559</v>
      </c>
      <c r="D93" s="619" t="s">
        <v>268</v>
      </c>
      <c r="E93" s="664">
        <v>2</v>
      </c>
      <c r="F93" s="620">
        <v>12</v>
      </c>
      <c r="G93" s="621">
        <v>1250</v>
      </c>
      <c r="H93" s="547">
        <f t="shared" si="19"/>
        <v>1739.90625</v>
      </c>
      <c r="I93" s="548">
        <f>H93/' ข้อมูลการใช้ไฟฟ้า '!$F$20*100</f>
        <v>1.7863231478259679E-2</v>
      </c>
      <c r="J93" s="546">
        <v>1.25</v>
      </c>
      <c r="K93" s="546" t="s">
        <v>269</v>
      </c>
      <c r="L93" s="657">
        <f t="shared" si="2"/>
        <v>1.2414461986098388</v>
      </c>
      <c r="M93" s="546" t="s">
        <v>269</v>
      </c>
      <c r="N93" s="1013"/>
      <c r="O93" s="551"/>
      <c r="Q93" s="652">
        <v>1.92</v>
      </c>
      <c r="R93" s="553">
        <f t="shared" ref="R93:R121" si="28">C93/12000</f>
        <v>1.5465833333333334</v>
      </c>
      <c r="S93" s="551"/>
      <c r="T93" s="552"/>
    </row>
    <row r="94" spans="1:20">
      <c r="A94" s="619" t="s">
        <v>267</v>
      </c>
      <c r="B94" s="619" t="s">
        <v>260</v>
      </c>
      <c r="C94" s="1283">
        <v>18084</v>
      </c>
      <c r="D94" s="619" t="s">
        <v>268</v>
      </c>
      <c r="E94" s="664">
        <v>1</v>
      </c>
      <c r="F94" s="620">
        <v>4</v>
      </c>
      <c r="G94" s="621">
        <v>1250</v>
      </c>
      <c r="H94" s="547">
        <f t="shared" si="19"/>
        <v>847.68749999999989</v>
      </c>
      <c r="I94" s="548">
        <f>H94/' ข้อมูลการใช้ไฟฟ้า '!$F$20*100</f>
        <v>8.7030195067850646E-3</v>
      </c>
      <c r="J94" s="546">
        <v>1.25</v>
      </c>
      <c r="K94" s="546" t="s">
        <v>269</v>
      </c>
      <c r="L94" s="657">
        <f>Q94/R94</f>
        <v>1.0816191108161912</v>
      </c>
      <c r="M94" s="546" t="s">
        <v>269</v>
      </c>
      <c r="N94" s="1013"/>
      <c r="O94" s="551"/>
      <c r="Q94" s="652">
        <v>1.63</v>
      </c>
      <c r="R94" s="553">
        <f>C94/12000</f>
        <v>1.5069999999999999</v>
      </c>
      <c r="S94" s="551"/>
      <c r="T94" s="552"/>
    </row>
    <row r="95" spans="1:20">
      <c r="A95" s="619" t="s">
        <v>267</v>
      </c>
      <c r="B95" s="619" t="s">
        <v>260</v>
      </c>
      <c r="C95" s="1283">
        <v>18010</v>
      </c>
      <c r="D95" s="619" t="s">
        <v>268</v>
      </c>
      <c r="E95" s="664">
        <v>10</v>
      </c>
      <c r="F95" s="620">
        <v>4</v>
      </c>
      <c r="G95" s="621">
        <v>1250</v>
      </c>
      <c r="H95" s="547">
        <f t="shared" si="19"/>
        <v>8442.1875</v>
      </c>
      <c r="I95" s="548">
        <f>H95/' ข้อมูลการใช้ไฟฟ้า '!$F$20*100</f>
        <v>8.6674066200618793E-2</v>
      </c>
      <c r="J95" s="546">
        <v>1.25</v>
      </c>
      <c r="K95" s="546" t="s">
        <v>269</v>
      </c>
      <c r="L95" s="657">
        <f>Q95/R95</f>
        <v>0.96612992781787899</v>
      </c>
      <c r="M95" s="546" t="s">
        <v>269</v>
      </c>
      <c r="N95" s="1013"/>
      <c r="O95" s="551"/>
      <c r="Q95" s="652">
        <v>1.45</v>
      </c>
      <c r="R95" s="553">
        <f>C95/12000</f>
        <v>1.5008333333333332</v>
      </c>
      <c r="S95" s="551"/>
      <c r="T95" s="552"/>
    </row>
    <row r="96" spans="1:20">
      <c r="A96" s="619" t="s">
        <v>267</v>
      </c>
      <c r="B96" s="619" t="s">
        <v>260</v>
      </c>
      <c r="C96" s="1283">
        <v>18000</v>
      </c>
      <c r="D96" s="619" t="s">
        <v>268</v>
      </c>
      <c r="E96" s="664">
        <v>116</v>
      </c>
      <c r="F96" s="622" t="s">
        <v>1312</v>
      </c>
      <c r="G96" s="621">
        <v>1250</v>
      </c>
      <c r="H96" s="547">
        <f t="shared" si="19"/>
        <v>97875</v>
      </c>
      <c r="I96" s="548">
        <f>H96/' ข้อมูลการใช้ไฟฟ้า '!$F$20*100</f>
        <v>1.0048609118650307</v>
      </c>
      <c r="J96" s="546">
        <v>1.25</v>
      </c>
      <c r="K96" s="546" t="s">
        <v>269</v>
      </c>
      <c r="L96" s="657">
        <f t="shared" si="2"/>
        <v>1.2933333333333332</v>
      </c>
      <c r="M96" s="546" t="s">
        <v>269</v>
      </c>
      <c r="N96" s="1013"/>
      <c r="O96" s="551"/>
      <c r="Q96" s="652">
        <v>1.94</v>
      </c>
      <c r="R96" s="553">
        <f t="shared" si="28"/>
        <v>1.5</v>
      </c>
      <c r="S96" s="551"/>
      <c r="T96" s="552"/>
    </row>
    <row r="97" spans="1:20">
      <c r="A97" s="619" t="s">
        <v>267</v>
      </c>
      <c r="B97" s="619" t="s">
        <v>260</v>
      </c>
      <c r="C97" s="1283">
        <v>17992</v>
      </c>
      <c r="D97" s="619" t="s">
        <v>268</v>
      </c>
      <c r="E97" s="664">
        <v>2</v>
      </c>
      <c r="F97" s="622">
        <v>4</v>
      </c>
      <c r="G97" s="621">
        <v>1250</v>
      </c>
      <c r="H97" s="547">
        <f t="shared" si="19"/>
        <v>1686.75</v>
      </c>
      <c r="I97" s="548">
        <f>H97/' ข้อมูลการใช้ไฟฟ้า '!$F$20*100</f>
        <v>1.7317488051988156E-2</v>
      </c>
      <c r="J97" s="546">
        <v>1.25</v>
      </c>
      <c r="K97" s="546" t="s">
        <v>269</v>
      </c>
      <c r="L97" s="657">
        <f>Q97/R97</f>
        <v>1.0271231658514894</v>
      </c>
      <c r="M97" s="546" t="s">
        <v>269</v>
      </c>
      <c r="N97" s="1013"/>
      <c r="O97" s="551"/>
      <c r="Q97" s="652">
        <v>1.54</v>
      </c>
      <c r="R97" s="553">
        <f>C97/12000</f>
        <v>1.4993333333333334</v>
      </c>
      <c r="S97" s="551"/>
      <c r="T97" s="552"/>
    </row>
    <row r="98" spans="1:20">
      <c r="A98" s="619" t="s">
        <v>267</v>
      </c>
      <c r="B98" s="619" t="s">
        <v>260</v>
      </c>
      <c r="C98" s="1283">
        <v>17742</v>
      </c>
      <c r="D98" s="619" t="s">
        <v>268</v>
      </c>
      <c r="E98" s="664">
        <v>2</v>
      </c>
      <c r="F98" s="622">
        <v>4</v>
      </c>
      <c r="G98" s="621">
        <v>1250</v>
      </c>
      <c r="H98" s="547">
        <f t="shared" si="19"/>
        <v>1663.3125</v>
      </c>
      <c r="I98" s="548">
        <f>H98/' ข้อมูลการใช้ไฟฟ้า '!$F$20*100</f>
        <v>1.7076860438993657E-2</v>
      </c>
      <c r="J98" s="546">
        <v>1.25</v>
      </c>
      <c r="K98" s="546" t="s">
        <v>269</v>
      </c>
      <c r="L98" s="657">
        <f>Q98/R98</f>
        <v>0.90632397700372014</v>
      </c>
      <c r="M98" s="546" t="s">
        <v>269</v>
      </c>
      <c r="N98" s="1013"/>
      <c r="O98" s="551"/>
      <c r="Q98" s="652">
        <v>1.34</v>
      </c>
      <c r="R98" s="553">
        <f>C98/12000</f>
        <v>1.4784999999999999</v>
      </c>
      <c r="S98" s="551"/>
      <c r="T98" s="552"/>
    </row>
    <row r="99" spans="1:20">
      <c r="A99" s="619" t="s">
        <v>267</v>
      </c>
      <c r="B99" s="619" t="s">
        <v>260</v>
      </c>
      <c r="C99" s="1283">
        <v>17000</v>
      </c>
      <c r="D99" s="619" t="s">
        <v>268</v>
      </c>
      <c r="E99" s="664">
        <v>9</v>
      </c>
      <c r="F99" s="622" t="s">
        <v>1292</v>
      </c>
      <c r="G99" s="621">
        <v>1250</v>
      </c>
      <c r="H99" s="547">
        <f t="shared" si="19"/>
        <v>7171.875</v>
      </c>
      <c r="I99" s="548">
        <f>H99/' ข้อมูลการใช้ไฟฟ้า '!$F$20*100</f>
        <v>7.3632049576316902E-2</v>
      </c>
      <c r="J99" s="546">
        <v>1.25</v>
      </c>
      <c r="K99" s="546" t="s">
        <v>269</v>
      </c>
      <c r="L99" s="657">
        <f t="shared" si="2"/>
        <v>1.3129411764705883</v>
      </c>
      <c r="M99" s="546" t="s">
        <v>269</v>
      </c>
      <c r="N99" s="1013"/>
      <c r="O99" s="551"/>
      <c r="Q99" s="652">
        <v>1.86</v>
      </c>
      <c r="R99" s="553">
        <f t="shared" si="28"/>
        <v>1.4166666666666667</v>
      </c>
      <c r="S99" s="551"/>
      <c r="T99" s="552"/>
    </row>
    <row r="100" spans="1:20">
      <c r="A100" s="619" t="s">
        <v>267</v>
      </c>
      <c r="B100" s="619" t="s">
        <v>260</v>
      </c>
      <c r="C100" s="1283">
        <v>16500</v>
      </c>
      <c r="D100" s="619" t="s">
        <v>268</v>
      </c>
      <c r="E100" s="664">
        <v>1</v>
      </c>
      <c r="F100" s="622">
        <v>23</v>
      </c>
      <c r="G100" s="621">
        <v>1250</v>
      </c>
      <c r="H100" s="547">
        <f t="shared" si="19"/>
        <v>773.4375</v>
      </c>
      <c r="I100" s="548">
        <f>H100/' ข้อมูลการใช้ไฟฟ้า '!$F$20*100</f>
        <v>7.9407112288184898E-3</v>
      </c>
      <c r="J100" s="546">
        <v>1.25</v>
      </c>
      <c r="K100" s="546" t="s">
        <v>269</v>
      </c>
      <c r="L100" s="657">
        <f>Q100/R100</f>
        <v>1.330909090909091</v>
      </c>
      <c r="M100" s="546" t="s">
        <v>269</v>
      </c>
      <c r="N100" s="1013"/>
      <c r="O100" s="551"/>
      <c r="Q100" s="652">
        <v>1.83</v>
      </c>
      <c r="R100" s="553">
        <f>C100/12000</f>
        <v>1.375</v>
      </c>
      <c r="S100" s="551"/>
      <c r="T100" s="552"/>
    </row>
    <row r="101" spans="1:20">
      <c r="A101" s="619" t="s">
        <v>267</v>
      </c>
      <c r="B101" s="619" t="s">
        <v>260</v>
      </c>
      <c r="C101" s="1283">
        <v>16000</v>
      </c>
      <c r="D101" s="619" t="s">
        <v>268</v>
      </c>
      <c r="E101" s="664">
        <v>30</v>
      </c>
      <c r="F101" s="622" t="s">
        <v>1291</v>
      </c>
      <c r="G101" s="621">
        <v>1250</v>
      </c>
      <c r="H101" s="547">
        <f t="shared" si="19"/>
        <v>22500</v>
      </c>
      <c r="I101" s="548">
        <f>H101/' ข้อมูลการใช้ไฟฟ้า '!$F$20*100</f>
        <v>0.2310025084747197</v>
      </c>
      <c r="J101" s="546">
        <v>1.25</v>
      </c>
      <c r="K101" s="546" t="s">
        <v>269</v>
      </c>
      <c r="L101" s="657">
        <f t="shared" si="2"/>
        <v>1.32</v>
      </c>
      <c r="M101" s="546" t="s">
        <v>269</v>
      </c>
      <c r="N101" s="1013"/>
      <c r="O101" s="551"/>
      <c r="Q101" s="1011">
        <v>1.76</v>
      </c>
      <c r="R101" s="553">
        <f t="shared" si="28"/>
        <v>1.3333333333333333</v>
      </c>
      <c r="S101" s="551"/>
      <c r="T101" s="552"/>
    </row>
    <row r="102" spans="1:20">
      <c r="A102" s="619" t="s">
        <v>267</v>
      </c>
      <c r="B102" s="619" t="s">
        <v>260</v>
      </c>
      <c r="C102" s="1283">
        <v>15000</v>
      </c>
      <c r="D102" s="619" t="s">
        <v>268</v>
      </c>
      <c r="E102" s="664">
        <v>17</v>
      </c>
      <c r="F102" s="622" t="s">
        <v>1290</v>
      </c>
      <c r="G102" s="621">
        <v>1250</v>
      </c>
      <c r="H102" s="547">
        <f t="shared" si="19"/>
        <v>11953.125</v>
      </c>
      <c r="I102" s="548">
        <f>H102/' ข้อมูลการใช้ไฟฟ้า '!$F$20*100</f>
        <v>0.12272008262719486</v>
      </c>
      <c r="J102" s="546">
        <v>1.25</v>
      </c>
      <c r="K102" s="546" t="s">
        <v>269</v>
      </c>
      <c r="L102" s="657">
        <f t="shared" si="2"/>
        <v>1.3359999999999999</v>
      </c>
      <c r="M102" s="546" t="s">
        <v>269</v>
      </c>
      <c r="N102" s="1013"/>
      <c r="O102" s="551"/>
      <c r="Q102" s="652">
        <v>1.67</v>
      </c>
      <c r="R102" s="553">
        <f t="shared" si="28"/>
        <v>1.25</v>
      </c>
      <c r="S102" s="551"/>
      <c r="T102" s="552"/>
    </row>
    <row r="103" spans="1:20">
      <c r="A103" s="619" t="s">
        <v>267</v>
      </c>
      <c r="B103" s="619" t="s">
        <v>260</v>
      </c>
      <c r="C103" s="1283">
        <v>14000</v>
      </c>
      <c r="D103" s="619" t="s">
        <v>268</v>
      </c>
      <c r="E103" s="664">
        <v>11</v>
      </c>
      <c r="F103" s="620">
        <v>13</v>
      </c>
      <c r="G103" s="621">
        <v>1250</v>
      </c>
      <c r="H103" s="547">
        <f t="shared" si="19"/>
        <v>7218.75</v>
      </c>
      <c r="I103" s="548">
        <f>H103/' ข้อมูลการใช้ไฟฟ้า '!$F$20*100</f>
        <v>7.4113304802305907E-2</v>
      </c>
      <c r="J103" s="546">
        <v>1.25</v>
      </c>
      <c r="K103" s="546" t="s">
        <v>269</v>
      </c>
      <c r="L103" s="657">
        <f t="shared" si="2"/>
        <v>1.1828571428571426</v>
      </c>
      <c r="M103" s="546" t="s">
        <v>269</v>
      </c>
      <c r="N103" s="1013"/>
      <c r="O103" s="551"/>
      <c r="Q103" s="1011">
        <v>1.38</v>
      </c>
      <c r="R103" s="553">
        <f t="shared" si="28"/>
        <v>1.1666666666666667</v>
      </c>
      <c r="S103" s="551"/>
      <c r="T103" s="552"/>
    </row>
    <row r="104" spans="1:20">
      <c r="A104" s="619" t="s">
        <v>267</v>
      </c>
      <c r="B104" s="619" t="s">
        <v>260</v>
      </c>
      <c r="C104" s="1283">
        <v>13500</v>
      </c>
      <c r="D104" s="619" t="s">
        <v>268</v>
      </c>
      <c r="E104" s="664">
        <v>1</v>
      </c>
      <c r="F104" s="620">
        <v>2</v>
      </c>
      <c r="G104" s="621">
        <v>1250</v>
      </c>
      <c r="H104" s="547">
        <f t="shared" si="19"/>
        <v>632.8125</v>
      </c>
      <c r="I104" s="548">
        <f>H104/' ข้อมูลการใช้ไฟฟ้า '!$F$20*100</f>
        <v>6.4969455508514917E-3</v>
      </c>
      <c r="J104" s="546">
        <v>2.25</v>
      </c>
      <c r="K104" s="546" t="s">
        <v>269</v>
      </c>
      <c r="L104" s="657">
        <f t="shared" ref="L104" si="29">Q104/R104</f>
        <v>1.1111111111111112</v>
      </c>
      <c r="M104" s="546" t="s">
        <v>269</v>
      </c>
      <c r="N104" s="1013"/>
      <c r="O104" s="551"/>
      <c r="Q104" s="1011">
        <v>1.25</v>
      </c>
      <c r="R104" s="553">
        <f t="shared" ref="R104" si="30">C104/12000</f>
        <v>1.125</v>
      </c>
      <c r="S104" s="551"/>
      <c r="T104" s="552"/>
    </row>
    <row r="105" spans="1:20">
      <c r="A105" s="619" t="s">
        <v>267</v>
      </c>
      <c r="B105" s="619" t="s">
        <v>260</v>
      </c>
      <c r="C105" s="1283">
        <v>13489.34</v>
      </c>
      <c r="D105" s="619" t="s">
        <v>268</v>
      </c>
      <c r="E105" s="664">
        <v>1</v>
      </c>
      <c r="F105" s="620">
        <v>14</v>
      </c>
      <c r="G105" s="621">
        <v>1250</v>
      </c>
      <c r="H105" s="547">
        <f t="shared" si="19"/>
        <v>632.31281249999995</v>
      </c>
      <c r="I105" s="548">
        <f>H105/' ข้อมูลการใช้ไฟฟ้า '!$F$20*100</f>
        <v>6.4918153701424494E-3</v>
      </c>
      <c r="J105" s="546">
        <v>1.25</v>
      </c>
      <c r="K105" s="546" t="s">
        <v>269</v>
      </c>
      <c r="L105" s="657">
        <f t="shared" si="2"/>
        <v>1.2187401310961101</v>
      </c>
      <c r="M105" s="546" t="s">
        <v>269</v>
      </c>
      <c r="N105" s="1013"/>
      <c r="O105" s="551"/>
      <c r="Q105" s="652">
        <v>1.37</v>
      </c>
      <c r="R105" s="553">
        <f t="shared" si="28"/>
        <v>1.1241116666666666</v>
      </c>
      <c r="S105" s="551"/>
      <c r="T105" s="552"/>
    </row>
    <row r="106" spans="1:20">
      <c r="A106" s="619" t="s">
        <v>267</v>
      </c>
      <c r="B106" s="619" t="s">
        <v>260</v>
      </c>
      <c r="C106" s="1283">
        <v>13200</v>
      </c>
      <c r="D106" s="619" t="s">
        <v>268</v>
      </c>
      <c r="E106" s="664">
        <v>1</v>
      </c>
      <c r="F106" s="620">
        <v>6</v>
      </c>
      <c r="G106" s="621">
        <v>1250</v>
      </c>
      <c r="H106" s="547">
        <f t="shared" si="19"/>
        <v>618.75</v>
      </c>
      <c r="I106" s="548">
        <f>H106/' ข้อมูลการใช้ไฟฟ้า '!$F$20*100</f>
        <v>6.3525689830547924E-3</v>
      </c>
      <c r="J106" s="546">
        <v>1.25</v>
      </c>
      <c r="K106" s="546" t="s">
        <v>269</v>
      </c>
      <c r="L106" s="657">
        <f>Q106/R106</f>
        <v>1.1363636363636362</v>
      </c>
      <c r="M106" s="546" t="s">
        <v>269</v>
      </c>
      <c r="N106" s="1013"/>
      <c r="O106" s="551"/>
      <c r="Q106" s="652">
        <v>1.25</v>
      </c>
      <c r="R106" s="553">
        <f>C106/12000</f>
        <v>1.1000000000000001</v>
      </c>
      <c r="S106" s="551"/>
      <c r="T106" s="552"/>
    </row>
    <row r="107" spans="1:20">
      <c r="A107" s="619" t="s">
        <v>267</v>
      </c>
      <c r="B107" s="619" t="s">
        <v>260</v>
      </c>
      <c r="C107" s="1283">
        <v>13100</v>
      </c>
      <c r="D107" s="619" t="s">
        <v>268</v>
      </c>
      <c r="E107" s="664">
        <v>3</v>
      </c>
      <c r="F107" s="620">
        <v>14</v>
      </c>
      <c r="G107" s="621">
        <v>1250</v>
      </c>
      <c r="H107" s="547">
        <f t="shared" si="19"/>
        <v>1842.1874999999998</v>
      </c>
      <c r="I107" s="548">
        <f>H107/' ข้อมูลการใช้ไฟฟ้า '!$F$20*100</f>
        <v>1.8913330381367673E-2</v>
      </c>
      <c r="J107" s="546">
        <v>1.25</v>
      </c>
      <c r="K107" s="546" t="s">
        <v>269</v>
      </c>
      <c r="L107" s="657">
        <f>Q107/R107</f>
        <v>1.2732824427480915</v>
      </c>
      <c r="M107" s="546" t="s">
        <v>269</v>
      </c>
      <c r="N107" s="1013"/>
      <c r="O107" s="551"/>
      <c r="Q107" s="652">
        <v>1.39</v>
      </c>
      <c r="R107" s="553">
        <f>C107/12000</f>
        <v>1.0916666666666666</v>
      </c>
      <c r="S107" s="551"/>
      <c r="T107" s="552"/>
    </row>
    <row r="108" spans="1:20">
      <c r="A108" s="619" t="s">
        <v>267</v>
      </c>
      <c r="B108" s="619" t="s">
        <v>260</v>
      </c>
      <c r="C108" s="1283">
        <v>13040</v>
      </c>
      <c r="D108" s="619" t="s">
        <v>268</v>
      </c>
      <c r="E108" s="664">
        <v>7</v>
      </c>
      <c r="F108" s="620">
        <v>4</v>
      </c>
      <c r="G108" s="621">
        <v>1250</v>
      </c>
      <c r="H108" s="547">
        <f t="shared" si="19"/>
        <v>4278.75</v>
      </c>
      <c r="I108" s="548">
        <f>H108/' ข้อมูลการใช้ไฟฟ้า '!$F$20*100</f>
        <v>4.3928977028275862E-2</v>
      </c>
      <c r="J108" s="546">
        <v>1.25</v>
      </c>
      <c r="K108" s="546" t="s">
        <v>269</v>
      </c>
      <c r="L108" s="657">
        <f>Q108/R108</f>
        <v>1.1595092024539877</v>
      </c>
      <c r="M108" s="546" t="s">
        <v>269</v>
      </c>
      <c r="N108" s="1013"/>
      <c r="O108" s="551"/>
      <c r="Q108" s="652">
        <v>1.26</v>
      </c>
      <c r="R108" s="553">
        <f>C108/12000</f>
        <v>1.0866666666666667</v>
      </c>
      <c r="S108" s="551"/>
      <c r="T108" s="552"/>
    </row>
    <row r="109" spans="1:20">
      <c r="A109" s="619" t="s">
        <v>267</v>
      </c>
      <c r="B109" s="619" t="s">
        <v>260</v>
      </c>
      <c r="C109" s="1283">
        <v>13000</v>
      </c>
      <c r="D109" s="619" t="s">
        <v>268</v>
      </c>
      <c r="E109" s="664">
        <v>81</v>
      </c>
      <c r="F109" s="622" t="s">
        <v>1289</v>
      </c>
      <c r="G109" s="621">
        <v>1250</v>
      </c>
      <c r="H109" s="547">
        <f t="shared" si="19"/>
        <v>49359.375</v>
      </c>
      <c r="I109" s="548">
        <f>H109/' ข้อมูลการใช้ไฟฟ้า '!$F$20*100</f>
        <v>0.50676175296641646</v>
      </c>
      <c r="J109" s="546">
        <v>1.25</v>
      </c>
      <c r="K109" s="546" t="s">
        <v>269</v>
      </c>
      <c r="L109" s="657">
        <f t="shared" si="2"/>
        <v>1.3107692307692307</v>
      </c>
      <c r="M109" s="546" t="s">
        <v>269</v>
      </c>
      <c r="N109" s="1013"/>
      <c r="O109" s="551"/>
      <c r="Q109" s="652">
        <v>1.42</v>
      </c>
      <c r="R109" s="553">
        <f t="shared" si="28"/>
        <v>1.0833333333333333</v>
      </c>
      <c r="S109" s="551"/>
      <c r="T109" s="552"/>
    </row>
    <row r="110" spans="1:20">
      <c r="A110" s="619" t="s">
        <v>267</v>
      </c>
      <c r="B110" s="619" t="s">
        <v>260</v>
      </c>
      <c r="C110" s="1283">
        <v>12993</v>
      </c>
      <c r="D110" s="619" t="s">
        <v>268</v>
      </c>
      <c r="E110" s="664">
        <v>1</v>
      </c>
      <c r="F110" s="622">
        <v>18</v>
      </c>
      <c r="G110" s="621">
        <v>1250</v>
      </c>
      <c r="H110" s="547">
        <f t="shared" si="19"/>
        <v>609.04687500000011</v>
      </c>
      <c r="I110" s="548">
        <f>H110/' ข้อมูลการใช้ไฟฟ้า '!$F$20*100</f>
        <v>6.2529491512750704E-3</v>
      </c>
      <c r="J110" s="546">
        <v>1.25</v>
      </c>
      <c r="K110" s="546" t="s">
        <v>269</v>
      </c>
      <c r="L110" s="657">
        <f>Q110/R110</f>
        <v>1.2283537289309627</v>
      </c>
      <c r="M110" s="546" t="s">
        <v>269</v>
      </c>
      <c r="N110" s="1013"/>
      <c r="O110" s="551"/>
      <c r="Q110" s="652">
        <v>1.33</v>
      </c>
      <c r="R110" s="553">
        <f>C110/12000</f>
        <v>1.0827500000000001</v>
      </c>
      <c r="S110" s="551"/>
      <c r="T110" s="552"/>
    </row>
    <row r="111" spans="1:20">
      <c r="A111" s="619" t="s">
        <v>267</v>
      </c>
      <c r="B111" s="619" t="s">
        <v>260</v>
      </c>
      <c r="C111" s="1283">
        <v>12800</v>
      </c>
      <c r="D111" s="619" t="s">
        <v>268</v>
      </c>
      <c r="E111" s="664">
        <v>12</v>
      </c>
      <c r="F111" s="620">
        <v>14</v>
      </c>
      <c r="G111" s="621">
        <v>1250</v>
      </c>
      <c r="H111" s="547">
        <f t="shared" si="19"/>
        <v>7200</v>
      </c>
      <c r="I111" s="548">
        <f>H111/' ข้อมูลการใช้ไฟฟ้า '!$F$20*100</f>
        <v>7.3920802711910302E-2</v>
      </c>
      <c r="J111" s="546">
        <v>1.25</v>
      </c>
      <c r="K111" s="546" t="s">
        <v>269</v>
      </c>
      <c r="L111" s="657">
        <f t="shared" si="2"/>
        <v>1.2281250000000001</v>
      </c>
      <c r="M111" s="546" t="s">
        <v>269</v>
      </c>
      <c r="N111" s="1013"/>
      <c r="O111" s="551"/>
      <c r="Q111" s="652">
        <v>1.31</v>
      </c>
      <c r="R111" s="553">
        <f t="shared" si="28"/>
        <v>1.0666666666666667</v>
      </c>
      <c r="S111" s="551"/>
      <c r="T111" s="552"/>
    </row>
    <row r="112" spans="1:20">
      <c r="A112" s="619" t="s">
        <v>267</v>
      </c>
      <c r="B112" s="619" t="s">
        <v>260</v>
      </c>
      <c r="C112" s="1283">
        <v>12700</v>
      </c>
      <c r="D112" s="619" t="s">
        <v>268</v>
      </c>
      <c r="E112" s="664">
        <v>33</v>
      </c>
      <c r="F112" s="622" t="s">
        <v>1288</v>
      </c>
      <c r="G112" s="621">
        <v>1250</v>
      </c>
      <c r="H112" s="547">
        <f t="shared" si="19"/>
        <v>19645.3125</v>
      </c>
      <c r="I112" s="548">
        <f>H112/' ข้อมูลการใช้ไฟฟ้า '!$F$20*100</f>
        <v>0.20169406521198963</v>
      </c>
      <c r="J112" s="546">
        <v>1.25</v>
      </c>
      <c r="K112" s="546" t="s">
        <v>269</v>
      </c>
      <c r="L112" s="657">
        <f t="shared" si="2"/>
        <v>1.2188976377952756</v>
      </c>
      <c r="M112" s="546" t="s">
        <v>269</v>
      </c>
      <c r="N112" s="1013"/>
      <c r="O112" s="551"/>
      <c r="Q112" s="652">
        <v>1.29</v>
      </c>
      <c r="R112" s="553">
        <f t="shared" si="28"/>
        <v>1.0583333333333333</v>
      </c>
      <c r="S112" s="551"/>
      <c r="T112" s="552"/>
    </row>
    <row r="113" spans="1:20">
      <c r="A113" s="619" t="s">
        <v>267</v>
      </c>
      <c r="B113" s="619" t="s">
        <v>260</v>
      </c>
      <c r="C113" s="1283">
        <v>12582</v>
      </c>
      <c r="D113" s="619" t="s">
        <v>268</v>
      </c>
      <c r="E113" s="664">
        <v>1</v>
      </c>
      <c r="F113" s="622">
        <v>6</v>
      </c>
      <c r="G113" s="621">
        <v>1250</v>
      </c>
      <c r="H113" s="547">
        <f t="shared" si="19"/>
        <v>589.78125</v>
      </c>
      <c r="I113" s="548">
        <f>H113/' ข้อมูลการใช้ไฟฟ้า '!$F$20*100</f>
        <v>6.0551532533935906E-3</v>
      </c>
      <c r="J113" s="546">
        <v>1.25</v>
      </c>
      <c r="K113" s="546" t="s">
        <v>269</v>
      </c>
      <c r="L113" s="657">
        <f>Q113/R113</f>
        <v>1.1921793037672865</v>
      </c>
      <c r="M113" s="546" t="s">
        <v>269</v>
      </c>
      <c r="N113" s="1013"/>
      <c r="O113" s="551"/>
      <c r="Q113" s="652">
        <v>1.25</v>
      </c>
      <c r="R113" s="553">
        <f>C113/12000</f>
        <v>1.0485</v>
      </c>
      <c r="S113" s="551"/>
      <c r="T113" s="552"/>
    </row>
    <row r="114" spans="1:20">
      <c r="A114" s="619" t="s">
        <v>267</v>
      </c>
      <c r="B114" s="619" t="s">
        <v>260</v>
      </c>
      <c r="C114" s="1283">
        <v>12527</v>
      </c>
      <c r="D114" s="619" t="s">
        <v>268</v>
      </c>
      <c r="E114" s="664">
        <v>1</v>
      </c>
      <c r="F114" s="622">
        <v>9</v>
      </c>
      <c r="G114" s="621">
        <v>1250</v>
      </c>
      <c r="H114" s="547">
        <f t="shared" si="19"/>
        <v>587.203125</v>
      </c>
      <c r="I114" s="548">
        <f>H114/' ข้อมูลการใช้ไฟฟ้า '!$F$20*100</f>
        <v>6.0286842159641956E-3</v>
      </c>
      <c r="J114" s="546">
        <v>2.25</v>
      </c>
      <c r="K114" s="546" t="s">
        <v>269</v>
      </c>
      <c r="L114" s="657">
        <f>Q114/R114</f>
        <v>1.226151512732498</v>
      </c>
      <c r="M114" s="546" t="s">
        <v>269</v>
      </c>
      <c r="N114" s="1013"/>
      <c r="O114" s="551"/>
      <c r="Q114" s="652">
        <v>1.28</v>
      </c>
      <c r="R114" s="553">
        <f>C114/12000</f>
        <v>1.0439166666666666</v>
      </c>
      <c r="S114" s="551"/>
      <c r="T114" s="552"/>
    </row>
    <row r="115" spans="1:20">
      <c r="A115" s="619" t="s">
        <v>267</v>
      </c>
      <c r="B115" s="619" t="s">
        <v>260</v>
      </c>
      <c r="C115" s="1283">
        <v>12500</v>
      </c>
      <c r="D115" s="619" t="s">
        <v>268</v>
      </c>
      <c r="E115" s="664">
        <v>7</v>
      </c>
      <c r="F115" s="622" t="s">
        <v>1287</v>
      </c>
      <c r="G115" s="621">
        <v>1250</v>
      </c>
      <c r="H115" s="547">
        <f t="shared" si="19"/>
        <v>4101.5625</v>
      </c>
      <c r="I115" s="548">
        <f>H115/' ข้อมูลการใช้ไฟฟ้า '!$F$20*100</f>
        <v>4.2109832274037445E-2</v>
      </c>
      <c r="J115" s="546">
        <v>1.25</v>
      </c>
      <c r="K115" s="546" t="s">
        <v>269</v>
      </c>
      <c r="L115" s="657">
        <f t="shared" si="2"/>
        <v>1.1711999999999998</v>
      </c>
      <c r="M115" s="546" t="s">
        <v>269</v>
      </c>
      <c r="N115" s="1013"/>
      <c r="O115" s="551"/>
      <c r="Q115" s="1011">
        <v>1.22</v>
      </c>
      <c r="R115" s="553">
        <f t="shared" si="28"/>
        <v>1.0416666666666667</v>
      </c>
      <c r="S115" s="551"/>
      <c r="T115" s="552"/>
    </row>
    <row r="116" spans="1:20">
      <c r="A116" s="619" t="s">
        <v>267</v>
      </c>
      <c r="B116" s="619" t="s">
        <v>260</v>
      </c>
      <c r="C116" s="1283">
        <v>12490</v>
      </c>
      <c r="D116" s="619" t="s">
        <v>268</v>
      </c>
      <c r="E116" s="664">
        <v>23</v>
      </c>
      <c r="F116" s="622">
        <v>5</v>
      </c>
      <c r="G116" s="621">
        <v>1250</v>
      </c>
      <c r="H116" s="547">
        <f t="shared" si="19"/>
        <v>13465.78125</v>
      </c>
      <c r="I116" s="548">
        <f>H116/' ข้อมูลการใช้ไฟฟ้า '!$F$20*100</f>
        <v>0.13825018876985987</v>
      </c>
      <c r="J116" s="546">
        <v>2.25</v>
      </c>
      <c r="K116" s="546" t="s">
        <v>269</v>
      </c>
      <c r="L116" s="657">
        <f t="shared" ref="L116" si="31">Q116/R116</f>
        <v>1.1144915932746198</v>
      </c>
      <c r="M116" s="546" t="s">
        <v>269</v>
      </c>
      <c r="N116" s="1013"/>
      <c r="O116" s="551"/>
      <c r="Q116" s="1011">
        <v>1.1599999999999999</v>
      </c>
      <c r="R116" s="553">
        <f t="shared" ref="R116" si="32">C116/12000</f>
        <v>1.0408333333333333</v>
      </c>
      <c r="S116" s="551"/>
      <c r="T116" s="552"/>
    </row>
    <row r="117" spans="1:20">
      <c r="A117" s="619" t="s">
        <v>267</v>
      </c>
      <c r="B117" s="619" t="s">
        <v>260</v>
      </c>
      <c r="C117" s="1283">
        <v>12487</v>
      </c>
      <c r="D117" s="619" t="s">
        <v>268</v>
      </c>
      <c r="E117" s="664">
        <v>1</v>
      </c>
      <c r="F117" s="622">
        <v>4</v>
      </c>
      <c r="G117" s="621">
        <v>1250</v>
      </c>
      <c r="H117" s="547">
        <f t="shared" si="19"/>
        <v>585.328125</v>
      </c>
      <c r="I117" s="548">
        <f>H117/' ข้อมูลการใช้ไฟฟ้า '!$F$20*100</f>
        <v>6.0094340069246355E-3</v>
      </c>
      <c r="J117" s="546">
        <v>1.25</v>
      </c>
      <c r="K117" s="546" t="s">
        <v>269</v>
      </c>
      <c r="L117" s="657">
        <f>Q117/R117</f>
        <v>1.0090494113878432</v>
      </c>
      <c r="M117" s="546" t="s">
        <v>269</v>
      </c>
      <c r="N117" s="1013"/>
      <c r="O117" s="551"/>
      <c r="Q117" s="1011">
        <v>1.05</v>
      </c>
      <c r="R117" s="553">
        <f>C117/12000</f>
        <v>1.0405833333333334</v>
      </c>
      <c r="S117" s="551"/>
      <c r="T117" s="552"/>
    </row>
    <row r="118" spans="1:20">
      <c r="A118" s="619" t="s">
        <v>267</v>
      </c>
      <c r="B118" s="619" t="s">
        <v>260</v>
      </c>
      <c r="C118" s="1283">
        <v>12478</v>
      </c>
      <c r="D118" s="619" t="s">
        <v>268</v>
      </c>
      <c r="E118" s="664">
        <v>1</v>
      </c>
      <c r="F118" s="622">
        <v>3</v>
      </c>
      <c r="G118" s="621">
        <v>1250</v>
      </c>
      <c r="H118" s="547">
        <f t="shared" si="19"/>
        <v>584.90625</v>
      </c>
      <c r="I118" s="548">
        <f>H118/' ข้อมูลการใช้ไฟฟ้า '!$F$20*100</f>
        <v>6.0051027098907347E-3</v>
      </c>
      <c r="J118" s="546">
        <v>1.25</v>
      </c>
      <c r="K118" s="546" t="s">
        <v>269</v>
      </c>
      <c r="L118" s="657">
        <f>Q118/R118</f>
        <v>0.99054335630710044</v>
      </c>
      <c r="M118" s="546" t="s">
        <v>269</v>
      </c>
      <c r="N118" s="1013"/>
      <c r="O118" s="551"/>
      <c r="Q118" s="1011">
        <v>1.03</v>
      </c>
      <c r="R118" s="553">
        <f>C118/12000</f>
        <v>1.0398333333333334</v>
      </c>
      <c r="S118" s="551"/>
      <c r="T118" s="552"/>
    </row>
    <row r="119" spans="1:20">
      <c r="A119" s="619" t="s">
        <v>267</v>
      </c>
      <c r="B119" s="619" t="s">
        <v>260</v>
      </c>
      <c r="C119" s="1283">
        <v>12314</v>
      </c>
      <c r="D119" s="619" t="s">
        <v>268</v>
      </c>
      <c r="E119" s="664">
        <v>1</v>
      </c>
      <c r="F119" s="622">
        <v>9</v>
      </c>
      <c r="G119" s="621">
        <v>1250</v>
      </c>
      <c r="H119" s="547">
        <f t="shared" si="19"/>
        <v>577.21875</v>
      </c>
      <c r="I119" s="548">
        <f>H119/' ข้อมูลการใช้ไฟฟ้า '!$F$20*100</f>
        <v>5.9261768528285387E-3</v>
      </c>
      <c r="J119" s="546">
        <v>1.25</v>
      </c>
      <c r="K119" s="546" t="s">
        <v>269</v>
      </c>
      <c r="L119" s="657">
        <f>Q119/R119</f>
        <v>1.2278707162579179</v>
      </c>
      <c r="M119" s="546" t="s">
        <v>269</v>
      </c>
      <c r="N119" s="1013"/>
      <c r="O119" s="551"/>
      <c r="Q119" s="1011">
        <v>1.26</v>
      </c>
      <c r="R119" s="553">
        <f>C119/12000</f>
        <v>1.0261666666666667</v>
      </c>
      <c r="S119" s="551"/>
      <c r="T119" s="552"/>
    </row>
    <row r="120" spans="1:20">
      <c r="A120" s="619" t="s">
        <v>267</v>
      </c>
      <c r="B120" s="619" t="s">
        <v>260</v>
      </c>
      <c r="C120" s="1283">
        <v>12264</v>
      </c>
      <c r="D120" s="619" t="s">
        <v>268</v>
      </c>
      <c r="E120" s="664">
        <v>10</v>
      </c>
      <c r="F120" s="622">
        <v>8</v>
      </c>
      <c r="G120" s="621">
        <v>1250</v>
      </c>
      <c r="H120" s="547">
        <f t="shared" si="19"/>
        <v>5748.75</v>
      </c>
      <c r="I120" s="548">
        <f>H120/' ข้อมูลการใช้ไฟฟ้า '!$F$20*100</f>
        <v>5.9021140915290884E-2</v>
      </c>
      <c r="J120" s="546">
        <v>1.25</v>
      </c>
      <c r="K120" s="546" t="s">
        <v>269</v>
      </c>
      <c r="L120" s="657">
        <f>Q120/R120</f>
        <v>1.2426614481409002</v>
      </c>
      <c r="M120" s="546" t="s">
        <v>269</v>
      </c>
      <c r="N120" s="1013"/>
      <c r="O120" s="551"/>
      <c r="Q120" s="1011">
        <v>1.27</v>
      </c>
      <c r="R120" s="553">
        <f>C120/12000</f>
        <v>1.022</v>
      </c>
      <c r="S120" s="551"/>
      <c r="T120" s="552"/>
    </row>
    <row r="121" spans="1:20">
      <c r="A121" s="619" t="s">
        <v>267</v>
      </c>
      <c r="B121" s="619" t="s">
        <v>260</v>
      </c>
      <c r="C121" s="1283">
        <v>12000</v>
      </c>
      <c r="D121" s="619" t="s">
        <v>268</v>
      </c>
      <c r="E121" s="664">
        <v>171</v>
      </c>
      <c r="F121" s="622" t="s">
        <v>1286</v>
      </c>
      <c r="G121" s="621">
        <v>1250</v>
      </c>
      <c r="H121" s="547">
        <f t="shared" si="19"/>
        <v>96187.5</v>
      </c>
      <c r="I121" s="548">
        <f>H121/' ข้อมูลการใช้ไฟฟ้า '!$F$20*100</f>
        <v>0.98753572372942666</v>
      </c>
      <c r="J121" s="546">
        <v>1.25</v>
      </c>
      <c r="K121" s="546" t="s">
        <v>269</v>
      </c>
      <c r="L121" s="657">
        <f t="shared" si="2"/>
        <v>1.25</v>
      </c>
      <c r="M121" s="546" t="s">
        <v>269</v>
      </c>
      <c r="N121" s="1013"/>
      <c r="O121" s="551"/>
      <c r="Q121" s="652">
        <v>1.25</v>
      </c>
      <c r="R121" s="553">
        <f t="shared" si="28"/>
        <v>1</v>
      </c>
      <c r="S121" s="551"/>
      <c r="T121" s="552"/>
    </row>
    <row r="122" spans="1:20">
      <c r="A122" s="619" t="s">
        <v>267</v>
      </c>
      <c r="B122" s="619" t="s">
        <v>260</v>
      </c>
      <c r="C122" s="1283">
        <v>11800</v>
      </c>
      <c r="D122" s="619" t="s">
        <v>268</v>
      </c>
      <c r="E122" s="664">
        <v>1</v>
      </c>
      <c r="F122" s="622">
        <v>5</v>
      </c>
      <c r="G122" s="621">
        <v>1250</v>
      </c>
      <c r="H122" s="547">
        <f t="shared" si="19"/>
        <v>553.12499999999989</v>
      </c>
      <c r="I122" s="548">
        <f>H122/' ข้อมูลการใช้ไฟฟ้า '!$F$20*100</f>
        <v>5.6788116666701919E-3</v>
      </c>
      <c r="J122" s="546">
        <v>2.25</v>
      </c>
      <c r="K122" s="546" t="s">
        <v>269</v>
      </c>
      <c r="L122" s="657">
        <f t="shared" ref="L122" si="33">Q122/R122</f>
        <v>1.0677966101694916</v>
      </c>
      <c r="M122" s="546" t="s">
        <v>269</v>
      </c>
      <c r="N122" s="1013"/>
      <c r="O122" s="551"/>
      <c r="Q122" s="652">
        <v>1.05</v>
      </c>
      <c r="R122" s="553">
        <f t="shared" ref="R122" si="34">C122/12000</f>
        <v>0.98333333333333328</v>
      </c>
      <c r="S122" s="551"/>
      <c r="T122" s="552"/>
    </row>
    <row r="123" spans="1:20">
      <c r="A123" s="619" t="s">
        <v>267</v>
      </c>
      <c r="B123" s="619" t="s">
        <v>260</v>
      </c>
      <c r="C123" s="1283">
        <v>11000</v>
      </c>
      <c r="D123" s="619" t="s">
        <v>268</v>
      </c>
      <c r="E123" s="664">
        <v>1</v>
      </c>
      <c r="F123" s="622">
        <v>19</v>
      </c>
      <c r="G123" s="621">
        <v>1250</v>
      </c>
      <c r="H123" s="547">
        <f t="shared" si="19"/>
        <v>515.625</v>
      </c>
      <c r="I123" s="548">
        <f>H123/' ข้อมูลการใช้ไฟฟ้า '!$F$20*100</f>
        <v>5.2938074858789935E-3</v>
      </c>
      <c r="J123" s="546">
        <v>1.25</v>
      </c>
      <c r="K123" s="546" t="s">
        <v>269</v>
      </c>
      <c r="L123" s="657">
        <f>Q123/R123</f>
        <v>1.3527272727272728</v>
      </c>
      <c r="M123" s="546" t="s">
        <v>269</v>
      </c>
      <c r="N123" s="1013"/>
      <c r="O123" s="551"/>
      <c r="Q123" s="652">
        <v>1.24</v>
      </c>
      <c r="R123" s="553">
        <f t="shared" ref="R123:R129" si="35">C123/12000</f>
        <v>0.91666666666666663</v>
      </c>
      <c r="S123" s="551"/>
      <c r="T123" s="552"/>
    </row>
    <row r="124" spans="1:20">
      <c r="A124" s="619" t="s">
        <v>267</v>
      </c>
      <c r="B124" s="619" t="s">
        <v>260</v>
      </c>
      <c r="C124" s="1283">
        <v>10000</v>
      </c>
      <c r="D124" s="619" t="s">
        <v>268</v>
      </c>
      <c r="E124" s="664">
        <v>5</v>
      </c>
      <c r="F124" s="622" t="s">
        <v>1285</v>
      </c>
      <c r="G124" s="621">
        <v>1250</v>
      </c>
      <c r="H124" s="547">
        <f t="shared" si="19"/>
        <v>2343.7500000000005</v>
      </c>
      <c r="I124" s="548">
        <f>H124/' ข้อมูลการใช้ไฟฟ้า '!$F$20*100</f>
        <v>2.4062761299449974E-2</v>
      </c>
      <c r="J124" s="546">
        <v>1.25</v>
      </c>
      <c r="K124" s="546" t="s">
        <v>269</v>
      </c>
      <c r="L124" s="657">
        <f t="shared" si="2"/>
        <v>1.3559999999999999</v>
      </c>
      <c r="M124" s="546" t="s">
        <v>269</v>
      </c>
      <c r="N124" s="1013"/>
      <c r="O124" s="551"/>
      <c r="Q124" s="652">
        <v>1.1299999999999999</v>
      </c>
      <c r="R124" s="553">
        <f t="shared" si="35"/>
        <v>0.83333333333333337</v>
      </c>
      <c r="S124" s="551"/>
      <c r="T124" s="552"/>
    </row>
    <row r="125" spans="1:20">
      <c r="A125" s="619" t="s">
        <v>267</v>
      </c>
      <c r="B125" s="619" t="s">
        <v>260</v>
      </c>
      <c r="C125" s="1283">
        <v>9600</v>
      </c>
      <c r="D125" s="619" t="s">
        <v>268</v>
      </c>
      <c r="E125" s="664">
        <v>8</v>
      </c>
      <c r="F125" s="622" t="s">
        <v>1284</v>
      </c>
      <c r="G125" s="621">
        <v>1250</v>
      </c>
      <c r="H125" s="547">
        <f t="shared" si="19"/>
        <v>3600</v>
      </c>
      <c r="I125" s="548">
        <f>H125/' ข้อมูลการใช้ไฟฟ้า '!$F$20*100</f>
        <v>3.6960401355955151E-2</v>
      </c>
      <c r="J125" s="546">
        <v>1.25</v>
      </c>
      <c r="K125" s="546" t="s">
        <v>269</v>
      </c>
      <c r="L125" s="657">
        <f t="shared" si="2"/>
        <v>1.4249999999999998</v>
      </c>
      <c r="M125" s="546" t="s">
        <v>269</v>
      </c>
      <c r="N125" s="1013"/>
      <c r="O125" s="551"/>
      <c r="Q125" s="652">
        <v>1.1399999999999999</v>
      </c>
      <c r="R125" s="553">
        <f t="shared" si="35"/>
        <v>0.8</v>
      </c>
      <c r="S125" s="551"/>
      <c r="T125" s="552"/>
    </row>
    <row r="126" spans="1:20">
      <c r="A126" s="619" t="s">
        <v>267</v>
      </c>
      <c r="B126" s="619" t="s">
        <v>260</v>
      </c>
      <c r="C126" s="1283">
        <v>9500</v>
      </c>
      <c r="D126" s="619" t="s">
        <v>268</v>
      </c>
      <c r="E126" s="664">
        <v>2</v>
      </c>
      <c r="F126" s="620">
        <v>13</v>
      </c>
      <c r="G126" s="621">
        <v>1250</v>
      </c>
      <c r="H126" s="547">
        <f t="shared" si="19"/>
        <v>890.625</v>
      </c>
      <c r="I126" s="548">
        <f>H126/' ข้อมูลการใช้ไฟฟ้า '!$F$20*100</f>
        <v>9.1438492937909888E-3</v>
      </c>
      <c r="J126" s="546">
        <v>1.25</v>
      </c>
      <c r="K126" s="546" t="s">
        <v>269</v>
      </c>
      <c r="L126" s="657">
        <f t="shared" si="2"/>
        <v>1.4273684210526316</v>
      </c>
      <c r="M126" s="546" t="s">
        <v>269</v>
      </c>
      <c r="N126" s="1013"/>
      <c r="O126" s="551"/>
      <c r="Q126" s="652">
        <v>1.1299999999999999</v>
      </c>
      <c r="R126" s="553">
        <f t="shared" si="35"/>
        <v>0.79166666666666663</v>
      </c>
      <c r="S126" s="551"/>
      <c r="T126" s="552"/>
    </row>
    <row r="127" spans="1:20">
      <c r="A127" s="619" t="s">
        <v>267</v>
      </c>
      <c r="B127" s="619" t="s">
        <v>260</v>
      </c>
      <c r="C127" s="1283">
        <v>9400</v>
      </c>
      <c r="D127" s="619" t="s">
        <v>268</v>
      </c>
      <c r="E127" s="664">
        <v>11</v>
      </c>
      <c r="F127" s="622">
        <v>11</v>
      </c>
      <c r="G127" s="621">
        <v>1250</v>
      </c>
      <c r="H127" s="547">
        <f t="shared" si="19"/>
        <v>4846.875</v>
      </c>
      <c r="I127" s="548">
        <f>H127/' ข้อมูลการใช้ไฟฟ้า '!$F$20*100</f>
        <v>4.9761790367262533E-2</v>
      </c>
      <c r="J127" s="546">
        <v>1.25</v>
      </c>
      <c r="K127" s="546" t="s">
        <v>269</v>
      </c>
      <c r="L127" s="657">
        <f t="shared" si="2"/>
        <v>1.5702127659574467</v>
      </c>
      <c r="M127" s="546" t="s">
        <v>269</v>
      </c>
      <c r="N127" s="1013"/>
      <c r="O127" s="551"/>
      <c r="Q127" s="652">
        <v>1.23</v>
      </c>
      <c r="R127" s="553">
        <f t="shared" si="35"/>
        <v>0.78333333333333333</v>
      </c>
      <c r="S127" s="551"/>
      <c r="T127" s="552"/>
    </row>
    <row r="128" spans="1:20">
      <c r="A128" s="619" t="s">
        <v>267</v>
      </c>
      <c r="B128" s="619" t="s">
        <v>260</v>
      </c>
      <c r="C128" s="1283">
        <v>9205</v>
      </c>
      <c r="D128" s="619" t="s">
        <v>268</v>
      </c>
      <c r="E128" s="664">
        <v>5</v>
      </c>
      <c r="F128" s="622">
        <v>8</v>
      </c>
      <c r="G128" s="621">
        <v>1250</v>
      </c>
      <c r="H128" s="547">
        <f t="shared" si="19"/>
        <v>2157.421875</v>
      </c>
      <c r="I128" s="548">
        <f>H128/' ข้อมูลการใช้ไฟฟ้า '!$F$20*100</f>
        <v>2.2149771776143697E-2</v>
      </c>
      <c r="J128" s="546">
        <v>1.25</v>
      </c>
      <c r="K128" s="546" t="s">
        <v>269</v>
      </c>
      <c r="L128" s="657">
        <f>Q128/R128</f>
        <v>1.3688212927756656</v>
      </c>
      <c r="M128" s="546" t="s">
        <v>269</v>
      </c>
      <c r="N128" s="1013"/>
      <c r="O128" s="551"/>
      <c r="Q128" s="652">
        <v>1.05</v>
      </c>
      <c r="R128" s="553">
        <f t="shared" si="35"/>
        <v>0.76708333333333334</v>
      </c>
      <c r="S128" s="551"/>
      <c r="T128" s="552"/>
    </row>
    <row r="129" spans="1:20">
      <c r="A129" s="619" t="s">
        <v>267</v>
      </c>
      <c r="B129" s="619" t="s">
        <v>260</v>
      </c>
      <c r="C129" s="1283">
        <v>9000</v>
      </c>
      <c r="D129" s="619" t="s">
        <v>268</v>
      </c>
      <c r="E129" s="664">
        <v>84</v>
      </c>
      <c r="F129" s="622" t="s">
        <v>1283</v>
      </c>
      <c r="G129" s="621">
        <v>1250</v>
      </c>
      <c r="H129" s="547">
        <f t="shared" si="19"/>
        <v>35437.5</v>
      </c>
      <c r="I129" s="548">
        <f>H129/' ข้อมูลการใช้ไฟฟ้า '!$F$20*100</f>
        <v>0.36382895084768357</v>
      </c>
      <c r="J129" s="546">
        <v>1.25</v>
      </c>
      <c r="K129" s="546" t="s">
        <v>269</v>
      </c>
      <c r="L129" s="657">
        <f>Q129/R129</f>
        <v>1.5066666666666666</v>
      </c>
      <c r="M129" s="546" t="s">
        <v>269</v>
      </c>
      <c r="N129" s="1013"/>
      <c r="O129" s="551"/>
      <c r="P129" s="665"/>
      <c r="Q129" s="652">
        <v>1.1299999999999999</v>
      </c>
      <c r="R129" s="553">
        <f t="shared" si="35"/>
        <v>0.75</v>
      </c>
      <c r="S129" s="551"/>
      <c r="T129" s="552"/>
    </row>
    <row r="130" spans="1:20" ht="23.4">
      <c r="A130" s="1282" t="s">
        <v>270</v>
      </c>
      <c r="B130" s="1282" t="s">
        <v>271</v>
      </c>
      <c r="C130" s="684">
        <v>36</v>
      </c>
      <c r="D130" s="1282" t="s">
        <v>159</v>
      </c>
      <c r="E130" s="684">
        <v>2885</v>
      </c>
      <c r="F130" s="1283">
        <v>10</v>
      </c>
      <c r="G130" s="621">
        <v>1000</v>
      </c>
      <c r="H130" s="1284">
        <f>(C130/1000)*E130*G130*75/100</f>
        <v>77894.999999999985</v>
      </c>
      <c r="I130" s="1285">
        <f>H130/' ข้อมูลการใช้ไฟฟ้า '!$F$20*100</f>
        <v>0.79973068433947936</v>
      </c>
      <c r="J130" s="1285">
        <v>15</v>
      </c>
      <c r="K130" s="1285" t="s">
        <v>952</v>
      </c>
      <c r="L130" s="1286">
        <v>15</v>
      </c>
      <c r="M130" s="1285" t="s">
        <v>952</v>
      </c>
      <c r="N130" s="1287"/>
      <c r="O130" s="1288"/>
      <c r="P130" s="632"/>
      <c r="Q130" s="651" t="s">
        <v>450</v>
      </c>
      <c r="R130" s="565">
        <f>'4.2.1 SEC(พื้นที่)_63'!B22</f>
        <v>351038.48000000004</v>
      </c>
    </row>
    <row r="131" spans="1:20" ht="23.4">
      <c r="A131" s="1282" t="s">
        <v>270</v>
      </c>
      <c r="B131" s="1282" t="s">
        <v>271</v>
      </c>
      <c r="C131" s="684">
        <v>32</v>
      </c>
      <c r="D131" s="1282" t="s">
        <v>159</v>
      </c>
      <c r="E131" s="684">
        <v>51</v>
      </c>
      <c r="F131" s="1283">
        <v>10</v>
      </c>
      <c r="G131" s="621">
        <v>1000</v>
      </c>
      <c r="H131" s="1284">
        <f t="shared" ref="H131:H188" si="36">(C131/1000)*E131*G131*75/100</f>
        <v>1224.0000000000002</v>
      </c>
      <c r="I131" s="1285">
        <f>H131/' ข้อมูลการใช้ไฟฟ้า '!$F$20*100</f>
        <v>1.2566536461024755E-2</v>
      </c>
      <c r="J131" s="1285">
        <v>15</v>
      </c>
      <c r="K131" s="1285" t="s">
        <v>952</v>
      </c>
      <c r="L131" s="1286">
        <v>15</v>
      </c>
      <c r="M131" s="1285" t="s">
        <v>952</v>
      </c>
      <c r="N131" s="1287"/>
      <c r="O131" s="1288"/>
      <c r="Q131" s="651" t="s">
        <v>458</v>
      </c>
      <c r="R131" s="534">
        <f>SUM(E130:E188)</f>
        <v>58163</v>
      </c>
      <c r="S131" s="534">
        <f>[9]แสงสว่าง!$E$765</f>
        <v>63115</v>
      </c>
      <c r="T131" s="566"/>
    </row>
    <row r="132" spans="1:20" ht="23.4">
      <c r="A132" s="1282" t="s">
        <v>270</v>
      </c>
      <c r="B132" s="1282" t="s">
        <v>1035</v>
      </c>
      <c r="C132" s="684">
        <v>28</v>
      </c>
      <c r="D132" s="1282" t="s">
        <v>159</v>
      </c>
      <c r="E132" s="684">
        <v>20003</v>
      </c>
      <c r="F132" s="1283">
        <v>10</v>
      </c>
      <c r="G132" s="621">
        <v>1000</v>
      </c>
      <c r="H132" s="1284">
        <f t="shared" si="36"/>
        <v>420063.00000000006</v>
      </c>
      <c r="I132" s="1285">
        <f>H132/' ข้อมูลการใช้ไฟฟ้า '!$F$20*100</f>
        <v>4.3126936318851641</v>
      </c>
      <c r="J132" s="1285">
        <v>15</v>
      </c>
      <c r="K132" s="1285" t="s">
        <v>952</v>
      </c>
      <c r="L132" s="1286">
        <v>15</v>
      </c>
      <c r="M132" s="1285" t="s">
        <v>952</v>
      </c>
      <c r="N132" s="1287"/>
      <c r="O132" s="1288"/>
      <c r="Q132" s="650"/>
      <c r="R132" s="527"/>
      <c r="S132" s="528"/>
      <c r="T132" s="528"/>
    </row>
    <row r="133" spans="1:20" ht="23.4">
      <c r="A133" s="1282" t="s">
        <v>270</v>
      </c>
      <c r="B133" s="1282" t="s">
        <v>271</v>
      </c>
      <c r="C133" s="684">
        <v>18</v>
      </c>
      <c r="D133" s="1282" t="s">
        <v>159</v>
      </c>
      <c r="E133" s="684">
        <v>979</v>
      </c>
      <c r="F133" s="1283">
        <v>10</v>
      </c>
      <c r="G133" s="621">
        <v>1000</v>
      </c>
      <c r="H133" s="1284">
        <f t="shared" si="36"/>
        <v>13216.5</v>
      </c>
      <c r="I133" s="1285">
        <f>H133/' ข้อมูลการใช้ไฟฟ้า '!$F$20*100</f>
        <v>0.13569087347805037</v>
      </c>
      <c r="J133" s="1285">
        <v>15</v>
      </c>
      <c r="K133" s="1285" t="s">
        <v>952</v>
      </c>
      <c r="L133" s="1286">
        <v>15</v>
      </c>
      <c r="M133" s="1285" t="s">
        <v>952</v>
      </c>
      <c r="N133" s="1287"/>
      <c r="O133" s="1288"/>
    </row>
    <row r="134" spans="1:20" ht="23.4">
      <c r="A134" s="1282" t="s">
        <v>270</v>
      </c>
      <c r="B134" s="1282" t="s">
        <v>1036</v>
      </c>
      <c r="C134" s="684">
        <v>18</v>
      </c>
      <c r="D134" s="1282" t="s">
        <v>159</v>
      </c>
      <c r="E134" s="684">
        <v>25674</v>
      </c>
      <c r="F134" s="1283">
        <v>5</v>
      </c>
      <c r="G134" s="621">
        <v>1000</v>
      </c>
      <c r="H134" s="1284">
        <f t="shared" si="36"/>
        <v>346598.99999999994</v>
      </c>
      <c r="I134" s="1285">
        <f>H134/' ข้อมูลการใช้ไฟฟ้า '!$F$20*100</f>
        <v>3.5584550415479721</v>
      </c>
      <c r="J134" s="1285">
        <v>15</v>
      </c>
      <c r="K134" s="1285" t="s">
        <v>952</v>
      </c>
      <c r="L134" s="1286">
        <v>15</v>
      </c>
      <c r="M134" s="1285" t="s">
        <v>952</v>
      </c>
      <c r="N134" s="1287"/>
      <c r="O134" s="1288"/>
    </row>
    <row r="135" spans="1:20" ht="23.4">
      <c r="A135" s="1282" t="s">
        <v>270</v>
      </c>
      <c r="B135" s="1282" t="s">
        <v>271</v>
      </c>
      <c r="C135" s="684">
        <v>10</v>
      </c>
      <c r="D135" s="1282" t="s">
        <v>159</v>
      </c>
      <c r="E135" s="684">
        <v>5</v>
      </c>
      <c r="F135" s="1283">
        <v>10</v>
      </c>
      <c r="G135" s="621">
        <v>1000</v>
      </c>
      <c r="H135" s="1284">
        <f t="shared" si="36"/>
        <v>37.5</v>
      </c>
      <c r="I135" s="1285">
        <f>H135/' ข้อมูลการใช้ไฟฟ้า '!$F$20*100</f>
        <v>3.8500418079119955E-4</v>
      </c>
      <c r="J135" s="1285">
        <v>15</v>
      </c>
      <c r="K135" s="1285" t="s">
        <v>952</v>
      </c>
      <c r="L135" s="1286">
        <v>15</v>
      </c>
      <c r="M135" s="1285" t="s">
        <v>952</v>
      </c>
      <c r="N135" s="1287"/>
      <c r="O135" s="1288"/>
    </row>
    <row r="136" spans="1:20" ht="23.4">
      <c r="A136" s="1282" t="s">
        <v>270</v>
      </c>
      <c r="B136" s="1282" t="s">
        <v>1036</v>
      </c>
      <c r="C136" s="684">
        <v>9</v>
      </c>
      <c r="D136" s="1282" t="s">
        <v>159</v>
      </c>
      <c r="E136" s="684">
        <v>2817</v>
      </c>
      <c r="F136" s="1283">
        <v>5</v>
      </c>
      <c r="G136" s="621">
        <v>1000</v>
      </c>
      <c r="H136" s="1284">
        <f t="shared" si="36"/>
        <v>19014.749999999996</v>
      </c>
      <c r="I136" s="1285">
        <f>H136/' ข้อมูลการใช้ไฟฟ้า '!$F$20*100</f>
        <v>0.1952202199119856</v>
      </c>
      <c r="J136" s="1285">
        <v>15</v>
      </c>
      <c r="K136" s="1285" t="s">
        <v>952</v>
      </c>
      <c r="L136" s="1286">
        <v>15</v>
      </c>
      <c r="M136" s="1285" t="s">
        <v>952</v>
      </c>
      <c r="N136" s="1287"/>
      <c r="O136" s="1288"/>
    </row>
    <row r="137" spans="1:20" ht="23.4">
      <c r="A137" s="1282" t="s">
        <v>270</v>
      </c>
      <c r="B137" s="1282" t="s">
        <v>1036</v>
      </c>
      <c r="C137" s="684">
        <v>4</v>
      </c>
      <c r="D137" s="1282" t="s">
        <v>159</v>
      </c>
      <c r="E137" s="684">
        <v>146</v>
      </c>
      <c r="F137" s="1283">
        <v>5</v>
      </c>
      <c r="G137" s="621">
        <v>1000</v>
      </c>
      <c r="H137" s="1284">
        <f t="shared" si="36"/>
        <v>438</v>
      </c>
      <c r="I137" s="1285">
        <f>H137/' ข้อมูลการใช้ไฟฟ้า '!$F$20*100</f>
        <v>4.4968488316412111E-3</v>
      </c>
      <c r="J137" s="1285">
        <v>15</v>
      </c>
      <c r="K137" s="1285" t="s">
        <v>952</v>
      </c>
      <c r="L137" s="1286">
        <v>15</v>
      </c>
      <c r="M137" s="1285" t="s">
        <v>952</v>
      </c>
      <c r="N137" s="1287"/>
      <c r="O137" s="1288"/>
    </row>
    <row r="138" spans="1:20" ht="23.4">
      <c r="A138" s="1282" t="s">
        <v>270</v>
      </c>
      <c r="B138" s="1282" t="s">
        <v>274</v>
      </c>
      <c r="C138" s="684">
        <v>60</v>
      </c>
      <c r="D138" s="1282" t="s">
        <v>159</v>
      </c>
      <c r="E138" s="684">
        <v>80</v>
      </c>
      <c r="F138" s="1283">
        <v>10</v>
      </c>
      <c r="G138" s="621">
        <v>1000</v>
      </c>
      <c r="H138" s="1284">
        <f t="shared" si="36"/>
        <v>3600</v>
      </c>
      <c r="I138" s="1285">
        <f>H138/' ข้อมูลการใช้ไฟฟ้า '!$F$20*100</f>
        <v>3.6960401355955151E-2</v>
      </c>
      <c r="J138" s="1285">
        <v>15</v>
      </c>
      <c r="K138" s="1285" t="s">
        <v>952</v>
      </c>
      <c r="L138" s="1286">
        <v>15</v>
      </c>
      <c r="M138" s="1285" t="s">
        <v>952</v>
      </c>
      <c r="N138" s="1287"/>
      <c r="O138" s="1288"/>
    </row>
    <row r="139" spans="1:20" ht="23.4">
      <c r="A139" s="1282" t="s">
        <v>270</v>
      </c>
      <c r="B139" s="1282" t="s">
        <v>274</v>
      </c>
      <c r="C139" s="684">
        <v>40</v>
      </c>
      <c r="D139" s="1282" t="s">
        <v>159</v>
      </c>
      <c r="E139" s="684">
        <v>321</v>
      </c>
      <c r="F139" s="1283">
        <v>10</v>
      </c>
      <c r="G139" s="621">
        <v>1000</v>
      </c>
      <c r="H139" s="1284">
        <f t="shared" si="36"/>
        <v>9630</v>
      </c>
      <c r="I139" s="1285">
        <f>H139/' ข้อมูลการใช้ไฟฟ้า '!$F$20*100</f>
        <v>9.8869073627180046E-2</v>
      </c>
      <c r="J139" s="1285">
        <v>15</v>
      </c>
      <c r="K139" s="1285" t="s">
        <v>952</v>
      </c>
      <c r="L139" s="1286">
        <v>15</v>
      </c>
      <c r="M139" s="1285" t="s">
        <v>952</v>
      </c>
      <c r="N139" s="1287"/>
      <c r="O139" s="1288"/>
      <c r="S139" s="325">
        <f>2824-2818</f>
        <v>6</v>
      </c>
    </row>
    <row r="140" spans="1:20" ht="23.4">
      <c r="A140" s="1282" t="s">
        <v>270</v>
      </c>
      <c r="B140" s="1282" t="s">
        <v>274</v>
      </c>
      <c r="C140" s="684">
        <v>25</v>
      </c>
      <c r="D140" s="1282" t="s">
        <v>159</v>
      </c>
      <c r="E140" s="684">
        <v>25</v>
      </c>
      <c r="F140" s="1283">
        <v>10</v>
      </c>
      <c r="G140" s="621">
        <v>1000</v>
      </c>
      <c r="H140" s="1284">
        <f t="shared" si="36"/>
        <v>468.75</v>
      </c>
      <c r="I140" s="1285">
        <f>H140/' ข้อมูลการใช้ไฟฟ้า '!$F$20*100</f>
        <v>4.8125522598899944E-3</v>
      </c>
      <c r="J140" s="1285">
        <v>15</v>
      </c>
      <c r="K140" s="1285" t="s">
        <v>952</v>
      </c>
      <c r="L140" s="1286">
        <v>15</v>
      </c>
      <c r="M140" s="1285" t="s">
        <v>952</v>
      </c>
      <c r="N140" s="1287"/>
      <c r="O140" s="1288"/>
    </row>
    <row r="141" spans="1:20" ht="23.4">
      <c r="A141" s="1282" t="s">
        <v>270</v>
      </c>
      <c r="B141" s="1282" t="s">
        <v>451</v>
      </c>
      <c r="C141" s="684">
        <v>28</v>
      </c>
      <c r="D141" s="1282" t="s">
        <v>159</v>
      </c>
      <c r="E141" s="684">
        <v>8</v>
      </c>
      <c r="F141" s="1283">
        <v>10</v>
      </c>
      <c r="G141" s="621">
        <v>1000</v>
      </c>
      <c r="H141" s="1284">
        <f t="shared" si="36"/>
        <v>168</v>
      </c>
      <c r="I141" s="1285">
        <f>H141/' ข้อมูลการใช้ไฟฟ้า '!$F$20*100</f>
        <v>1.7248187299445741E-3</v>
      </c>
      <c r="J141" s="1285">
        <v>15</v>
      </c>
      <c r="K141" s="1285" t="s">
        <v>952</v>
      </c>
      <c r="L141" s="1286">
        <v>15</v>
      </c>
      <c r="M141" s="1285" t="s">
        <v>952</v>
      </c>
      <c r="N141" s="1287"/>
      <c r="O141" s="1288"/>
    </row>
    <row r="142" spans="1:20" ht="23.4">
      <c r="A142" s="1282" t="s">
        <v>270</v>
      </c>
      <c r="B142" s="1282" t="s">
        <v>451</v>
      </c>
      <c r="C142" s="684">
        <v>26</v>
      </c>
      <c r="D142" s="1282" t="s">
        <v>159</v>
      </c>
      <c r="E142" s="684">
        <v>264</v>
      </c>
      <c r="F142" s="1283">
        <v>10</v>
      </c>
      <c r="G142" s="621">
        <v>1000</v>
      </c>
      <c r="H142" s="1284">
        <f t="shared" si="36"/>
        <v>5148</v>
      </c>
      <c r="I142" s="1285">
        <f>H142/' ข้อมูลการใช้ไฟฟ้า '!$F$20*100</f>
        <v>5.2853373939015867E-2</v>
      </c>
      <c r="J142" s="1285">
        <v>15</v>
      </c>
      <c r="K142" s="1285" t="s">
        <v>952</v>
      </c>
      <c r="L142" s="1286">
        <v>15</v>
      </c>
      <c r="M142" s="1285" t="s">
        <v>952</v>
      </c>
      <c r="N142" s="1287"/>
      <c r="O142" s="1288"/>
    </row>
    <row r="143" spans="1:20" ht="23.4">
      <c r="A143" s="1282" t="s">
        <v>270</v>
      </c>
      <c r="B143" s="1282" t="s">
        <v>451</v>
      </c>
      <c r="C143" s="684">
        <v>25</v>
      </c>
      <c r="D143" s="1282" t="s">
        <v>159</v>
      </c>
      <c r="E143" s="684">
        <v>8</v>
      </c>
      <c r="F143" s="1283">
        <v>10</v>
      </c>
      <c r="G143" s="621">
        <v>1000</v>
      </c>
      <c r="H143" s="1284">
        <f t="shared" si="36"/>
        <v>150</v>
      </c>
      <c r="I143" s="1285">
        <f>H143/' ข้อมูลการใช้ไฟฟ้า '!$F$20*100</f>
        <v>1.5400167231647982E-3</v>
      </c>
      <c r="J143" s="1285">
        <v>15</v>
      </c>
      <c r="K143" s="1285" t="s">
        <v>952</v>
      </c>
      <c r="L143" s="1286">
        <v>15</v>
      </c>
      <c r="M143" s="1285" t="s">
        <v>952</v>
      </c>
      <c r="N143" s="1287"/>
      <c r="O143" s="1288"/>
    </row>
    <row r="144" spans="1:20" ht="23.4">
      <c r="A144" s="1282" t="s">
        <v>270</v>
      </c>
      <c r="B144" s="1282" t="s">
        <v>451</v>
      </c>
      <c r="C144" s="684">
        <v>23</v>
      </c>
      <c r="D144" s="1282" t="s">
        <v>159</v>
      </c>
      <c r="E144" s="684">
        <v>181</v>
      </c>
      <c r="F144" s="1283">
        <v>10</v>
      </c>
      <c r="G144" s="621">
        <v>1000</v>
      </c>
      <c r="H144" s="1284">
        <f t="shared" si="36"/>
        <v>3122.25</v>
      </c>
      <c r="I144" s="1285">
        <f>H144/' ข้อมูลการใช้ไฟฟ้า '!$F$20*100</f>
        <v>3.2055448092675271E-2</v>
      </c>
      <c r="J144" s="1285">
        <v>15</v>
      </c>
      <c r="K144" s="1285" t="s">
        <v>952</v>
      </c>
      <c r="L144" s="1286">
        <v>15</v>
      </c>
      <c r="M144" s="1285" t="s">
        <v>952</v>
      </c>
      <c r="N144" s="1287"/>
      <c r="O144" s="1288"/>
    </row>
    <row r="145" spans="1:15" ht="23.4">
      <c r="A145" s="1282" t="s">
        <v>270</v>
      </c>
      <c r="B145" s="1282" t="s">
        <v>451</v>
      </c>
      <c r="C145" s="684">
        <v>20</v>
      </c>
      <c r="D145" s="1282" t="s">
        <v>159</v>
      </c>
      <c r="E145" s="684">
        <v>556</v>
      </c>
      <c r="F145" s="1283">
        <v>10</v>
      </c>
      <c r="G145" s="621">
        <v>1000</v>
      </c>
      <c r="H145" s="1284">
        <f t="shared" si="36"/>
        <v>8340.0000000000018</v>
      </c>
      <c r="I145" s="1285">
        <f>H145/' ข้อมูลการใช้ไฟฟ้า '!$F$20*100</f>
        <v>8.5624929807962796E-2</v>
      </c>
      <c r="J145" s="1285">
        <v>15</v>
      </c>
      <c r="K145" s="1285" t="s">
        <v>952</v>
      </c>
      <c r="L145" s="1286">
        <v>15</v>
      </c>
      <c r="M145" s="1285" t="s">
        <v>952</v>
      </c>
      <c r="N145" s="1287"/>
      <c r="O145" s="1288"/>
    </row>
    <row r="146" spans="1:15" ht="23.4">
      <c r="A146" s="1282" t="s">
        <v>270</v>
      </c>
      <c r="B146" s="1282" t="s">
        <v>451</v>
      </c>
      <c r="C146" s="684">
        <v>18</v>
      </c>
      <c r="D146" s="1282" t="s">
        <v>159</v>
      </c>
      <c r="E146" s="684">
        <f>18+817</f>
        <v>835</v>
      </c>
      <c r="F146" s="1283">
        <v>10</v>
      </c>
      <c r="G146" s="621">
        <v>1000</v>
      </c>
      <c r="H146" s="1284">
        <f t="shared" si="36"/>
        <v>11272.5</v>
      </c>
      <c r="I146" s="1285">
        <f>H146/' ข้อมูลการใช้ไฟฟ้า '!$F$20*100</f>
        <v>0.11573225674583458</v>
      </c>
      <c r="J146" s="1285">
        <v>15</v>
      </c>
      <c r="K146" s="1285" t="s">
        <v>952</v>
      </c>
      <c r="L146" s="1286">
        <v>15</v>
      </c>
      <c r="M146" s="1285" t="s">
        <v>952</v>
      </c>
      <c r="N146" s="1287"/>
      <c r="O146" s="1288"/>
    </row>
    <row r="147" spans="1:15" ht="23.4">
      <c r="A147" s="1282" t="s">
        <v>270</v>
      </c>
      <c r="B147" s="1282" t="s">
        <v>451</v>
      </c>
      <c r="C147" s="684">
        <v>15</v>
      </c>
      <c r="D147" s="1282" t="s">
        <v>159</v>
      </c>
      <c r="E147" s="684">
        <f>29+57</f>
        <v>86</v>
      </c>
      <c r="F147" s="1283">
        <v>10</v>
      </c>
      <c r="G147" s="621">
        <v>1000</v>
      </c>
      <c r="H147" s="1284">
        <f t="shared" si="36"/>
        <v>967.5</v>
      </c>
      <c r="I147" s="1285">
        <f>H147/' ข้อมูลการใช้ไฟฟ้า '!$F$20*100</f>
        <v>9.9331078644129475E-3</v>
      </c>
      <c r="J147" s="1285">
        <v>15</v>
      </c>
      <c r="K147" s="1285" t="s">
        <v>952</v>
      </c>
      <c r="L147" s="1286">
        <v>15</v>
      </c>
      <c r="M147" s="1285" t="s">
        <v>952</v>
      </c>
      <c r="N147" s="1287"/>
      <c r="O147" s="1288"/>
    </row>
    <row r="148" spans="1:15" ht="23.4">
      <c r="A148" s="1282" t="s">
        <v>270</v>
      </c>
      <c r="B148" s="1282" t="s">
        <v>451</v>
      </c>
      <c r="C148" s="684">
        <v>14</v>
      </c>
      <c r="D148" s="1282" t="s">
        <v>159</v>
      </c>
      <c r="E148" s="684">
        <v>333</v>
      </c>
      <c r="F148" s="1283">
        <v>10</v>
      </c>
      <c r="G148" s="621">
        <v>1000</v>
      </c>
      <c r="H148" s="1284">
        <f t="shared" si="36"/>
        <v>3496.5</v>
      </c>
      <c r="I148" s="1285">
        <f>H148/' ข้อมูลการใช้ไฟฟ้า '!$F$20*100</f>
        <v>3.5897789816971448E-2</v>
      </c>
      <c r="J148" s="1285">
        <v>15</v>
      </c>
      <c r="K148" s="1285" t="s">
        <v>952</v>
      </c>
      <c r="L148" s="1286">
        <v>15</v>
      </c>
      <c r="M148" s="1285" t="s">
        <v>952</v>
      </c>
      <c r="N148" s="1287"/>
      <c r="O148" s="1288"/>
    </row>
    <row r="149" spans="1:15" ht="23.4">
      <c r="A149" s="1282" t="s">
        <v>270</v>
      </c>
      <c r="B149" s="1282" t="s">
        <v>451</v>
      </c>
      <c r="C149" s="684">
        <v>13</v>
      </c>
      <c r="D149" s="1282" t="s">
        <v>159</v>
      </c>
      <c r="E149" s="684">
        <f>10+598</f>
        <v>608</v>
      </c>
      <c r="F149" s="1283">
        <v>10</v>
      </c>
      <c r="G149" s="621">
        <v>1000</v>
      </c>
      <c r="H149" s="1284">
        <f t="shared" si="36"/>
        <v>5928</v>
      </c>
      <c r="I149" s="1285">
        <f>H149/' ข้อมูลการใช้ไฟฟ้า '!$F$20*100</f>
        <v>6.0861460899472815E-2</v>
      </c>
      <c r="J149" s="1285">
        <v>15</v>
      </c>
      <c r="K149" s="1285" t="s">
        <v>952</v>
      </c>
      <c r="L149" s="1286">
        <v>15</v>
      </c>
      <c r="M149" s="1285" t="s">
        <v>952</v>
      </c>
      <c r="N149" s="1287"/>
      <c r="O149" s="1288"/>
    </row>
    <row r="150" spans="1:15" ht="23.4">
      <c r="A150" s="1282" t="s">
        <v>270</v>
      </c>
      <c r="B150" s="1282" t="s">
        <v>451</v>
      </c>
      <c r="C150" s="684">
        <v>12</v>
      </c>
      <c r="D150" s="1282" t="s">
        <v>159</v>
      </c>
      <c r="E150" s="684">
        <v>12</v>
      </c>
      <c r="F150" s="1283">
        <v>10</v>
      </c>
      <c r="G150" s="621">
        <v>1000</v>
      </c>
      <c r="H150" s="1284">
        <f t="shared" si="36"/>
        <v>108.00000000000001</v>
      </c>
      <c r="I150" s="1285">
        <f>H150/' ข้อมูลการใช้ไฟฟ้า '!$F$20*100</f>
        <v>1.1088120406786547E-3</v>
      </c>
      <c r="J150" s="1285">
        <v>16</v>
      </c>
      <c r="K150" s="1285" t="s">
        <v>1219</v>
      </c>
      <c r="L150" s="1286">
        <v>16</v>
      </c>
      <c r="M150" s="1285" t="s">
        <v>1219</v>
      </c>
      <c r="N150" s="1287"/>
      <c r="O150" s="1288"/>
    </row>
    <row r="151" spans="1:15" ht="23.4">
      <c r="A151" s="1282" t="s">
        <v>270</v>
      </c>
      <c r="B151" s="1282" t="s">
        <v>451</v>
      </c>
      <c r="C151" s="684">
        <v>11</v>
      </c>
      <c r="D151" s="1282" t="s">
        <v>159</v>
      </c>
      <c r="E151" s="684">
        <f>11+653</f>
        <v>664</v>
      </c>
      <c r="F151" s="1283">
        <v>10</v>
      </c>
      <c r="G151" s="621">
        <v>1000</v>
      </c>
      <c r="H151" s="1284">
        <f t="shared" si="36"/>
        <v>5477.9999999999991</v>
      </c>
      <c r="I151" s="1285">
        <f>H151/' ข้อมูลการใช้ไฟฟ้า '!$F$20*100</f>
        <v>5.6241410729978417E-2</v>
      </c>
      <c r="J151" s="1285">
        <v>15</v>
      </c>
      <c r="K151" s="1285" t="s">
        <v>952</v>
      </c>
      <c r="L151" s="1286">
        <v>15</v>
      </c>
      <c r="M151" s="1285" t="s">
        <v>952</v>
      </c>
      <c r="N151" s="1287"/>
      <c r="O151" s="1288"/>
    </row>
    <row r="152" spans="1:15" ht="23.4">
      <c r="A152" s="1282" t="s">
        <v>270</v>
      </c>
      <c r="B152" s="1282" t="s">
        <v>451</v>
      </c>
      <c r="C152" s="684">
        <v>9</v>
      </c>
      <c r="D152" s="1282" t="s">
        <v>159</v>
      </c>
      <c r="E152" s="684">
        <v>74</v>
      </c>
      <c r="F152" s="1283">
        <v>10</v>
      </c>
      <c r="G152" s="621">
        <v>1000</v>
      </c>
      <c r="H152" s="1284">
        <f t="shared" si="36"/>
        <v>499.49999999999994</v>
      </c>
      <c r="I152" s="1285">
        <f>H152/' ข้อมูลการใช้ไฟฟ้า '!$F$20*100</f>
        <v>5.1282556881387768E-3</v>
      </c>
      <c r="J152" s="1285">
        <v>15</v>
      </c>
      <c r="K152" s="1285" t="s">
        <v>952</v>
      </c>
      <c r="L152" s="1286">
        <v>15</v>
      </c>
      <c r="M152" s="1285" t="s">
        <v>952</v>
      </c>
      <c r="N152" s="1287"/>
      <c r="O152" s="1288"/>
    </row>
    <row r="153" spans="1:15" ht="23.4">
      <c r="A153" s="1282" t="s">
        <v>270</v>
      </c>
      <c r="B153" s="1282" t="s">
        <v>451</v>
      </c>
      <c r="C153" s="684">
        <v>8</v>
      </c>
      <c r="D153" s="1282" t="s">
        <v>159</v>
      </c>
      <c r="E153" s="684">
        <v>129</v>
      </c>
      <c r="F153" s="1283">
        <v>10</v>
      </c>
      <c r="G153" s="621">
        <v>1000</v>
      </c>
      <c r="H153" s="1284">
        <f t="shared" si="36"/>
        <v>774</v>
      </c>
      <c r="I153" s="1285">
        <f>H153/' ข้อมูลการใช้ไฟฟ้า '!$F$20*100</f>
        <v>7.946486291530358E-3</v>
      </c>
      <c r="J153" s="1285">
        <v>15</v>
      </c>
      <c r="K153" s="1285" t="s">
        <v>952</v>
      </c>
      <c r="L153" s="1286">
        <v>15</v>
      </c>
      <c r="M153" s="1285" t="s">
        <v>952</v>
      </c>
      <c r="N153" s="1287"/>
      <c r="O153" s="1288"/>
    </row>
    <row r="154" spans="1:15" ht="23.4">
      <c r="A154" s="1282" t="s">
        <v>270</v>
      </c>
      <c r="B154" s="1282" t="s">
        <v>451</v>
      </c>
      <c r="C154" s="684">
        <v>7</v>
      </c>
      <c r="D154" s="1282" t="s">
        <v>159</v>
      </c>
      <c r="E154" s="684">
        <v>69</v>
      </c>
      <c r="F154" s="1283">
        <v>10</v>
      </c>
      <c r="G154" s="621">
        <v>1000</v>
      </c>
      <c r="H154" s="1284">
        <f t="shared" si="36"/>
        <v>362.25</v>
      </c>
      <c r="I154" s="1289">
        <f>H154/' ข้อมูลการใช้ไฟฟ้า '!$F$20*100</f>
        <v>3.7191403864429871E-3</v>
      </c>
      <c r="J154" s="1285">
        <v>15</v>
      </c>
      <c r="K154" s="1285" t="s">
        <v>952</v>
      </c>
      <c r="L154" s="1286">
        <v>15</v>
      </c>
      <c r="M154" s="1285" t="s">
        <v>952</v>
      </c>
      <c r="N154" s="1287"/>
      <c r="O154" s="1288"/>
    </row>
    <row r="155" spans="1:15" ht="23.4">
      <c r="A155" s="1282" t="s">
        <v>270</v>
      </c>
      <c r="B155" s="1282" t="s">
        <v>452</v>
      </c>
      <c r="C155" s="684">
        <v>60</v>
      </c>
      <c r="D155" s="1282" t="s">
        <v>159</v>
      </c>
      <c r="E155" s="684">
        <v>47</v>
      </c>
      <c r="F155" s="1283">
        <v>10</v>
      </c>
      <c r="G155" s="621">
        <v>1000</v>
      </c>
      <c r="H155" s="1284">
        <f t="shared" si="36"/>
        <v>2115</v>
      </c>
      <c r="I155" s="1285">
        <f>H155/' ข้อมูลการใช้ไฟฟ้า '!$F$20*100</f>
        <v>2.1714235796623651E-2</v>
      </c>
      <c r="J155" s="1285">
        <v>15</v>
      </c>
      <c r="K155" s="1285" t="s">
        <v>952</v>
      </c>
      <c r="L155" s="1286">
        <v>15</v>
      </c>
      <c r="M155" s="1285" t="s">
        <v>952</v>
      </c>
      <c r="N155" s="1287"/>
      <c r="O155" s="1288"/>
    </row>
    <row r="156" spans="1:15" ht="23.4">
      <c r="A156" s="1282" t="s">
        <v>270</v>
      </c>
      <c r="B156" s="1282" t="s">
        <v>452</v>
      </c>
      <c r="C156" s="684">
        <v>40</v>
      </c>
      <c r="D156" s="1282" t="s">
        <v>159</v>
      </c>
      <c r="E156" s="684">
        <v>37</v>
      </c>
      <c r="F156" s="1283">
        <v>10</v>
      </c>
      <c r="G156" s="621">
        <v>1000</v>
      </c>
      <c r="H156" s="1284">
        <f t="shared" si="36"/>
        <v>1110</v>
      </c>
      <c r="I156" s="1285">
        <f>H156/' ข้อมูลการใช้ไฟฟ้า '!$F$20*100</f>
        <v>1.1396123751419506E-2</v>
      </c>
      <c r="J156" s="1285">
        <v>15</v>
      </c>
      <c r="K156" s="1285" t="s">
        <v>952</v>
      </c>
      <c r="L156" s="1286">
        <v>15</v>
      </c>
      <c r="M156" s="1285" t="s">
        <v>952</v>
      </c>
      <c r="N156" s="1287"/>
      <c r="O156" s="1288"/>
    </row>
    <row r="157" spans="1:15" ht="23.4">
      <c r="A157" s="1282" t="s">
        <v>270</v>
      </c>
      <c r="B157" s="1282" t="s">
        <v>452</v>
      </c>
      <c r="C157" s="684">
        <v>7</v>
      </c>
      <c r="D157" s="1282" t="s">
        <v>159</v>
      </c>
      <c r="E157" s="684">
        <v>17</v>
      </c>
      <c r="F157" s="1283">
        <v>10</v>
      </c>
      <c r="G157" s="621">
        <v>1000</v>
      </c>
      <c r="H157" s="1284">
        <f t="shared" si="36"/>
        <v>89.250000000000014</v>
      </c>
      <c r="I157" s="1289">
        <f>H157/' ข้อมูลการใช้ไฟฟ้า '!$F$20*100</f>
        <v>9.1630995028305496E-4</v>
      </c>
      <c r="J157" s="1285">
        <v>15</v>
      </c>
      <c r="K157" s="1285" t="s">
        <v>952</v>
      </c>
      <c r="L157" s="1286">
        <v>15</v>
      </c>
      <c r="M157" s="1285" t="s">
        <v>952</v>
      </c>
      <c r="N157" s="1287"/>
      <c r="O157" s="1288"/>
    </row>
    <row r="158" spans="1:15" ht="23.4">
      <c r="A158" s="1282" t="s">
        <v>270</v>
      </c>
      <c r="B158" s="1282" t="s">
        <v>453</v>
      </c>
      <c r="C158" s="684">
        <v>1500</v>
      </c>
      <c r="D158" s="1282" t="s">
        <v>159</v>
      </c>
      <c r="E158" s="684">
        <v>18</v>
      </c>
      <c r="F158" s="1283">
        <v>10</v>
      </c>
      <c r="G158" s="621">
        <v>1000</v>
      </c>
      <c r="H158" s="1284">
        <f t="shared" si="36"/>
        <v>20250</v>
      </c>
      <c r="I158" s="1285">
        <f>H158/' ข้อมูลการใช้ไฟฟ้า '!$F$20*100</f>
        <v>0.20790225762724773</v>
      </c>
      <c r="J158" s="1285">
        <v>15</v>
      </c>
      <c r="K158" s="1285" t="s">
        <v>952</v>
      </c>
      <c r="L158" s="1286">
        <v>15</v>
      </c>
      <c r="M158" s="1285" t="s">
        <v>952</v>
      </c>
      <c r="N158" s="1287"/>
      <c r="O158" s="1288"/>
    </row>
    <row r="159" spans="1:15" ht="23.4">
      <c r="A159" s="1282" t="s">
        <v>270</v>
      </c>
      <c r="B159" s="1282" t="s">
        <v>453</v>
      </c>
      <c r="C159" s="684">
        <v>500</v>
      </c>
      <c r="D159" s="1282" t="s">
        <v>159</v>
      </c>
      <c r="E159" s="684">
        <v>24</v>
      </c>
      <c r="F159" s="1283">
        <v>10</v>
      </c>
      <c r="G159" s="621">
        <v>1000</v>
      </c>
      <c r="H159" s="1284">
        <f t="shared" si="36"/>
        <v>9000</v>
      </c>
      <c r="I159" s="1285">
        <f>H159/' ข้อมูลการใช้ไฟฟ้า '!$F$20*100</f>
        <v>9.2401003389887895E-2</v>
      </c>
      <c r="J159" s="1285">
        <v>15</v>
      </c>
      <c r="K159" s="1285" t="s">
        <v>952</v>
      </c>
      <c r="L159" s="1286">
        <v>15</v>
      </c>
      <c r="M159" s="1285" t="s">
        <v>952</v>
      </c>
      <c r="N159" s="1287"/>
      <c r="O159" s="1288"/>
    </row>
    <row r="160" spans="1:15" ht="23.4">
      <c r="A160" s="1282" t="s">
        <v>270</v>
      </c>
      <c r="B160" s="1282" t="s">
        <v>453</v>
      </c>
      <c r="C160" s="684">
        <v>150</v>
      </c>
      <c r="D160" s="1282" t="s">
        <v>159</v>
      </c>
      <c r="E160" s="684">
        <v>72</v>
      </c>
      <c r="F160" s="1283">
        <v>10</v>
      </c>
      <c r="G160" s="621">
        <v>1000</v>
      </c>
      <c r="H160" s="1284">
        <f t="shared" si="36"/>
        <v>8099.9999999999991</v>
      </c>
      <c r="I160" s="1285">
        <f>H160/' ข้อมูลการใช้ไฟฟ้า '!$F$20*100</f>
        <v>8.3160903050899099E-2</v>
      </c>
      <c r="J160" s="1285">
        <v>15</v>
      </c>
      <c r="K160" s="1285" t="s">
        <v>952</v>
      </c>
      <c r="L160" s="1286">
        <v>15</v>
      </c>
      <c r="M160" s="1285" t="s">
        <v>952</v>
      </c>
      <c r="N160" s="1287"/>
      <c r="O160" s="1288"/>
    </row>
    <row r="161" spans="1:18" ht="23.4">
      <c r="A161" s="1282" t="s">
        <v>270</v>
      </c>
      <c r="B161" s="1282" t="s">
        <v>453</v>
      </c>
      <c r="C161" s="684">
        <v>100</v>
      </c>
      <c r="D161" s="1282" t="s">
        <v>159</v>
      </c>
      <c r="E161" s="684">
        <v>9</v>
      </c>
      <c r="F161" s="1283">
        <v>10</v>
      </c>
      <c r="G161" s="621">
        <v>1000</v>
      </c>
      <c r="H161" s="1284">
        <f t="shared" si="36"/>
        <v>675</v>
      </c>
      <c r="I161" s="1289">
        <f>H161/' ข้อมูลการใช้ไฟฟ้า '!$F$20*100</f>
        <v>6.9300752542415921E-3</v>
      </c>
      <c r="J161" s="1285">
        <v>15</v>
      </c>
      <c r="K161" s="1285" t="s">
        <v>952</v>
      </c>
      <c r="L161" s="1286">
        <v>15</v>
      </c>
      <c r="M161" s="1285" t="s">
        <v>952</v>
      </c>
      <c r="N161" s="1287"/>
      <c r="O161" s="1288"/>
    </row>
    <row r="162" spans="1:18" ht="23.4">
      <c r="A162" s="1282" t="s">
        <v>270</v>
      </c>
      <c r="B162" s="1282" t="s">
        <v>453</v>
      </c>
      <c r="C162" s="684">
        <v>50</v>
      </c>
      <c r="D162" s="1282" t="s">
        <v>159</v>
      </c>
      <c r="E162" s="684">
        <v>150</v>
      </c>
      <c r="F162" s="1283">
        <v>10</v>
      </c>
      <c r="G162" s="621">
        <v>1000</v>
      </c>
      <c r="H162" s="1284">
        <f t="shared" si="36"/>
        <v>5625</v>
      </c>
      <c r="I162" s="1285">
        <f>H162/' ข้อมูลการใช้ไฟฟ้า '!$F$20*100</f>
        <v>5.7750627118679926E-2</v>
      </c>
      <c r="J162" s="1285">
        <v>15</v>
      </c>
      <c r="K162" s="1285" t="s">
        <v>952</v>
      </c>
      <c r="L162" s="1286">
        <v>15</v>
      </c>
      <c r="M162" s="1285" t="s">
        <v>952</v>
      </c>
      <c r="N162" s="1287"/>
      <c r="O162" s="1288"/>
    </row>
    <row r="163" spans="1:18" ht="23.4">
      <c r="A163" s="1282" t="s">
        <v>270</v>
      </c>
      <c r="B163" s="1282" t="s">
        <v>453</v>
      </c>
      <c r="C163" s="684">
        <v>40</v>
      </c>
      <c r="D163" s="1282" t="s">
        <v>159</v>
      </c>
      <c r="E163" s="684">
        <v>63</v>
      </c>
      <c r="F163" s="1283">
        <v>10</v>
      </c>
      <c r="G163" s="621">
        <v>1000</v>
      </c>
      <c r="H163" s="1284">
        <f t="shared" si="36"/>
        <v>1890</v>
      </c>
      <c r="I163" s="1285">
        <f>H163/' ข้อมูลการใช้ไฟฟ้า '!$F$20*100</f>
        <v>1.9404210711876455E-2</v>
      </c>
      <c r="J163" s="1285">
        <v>15</v>
      </c>
      <c r="K163" s="1285" t="s">
        <v>952</v>
      </c>
      <c r="L163" s="1286">
        <v>15</v>
      </c>
      <c r="M163" s="1285" t="s">
        <v>952</v>
      </c>
      <c r="N163" s="1287"/>
      <c r="O163" s="1288"/>
    </row>
    <row r="164" spans="1:18" ht="23.4">
      <c r="A164" s="1282" t="s">
        <v>270</v>
      </c>
      <c r="B164" s="1282" t="s">
        <v>453</v>
      </c>
      <c r="C164" s="684">
        <v>35</v>
      </c>
      <c r="D164" s="1282" t="s">
        <v>159</v>
      </c>
      <c r="E164" s="684">
        <v>18</v>
      </c>
      <c r="F164" s="1283">
        <v>10</v>
      </c>
      <c r="G164" s="621">
        <v>1000</v>
      </c>
      <c r="H164" s="1284">
        <f t="shared" si="36"/>
        <v>472.50000000000006</v>
      </c>
      <c r="I164" s="1285">
        <f>H164/' ข้อมูลการใช้ไฟฟ้า '!$F$20*100</f>
        <v>4.8510526779691147E-3</v>
      </c>
      <c r="J164" s="1285">
        <v>15</v>
      </c>
      <c r="K164" s="1285" t="s">
        <v>952</v>
      </c>
      <c r="L164" s="1286">
        <v>15</v>
      </c>
      <c r="M164" s="1285" t="s">
        <v>952</v>
      </c>
      <c r="N164" s="1287"/>
      <c r="O164" s="1288"/>
    </row>
    <row r="165" spans="1:18" ht="23.4">
      <c r="A165" s="1282" t="s">
        <v>270</v>
      </c>
      <c r="B165" s="1282" t="s">
        <v>453</v>
      </c>
      <c r="C165" s="684">
        <v>25</v>
      </c>
      <c r="D165" s="1282" t="s">
        <v>159</v>
      </c>
      <c r="E165" s="684">
        <v>99</v>
      </c>
      <c r="F165" s="1283">
        <v>10</v>
      </c>
      <c r="G165" s="621">
        <v>1000</v>
      </c>
      <c r="H165" s="1284">
        <f t="shared" si="36"/>
        <v>1856.25</v>
      </c>
      <c r="I165" s="1285">
        <f>H165/' ข้อมูลการใช้ไฟฟ้า '!$F$20*100</f>
        <v>1.9057706949164376E-2</v>
      </c>
      <c r="J165" s="1285">
        <v>15</v>
      </c>
      <c r="K165" s="1285" t="s">
        <v>952</v>
      </c>
      <c r="L165" s="1286">
        <v>15</v>
      </c>
      <c r="M165" s="1285" t="s">
        <v>952</v>
      </c>
      <c r="N165" s="1287"/>
      <c r="O165" s="1288"/>
    </row>
    <row r="166" spans="1:18" ht="23.4">
      <c r="A166" s="1282" t="s">
        <v>270</v>
      </c>
      <c r="B166" s="1282" t="s">
        <v>453</v>
      </c>
      <c r="C166" s="684">
        <v>20</v>
      </c>
      <c r="D166" s="1282" t="s">
        <v>159</v>
      </c>
      <c r="E166" s="684">
        <v>12</v>
      </c>
      <c r="F166" s="1283">
        <v>10</v>
      </c>
      <c r="G166" s="621">
        <v>1000</v>
      </c>
      <c r="H166" s="1284">
        <f t="shared" si="36"/>
        <v>180</v>
      </c>
      <c r="I166" s="1289">
        <f>H166/' ข้อมูลการใช้ไฟฟ้า '!$F$20*100</f>
        <v>1.8480200677977578E-3</v>
      </c>
      <c r="J166" s="1285">
        <v>15</v>
      </c>
      <c r="K166" s="1285" t="s">
        <v>952</v>
      </c>
      <c r="L166" s="1286">
        <v>15</v>
      </c>
      <c r="M166" s="1285" t="s">
        <v>952</v>
      </c>
      <c r="N166" s="1287"/>
      <c r="O166" s="1288"/>
    </row>
    <row r="167" spans="1:18" ht="23.4">
      <c r="A167" s="1282" t="s">
        <v>270</v>
      </c>
      <c r="B167" s="1282" t="s">
        <v>453</v>
      </c>
      <c r="C167" s="684">
        <v>8</v>
      </c>
      <c r="D167" s="1282" t="s">
        <v>159</v>
      </c>
      <c r="E167" s="684">
        <v>46</v>
      </c>
      <c r="F167" s="1283">
        <v>10</v>
      </c>
      <c r="G167" s="621">
        <v>1000</v>
      </c>
      <c r="H167" s="1284">
        <f t="shared" si="36"/>
        <v>276</v>
      </c>
      <c r="I167" s="1289">
        <f>H167/' ข้อมูลการใช้ไฟฟ้า '!$F$20*100</f>
        <v>2.8336307706232286E-3</v>
      </c>
      <c r="J167" s="1285">
        <v>15</v>
      </c>
      <c r="K167" s="1285" t="s">
        <v>952</v>
      </c>
      <c r="L167" s="1286">
        <v>15</v>
      </c>
      <c r="M167" s="1285" t="s">
        <v>952</v>
      </c>
      <c r="N167" s="1287"/>
      <c r="O167" s="1288"/>
    </row>
    <row r="168" spans="1:18" ht="23.4">
      <c r="A168" s="1282" t="s">
        <v>270</v>
      </c>
      <c r="B168" s="1282" t="s">
        <v>454</v>
      </c>
      <c r="C168" s="684">
        <v>120</v>
      </c>
      <c r="D168" s="1282" t="s">
        <v>159</v>
      </c>
      <c r="E168" s="684">
        <v>97</v>
      </c>
      <c r="F168" s="1283">
        <v>10</v>
      </c>
      <c r="G168" s="621">
        <v>1000</v>
      </c>
      <c r="H168" s="1284">
        <f t="shared" si="36"/>
        <v>8729.9999999999982</v>
      </c>
      <c r="I168" s="1285">
        <f>H168/' ข้อมูลการใช้ไฟฟ้า '!$F$20*100</f>
        <v>8.9628973288191222E-2</v>
      </c>
      <c r="J168" s="1285">
        <v>15</v>
      </c>
      <c r="K168" s="1285" t="s">
        <v>952</v>
      </c>
      <c r="L168" s="1286">
        <v>15</v>
      </c>
      <c r="M168" s="1285" t="s">
        <v>952</v>
      </c>
      <c r="N168" s="1287"/>
      <c r="O168" s="1288"/>
    </row>
    <row r="169" spans="1:18" ht="23.4">
      <c r="A169" s="1282" t="s">
        <v>270</v>
      </c>
      <c r="B169" s="1282" t="s">
        <v>454</v>
      </c>
      <c r="C169" s="684">
        <v>100</v>
      </c>
      <c r="D169" s="1282" t="s">
        <v>159</v>
      </c>
      <c r="E169" s="684">
        <v>8</v>
      </c>
      <c r="F169" s="1283">
        <v>10</v>
      </c>
      <c r="G169" s="621">
        <v>1000</v>
      </c>
      <c r="H169" s="1284">
        <f t="shared" si="36"/>
        <v>600</v>
      </c>
      <c r="I169" s="1285">
        <f>H169/' ข้อมูลการใช้ไฟฟ้า '!$F$20*100</f>
        <v>6.1600668926591927E-3</v>
      </c>
      <c r="J169" s="1285">
        <v>15</v>
      </c>
      <c r="K169" s="1285" t="s">
        <v>952</v>
      </c>
      <c r="L169" s="1286">
        <v>15</v>
      </c>
      <c r="M169" s="1285" t="s">
        <v>952</v>
      </c>
      <c r="N169" s="1287"/>
      <c r="O169" s="1288"/>
    </row>
    <row r="170" spans="1:18" ht="23.4">
      <c r="A170" s="1282" t="s">
        <v>270</v>
      </c>
      <c r="B170" s="1282" t="s">
        <v>454</v>
      </c>
      <c r="C170" s="684">
        <v>70</v>
      </c>
      <c r="D170" s="1282" t="s">
        <v>159</v>
      </c>
      <c r="E170" s="684">
        <v>22</v>
      </c>
      <c r="F170" s="1283">
        <v>10</v>
      </c>
      <c r="G170" s="621">
        <v>1000</v>
      </c>
      <c r="H170" s="1284">
        <f t="shared" si="36"/>
        <v>1155</v>
      </c>
      <c r="I170" s="1285">
        <f>H170/' ข้อมูลการใช้ไฟฟ้า '!$F$20*100</f>
        <v>1.1858128768368944E-2</v>
      </c>
      <c r="J170" s="1285">
        <v>15</v>
      </c>
      <c r="K170" s="1285" t="s">
        <v>952</v>
      </c>
      <c r="L170" s="1286">
        <v>15</v>
      </c>
      <c r="M170" s="1285" t="s">
        <v>952</v>
      </c>
      <c r="N170" s="1287"/>
      <c r="O170" s="1288"/>
      <c r="R170" s="658"/>
    </row>
    <row r="171" spans="1:18" ht="23.4">
      <c r="A171" s="1282" t="s">
        <v>270</v>
      </c>
      <c r="B171" s="1282" t="s">
        <v>454</v>
      </c>
      <c r="C171" s="684">
        <v>50</v>
      </c>
      <c r="D171" s="1282" t="s">
        <v>159</v>
      </c>
      <c r="E171" s="684">
        <v>36</v>
      </c>
      <c r="F171" s="1283">
        <v>10</v>
      </c>
      <c r="G171" s="621">
        <v>1000</v>
      </c>
      <c r="H171" s="1284">
        <f t="shared" si="36"/>
        <v>1350</v>
      </c>
      <c r="I171" s="1285">
        <f>H171/' ข้อมูลการใช้ไฟฟ้า '!$F$20*100</f>
        <v>1.3860150508483184E-2</v>
      </c>
      <c r="J171" s="1285">
        <v>15</v>
      </c>
      <c r="K171" s="1285" t="s">
        <v>952</v>
      </c>
      <c r="L171" s="1286">
        <v>15</v>
      </c>
      <c r="M171" s="1285" t="s">
        <v>952</v>
      </c>
      <c r="N171" s="1287"/>
      <c r="O171" s="1288"/>
      <c r="R171" s="658"/>
    </row>
    <row r="172" spans="1:18" ht="23.4">
      <c r="A172" s="1282" t="s">
        <v>270</v>
      </c>
      <c r="B172" s="664" t="s">
        <v>275</v>
      </c>
      <c r="C172" s="1283">
        <v>1000</v>
      </c>
      <c r="D172" s="664" t="s">
        <v>159</v>
      </c>
      <c r="E172" s="664">
        <v>2</v>
      </c>
      <c r="F172" s="1283">
        <v>10</v>
      </c>
      <c r="G172" s="621">
        <v>1000</v>
      </c>
      <c r="H172" s="1284">
        <f t="shared" si="36"/>
        <v>1500</v>
      </c>
      <c r="I172" s="1285">
        <f>H172/' ข้อมูลการใช้ไฟฟ้า '!$F$20*100</f>
        <v>1.540016723164798E-2</v>
      </c>
      <c r="J172" s="1285">
        <v>15</v>
      </c>
      <c r="K172" s="1285" t="s">
        <v>985</v>
      </c>
      <c r="L172" s="1286">
        <v>15</v>
      </c>
      <c r="M172" s="1285" t="s">
        <v>952</v>
      </c>
      <c r="N172" s="1287"/>
      <c r="O172" s="1288"/>
      <c r="R172" s="658"/>
    </row>
    <row r="173" spans="1:18" ht="23.4">
      <c r="A173" s="1282" t="s">
        <v>270</v>
      </c>
      <c r="B173" s="664" t="s">
        <v>275</v>
      </c>
      <c r="C173" s="1283">
        <v>250</v>
      </c>
      <c r="D173" s="664" t="s">
        <v>159</v>
      </c>
      <c r="E173" s="664">
        <v>5</v>
      </c>
      <c r="F173" s="1283">
        <v>10</v>
      </c>
      <c r="G173" s="621">
        <v>1000</v>
      </c>
      <c r="H173" s="1284">
        <f t="shared" si="36"/>
        <v>937.5</v>
      </c>
      <c r="I173" s="1285">
        <f>H173/' ข้อมูลการใช้ไฟฟ้า '!$F$20*100</f>
        <v>9.6251045197799888E-3</v>
      </c>
      <c r="J173" s="1285">
        <v>15</v>
      </c>
      <c r="K173" s="1285" t="s">
        <v>952</v>
      </c>
      <c r="L173" s="1286">
        <v>15</v>
      </c>
      <c r="M173" s="1285" t="s">
        <v>952</v>
      </c>
      <c r="N173" s="1287"/>
      <c r="O173" s="1288"/>
      <c r="R173" s="658"/>
    </row>
    <row r="174" spans="1:18" ht="23.4">
      <c r="A174" s="1282" t="s">
        <v>270</v>
      </c>
      <c r="B174" s="664" t="s">
        <v>275</v>
      </c>
      <c r="C174" s="1283">
        <v>150</v>
      </c>
      <c r="D174" s="664" t="s">
        <v>159</v>
      </c>
      <c r="E174" s="664">
        <v>20</v>
      </c>
      <c r="F174" s="1283">
        <v>10</v>
      </c>
      <c r="G174" s="621">
        <v>1000</v>
      </c>
      <c r="H174" s="1284">
        <f t="shared" si="36"/>
        <v>2250</v>
      </c>
      <c r="I174" s="1285">
        <f>H174/' ข้อมูลการใช้ไฟฟ้า '!$F$20*100</f>
        <v>2.3100250847471974E-2</v>
      </c>
      <c r="J174" s="1285">
        <v>15</v>
      </c>
      <c r="K174" s="1285" t="s">
        <v>952</v>
      </c>
      <c r="L174" s="1286">
        <v>15</v>
      </c>
      <c r="M174" s="1285" t="s">
        <v>952</v>
      </c>
      <c r="N174" s="1287"/>
      <c r="O174" s="1288"/>
      <c r="R174" s="658"/>
    </row>
    <row r="175" spans="1:18" ht="23.4">
      <c r="A175" s="1282" t="s">
        <v>270</v>
      </c>
      <c r="B175" s="664" t="s">
        <v>275</v>
      </c>
      <c r="C175" s="1283">
        <v>120</v>
      </c>
      <c r="D175" s="664" t="s">
        <v>159</v>
      </c>
      <c r="E175" s="664">
        <v>16</v>
      </c>
      <c r="F175" s="1283">
        <v>10</v>
      </c>
      <c r="G175" s="621">
        <v>1000</v>
      </c>
      <c r="H175" s="1284">
        <f t="shared" si="36"/>
        <v>1440</v>
      </c>
      <c r="I175" s="1285">
        <f>H175/' ข้อมูลการใช้ไฟฟ้า '!$F$20*100</f>
        <v>1.4784160542382062E-2</v>
      </c>
      <c r="J175" s="1285">
        <v>15</v>
      </c>
      <c r="K175" s="1285" t="s">
        <v>952</v>
      </c>
      <c r="L175" s="1286">
        <v>15</v>
      </c>
      <c r="M175" s="1285" t="s">
        <v>952</v>
      </c>
      <c r="N175" s="1287"/>
      <c r="O175" s="1288"/>
      <c r="R175" s="660"/>
    </row>
    <row r="176" spans="1:18" ht="23.4">
      <c r="A176" s="1282" t="s">
        <v>270</v>
      </c>
      <c r="B176" s="664" t="s">
        <v>275</v>
      </c>
      <c r="C176" s="1283">
        <v>100</v>
      </c>
      <c r="D176" s="664" t="s">
        <v>159</v>
      </c>
      <c r="E176" s="664">
        <v>6</v>
      </c>
      <c r="F176" s="1283">
        <v>10</v>
      </c>
      <c r="G176" s="621">
        <v>1000</v>
      </c>
      <c r="H176" s="1284">
        <f t="shared" si="36"/>
        <v>450.00000000000006</v>
      </c>
      <c r="I176" s="1285">
        <f>H176/' ข้อมูลการใช้ไฟฟ้า '!$F$20*100</f>
        <v>4.6200501694943948E-3</v>
      </c>
      <c r="J176" s="1285">
        <v>15</v>
      </c>
      <c r="K176" s="1285" t="s">
        <v>986</v>
      </c>
      <c r="L176" s="1286">
        <v>15</v>
      </c>
      <c r="M176" s="1285" t="s">
        <v>952</v>
      </c>
      <c r="N176" s="1287"/>
      <c r="O176" s="1288"/>
      <c r="R176" s="660"/>
    </row>
    <row r="177" spans="1:23" ht="23.4">
      <c r="A177" s="1282" t="s">
        <v>270</v>
      </c>
      <c r="B177" s="664" t="s">
        <v>455</v>
      </c>
      <c r="C177" s="1283">
        <v>400</v>
      </c>
      <c r="D177" s="664" t="s">
        <v>159</v>
      </c>
      <c r="E177" s="664">
        <v>24</v>
      </c>
      <c r="F177" s="1283">
        <v>10</v>
      </c>
      <c r="G177" s="621">
        <v>1000</v>
      </c>
      <c r="H177" s="1284">
        <f t="shared" si="36"/>
        <v>7200.0000000000009</v>
      </c>
      <c r="I177" s="1285">
        <f>H177/' ข้อมูลการใช้ไฟฟ้า '!$F$20*100</f>
        <v>7.3920802711910316E-2</v>
      </c>
      <c r="J177" s="1285">
        <v>15</v>
      </c>
      <c r="K177" s="1285" t="s">
        <v>952</v>
      </c>
      <c r="L177" s="1286">
        <v>15</v>
      </c>
      <c r="M177" s="1285" t="s">
        <v>952</v>
      </c>
      <c r="N177" s="1287"/>
      <c r="O177" s="1288"/>
      <c r="R177" s="658"/>
    </row>
    <row r="178" spans="1:23" ht="23.4">
      <c r="A178" s="1282" t="s">
        <v>270</v>
      </c>
      <c r="B178" s="664" t="s">
        <v>455</v>
      </c>
      <c r="C178" s="1283">
        <v>250</v>
      </c>
      <c r="D178" s="664" t="s">
        <v>159</v>
      </c>
      <c r="E178" s="664">
        <v>35</v>
      </c>
      <c r="F178" s="1283">
        <v>10</v>
      </c>
      <c r="G178" s="621">
        <v>1000</v>
      </c>
      <c r="H178" s="1284">
        <f t="shared" si="36"/>
        <v>6562.5</v>
      </c>
      <c r="I178" s="1289">
        <f>H178/' ข้อมูลการใช้ไฟฟ้า '!$F$20*100</f>
        <v>6.7375731638459918E-2</v>
      </c>
      <c r="J178" s="1285">
        <v>15</v>
      </c>
      <c r="K178" s="1285" t="s">
        <v>952</v>
      </c>
      <c r="L178" s="1286">
        <v>15</v>
      </c>
      <c r="M178" s="1285" t="s">
        <v>952</v>
      </c>
      <c r="N178" s="1287"/>
      <c r="O178" s="1288"/>
      <c r="R178" s="658"/>
    </row>
    <row r="179" spans="1:23" ht="23.4">
      <c r="A179" s="1282" t="s">
        <v>270</v>
      </c>
      <c r="B179" s="664" t="s">
        <v>455</v>
      </c>
      <c r="C179" s="1283">
        <v>80</v>
      </c>
      <c r="D179" s="664" t="s">
        <v>159</v>
      </c>
      <c r="E179" s="664">
        <v>4</v>
      </c>
      <c r="F179" s="1283">
        <v>10</v>
      </c>
      <c r="G179" s="621">
        <v>1000</v>
      </c>
      <c r="H179" s="1284">
        <f t="shared" si="36"/>
        <v>240</v>
      </c>
      <c r="I179" s="1285">
        <f>H179/' ข้อมูลการใช้ไฟฟ้า '!$F$20*100</f>
        <v>2.4640267570636772E-3</v>
      </c>
      <c r="J179" s="1285">
        <v>15</v>
      </c>
      <c r="K179" s="1285" t="s">
        <v>952</v>
      </c>
      <c r="L179" s="1286">
        <v>15</v>
      </c>
      <c r="M179" s="1285" t="s">
        <v>952</v>
      </c>
      <c r="N179" s="1287"/>
      <c r="O179" s="1290"/>
      <c r="R179" s="658"/>
    </row>
    <row r="180" spans="1:23" ht="42">
      <c r="A180" s="1291" t="s">
        <v>270</v>
      </c>
      <c r="B180" s="664" t="s">
        <v>456</v>
      </c>
      <c r="C180" s="1292">
        <v>400</v>
      </c>
      <c r="D180" s="685" t="s">
        <v>159</v>
      </c>
      <c r="E180" s="685">
        <v>13</v>
      </c>
      <c r="F180" s="1292">
        <v>10</v>
      </c>
      <c r="G180" s="621">
        <v>1000</v>
      </c>
      <c r="H180" s="1284">
        <f t="shared" si="36"/>
        <v>3900</v>
      </c>
      <c r="I180" s="1293">
        <f>H180/' ข้อมูลการใช้ไฟฟ้า '!$F$20*100</f>
        <v>4.0040434802284752E-2</v>
      </c>
      <c r="J180" s="1293">
        <v>15</v>
      </c>
      <c r="K180" s="1293" t="s">
        <v>952</v>
      </c>
      <c r="L180" s="1294">
        <v>15</v>
      </c>
      <c r="M180" s="1293" t="s">
        <v>952</v>
      </c>
      <c r="N180" s="1287"/>
      <c r="O180" s="1288"/>
      <c r="R180" s="658"/>
    </row>
    <row r="181" spans="1:23" ht="42">
      <c r="A181" s="1291" t="s">
        <v>270</v>
      </c>
      <c r="B181" s="664" t="s">
        <v>456</v>
      </c>
      <c r="C181" s="1292">
        <v>250</v>
      </c>
      <c r="D181" s="685" t="s">
        <v>159</v>
      </c>
      <c r="E181" s="685">
        <v>72</v>
      </c>
      <c r="F181" s="1292">
        <v>10</v>
      </c>
      <c r="G181" s="621">
        <v>1000</v>
      </c>
      <c r="H181" s="1284">
        <f t="shared" si="36"/>
        <v>13500</v>
      </c>
      <c r="I181" s="1295">
        <f>H181/' ข้อมูลการใช้ไฟฟ้า '!$F$20*100</f>
        <v>0.13860150508483182</v>
      </c>
      <c r="J181" s="1293">
        <v>15</v>
      </c>
      <c r="K181" s="1293" t="s">
        <v>952</v>
      </c>
      <c r="L181" s="1294">
        <v>15</v>
      </c>
      <c r="M181" s="1293" t="s">
        <v>952</v>
      </c>
      <c r="N181" s="1287"/>
      <c r="O181" s="1288"/>
      <c r="R181" s="658"/>
    </row>
    <row r="182" spans="1:23" ht="42">
      <c r="A182" s="1291" t="s">
        <v>270</v>
      </c>
      <c r="B182" s="664" t="s">
        <v>456</v>
      </c>
      <c r="C182" s="1292">
        <v>150</v>
      </c>
      <c r="D182" s="685" t="s">
        <v>159</v>
      </c>
      <c r="E182" s="685">
        <v>8</v>
      </c>
      <c r="F182" s="1292">
        <v>10</v>
      </c>
      <c r="G182" s="621">
        <v>1000</v>
      </c>
      <c r="H182" s="1284">
        <f t="shared" si="36"/>
        <v>900</v>
      </c>
      <c r="I182" s="1293">
        <f>H182/' ข้อมูลการใช้ไฟฟ้า '!$F$20*100</f>
        <v>9.2401003389887878E-3</v>
      </c>
      <c r="J182" s="1293">
        <v>15</v>
      </c>
      <c r="K182" s="1293" t="s">
        <v>952</v>
      </c>
      <c r="L182" s="1294">
        <v>15</v>
      </c>
      <c r="M182" s="1293" t="s">
        <v>952</v>
      </c>
      <c r="N182" s="1287"/>
      <c r="O182" s="1288"/>
      <c r="P182" s="124"/>
      <c r="Q182" s="653"/>
      <c r="R182" s="659"/>
      <c r="S182" s="374"/>
      <c r="T182" s="374"/>
      <c r="U182" s="124"/>
      <c r="V182" s="124"/>
      <c r="W182" s="124"/>
    </row>
    <row r="183" spans="1:23" ht="23.4">
      <c r="A183" s="1282" t="s">
        <v>270</v>
      </c>
      <c r="B183" s="1282" t="s">
        <v>457</v>
      </c>
      <c r="C183" s="684">
        <v>2000</v>
      </c>
      <c r="D183" s="1282" t="s">
        <v>159</v>
      </c>
      <c r="E183" s="684">
        <v>72</v>
      </c>
      <c r="F183" s="1283">
        <v>10</v>
      </c>
      <c r="G183" s="621">
        <v>1000</v>
      </c>
      <c r="H183" s="1284">
        <f t="shared" si="36"/>
        <v>108000</v>
      </c>
      <c r="I183" s="1285">
        <f>H183/' ข้อมูลการใช้ไฟฟ้า '!$F$20*100</f>
        <v>1.1088120406786546</v>
      </c>
      <c r="J183" s="1285">
        <v>15</v>
      </c>
      <c r="K183" s="1285" t="s">
        <v>985</v>
      </c>
      <c r="L183" s="1286">
        <v>14</v>
      </c>
      <c r="M183" s="1285" t="s">
        <v>1158</v>
      </c>
      <c r="N183" s="1287"/>
      <c r="O183" s="1288"/>
      <c r="P183" s="124"/>
      <c r="Q183" s="653"/>
      <c r="R183" s="659"/>
      <c r="S183" s="374"/>
      <c r="T183" s="374"/>
      <c r="U183" s="124"/>
      <c r="V183" s="124"/>
      <c r="W183" s="124"/>
    </row>
    <row r="184" spans="1:23" ht="23.4">
      <c r="A184" s="1282" t="s">
        <v>270</v>
      </c>
      <c r="B184" s="1282" t="s">
        <v>457</v>
      </c>
      <c r="C184" s="684">
        <v>400</v>
      </c>
      <c r="D184" s="1282" t="s">
        <v>159</v>
      </c>
      <c r="E184" s="684">
        <v>116</v>
      </c>
      <c r="F184" s="1283">
        <v>10</v>
      </c>
      <c r="G184" s="621">
        <v>1000</v>
      </c>
      <c r="H184" s="1284">
        <f t="shared" si="36"/>
        <v>34800.000000000007</v>
      </c>
      <c r="I184" s="1285">
        <f>H184/' ข้อมูลการใช้ไฟฟ้า '!$F$20*100</f>
        <v>0.35728387977423326</v>
      </c>
      <c r="J184" s="1285">
        <v>15</v>
      </c>
      <c r="K184" s="1285" t="s">
        <v>952</v>
      </c>
      <c r="L184" s="1286">
        <v>15</v>
      </c>
      <c r="M184" s="1285" t="s">
        <v>952</v>
      </c>
      <c r="N184" s="1287"/>
      <c r="O184" s="1288"/>
      <c r="P184" s="124"/>
      <c r="Q184" s="653"/>
      <c r="R184" s="659"/>
      <c r="S184" s="374"/>
      <c r="T184" s="374"/>
      <c r="U184" s="124"/>
      <c r="V184" s="124"/>
      <c r="W184" s="124"/>
    </row>
    <row r="185" spans="1:23" ht="23.4">
      <c r="A185" s="1282" t="s">
        <v>270</v>
      </c>
      <c r="B185" s="1282" t="s">
        <v>457</v>
      </c>
      <c r="C185" s="684">
        <v>300</v>
      </c>
      <c r="D185" s="1282" t="s">
        <v>159</v>
      </c>
      <c r="E185" s="684">
        <v>1</v>
      </c>
      <c r="F185" s="1283">
        <v>10</v>
      </c>
      <c r="G185" s="621">
        <v>1000</v>
      </c>
      <c r="H185" s="1284">
        <f t="shared" si="36"/>
        <v>225</v>
      </c>
      <c r="I185" s="1285">
        <f>H185/' ข้อมูลการใช้ไฟฟ้า '!$F$20*100</f>
        <v>2.3100250847471969E-3</v>
      </c>
      <c r="J185" s="1285">
        <v>15</v>
      </c>
      <c r="K185" s="1285" t="s">
        <v>986</v>
      </c>
      <c r="L185" s="1286">
        <v>15</v>
      </c>
      <c r="M185" s="1285" t="s">
        <v>952</v>
      </c>
      <c r="N185" s="1287"/>
      <c r="O185" s="1288"/>
      <c r="P185" s="124"/>
      <c r="Q185" s="653"/>
      <c r="R185" s="659"/>
      <c r="S185" s="374"/>
      <c r="T185" s="374"/>
      <c r="U185" s="124"/>
      <c r="V185" s="124"/>
      <c r="W185" s="124"/>
    </row>
    <row r="186" spans="1:23" ht="23.4">
      <c r="A186" s="1282" t="s">
        <v>270</v>
      </c>
      <c r="B186" s="1282" t="s">
        <v>457</v>
      </c>
      <c r="C186" s="684">
        <v>250</v>
      </c>
      <c r="D186" s="1282" t="s">
        <v>159</v>
      </c>
      <c r="E186" s="684">
        <v>151</v>
      </c>
      <c r="F186" s="1283">
        <v>10</v>
      </c>
      <c r="G186" s="621">
        <v>1000</v>
      </c>
      <c r="H186" s="1284">
        <f t="shared" si="36"/>
        <v>28312.5</v>
      </c>
      <c r="I186" s="1285">
        <f>H186/' ข้อมูลการใช้ไฟฟ้า '!$F$20*100</f>
        <v>0.29067815649735562</v>
      </c>
      <c r="J186" s="1285">
        <v>15</v>
      </c>
      <c r="K186" s="1285" t="s">
        <v>952</v>
      </c>
      <c r="L186" s="1286">
        <v>15</v>
      </c>
      <c r="M186" s="1285" t="s">
        <v>952</v>
      </c>
      <c r="N186" s="1287"/>
      <c r="O186" s="1288"/>
      <c r="P186" s="124"/>
      <c r="Q186" s="653"/>
      <c r="R186" s="567"/>
      <c r="S186" s="374"/>
      <c r="T186" s="374"/>
      <c r="U186" s="124"/>
      <c r="V186" s="124"/>
      <c r="W186" s="124"/>
    </row>
    <row r="187" spans="1:23" ht="23.4">
      <c r="A187" s="1282" t="s">
        <v>270</v>
      </c>
      <c r="B187" s="1282" t="s">
        <v>457</v>
      </c>
      <c r="C187" s="684">
        <v>150</v>
      </c>
      <c r="D187" s="1282" t="s">
        <v>159</v>
      </c>
      <c r="E187" s="684">
        <v>20</v>
      </c>
      <c r="F187" s="1283">
        <v>10</v>
      </c>
      <c r="G187" s="621">
        <v>1000</v>
      </c>
      <c r="H187" s="1284">
        <f t="shared" si="36"/>
        <v>2250</v>
      </c>
      <c r="I187" s="1285">
        <f>H187/' ข้อมูลการใช้ไฟฟ้า '!$F$20*100</f>
        <v>2.3100250847471974E-2</v>
      </c>
      <c r="J187" s="1285">
        <v>15</v>
      </c>
      <c r="K187" s="1285" t="s">
        <v>952</v>
      </c>
      <c r="L187" s="1286">
        <v>15</v>
      </c>
      <c r="M187" s="1285" t="s">
        <v>952</v>
      </c>
      <c r="N187" s="1287"/>
      <c r="O187" s="1288"/>
    </row>
    <row r="188" spans="1:23" ht="23.4">
      <c r="A188" s="623" t="s">
        <v>270</v>
      </c>
      <c r="B188" s="623" t="s">
        <v>457</v>
      </c>
      <c r="C188" s="621">
        <v>70</v>
      </c>
      <c r="D188" s="623" t="s">
        <v>159</v>
      </c>
      <c r="E188" s="621">
        <v>10</v>
      </c>
      <c r="F188" s="620">
        <v>10</v>
      </c>
      <c r="G188" s="621">
        <v>1000</v>
      </c>
      <c r="H188" s="1284">
        <f t="shared" si="36"/>
        <v>525.00000000000011</v>
      </c>
      <c r="I188" s="548">
        <f>H188/' ข้อมูลการใช้ไฟฟ้า '!$F$20*100</f>
        <v>5.390058531076795E-3</v>
      </c>
      <c r="J188" s="548">
        <v>15</v>
      </c>
      <c r="K188" s="548" t="s">
        <v>952</v>
      </c>
      <c r="L188" s="657">
        <v>15</v>
      </c>
      <c r="M188" s="548" t="s">
        <v>952</v>
      </c>
      <c r="N188" s="1014"/>
      <c r="O188" s="551"/>
    </row>
    <row r="189" spans="1:23">
      <c r="A189" s="1411" t="s">
        <v>25</v>
      </c>
      <c r="B189" s="1411" t="s">
        <v>1246</v>
      </c>
      <c r="I189" s="561"/>
      <c r="Q189" s="654"/>
    </row>
    <row r="190" spans="1:23" ht="33.6">
      <c r="C190" s="632"/>
      <c r="O190" s="633"/>
    </row>
  </sheetData>
  <mergeCells count="16">
    <mergeCell ref="A1:O1"/>
    <mergeCell ref="A3:A5"/>
    <mergeCell ref="B3:B5"/>
    <mergeCell ref="C4:C5"/>
    <mergeCell ref="D4:D5"/>
    <mergeCell ref="O3:O5"/>
    <mergeCell ref="E3:E5"/>
    <mergeCell ref="G3:G5"/>
    <mergeCell ref="F3:F5"/>
    <mergeCell ref="H3:H5"/>
    <mergeCell ref="M4:M5"/>
    <mergeCell ref="I3:I5"/>
    <mergeCell ref="J4:J5"/>
    <mergeCell ref="K4:K5"/>
    <mergeCell ref="L4:L5"/>
    <mergeCell ref="N3:N5"/>
  </mergeCells>
  <phoneticPr fontId="5" type="noConversion"/>
  <pageMargins left="0.59055118110236227" right="0.59055118110236227" top="0.78740157480314965" bottom="0.78740157480314965" header="0.31496062992125984" footer="0.31496062992125984"/>
  <pageSetup paperSize="9" scale="90" firstPageNumber="40" orientation="landscape" r:id="rId1"/>
  <headerFooter>
    <oddFooter>&amp;C
42</oddFooter>
  </headerFooter>
  <colBreaks count="1" manualBreakCount="1">
    <brk id="16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0" tint="-0.14999847407452621"/>
  </sheetPr>
  <dimension ref="A1:T21"/>
  <sheetViews>
    <sheetView showGridLines="0" view="pageBreakPreview" zoomScaleNormal="100" zoomScaleSheetLayoutView="100" workbookViewId="0">
      <selection activeCell="L16" sqref="L16"/>
    </sheetView>
  </sheetViews>
  <sheetFormatPr defaultColWidth="9" defaultRowHeight="21"/>
  <cols>
    <col min="1" max="1" width="12.69921875" style="84" customWidth="1"/>
    <col min="2" max="2" width="9.69921875" style="84" customWidth="1"/>
    <col min="3" max="3" width="7.09765625" style="84" customWidth="1"/>
    <col min="4" max="4" width="6.5" style="84" customWidth="1"/>
    <col min="5" max="5" width="6.3984375" style="84" customWidth="1"/>
    <col min="6" max="6" width="9.3984375" style="84" customWidth="1"/>
    <col min="7" max="7" width="6.3984375" style="84" customWidth="1"/>
    <col min="8" max="8" width="6.8984375" style="84" customWidth="1"/>
    <col min="9" max="9" width="6.19921875" style="84" customWidth="1"/>
    <col min="10" max="10" width="11.8984375" style="84" customWidth="1"/>
    <col min="11" max="11" width="10.5" style="84" customWidth="1"/>
    <col min="12" max="12" width="7.69921875" style="84" customWidth="1"/>
    <col min="13" max="13" width="7.09765625" style="84" customWidth="1"/>
    <col min="14" max="14" width="8.19921875" style="84" customWidth="1"/>
    <col min="15" max="15" width="7.09765625" style="84" customWidth="1"/>
    <col min="16" max="16" width="12.19921875" style="84" customWidth="1"/>
    <col min="17" max="17" width="10.69921875" style="84" bestFit="1" customWidth="1"/>
    <col min="18" max="16384" width="9" style="84"/>
  </cols>
  <sheetData>
    <row r="1" spans="1:17" ht="24.6">
      <c r="A1" s="1749" t="s">
        <v>1357</v>
      </c>
      <c r="B1" s="1749"/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  <c r="N1" s="1749"/>
      <c r="O1" s="1749"/>
      <c r="P1" s="1749"/>
      <c r="Q1" s="1749"/>
    </row>
    <row r="2" spans="1:17" ht="12.75" customHeight="1"/>
    <row r="3" spans="1:17" ht="21" customHeight="1">
      <c r="A3" s="1724" t="s">
        <v>696</v>
      </c>
      <c r="B3" s="1724" t="s">
        <v>713</v>
      </c>
      <c r="C3" s="1716" t="s">
        <v>413</v>
      </c>
      <c r="D3" s="1716"/>
      <c r="E3" s="1724" t="s">
        <v>697</v>
      </c>
      <c r="F3" s="1777" t="s">
        <v>47</v>
      </c>
      <c r="G3" s="1786" t="s">
        <v>712</v>
      </c>
      <c r="H3" s="1789" t="s">
        <v>716</v>
      </c>
      <c r="I3" s="1789"/>
      <c r="J3" s="1780" t="s">
        <v>49</v>
      </c>
      <c r="K3" s="1783" t="s">
        <v>50</v>
      </c>
      <c r="L3" s="1724" t="s">
        <v>17</v>
      </c>
      <c r="M3" s="1724"/>
      <c r="N3" s="1724"/>
      <c r="O3" s="1724"/>
      <c r="P3" s="1709" t="s">
        <v>1123</v>
      </c>
      <c r="Q3" s="1724" t="s">
        <v>397</v>
      </c>
    </row>
    <row r="4" spans="1:17">
      <c r="A4" s="1724"/>
      <c r="B4" s="1724"/>
      <c r="C4" s="1724" t="s">
        <v>348</v>
      </c>
      <c r="D4" s="1724" t="s">
        <v>400</v>
      </c>
      <c r="E4" s="1724"/>
      <c r="F4" s="1778"/>
      <c r="G4" s="1787"/>
      <c r="H4" s="1791" t="s">
        <v>371</v>
      </c>
      <c r="I4" s="1791" t="s">
        <v>400</v>
      </c>
      <c r="J4" s="1781"/>
      <c r="K4" s="1784"/>
      <c r="L4" s="1780" t="s">
        <v>129</v>
      </c>
      <c r="M4" s="1790" t="s">
        <v>400</v>
      </c>
      <c r="N4" s="1776" t="s">
        <v>63</v>
      </c>
      <c r="O4" s="1790" t="s">
        <v>400</v>
      </c>
      <c r="P4" s="1710"/>
      <c r="Q4" s="1724"/>
    </row>
    <row r="5" spans="1:17" ht="44.25" customHeight="1">
      <c r="A5" s="1724"/>
      <c r="B5" s="1724"/>
      <c r="C5" s="1724"/>
      <c r="D5" s="1724"/>
      <c r="E5" s="1724"/>
      <c r="F5" s="1779"/>
      <c r="G5" s="1788"/>
      <c r="H5" s="1791"/>
      <c r="I5" s="1791"/>
      <c r="J5" s="1782"/>
      <c r="K5" s="1785"/>
      <c r="L5" s="1792"/>
      <c r="M5" s="1790"/>
      <c r="N5" s="1776"/>
      <c r="O5" s="1790"/>
      <c r="P5" s="1711"/>
      <c r="Q5" s="1724"/>
    </row>
    <row r="6" spans="1:17">
      <c r="A6" s="122" t="s">
        <v>1108</v>
      </c>
      <c r="B6" s="122"/>
      <c r="C6" s="117"/>
      <c r="D6" s="120"/>
      <c r="E6" s="117"/>
      <c r="F6" s="117"/>
      <c r="G6" s="117"/>
      <c r="H6" s="126"/>
      <c r="I6" s="126"/>
      <c r="J6" s="118"/>
      <c r="K6" s="118"/>
      <c r="L6" s="118"/>
      <c r="M6" s="119"/>
      <c r="N6" s="119"/>
      <c r="O6" s="120"/>
      <c r="P6" s="120"/>
      <c r="Q6" s="119"/>
    </row>
    <row r="7" spans="1:17">
      <c r="A7" s="122"/>
      <c r="B7" s="122"/>
      <c r="C7" s="117"/>
      <c r="D7" s="120"/>
      <c r="E7" s="117"/>
      <c r="F7" s="117"/>
      <c r="G7" s="117"/>
      <c r="H7" s="126"/>
      <c r="I7" s="126"/>
      <c r="J7" s="118"/>
      <c r="K7" s="118"/>
      <c r="L7" s="118"/>
      <c r="M7" s="119"/>
      <c r="N7" s="119"/>
      <c r="O7" s="120"/>
      <c r="P7" s="120"/>
      <c r="Q7" s="119"/>
    </row>
    <row r="8" spans="1:17">
      <c r="A8" s="122"/>
      <c r="B8" s="122"/>
      <c r="C8" s="117"/>
      <c r="D8" s="120"/>
      <c r="E8" s="117"/>
      <c r="F8" s="117"/>
      <c r="G8" s="117"/>
      <c r="H8" s="126"/>
      <c r="I8" s="126"/>
      <c r="J8" s="118"/>
      <c r="K8" s="118"/>
      <c r="L8" s="118"/>
      <c r="M8" s="119"/>
      <c r="N8" s="119"/>
      <c r="O8" s="122"/>
      <c r="P8" s="122"/>
      <c r="Q8" s="121"/>
    </row>
    <row r="9" spans="1:17">
      <c r="A9" s="122" t="s">
        <v>1109</v>
      </c>
      <c r="B9" s="122"/>
      <c r="C9" s="117"/>
      <c r="D9" s="120"/>
      <c r="E9" s="117"/>
      <c r="F9" s="117"/>
      <c r="G9" s="117"/>
      <c r="H9" s="126"/>
      <c r="I9" s="126"/>
      <c r="J9" s="118"/>
      <c r="K9" s="118"/>
      <c r="L9" s="118"/>
      <c r="M9" s="119"/>
      <c r="N9" s="119"/>
      <c r="O9" s="122"/>
      <c r="P9" s="122"/>
      <c r="Q9" s="121"/>
    </row>
    <row r="10" spans="1:17">
      <c r="A10" s="122"/>
      <c r="B10" s="122"/>
      <c r="C10" s="117"/>
      <c r="D10" s="120"/>
      <c r="E10" s="117"/>
      <c r="F10" s="117"/>
      <c r="G10" s="117"/>
      <c r="H10" s="126"/>
      <c r="I10" s="126"/>
      <c r="J10" s="118"/>
      <c r="K10" s="118"/>
      <c r="L10" s="118"/>
      <c r="M10" s="119"/>
      <c r="N10" s="119"/>
      <c r="O10" s="122"/>
      <c r="P10" s="122"/>
      <c r="Q10" s="121"/>
    </row>
    <row r="11" spans="1:17">
      <c r="A11" s="122"/>
      <c r="B11" s="122"/>
      <c r="C11" s="117"/>
      <c r="D11" s="120"/>
      <c r="E11" s="117"/>
      <c r="F11" s="117"/>
      <c r="G11" s="117"/>
      <c r="H11" s="126"/>
      <c r="I11" s="126"/>
      <c r="J11" s="118"/>
      <c r="K11" s="118"/>
      <c r="L11" s="118"/>
      <c r="M11" s="119"/>
      <c r="N11" s="119"/>
      <c r="O11" s="122"/>
      <c r="P11" s="122"/>
      <c r="Q11" s="121"/>
    </row>
    <row r="12" spans="1:17">
      <c r="A12" s="122"/>
      <c r="B12" s="122"/>
      <c r="C12" s="117"/>
      <c r="D12" s="120"/>
      <c r="E12" s="117"/>
      <c r="F12" s="117"/>
      <c r="G12" s="117"/>
      <c r="H12" s="126"/>
      <c r="I12" s="126"/>
      <c r="J12" s="118"/>
      <c r="K12" s="118"/>
      <c r="L12" s="118"/>
      <c r="M12" s="119"/>
      <c r="N12" s="119"/>
      <c r="O12" s="122"/>
      <c r="P12" s="122"/>
      <c r="Q12" s="121"/>
    </row>
    <row r="13" spans="1:17">
      <c r="A13" s="122"/>
      <c r="B13" s="122"/>
      <c r="C13" s="117"/>
      <c r="D13" s="120"/>
      <c r="E13" s="117"/>
      <c r="F13" s="117"/>
      <c r="G13" s="117"/>
      <c r="H13" s="126"/>
      <c r="I13" s="126"/>
      <c r="J13" s="118"/>
      <c r="K13" s="118"/>
      <c r="L13" s="118"/>
      <c r="M13" s="119"/>
      <c r="N13" s="119"/>
      <c r="O13" s="122"/>
      <c r="P13" s="122"/>
      <c r="Q13" s="121"/>
    </row>
    <row r="14" spans="1:17">
      <c r="A14" s="122"/>
      <c r="B14" s="122"/>
      <c r="C14" s="117"/>
      <c r="D14" s="120"/>
      <c r="E14" s="117"/>
      <c r="F14" s="117"/>
      <c r="G14" s="117"/>
      <c r="H14" s="126"/>
      <c r="I14" s="126"/>
      <c r="J14" s="118"/>
      <c r="K14" s="118"/>
      <c r="L14" s="118"/>
      <c r="M14" s="119"/>
      <c r="N14" s="119"/>
      <c r="O14" s="122"/>
      <c r="P14" s="122"/>
      <c r="Q14" s="121"/>
    </row>
    <row r="15" spans="1:17">
      <c r="A15" s="122"/>
      <c r="B15" s="122"/>
      <c r="C15" s="117"/>
      <c r="D15" s="120"/>
      <c r="E15" s="117"/>
      <c r="F15" s="117"/>
      <c r="G15" s="117"/>
      <c r="H15" s="126"/>
      <c r="I15" s="126"/>
      <c r="J15" s="118"/>
      <c r="K15" s="118"/>
      <c r="L15" s="118"/>
      <c r="M15" s="119"/>
      <c r="N15" s="119"/>
      <c r="O15" s="122"/>
      <c r="P15" s="122"/>
      <c r="Q15" s="121"/>
    </row>
    <row r="16" spans="1:17">
      <c r="A16" s="122"/>
      <c r="B16" s="122"/>
      <c r="C16" s="117"/>
      <c r="D16" s="120"/>
      <c r="E16" s="117"/>
      <c r="F16" s="117"/>
      <c r="G16" s="117"/>
      <c r="H16" s="126"/>
      <c r="I16" s="126"/>
      <c r="J16" s="118"/>
      <c r="K16" s="118"/>
      <c r="L16" s="118"/>
      <c r="M16" s="119"/>
      <c r="N16" s="119"/>
      <c r="O16" s="122"/>
      <c r="P16" s="122"/>
      <c r="Q16" s="121"/>
    </row>
    <row r="17" spans="1:20">
      <c r="A17" s="122"/>
      <c r="B17" s="122"/>
      <c r="C17" s="117"/>
      <c r="D17" s="120"/>
      <c r="E17" s="117"/>
      <c r="F17" s="117"/>
      <c r="G17" s="117"/>
      <c r="H17" s="126"/>
      <c r="I17" s="126"/>
      <c r="J17" s="118"/>
      <c r="K17" s="118"/>
      <c r="L17" s="118"/>
      <c r="M17" s="121"/>
      <c r="N17" s="121"/>
      <c r="O17" s="122"/>
      <c r="P17" s="122"/>
      <c r="Q17" s="121"/>
    </row>
    <row r="18" spans="1:20">
      <c r="A18" s="122"/>
      <c r="B18" s="122"/>
      <c r="C18" s="117"/>
      <c r="D18" s="120"/>
      <c r="E18" s="117"/>
      <c r="F18" s="117"/>
      <c r="G18" s="117"/>
      <c r="H18" s="126"/>
      <c r="I18" s="126"/>
      <c r="J18" s="118"/>
      <c r="K18" s="118"/>
      <c r="L18" s="118"/>
      <c r="M18" s="121"/>
      <c r="N18" s="121"/>
      <c r="O18" s="122"/>
      <c r="P18" s="122"/>
      <c r="Q18" s="121"/>
    </row>
    <row r="19" spans="1:20">
      <c r="A19" s="122"/>
      <c r="B19" s="122"/>
      <c r="C19" s="123"/>
      <c r="D19" s="122"/>
      <c r="E19" s="123"/>
      <c r="F19" s="123"/>
      <c r="G19" s="123"/>
      <c r="H19" s="126"/>
      <c r="I19" s="126"/>
      <c r="J19" s="118"/>
      <c r="K19" s="118"/>
      <c r="L19" s="118"/>
      <c r="M19" s="121"/>
      <c r="N19" s="121"/>
      <c r="O19" s="122"/>
      <c r="P19" s="122"/>
      <c r="Q19" s="121"/>
    </row>
    <row r="20" spans="1:20" s="239" customFormat="1">
      <c r="A20" s="237" t="s">
        <v>46</v>
      </c>
    </row>
    <row r="21" spans="1:20" s="125" customFormat="1">
      <c r="A21" s="127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</row>
  </sheetData>
  <mergeCells count="21">
    <mergeCell ref="A1:Q1"/>
    <mergeCell ref="A3:A5"/>
    <mergeCell ref="B3:B5"/>
    <mergeCell ref="C3:D3"/>
    <mergeCell ref="E3:E5"/>
    <mergeCell ref="G3:G5"/>
    <mergeCell ref="H3:I3"/>
    <mergeCell ref="Q3:Q5"/>
    <mergeCell ref="C4:C5"/>
    <mergeCell ref="O4:O5"/>
    <mergeCell ref="L3:O3"/>
    <mergeCell ref="H4:H5"/>
    <mergeCell ref="I4:I5"/>
    <mergeCell ref="D4:D5"/>
    <mergeCell ref="L4:L5"/>
    <mergeCell ref="M4:M5"/>
    <mergeCell ref="N4:N5"/>
    <mergeCell ref="F3:F5"/>
    <mergeCell ref="J3:J5"/>
    <mergeCell ref="K3:K5"/>
    <mergeCell ref="P3:P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84" firstPageNumber="50" orientation="landscape" useFirstPageNumber="1" r:id="rId1"/>
  <headerFooter>
    <oddFooter>&amp;C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FF0000"/>
  </sheetPr>
  <dimension ref="A1:G17"/>
  <sheetViews>
    <sheetView showGridLines="0" view="pageBreakPreview" zoomScaleNormal="100" zoomScaleSheetLayoutView="100" zoomScalePageLayoutView="90" workbookViewId="0">
      <selection activeCell="G14" sqref="G14"/>
    </sheetView>
  </sheetViews>
  <sheetFormatPr defaultColWidth="9" defaultRowHeight="21"/>
  <cols>
    <col min="1" max="1" width="10.19921875" style="84" customWidth="1"/>
    <col min="2" max="6" width="9" style="84"/>
    <col min="7" max="7" width="10" style="84" customWidth="1"/>
    <col min="8" max="8" width="14.3984375" style="84" customWidth="1"/>
    <col min="9" max="16384" width="9" style="84"/>
  </cols>
  <sheetData>
    <row r="1" spans="1:7" ht="24.6">
      <c r="A1" s="128" t="s">
        <v>698</v>
      </c>
      <c r="B1" s="61" t="s">
        <v>64</v>
      </c>
    </row>
    <row r="2" spans="1:7" ht="24.6">
      <c r="A2" s="128"/>
      <c r="B2" s="61" t="s">
        <v>65</v>
      </c>
    </row>
    <row r="3" spans="1:7" s="28" customFormat="1" ht="24.6">
      <c r="A3" s="28" t="s">
        <v>119</v>
      </c>
    </row>
    <row r="4" spans="1:7" s="28" customFormat="1" ht="24.6"/>
    <row r="5" spans="1:7" s="28" customFormat="1" ht="24.6">
      <c r="A5" s="61" t="s">
        <v>66</v>
      </c>
    </row>
    <row r="6" spans="1:7" s="28" customFormat="1" ht="24.6">
      <c r="A6" s="61" t="s">
        <v>67</v>
      </c>
    </row>
    <row r="7" spans="1:7" ht="24.6">
      <c r="A7" s="1795" t="s">
        <v>2</v>
      </c>
      <c r="B7" s="1795"/>
      <c r="C7" s="1795"/>
      <c r="D7" s="1795"/>
      <c r="E7" s="1795"/>
      <c r="F7" s="1795"/>
      <c r="G7" s="129" t="s">
        <v>5</v>
      </c>
    </row>
    <row r="8" spans="1:7" ht="24.6">
      <c r="A8" s="130" t="s">
        <v>795</v>
      </c>
      <c r="B8" s="1793" t="s">
        <v>6</v>
      </c>
      <c r="C8" s="1793"/>
      <c r="D8" s="1793"/>
      <c r="E8" s="1793"/>
      <c r="F8" s="1794"/>
      <c r="G8" s="1027">
        <v>10</v>
      </c>
    </row>
    <row r="9" spans="1:7" ht="24.6">
      <c r="A9" s="130"/>
      <c r="B9" s="131" t="s">
        <v>7</v>
      </c>
      <c r="C9" s="131"/>
      <c r="D9" s="131"/>
      <c r="E9" s="131"/>
      <c r="F9" s="132"/>
      <c r="G9" s="1015">
        <f>'SEC (ทุกกรณี)'!F22*1.05</f>
        <v>8.7402056337242584</v>
      </c>
    </row>
    <row r="10" spans="1:7">
      <c r="A10" s="133"/>
    </row>
    <row r="11" spans="1:7" ht="24.6">
      <c r="A11" s="134" t="s">
        <v>68</v>
      </c>
    </row>
    <row r="12" spans="1:7" ht="24.6">
      <c r="A12" s="1795" t="s">
        <v>2</v>
      </c>
      <c r="B12" s="1795"/>
      <c r="C12" s="1795"/>
      <c r="D12" s="1795"/>
      <c r="E12" s="1795"/>
      <c r="F12" s="1795"/>
      <c r="G12" s="129" t="s">
        <v>5</v>
      </c>
    </row>
    <row r="13" spans="1:7" ht="24.6">
      <c r="A13" s="130" t="s">
        <v>795</v>
      </c>
      <c r="B13" s="1793" t="s">
        <v>6</v>
      </c>
      <c r="C13" s="1793"/>
      <c r="D13" s="1793"/>
      <c r="E13" s="1793"/>
      <c r="F13" s="1794"/>
      <c r="G13" s="129"/>
    </row>
    <row r="14" spans="1:7" ht="24.6">
      <c r="A14" s="135"/>
      <c r="B14" s="136" t="s">
        <v>7</v>
      </c>
      <c r="C14" s="136"/>
      <c r="D14" s="136"/>
      <c r="E14" s="136"/>
      <c r="F14" s="137"/>
      <c r="G14" s="129"/>
    </row>
    <row r="15" spans="1:7" ht="24.6">
      <c r="A15" s="138"/>
      <c r="B15" s="26" t="s">
        <v>7</v>
      </c>
      <c r="C15" s="27"/>
      <c r="D15" s="27"/>
      <c r="E15" s="27"/>
      <c r="F15" s="139"/>
      <c r="G15" s="115"/>
    </row>
    <row r="16" spans="1:7" ht="24.6">
      <c r="A16" s="140"/>
      <c r="B16" s="62" t="s">
        <v>7</v>
      </c>
      <c r="C16" s="141"/>
      <c r="D16" s="141"/>
      <c r="E16" s="141"/>
      <c r="F16" s="142"/>
      <c r="G16" s="115"/>
    </row>
    <row r="17" spans="1:1">
      <c r="A17" s="84" t="s">
        <v>8</v>
      </c>
    </row>
  </sheetData>
  <mergeCells count="4">
    <mergeCell ref="B13:F13"/>
    <mergeCell ref="B8:F8"/>
    <mergeCell ref="A7:F7"/>
    <mergeCell ref="A12:F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51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1586" r:id="rId4" name="Check Box 2">
              <controlPr defaultSize="0" autoFill="0" autoLine="0" autoPict="0">
                <anchor moveWithCells="1">
                  <from>
                    <xdr:col>0</xdr:col>
                    <xdr:colOff>388620</xdr:colOff>
                    <xdr:row>7</xdr:row>
                    <xdr:rowOff>22860</xdr:rowOff>
                  </from>
                  <to>
                    <xdr:col>0</xdr:col>
                    <xdr:colOff>693420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88" r:id="rId5" name="Check Box 4">
              <controlPr defaultSize="0" autoFill="0" autoLine="0" autoPict="0">
                <anchor moveWithCells="1">
                  <from>
                    <xdr:col>0</xdr:col>
                    <xdr:colOff>388620</xdr:colOff>
                    <xdr:row>8</xdr:row>
                    <xdr:rowOff>0</xdr:rowOff>
                  </from>
                  <to>
                    <xdr:col>0</xdr:col>
                    <xdr:colOff>693420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1" r:id="rId6" name="Check Box 7">
              <controlPr defaultSize="0" autoFill="0" autoLine="0" autoPict="0">
                <anchor moveWithCells="1">
                  <from>
                    <xdr:col>0</xdr:col>
                    <xdr:colOff>388620</xdr:colOff>
                    <xdr:row>12</xdr:row>
                    <xdr:rowOff>22860</xdr:rowOff>
                  </from>
                  <to>
                    <xdr:col>0</xdr:col>
                    <xdr:colOff>693420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2" r:id="rId7" name="Check Box 8">
              <controlPr defaultSize="0" autoFill="0" autoLine="0" autoPict="0">
                <anchor moveWithCells="1">
                  <from>
                    <xdr:col>0</xdr:col>
                    <xdr:colOff>388620</xdr:colOff>
                    <xdr:row>13</xdr:row>
                    <xdr:rowOff>0</xdr:rowOff>
                  </from>
                  <to>
                    <xdr:col>0</xdr:col>
                    <xdr:colOff>693420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3" r:id="rId8" name="Check Box 9">
              <controlPr defaultSize="0" autoFill="0" autoLine="0" autoPict="0">
                <anchor moveWithCells="1">
                  <from>
                    <xdr:col>0</xdr:col>
                    <xdr:colOff>388620</xdr:colOff>
                    <xdr:row>14</xdr:row>
                    <xdr:rowOff>0</xdr:rowOff>
                  </from>
                  <to>
                    <xdr:col>0</xdr:col>
                    <xdr:colOff>693420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594" r:id="rId9" name="Check Box 10">
              <controlPr defaultSize="0" autoFill="0" autoLine="0" autoPict="0">
                <anchor moveWithCells="1">
                  <from>
                    <xdr:col>0</xdr:col>
                    <xdr:colOff>388620</xdr:colOff>
                    <xdr:row>15</xdr:row>
                    <xdr:rowOff>0</xdr:rowOff>
                  </from>
                  <to>
                    <xdr:col>0</xdr:col>
                    <xdr:colOff>693420</xdr:colOff>
                    <xdr:row>15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9"/>
  </sheetPr>
  <dimension ref="A1:O28"/>
  <sheetViews>
    <sheetView showGridLines="0" view="pageBreakPreview" zoomScaleNormal="100" zoomScaleSheetLayoutView="100" workbookViewId="0">
      <selection activeCell="M7" sqref="M7"/>
    </sheetView>
  </sheetViews>
  <sheetFormatPr defaultColWidth="9" defaultRowHeight="21"/>
  <cols>
    <col min="1" max="1" width="6.09765625" style="84" customWidth="1"/>
    <col min="2" max="2" width="12.09765625" style="84" customWidth="1"/>
    <col min="3" max="3" width="5.69921875" style="84" customWidth="1"/>
    <col min="4" max="4" width="9.69921875" style="84" customWidth="1"/>
    <col min="5" max="5" width="7.19921875" style="84" customWidth="1"/>
    <col min="6" max="7" width="10.8984375" style="84" customWidth="1"/>
    <col min="8" max="8" width="8.5" style="84" customWidth="1"/>
    <col min="9" max="9" width="10.8984375" style="84" bestFit="1" customWidth="1"/>
    <col min="10" max="10" width="8.59765625" style="84" bestFit="1" customWidth="1"/>
    <col min="11" max="11" width="8.5" style="84" customWidth="1"/>
    <col min="12" max="12" width="8.09765625" style="84" bestFit="1" customWidth="1"/>
    <col min="13" max="13" width="10.8984375" style="84" customWidth="1"/>
    <col min="14" max="14" width="7.3984375" style="84" bestFit="1" customWidth="1"/>
    <col min="15" max="16384" width="9" style="84"/>
  </cols>
  <sheetData>
    <row r="1" spans="1:14" ht="24.6">
      <c r="A1" s="1684" t="s">
        <v>1324</v>
      </c>
      <c r="B1" s="1684"/>
      <c r="C1" s="1684"/>
      <c r="D1" s="1684"/>
      <c r="E1" s="1684"/>
      <c r="F1" s="1684"/>
      <c r="G1" s="1684"/>
      <c r="H1" s="1684"/>
      <c r="I1" s="1684"/>
      <c r="J1" s="1684"/>
      <c r="K1" s="1684"/>
      <c r="L1" s="1684"/>
      <c r="M1" s="1684"/>
      <c r="N1" s="1684"/>
    </row>
    <row r="2" spans="1:14" ht="9.75" customHeight="1"/>
    <row r="3" spans="1:14" s="426" customFormat="1">
      <c r="A3" s="1811" t="s">
        <v>719</v>
      </c>
      <c r="B3" s="1797" t="s">
        <v>416</v>
      </c>
      <c r="C3" s="1797"/>
      <c r="D3" s="1797"/>
      <c r="E3" s="1806" t="s">
        <v>417</v>
      </c>
      <c r="F3" s="1806"/>
      <c r="G3" s="1806"/>
      <c r="H3" s="1806"/>
      <c r="I3" s="1806"/>
      <c r="J3" s="1806"/>
      <c r="K3" s="1806"/>
      <c r="L3" s="1797" t="s">
        <v>720</v>
      </c>
      <c r="M3" s="1797" t="s">
        <v>715</v>
      </c>
      <c r="N3" s="1797" t="s">
        <v>714</v>
      </c>
    </row>
    <row r="4" spans="1:14" s="426" customFormat="1">
      <c r="A4" s="1812"/>
      <c r="B4" s="1797"/>
      <c r="C4" s="1797"/>
      <c r="D4" s="1797"/>
      <c r="E4" s="1806" t="s">
        <v>409</v>
      </c>
      <c r="F4" s="1806"/>
      <c r="G4" s="1806"/>
      <c r="H4" s="1806" t="s">
        <v>420</v>
      </c>
      <c r="I4" s="1806"/>
      <c r="J4" s="1806"/>
      <c r="K4" s="1806"/>
      <c r="L4" s="1797"/>
      <c r="M4" s="1797"/>
      <c r="N4" s="1797"/>
    </row>
    <row r="5" spans="1:14" s="426" customFormat="1">
      <c r="A5" s="1812"/>
      <c r="B5" s="1797"/>
      <c r="C5" s="1797"/>
      <c r="D5" s="1797"/>
      <c r="E5" s="1117" t="s">
        <v>418</v>
      </c>
      <c r="F5" s="1117" t="s">
        <v>404</v>
      </c>
      <c r="G5" s="1117" t="s">
        <v>419</v>
      </c>
      <c r="H5" s="1117" t="s">
        <v>371</v>
      </c>
      <c r="I5" s="1117" t="s">
        <v>421</v>
      </c>
      <c r="J5" s="1117" t="s">
        <v>711</v>
      </c>
      <c r="K5" s="1117" t="s">
        <v>419</v>
      </c>
      <c r="L5" s="1797"/>
      <c r="M5" s="1797"/>
      <c r="N5" s="1797"/>
    </row>
    <row r="6" spans="1:14" s="426" customFormat="1">
      <c r="A6" s="143" t="s">
        <v>423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8"/>
    </row>
    <row r="7" spans="1:14">
      <c r="A7" s="429">
        <v>1</v>
      </c>
      <c r="B7" s="1805" t="str">
        <f>'มาตรการไฟฟ้า '!E6</f>
        <v>บำรุงรักษาเครื่องปรับอากาศแบบแยกส่วน</v>
      </c>
      <c r="C7" s="1805"/>
      <c r="D7" s="1805"/>
      <c r="E7" s="430"/>
      <c r="F7" s="682">
        <f>'มาตรการไฟฟ้า '!K16</f>
        <v>186058.03125</v>
      </c>
      <c r="G7" s="682">
        <f>'มาตรการไฟฟ้า '!L16</f>
        <v>681456.74357301928</v>
      </c>
      <c r="H7" s="377"/>
      <c r="I7" s="377"/>
      <c r="J7" s="377"/>
      <c r="K7" s="378"/>
      <c r="L7" s="430">
        <f>F7*100/'4.1.2การใช้ไฟฟ้า_63'!F20</f>
        <v>1.9102165306941239</v>
      </c>
      <c r="M7" s="680">
        <f>'มาตรการไฟฟ้า '!K17</f>
        <v>626383.56999999995</v>
      </c>
      <c r="N7" s="431">
        <f>M7/G7</f>
        <v>0.9191831703296981</v>
      </c>
    </row>
    <row r="8" spans="1:14">
      <c r="A8" s="376">
        <v>2</v>
      </c>
      <c r="B8" s="1798" t="str">
        <f>'มาตรการไฟฟ้า '!E66</f>
        <v>ลดชั่วโมงการใช้งานเครื่องปรับอากาศ</v>
      </c>
      <c r="C8" s="1799"/>
      <c r="D8" s="1800"/>
      <c r="E8" s="430"/>
      <c r="F8" s="682">
        <f>'มาตรการไฟฟ้า '!K77</f>
        <v>901740</v>
      </c>
      <c r="G8" s="682">
        <f>'มาตรการไฟฟ้า '!L77</f>
        <v>3302715.8237735853</v>
      </c>
      <c r="H8" s="377"/>
      <c r="I8" s="377"/>
      <c r="J8" s="377"/>
      <c r="K8" s="378"/>
      <c r="L8" s="430">
        <f>F8*100/'4.1.2การใช้ไฟฟ้า_63'!F20</f>
        <v>9.2579645329774998</v>
      </c>
      <c r="M8" s="680">
        <f>'มาตรการไฟฟ้า '!K78</f>
        <v>0</v>
      </c>
      <c r="N8" s="431">
        <v>0</v>
      </c>
    </row>
    <row r="9" spans="1:14" hidden="1">
      <c r="A9" s="376">
        <v>3</v>
      </c>
      <c r="B9" s="1804" t="str">
        <f>'มาตรการไฟฟ้า '!E130</f>
        <v>เปลี่ยนหลอด T8 (36W) เป็นหลอด LED (18W)</v>
      </c>
      <c r="C9" s="1805"/>
      <c r="D9" s="1805"/>
      <c r="E9" s="430"/>
      <c r="F9" s="682">
        <f>'มาตรการไฟฟ้า '!K139</f>
        <v>0</v>
      </c>
      <c r="G9" s="682">
        <f>'มาตรการไฟฟ้า '!L139</f>
        <v>0</v>
      </c>
      <c r="H9" s="377"/>
      <c r="I9" s="377"/>
      <c r="J9" s="377"/>
      <c r="K9" s="378"/>
      <c r="L9" s="430">
        <f>F9*100/' ข้อมูลการใช้ไฟฟ้า '!$F$20</f>
        <v>0</v>
      </c>
      <c r="M9" s="680">
        <f>'มาตรการไฟฟ้า '!K142</f>
        <v>0</v>
      </c>
      <c r="N9" s="431" t="e">
        <f>M9/G9</f>
        <v>#DIV/0!</v>
      </c>
    </row>
    <row r="10" spans="1:14" hidden="1">
      <c r="A10" s="376">
        <v>4</v>
      </c>
      <c r="B10" s="1804" t="str">
        <f>'มาตรการไฟฟ้า '!E191</f>
        <v>เปลี่ยนหลอด T8 (18W) เป็นหลอด LED (9W)</v>
      </c>
      <c r="C10" s="1805"/>
      <c r="D10" s="1805"/>
      <c r="E10" s="430"/>
      <c r="F10" s="682">
        <f>'มาตรการไฟฟ้า '!K199</f>
        <v>0</v>
      </c>
      <c r="G10" s="682">
        <f>'มาตรการไฟฟ้า '!L199</f>
        <v>0</v>
      </c>
      <c r="H10" s="377"/>
      <c r="I10" s="377"/>
      <c r="J10" s="377"/>
      <c r="K10" s="378"/>
      <c r="L10" s="430">
        <f>F10*100/' ข้อมูลการใช้ไฟฟ้า '!$F$20</f>
        <v>0</v>
      </c>
      <c r="M10" s="680">
        <f>'มาตรการไฟฟ้า '!K202</f>
        <v>0</v>
      </c>
      <c r="N10" s="431" t="e">
        <f>M10/G10</f>
        <v>#DIV/0!</v>
      </c>
    </row>
    <row r="11" spans="1:14" hidden="1">
      <c r="A11" s="376">
        <v>5</v>
      </c>
      <c r="B11" s="1805" t="str">
        <f>'มาตรการไฟฟ้า '!E251</f>
        <v>เครื่องปรับอากาศประสิทธิภาพสูง Inverter</v>
      </c>
      <c r="C11" s="1805"/>
      <c r="D11" s="1805"/>
      <c r="E11" s="430"/>
      <c r="F11" s="682">
        <f>'มาตรการไฟฟ้า '!K260</f>
        <v>0</v>
      </c>
      <c r="G11" s="682">
        <f>'มาตรการไฟฟ้า '!L260</f>
        <v>0</v>
      </c>
      <c r="H11" s="377"/>
      <c r="I11" s="377"/>
      <c r="J11" s="377"/>
      <c r="K11" s="378"/>
      <c r="L11" s="430">
        <f>F11*100/' ข้อมูลการใช้ไฟฟ้า '!$F$20</f>
        <v>0</v>
      </c>
      <c r="M11" s="681">
        <f>'มาตรการไฟฟ้า '!K263</f>
        <v>0</v>
      </c>
      <c r="N11" s="431" t="e">
        <f>M11/G11</f>
        <v>#DIV/0!</v>
      </c>
    </row>
    <row r="12" spans="1:14" hidden="1">
      <c r="A12" s="376"/>
      <c r="B12" s="1805"/>
      <c r="C12" s="1805"/>
      <c r="D12" s="1805"/>
      <c r="E12" s="430"/>
      <c r="F12" s="682"/>
      <c r="G12" s="682"/>
      <c r="H12" s="377"/>
      <c r="I12" s="377"/>
      <c r="J12" s="377"/>
      <c r="K12" s="378"/>
      <c r="L12" s="430"/>
      <c r="M12" s="434"/>
      <c r="N12" s="435"/>
    </row>
    <row r="13" spans="1:14" hidden="1">
      <c r="A13" s="376"/>
      <c r="B13" s="1805"/>
      <c r="C13" s="1805"/>
      <c r="D13" s="1805"/>
      <c r="E13" s="430"/>
      <c r="F13" s="682"/>
      <c r="G13" s="682"/>
      <c r="H13" s="377"/>
      <c r="I13" s="377"/>
      <c r="J13" s="377"/>
      <c r="K13" s="378"/>
      <c r="L13" s="430"/>
      <c r="M13" s="434"/>
      <c r="N13" s="435"/>
    </row>
    <row r="14" spans="1:14" hidden="1">
      <c r="A14" s="376"/>
      <c r="B14" s="1798"/>
      <c r="C14" s="1799"/>
      <c r="D14" s="1807"/>
      <c r="E14" s="437"/>
      <c r="F14" s="683"/>
      <c r="G14" s="682"/>
      <c r="H14" s="379"/>
      <c r="I14" s="379"/>
      <c r="J14" s="379"/>
      <c r="K14" s="380"/>
      <c r="L14" s="430"/>
      <c r="M14" s="434"/>
      <c r="N14" s="435"/>
    </row>
    <row r="15" spans="1:14" hidden="1">
      <c r="A15" s="376"/>
      <c r="B15" s="432"/>
      <c r="C15" s="433"/>
      <c r="D15" s="436"/>
      <c r="E15" s="437"/>
      <c r="F15" s="683"/>
      <c r="G15" s="682"/>
      <c r="H15" s="379"/>
      <c r="I15" s="379"/>
      <c r="J15" s="379"/>
      <c r="K15" s="380"/>
      <c r="L15" s="430"/>
      <c r="M15" s="438"/>
      <c r="N15" s="435"/>
    </row>
    <row r="16" spans="1:14" hidden="1">
      <c r="A16" s="376"/>
      <c r="B16" s="432"/>
      <c r="C16" s="433"/>
      <c r="D16" s="436"/>
      <c r="E16" s="437"/>
      <c r="F16" s="683"/>
      <c r="G16" s="682"/>
      <c r="H16" s="379"/>
      <c r="I16" s="379"/>
      <c r="J16" s="379"/>
      <c r="K16" s="380"/>
      <c r="L16" s="430"/>
      <c r="M16" s="438"/>
      <c r="N16" s="435"/>
    </row>
    <row r="17" spans="1:15" s="426" customFormat="1" hidden="1">
      <c r="A17" s="376"/>
      <c r="B17" s="1804"/>
      <c r="C17" s="1805"/>
      <c r="D17" s="1805"/>
      <c r="E17" s="439"/>
      <c r="F17" s="682"/>
      <c r="G17" s="682"/>
      <c r="H17" s="377"/>
      <c r="I17" s="377"/>
      <c r="J17" s="377"/>
      <c r="K17" s="378"/>
      <c r="L17" s="430"/>
      <c r="M17" s="431"/>
      <c r="N17" s="444"/>
    </row>
    <row r="18" spans="1:15" s="426" customFormat="1">
      <c r="A18" s="440"/>
      <c r="B18" s="441" t="s">
        <v>717</v>
      </c>
      <c r="C18" s="441"/>
      <c r="D18" s="441"/>
      <c r="E18" s="442"/>
      <c r="F18" s="679">
        <f>SUM(F7:F16)</f>
        <v>1087798.03125</v>
      </c>
      <c r="G18" s="679">
        <f>SUM(G7:G16)</f>
        <v>3984172.5673466045</v>
      </c>
      <c r="H18" s="1242"/>
      <c r="I18" s="445"/>
      <c r="J18" s="1242"/>
      <c r="K18" s="445"/>
      <c r="L18" s="443">
        <f>SUM(L7:L16)</f>
        <v>11.168181063671623</v>
      </c>
      <c r="M18" s="679">
        <f>SUM(M7:M16)</f>
        <v>626383.56999999995</v>
      </c>
      <c r="N18" s="895">
        <f>M18/G18</f>
        <v>0.15721798175453064</v>
      </c>
    </row>
    <row r="19" spans="1:15" s="426" customFormat="1">
      <c r="A19" s="143" t="s">
        <v>422</v>
      </c>
      <c r="B19" s="427"/>
      <c r="C19" s="427"/>
      <c r="D19" s="427"/>
      <c r="E19" s="446"/>
      <c r="F19" s="446"/>
      <c r="G19" s="446"/>
      <c r="H19" s="446"/>
      <c r="I19" s="446"/>
      <c r="J19" s="446"/>
      <c r="K19" s="446"/>
      <c r="L19" s="447"/>
      <c r="M19" s="448"/>
      <c r="N19" s="449"/>
    </row>
    <row r="20" spans="1:15" s="426" customFormat="1" ht="17.25" customHeight="1">
      <c r="A20" s="450">
        <v>1</v>
      </c>
      <c r="B20" s="1808"/>
      <c r="C20" s="1809"/>
      <c r="D20" s="1810"/>
      <c r="E20" s="451"/>
      <c r="F20" s="451"/>
      <c r="G20" s="451"/>
      <c r="H20" s="445"/>
      <c r="I20" s="445"/>
      <c r="J20" s="445"/>
      <c r="K20" s="452"/>
      <c r="L20" s="453"/>
      <c r="M20" s="454"/>
      <c r="N20" s="451"/>
      <c r="O20" s="125"/>
    </row>
    <row r="21" spans="1:15" s="426" customFormat="1" ht="17.25" customHeight="1">
      <c r="A21" s="450">
        <v>2</v>
      </c>
      <c r="B21" s="1801"/>
      <c r="C21" s="1802"/>
      <c r="D21" s="1803"/>
      <c r="E21" s="451"/>
      <c r="F21" s="451"/>
      <c r="G21" s="451"/>
      <c r="H21" s="445"/>
      <c r="I21" s="445"/>
      <c r="J21" s="445"/>
      <c r="K21" s="452"/>
      <c r="L21" s="453"/>
      <c r="M21" s="454"/>
      <c r="N21" s="451"/>
      <c r="O21" s="125"/>
    </row>
    <row r="22" spans="1:15" s="426" customFormat="1" ht="17.25" customHeight="1">
      <c r="A22" s="450">
        <v>3</v>
      </c>
      <c r="B22" s="1796"/>
      <c r="C22" s="1796"/>
      <c r="D22" s="1796"/>
      <c r="E22" s="451"/>
      <c r="F22" s="451"/>
      <c r="G22" s="451"/>
      <c r="H22" s="445"/>
      <c r="I22" s="445"/>
      <c r="J22" s="445"/>
      <c r="K22" s="452"/>
      <c r="L22" s="453"/>
      <c r="M22" s="454"/>
      <c r="N22" s="451"/>
      <c r="O22" s="125"/>
    </row>
    <row r="23" spans="1:15" s="426" customFormat="1" ht="17.25" customHeight="1">
      <c r="A23" s="450">
        <v>4</v>
      </c>
      <c r="B23" s="1796"/>
      <c r="C23" s="1796"/>
      <c r="D23" s="1796"/>
      <c r="E23" s="451"/>
      <c r="F23" s="451"/>
      <c r="G23" s="451"/>
      <c r="H23" s="445"/>
      <c r="I23" s="445"/>
      <c r="J23" s="445"/>
      <c r="K23" s="452"/>
      <c r="L23" s="453"/>
      <c r="M23" s="454"/>
      <c r="N23" s="451"/>
      <c r="O23" s="125"/>
    </row>
    <row r="24" spans="1:15" s="426" customFormat="1" ht="17.25" customHeight="1">
      <c r="A24" s="450">
        <v>5</v>
      </c>
      <c r="B24" s="1796"/>
      <c r="C24" s="1796"/>
      <c r="D24" s="1796"/>
      <c r="E24" s="451"/>
      <c r="F24" s="451"/>
      <c r="G24" s="451"/>
      <c r="H24" s="451"/>
      <c r="I24" s="451"/>
      <c r="J24" s="451"/>
      <c r="K24" s="451"/>
      <c r="L24" s="453"/>
      <c r="M24" s="454"/>
      <c r="N24" s="451"/>
      <c r="O24" s="125"/>
    </row>
    <row r="25" spans="1:15" s="426" customFormat="1" ht="17.25" customHeight="1">
      <c r="A25" s="440"/>
      <c r="B25" s="441" t="s">
        <v>718</v>
      </c>
      <c r="C25" s="441"/>
      <c r="D25" s="441"/>
      <c r="E25" s="442"/>
      <c r="F25" s="451"/>
      <c r="G25" s="451"/>
      <c r="H25" s="1242"/>
      <c r="I25" s="445"/>
      <c r="J25" s="1242"/>
      <c r="K25" s="445"/>
      <c r="L25" s="451"/>
      <c r="M25" s="454"/>
      <c r="N25" s="1242"/>
    </row>
    <row r="26" spans="1:15">
      <c r="A26" s="455" t="s">
        <v>367</v>
      </c>
      <c r="B26" s="455" t="s">
        <v>699</v>
      </c>
      <c r="C26" s="455"/>
      <c r="D26" s="455"/>
    </row>
    <row r="27" spans="1:15" s="426" customFormat="1">
      <c r="A27" s="84"/>
      <c r="B27" s="89" t="s">
        <v>424</v>
      </c>
      <c r="C27" s="425">
        <f>'4.1.2การใช้ไฟฟ้า_63'!L21</f>
        <v>3.6626032157535247</v>
      </c>
      <c r="D27" s="89" t="s">
        <v>1358</v>
      </c>
      <c r="E27" s="144"/>
      <c r="F27" s="89"/>
    </row>
    <row r="28" spans="1:15">
      <c r="A28" s="426"/>
      <c r="B28" s="455" t="s">
        <v>425</v>
      </c>
      <c r="C28" s="456" t="s">
        <v>148</v>
      </c>
      <c r="D28" s="89" t="s">
        <v>1359</v>
      </c>
      <c r="E28" s="457"/>
      <c r="F28" s="455"/>
    </row>
  </sheetData>
  <mergeCells count="23">
    <mergeCell ref="A1:N1"/>
    <mergeCell ref="B23:D23"/>
    <mergeCell ref="B20:D20"/>
    <mergeCell ref="L3:L5"/>
    <mergeCell ref="M3:M5"/>
    <mergeCell ref="B22:D22"/>
    <mergeCell ref="B13:D13"/>
    <mergeCell ref="E3:K3"/>
    <mergeCell ref="A3:A5"/>
    <mergeCell ref="B3:D5"/>
    <mergeCell ref="B24:D24"/>
    <mergeCell ref="N3:N5"/>
    <mergeCell ref="B8:D8"/>
    <mergeCell ref="B21:D21"/>
    <mergeCell ref="B10:D10"/>
    <mergeCell ref="B11:D11"/>
    <mergeCell ref="E4:G4"/>
    <mergeCell ref="B9:D9"/>
    <mergeCell ref="B17:D17"/>
    <mergeCell ref="B14:D14"/>
    <mergeCell ref="B7:D7"/>
    <mergeCell ref="H4:K4"/>
    <mergeCell ref="B12:D12"/>
  </mergeCells>
  <phoneticPr fontId="5" type="noConversion"/>
  <pageMargins left="0.59055118110236227" right="0.59055118110236227" top="0.78740157480314965" bottom="0.59055118110236227" header="0.31496062992125984" footer="0.31496062992125984"/>
  <pageSetup paperSize="9" firstPageNumber="52" orientation="landscape" useFirstPageNumber="1" r:id="rId1"/>
  <headerFooter>
    <oddFooter>&amp;C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00"/>
  </sheetPr>
  <dimension ref="A1:G17"/>
  <sheetViews>
    <sheetView showGridLines="0" view="pageBreakPreview" zoomScaleNormal="100" zoomScaleSheetLayoutView="100" workbookViewId="0">
      <selection activeCell="G12" sqref="G12"/>
    </sheetView>
  </sheetViews>
  <sheetFormatPr defaultColWidth="9" defaultRowHeight="21"/>
  <cols>
    <col min="1" max="1" width="5.19921875" style="84" customWidth="1"/>
    <col min="2" max="2" width="33.8984375" style="84" customWidth="1"/>
    <col min="3" max="3" width="28.09765625" style="84" customWidth="1"/>
    <col min="4" max="5" width="13.09765625" style="84" customWidth="1"/>
    <col min="6" max="6" width="10" style="84" customWidth="1"/>
    <col min="7" max="7" width="19.69921875" style="84" customWidth="1"/>
    <col min="8" max="16384" width="9" style="84"/>
  </cols>
  <sheetData>
    <row r="1" spans="1:7" s="28" customFormat="1" ht="24.6">
      <c r="A1" s="1684" t="s">
        <v>1325</v>
      </c>
      <c r="B1" s="1684"/>
      <c r="C1" s="1684"/>
      <c r="D1" s="1684"/>
      <c r="E1" s="1684"/>
      <c r="F1" s="1684"/>
      <c r="G1" s="1684"/>
    </row>
    <row r="2" spans="1:7" ht="11.25" customHeight="1"/>
    <row r="3" spans="1:7">
      <c r="A3" s="1724" t="s">
        <v>719</v>
      </c>
      <c r="B3" s="1705" t="s">
        <v>416</v>
      </c>
      <c r="C3" s="1724" t="s">
        <v>426</v>
      </c>
      <c r="D3" s="1716" t="s">
        <v>427</v>
      </c>
      <c r="E3" s="1716"/>
      <c r="F3" s="1705" t="s">
        <v>785</v>
      </c>
      <c r="G3" s="1705" t="s">
        <v>587</v>
      </c>
    </row>
    <row r="4" spans="1:7">
      <c r="A4" s="1724"/>
      <c r="B4" s="1705"/>
      <c r="C4" s="1724"/>
      <c r="D4" s="145" t="s">
        <v>428</v>
      </c>
      <c r="E4" s="145" t="s">
        <v>447</v>
      </c>
      <c r="F4" s="1705"/>
      <c r="G4" s="1705"/>
    </row>
    <row r="5" spans="1:7">
      <c r="A5" s="1724"/>
      <c r="B5" s="1705"/>
      <c r="C5" s="1724"/>
      <c r="D5" s="146" t="s">
        <v>446</v>
      </c>
      <c r="E5" s="146" t="s">
        <v>446</v>
      </c>
      <c r="F5" s="1705"/>
      <c r="G5" s="1705"/>
    </row>
    <row r="6" spans="1:7" ht="42">
      <c r="A6" s="1422">
        <v>1</v>
      </c>
      <c r="B6" s="1423" t="str">
        <f>มาตรการและเป้าหมายปี_64!B7:D7</f>
        <v>บำรุงรักษาเครื่องปรับอากาศแบบแยกส่วน</v>
      </c>
      <c r="C6" s="1424" t="str">
        <f>'มาตรการไฟฟ้า '!E11</f>
        <v>เพื่อให้เครื่องปรับอากาศทำงานอย่างมีประสิทธิภาพ และยืดอายุการใช้งาน</v>
      </c>
      <c r="D6" s="1425" t="s">
        <v>1350</v>
      </c>
      <c r="E6" s="1426" t="s">
        <v>1351</v>
      </c>
      <c r="F6" s="1427">
        <f>'มาตรการไฟฟ้า '!K17</f>
        <v>626383.56999999995</v>
      </c>
      <c r="G6" s="1428" t="str">
        <f>'มาตรการไฟฟ้า '!E7</f>
        <v>นายสุรเดช  คิดการงาน</v>
      </c>
    </row>
    <row r="7" spans="1:7" ht="63">
      <c r="A7" s="1422">
        <v>2</v>
      </c>
      <c r="B7" s="1423" t="str">
        <f>มาตรการและเป้าหมายปี_64!B8:D8</f>
        <v>ลดชั่วโมงการใช้งานเครื่องปรับอากาศ</v>
      </c>
      <c r="C7" s="1424" t="s">
        <v>1042</v>
      </c>
      <c r="D7" s="1425" t="s">
        <v>1350</v>
      </c>
      <c r="E7" s="1426" t="s">
        <v>1351</v>
      </c>
      <c r="F7" s="1427" t="s">
        <v>148</v>
      </c>
      <c r="G7" s="1428" t="str">
        <f>'มาตรการไฟฟ้า '!E67</f>
        <v>นายรัฐพล  ญาติมิตรหนุน</v>
      </c>
    </row>
    <row r="8" spans="1:7" ht="39.6" hidden="1">
      <c r="A8" s="243">
        <v>3</v>
      </c>
      <c r="B8" s="384" t="str">
        <f>มาตรการและเป้าหมายปี_64!B9:D9</f>
        <v>เปลี่ยนหลอด T8 (36W) เป็นหลอด LED (18W)</v>
      </c>
      <c r="C8" s="244" t="str">
        <f>'มาตรการไฟฟ้า '!E135</f>
        <v>เพื่อเพิ่มประสิทธิภาพการใช้พลังงานในระบบแสงสว่าง</v>
      </c>
      <c r="D8" s="669" t="s">
        <v>1043</v>
      </c>
      <c r="E8" s="669" t="s">
        <v>1044</v>
      </c>
      <c r="F8" s="382">
        <f>'มาตรการไฟฟ้า '!K142</f>
        <v>0</v>
      </c>
      <c r="G8" s="383">
        <f>'มาตรการไฟฟ้า '!E131</f>
        <v>0</v>
      </c>
    </row>
    <row r="9" spans="1:7" ht="39.6" hidden="1">
      <c r="A9" s="243">
        <v>4</v>
      </c>
      <c r="B9" s="384" t="str">
        <f>มาตรการและเป้าหมายปี_64!B10:D10</f>
        <v>เปลี่ยนหลอด T8 (18W) เป็นหลอด LED (9W)</v>
      </c>
      <c r="C9" s="244" t="str">
        <f>'มาตรการไฟฟ้า '!E196</f>
        <v>เพื่อเพิ่มประสิทธิภาพการใช้พลังงานในระบบแสงสว่าง</v>
      </c>
      <c r="D9" s="669" t="s">
        <v>1043</v>
      </c>
      <c r="E9" s="669" t="s">
        <v>1044</v>
      </c>
      <c r="F9" s="382">
        <f>'มาตรการไฟฟ้า '!K202</f>
        <v>0</v>
      </c>
      <c r="G9" s="383">
        <f>'มาตรการไฟฟ้า '!E192</f>
        <v>0</v>
      </c>
    </row>
    <row r="10" spans="1:7" ht="39.6" hidden="1">
      <c r="A10" s="243">
        <v>5</v>
      </c>
      <c r="B10" s="384" t="str">
        <f>'มาตรการไฟฟ้า '!E251</f>
        <v>เครื่องปรับอากาศประสิทธิภาพสูง Inverter</v>
      </c>
      <c r="C10" s="244" t="str">
        <f>'มาตรการไฟฟ้า '!E256</f>
        <v>เพื่อให้เครื่องปรับอากาศทำงานอย่างมีประสิทธิภาพ และยืดอายุการใช้งาน</v>
      </c>
      <c r="D10" s="669" t="s">
        <v>1043</v>
      </c>
      <c r="E10" s="669" t="s">
        <v>1044</v>
      </c>
      <c r="F10" s="382">
        <f>'มาตรการไฟฟ้า '!K263</f>
        <v>0</v>
      </c>
      <c r="G10" s="383">
        <f>'มาตรการไฟฟ้า '!E252</f>
        <v>0</v>
      </c>
    </row>
    <row r="11" spans="1:7">
      <c r="A11" s="243"/>
      <c r="B11" s="384"/>
      <c r="C11" s="244"/>
      <c r="D11" s="381"/>
      <c r="E11" s="381"/>
      <c r="F11" s="382"/>
      <c r="G11" s="383"/>
    </row>
    <row r="12" spans="1:7">
      <c r="A12" s="243"/>
      <c r="B12" s="384"/>
      <c r="C12" s="244"/>
      <c r="D12" s="381"/>
      <c r="E12" s="381"/>
      <c r="F12" s="382"/>
      <c r="G12" s="383"/>
    </row>
    <row r="13" spans="1:7">
      <c r="A13" s="245"/>
      <c r="B13" s="384"/>
      <c r="C13" s="246"/>
      <c r="D13" s="381"/>
      <c r="E13" s="381"/>
      <c r="F13" s="382"/>
      <c r="G13" s="383"/>
    </row>
    <row r="14" spans="1:7">
      <c r="A14" s="245"/>
      <c r="B14" s="384"/>
      <c r="C14" s="246"/>
      <c r="D14" s="381"/>
      <c r="E14" s="381"/>
      <c r="F14" s="382"/>
      <c r="G14" s="383"/>
    </row>
    <row r="15" spans="1:7">
      <c r="A15" s="245"/>
      <c r="B15" s="384"/>
      <c r="C15" s="246"/>
      <c r="D15" s="381"/>
      <c r="E15" s="381"/>
      <c r="F15" s="382"/>
      <c r="G15" s="383"/>
    </row>
    <row r="16" spans="1:7">
      <c r="A16" s="147"/>
      <c r="B16" s="150"/>
      <c r="C16" s="151"/>
      <c r="D16" s="147"/>
      <c r="E16" s="147"/>
      <c r="F16" s="148"/>
      <c r="G16" s="152"/>
    </row>
    <row r="17" spans="1:2">
      <c r="A17" s="318" t="s">
        <v>51</v>
      </c>
      <c r="B17" s="45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3" orientation="landscape" useFirstPageNumber="1" r:id="rId1"/>
  <headerFooter>
    <oddFooter>&amp;C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0" tint="-0.14999847407452621"/>
  </sheetPr>
  <dimension ref="A1:G15"/>
  <sheetViews>
    <sheetView showGridLines="0" view="pageBreakPreview" zoomScaleNormal="100" zoomScaleSheetLayoutView="100" zoomScalePageLayoutView="90" workbookViewId="0">
      <selection activeCell="F13" sqref="F13"/>
    </sheetView>
  </sheetViews>
  <sheetFormatPr defaultColWidth="9" defaultRowHeight="21"/>
  <cols>
    <col min="1" max="1" width="5.19921875" style="84" customWidth="1"/>
    <col min="2" max="2" width="33.8984375" style="84" customWidth="1"/>
    <col min="3" max="3" width="28.09765625" style="84" customWidth="1"/>
    <col min="4" max="5" width="13.09765625" style="84" customWidth="1"/>
    <col min="6" max="6" width="10" style="84" customWidth="1"/>
    <col min="7" max="7" width="19.69921875" style="84" customWidth="1"/>
    <col min="8" max="16384" width="9" style="84"/>
  </cols>
  <sheetData>
    <row r="1" spans="1:7" s="28" customFormat="1" ht="24.6">
      <c r="A1" s="1684" t="s">
        <v>1326</v>
      </c>
      <c r="B1" s="1684"/>
      <c r="C1" s="1684"/>
      <c r="D1" s="1684"/>
      <c r="E1" s="1684"/>
      <c r="F1" s="1684"/>
      <c r="G1" s="1684"/>
    </row>
    <row r="2" spans="1:7" ht="11.25" customHeight="1"/>
    <row r="3" spans="1:7">
      <c r="A3" s="1724" t="s">
        <v>719</v>
      </c>
      <c r="B3" s="1705" t="s">
        <v>416</v>
      </c>
      <c r="C3" s="1724" t="s">
        <v>426</v>
      </c>
      <c r="D3" s="1716" t="s">
        <v>427</v>
      </c>
      <c r="E3" s="1716"/>
      <c r="F3" s="1705" t="s">
        <v>785</v>
      </c>
      <c r="G3" s="1705" t="s">
        <v>587</v>
      </c>
    </row>
    <row r="4" spans="1:7">
      <c r="A4" s="1724"/>
      <c r="B4" s="1705"/>
      <c r="C4" s="1724"/>
      <c r="D4" s="145" t="s">
        <v>428</v>
      </c>
      <c r="E4" s="145" t="s">
        <v>447</v>
      </c>
      <c r="F4" s="1705"/>
      <c r="G4" s="1705"/>
    </row>
    <row r="5" spans="1:7">
      <c r="A5" s="1724"/>
      <c r="B5" s="1705"/>
      <c r="C5" s="1724"/>
      <c r="D5" s="146" t="s">
        <v>446</v>
      </c>
      <c r="E5" s="146" t="s">
        <v>446</v>
      </c>
      <c r="F5" s="1705"/>
      <c r="G5" s="1705"/>
    </row>
    <row r="6" spans="1:7">
      <c r="A6" s="153"/>
      <c r="B6" s="154"/>
      <c r="C6" s="154"/>
      <c r="D6" s="155"/>
      <c r="E6" s="155"/>
      <c r="F6" s="156"/>
      <c r="G6" s="149"/>
    </row>
    <row r="7" spans="1:7">
      <c r="A7" s="153"/>
      <c r="B7" s="157"/>
      <c r="C7" s="157"/>
      <c r="D7" s="158"/>
      <c r="E7" s="155"/>
      <c r="F7" s="156"/>
      <c r="G7" s="149"/>
    </row>
    <row r="8" spans="1:7">
      <c r="A8" s="147"/>
      <c r="B8" s="150"/>
      <c r="C8" s="151"/>
      <c r="D8" s="147"/>
      <c r="E8" s="147"/>
      <c r="F8" s="148"/>
      <c r="G8" s="152"/>
    </row>
    <row r="9" spans="1:7">
      <c r="A9" s="147"/>
      <c r="B9" s="150"/>
      <c r="C9" s="151"/>
      <c r="D9" s="147"/>
      <c r="E9" s="147"/>
      <c r="F9" s="148"/>
      <c r="G9" s="152"/>
    </row>
    <row r="10" spans="1:7">
      <c r="A10" s="147"/>
      <c r="B10" s="150"/>
      <c r="C10" s="151"/>
      <c r="D10" s="147"/>
      <c r="E10" s="147"/>
      <c r="F10" s="148"/>
      <c r="G10" s="152"/>
    </row>
    <row r="11" spans="1:7">
      <c r="A11" s="147"/>
      <c r="B11" s="150"/>
      <c r="C11" s="151"/>
      <c r="D11" s="147"/>
      <c r="E11" s="147"/>
      <c r="F11" s="148"/>
      <c r="G11" s="152"/>
    </row>
    <row r="12" spans="1:7">
      <c r="A12" s="147"/>
      <c r="B12" s="150"/>
      <c r="C12" s="151"/>
      <c r="D12" s="147"/>
      <c r="E12" s="147"/>
      <c r="F12" s="148"/>
      <c r="G12" s="152"/>
    </row>
    <row r="13" spans="1:7">
      <c r="A13" s="147"/>
      <c r="B13" s="150"/>
      <c r="C13" s="151"/>
      <c r="D13" s="147"/>
      <c r="E13" s="147"/>
      <c r="F13" s="148"/>
      <c r="G13" s="152"/>
    </row>
    <row r="14" spans="1:7">
      <c r="A14" s="147"/>
      <c r="B14" s="150"/>
      <c r="C14" s="151"/>
      <c r="D14" s="147"/>
      <c r="E14" s="147"/>
      <c r="F14" s="148"/>
      <c r="G14" s="152"/>
    </row>
    <row r="15" spans="1:7">
      <c r="A15" s="319" t="s">
        <v>51</v>
      </c>
      <c r="B15" s="45"/>
    </row>
  </sheetData>
  <mergeCells count="7">
    <mergeCell ref="A1:G1"/>
    <mergeCell ref="A3:A5"/>
    <mergeCell ref="B3:B5"/>
    <mergeCell ref="C3:C5"/>
    <mergeCell ref="D3:E3"/>
    <mergeCell ref="F3:F5"/>
    <mergeCell ref="G3:G5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54" orientation="landscape" useFirstPageNumber="1" r:id="rId1"/>
  <headerFooter>
    <oddFooter>&amp;C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J20"/>
  <sheetViews>
    <sheetView showGridLines="0" view="pageBreakPreview" zoomScaleNormal="100" zoomScaleSheetLayoutView="100" workbookViewId="0">
      <selection sqref="A1:XFD1048576"/>
    </sheetView>
  </sheetViews>
  <sheetFormatPr defaultColWidth="9" defaultRowHeight="24.6"/>
  <cols>
    <col min="1" max="1" width="3.8984375" style="13" customWidth="1"/>
    <col min="2" max="2" width="11.69921875" style="13" customWidth="1"/>
    <col min="3" max="3" width="3.8984375" style="13" customWidth="1"/>
    <col min="4" max="8" width="9" style="13"/>
    <col min="9" max="9" width="12.69921875" style="13" customWidth="1"/>
    <col min="10" max="10" width="7" style="14" customWidth="1"/>
    <col min="11" max="16384" width="9" style="13"/>
  </cols>
  <sheetData>
    <row r="1" spans="1:10" s="28" customFormat="1" ht="36">
      <c r="B1" s="1580" t="s">
        <v>278</v>
      </c>
      <c r="C1" s="1580"/>
      <c r="D1" s="1580"/>
      <c r="E1" s="1580"/>
      <c r="F1" s="1580"/>
      <c r="G1" s="1580"/>
      <c r="H1" s="1580"/>
      <c r="I1" s="1580"/>
      <c r="J1" s="1580"/>
    </row>
    <row r="2" spans="1:10" s="28" customFormat="1">
      <c r="J2" s="29"/>
    </row>
    <row r="3" spans="1:10" s="30" customFormat="1" ht="30">
      <c r="C3" s="31"/>
      <c r="D3" s="31"/>
      <c r="E3" s="31"/>
      <c r="F3" s="31"/>
      <c r="G3" s="31"/>
      <c r="H3" s="31"/>
      <c r="I3" s="31"/>
      <c r="J3" s="32" t="s">
        <v>279</v>
      </c>
    </row>
    <row r="4" spans="1:10" s="28" customFormat="1">
      <c r="J4" s="29"/>
    </row>
    <row r="5" spans="1:10" s="30" customFormat="1" ht="30">
      <c r="A5" s="30" t="s">
        <v>280</v>
      </c>
      <c r="J5" s="1124">
        <v>1</v>
      </c>
    </row>
    <row r="6" spans="1:10" s="30" customFormat="1" ht="30">
      <c r="A6" s="30" t="s">
        <v>281</v>
      </c>
      <c r="J6" s="33"/>
    </row>
    <row r="7" spans="1:10" s="30" customFormat="1" ht="30">
      <c r="A7" s="30" t="s">
        <v>282</v>
      </c>
      <c r="C7" s="30" t="s">
        <v>283</v>
      </c>
      <c r="J7" s="1124">
        <v>3</v>
      </c>
    </row>
    <row r="8" spans="1:10" s="30" customFormat="1" ht="30">
      <c r="A8" s="30" t="s">
        <v>284</v>
      </c>
      <c r="C8" s="30" t="s">
        <v>285</v>
      </c>
      <c r="J8" s="1124">
        <v>15</v>
      </c>
    </row>
    <row r="9" spans="1:10" s="30" customFormat="1" ht="30">
      <c r="A9" s="30" t="s">
        <v>286</v>
      </c>
      <c r="C9" s="30" t="s">
        <v>287</v>
      </c>
      <c r="J9" s="1124">
        <v>16</v>
      </c>
    </row>
    <row r="10" spans="1:10" s="30" customFormat="1" ht="30">
      <c r="A10" s="30" t="s">
        <v>288</v>
      </c>
      <c r="C10" s="30" t="s">
        <v>289</v>
      </c>
      <c r="J10" s="1124">
        <v>21</v>
      </c>
    </row>
    <row r="11" spans="1:10" s="30" customFormat="1" ht="30">
      <c r="A11" s="30" t="s">
        <v>290</v>
      </c>
      <c r="C11" s="30" t="s">
        <v>291</v>
      </c>
      <c r="J11" s="1124">
        <v>51</v>
      </c>
    </row>
    <row r="12" spans="1:10" s="30" customFormat="1" ht="30">
      <c r="C12" s="30" t="s">
        <v>128</v>
      </c>
      <c r="J12" s="33"/>
    </row>
    <row r="13" spans="1:10" s="30" customFormat="1" ht="30">
      <c r="A13" s="30" t="s">
        <v>292</v>
      </c>
      <c r="C13" s="30" t="s">
        <v>693</v>
      </c>
      <c r="J13" s="1124">
        <v>64</v>
      </c>
    </row>
    <row r="14" spans="1:10" s="30" customFormat="1" ht="30">
      <c r="C14" s="30" t="s">
        <v>694</v>
      </c>
      <c r="J14" s="33"/>
    </row>
    <row r="15" spans="1:10" s="30" customFormat="1" ht="30">
      <c r="A15" s="30" t="s">
        <v>293</v>
      </c>
      <c r="C15" s="30" t="s">
        <v>294</v>
      </c>
      <c r="J15" s="1124">
        <v>101</v>
      </c>
    </row>
    <row r="16" spans="1:10" s="30" customFormat="1" ht="30">
      <c r="A16" s="30" t="s">
        <v>295</v>
      </c>
      <c r="C16" s="30" t="s">
        <v>296</v>
      </c>
      <c r="J16" s="1124">
        <v>112</v>
      </c>
    </row>
    <row r="17" spans="1:10" s="41" customFormat="1" ht="30">
      <c r="A17" s="40" t="s">
        <v>34</v>
      </c>
      <c r="J17" s="42"/>
    </row>
    <row r="18" spans="1:10" s="41" customFormat="1" ht="30">
      <c r="A18" s="40"/>
      <c r="B18" s="40" t="s">
        <v>1152</v>
      </c>
      <c r="C18" s="40"/>
      <c r="D18" s="40"/>
      <c r="E18" s="40"/>
      <c r="F18" s="40"/>
      <c r="J18" s="43"/>
    </row>
    <row r="19" spans="1:10" s="41" customFormat="1" ht="30">
      <c r="A19" s="40"/>
      <c r="B19" s="40" t="s">
        <v>1153</v>
      </c>
      <c r="C19" s="40"/>
      <c r="D19" s="40"/>
      <c r="E19" s="40"/>
      <c r="F19" s="40"/>
      <c r="J19" s="43"/>
    </row>
    <row r="20" spans="1:10" s="28" customFormat="1">
      <c r="J20" s="29"/>
    </row>
  </sheetData>
  <mergeCells count="1">
    <mergeCell ref="B1:J1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446"/>
  <sheetViews>
    <sheetView showGridLines="0" showWhiteSpace="0" view="pageBreakPreview" topLeftCell="A34" zoomScaleNormal="100" zoomScaleSheetLayoutView="100" workbookViewId="0">
      <selection activeCell="U42" sqref="U42"/>
    </sheetView>
  </sheetViews>
  <sheetFormatPr defaultColWidth="9" defaultRowHeight="24.6"/>
  <cols>
    <col min="1" max="1" width="3" style="1243" customWidth="1"/>
    <col min="2" max="2" width="8.3984375" style="1243" customWidth="1"/>
    <col min="3" max="3" width="11" style="1243" customWidth="1"/>
    <col min="4" max="4" width="3.09765625" style="1243" customWidth="1"/>
    <col min="5" max="5" width="6.19921875" style="1243" customWidth="1"/>
    <col min="6" max="9" width="4.69921875" style="1243" customWidth="1"/>
    <col min="10" max="10" width="8.3984375" style="1243" customWidth="1"/>
    <col min="11" max="11" width="12.19921875" style="1243" customWidth="1"/>
    <col min="12" max="12" width="13.3984375" style="1243" bestFit="1" customWidth="1"/>
    <col min="13" max="13" width="9" style="1243"/>
    <col min="14" max="14" width="11.09765625" style="1243" bestFit="1" customWidth="1"/>
    <col min="15" max="15" width="9" style="1243"/>
    <col min="16" max="16" width="12.5" style="1243" bestFit="1" customWidth="1"/>
    <col min="17" max="16384" width="9" style="1243"/>
  </cols>
  <sheetData>
    <row r="1" spans="1:12" s="1342" customFormat="1" ht="22.5" customHeight="1"/>
    <row r="2" spans="1:12">
      <c r="A2" s="1828" t="s">
        <v>588</v>
      </c>
      <c r="B2" s="1828"/>
      <c r="C2" s="1828"/>
      <c r="D2" s="1828"/>
      <c r="E2" s="1828"/>
      <c r="F2" s="1828"/>
      <c r="G2" s="1828"/>
      <c r="H2" s="1828"/>
      <c r="I2" s="1828"/>
      <c r="J2" s="1828"/>
      <c r="K2" s="1828"/>
      <c r="L2" s="1828"/>
    </row>
    <row r="3" spans="1:12">
      <c r="A3" s="1828" t="s">
        <v>589</v>
      </c>
      <c r="B3" s="1828"/>
      <c r="C3" s="1828"/>
      <c r="D3" s="1828"/>
      <c r="E3" s="1828"/>
      <c r="F3" s="1828"/>
      <c r="G3" s="1828"/>
      <c r="H3" s="1828"/>
      <c r="I3" s="1828"/>
      <c r="J3" s="1828"/>
      <c r="K3" s="1828"/>
      <c r="L3" s="1828"/>
    </row>
    <row r="5" spans="1:12">
      <c r="A5" s="1243" t="s">
        <v>590</v>
      </c>
      <c r="B5" s="1243" t="s">
        <v>145</v>
      </c>
      <c r="D5" s="1243" t="s">
        <v>146</v>
      </c>
      <c r="E5" s="1343">
        <v>1</v>
      </c>
      <c r="F5" s="1344"/>
      <c r="G5" s="1344"/>
      <c r="H5" s="1244"/>
      <c r="I5" s="1244"/>
      <c r="J5" s="1244"/>
      <c r="K5" s="1244"/>
      <c r="L5" s="1244"/>
    </row>
    <row r="6" spans="1:12">
      <c r="A6" s="1243" t="s">
        <v>592</v>
      </c>
      <c r="B6" s="1243" t="s">
        <v>147</v>
      </c>
      <c r="D6" s="1243" t="s">
        <v>146</v>
      </c>
      <c r="E6" s="1345" t="s">
        <v>232</v>
      </c>
      <c r="F6" s="1346"/>
      <c r="G6" s="1346"/>
      <c r="H6" s="1346"/>
      <c r="I6" s="1346"/>
      <c r="J6" s="1244"/>
      <c r="K6" s="1244"/>
      <c r="L6" s="1244"/>
    </row>
    <row r="7" spans="1:12">
      <c r="A7" s="1243" t="s">
        <v>594</v>
      </c>
      <c r="B7" s="1243" t="s">
        <v>192</v>
      </c>
      <c r="D7" s="1243" t="s">
        <v>146</v>
      </c>
      <c r="E7" s="1346" t="str">
        <f>ข้อมูลเบื้องต้น!D37</f>
        <v>นายสุรเดช  คิดการงาน</v>
      </c>
      <c r="F7" s="1346"/>
      <c r="G7" s="1346"/>
      <c r="H7" s="1346"/>
      <c r="I7" s="1346"/>
      <c r="J7" s="1347" t="s">
        <v>596</v>
      </c>
      <c r="K7" s="1346" t="str">
        <f>ข้อมูลเบื้องต้น!N37</f>
        <v>ผอส.04244</v>
      </c>
      <c r="L7" s="1346"/>
    </row>
    <row r="8" spans="1:12">
      <c r="A8" s="1243" t="s">
        <v>597</v>
      </c>
      <c r="B8" s="1243" t="s">
        <v>193</v>
      </c>
      <c r="D8" s="1243" t="s">
        <v>146</v>
      </c>
      <c r="E8" s="1346" t="s">
        <v>233</v>
      </c>
      <c r="F8" s="1346"/>
      <c r="G8" s="1346"/>
      <c r="H8" s="1346"/>
      <c r="I8" s="1346"/>
      <c r="J8" s="1346"/>
      <c r="K8" s="1346"/>
      <c r="L8" s="1346"/>
    </row>
    <row r="9" spans="1:12">
      <c r="A9" s="1243" t="s">
        <v>599</v>
      </c>
      <c r="B9" s="1243" t="s">
        <v>149</v>
      </c>
      <c r="D9" s="1243" t="s">
        <v>146</v>
      </c>
      <c r="E9" s="1495">
        <f>L37</f>
        <v>965</v>
      </c>
      <c r="F9" s="1244" t="s">
        <v>150</v>
      </c>
      <c r="I9" s="1244"/>
      <c r="J9" s="1244"/>
      <c r="K9" s="1244"/>
      <c r="L9" s="1244"/>
    </row>
    <row r="10" spans="1:12">
      <c r="A10" s="1243" t="s">
        <v>600</v>
      </c>
      <c r="B10" s="1243" t="s">
        <v>190</v>
      </c>
      <c r="D10" s="1243" t="s">
        <v>146</v>
      </c>
      <c r="E10" s="1244" t="s">
        <v>429</v>
      </c>
      <c r="F10" s="1244"/>
      <c r="G10" s="1244"/>
      <c r="H10" s="1244"/>
      <c r="I10" s="1244"/>
      <c r="J10" s="1244"/>
      <c r="K10" s="1244"/>
      <c r="L10" s="1244"/>
    </row>
    <row r="11" spans="1:12">
      <c r="A11" s="1243" t="s">
        <v>602</v>
      </c>
      <c r="B11" s="1243" t="s">
        <v>191</v>
      </c>
      <c r="D11" s="1243" t="s">
        <v>146</v>
      </c>
      <c r="E11" s="1244" t="s">
        <v>234</v>
      </c>
      <c r="F11" s="1244"/>
      <c r="G11" s="1244"/>
      <c r="H11" s="1244"/>
      <c r="I11" s="1244"/>
      <c r="J11" s="1244"/>
      <c r="K11" s="1244"/>
      <c r="L11" s="1244"/>
    </row>
    <row r="13" spans="1:12">
      <c r="J13" s="1349" t="s">
        <v>418</v>
      </c>
      <c r="K13" s="1349" t="s">
        <v>404</v>
      </c>
      <c r="L13" s="1349" t="s">
        <v>419</v>
      </c>
    </row>
    <row r="14" spans="1:12">
      <c r="A14" s="1243" t="s">
        <v>605</v>
      </c>
      <c r="B14" s="1243" t="s">
        <v>610</v>
      </c>
      <c r="J14" s="1350">
        <v>0</v>
      </c>
      <c r="K14" s="1351">
        <f>L46</f>
        <v>3721160.6249999995</v>
      </c>
      <c r="L14" s="1351">
        <f>L46*L43</f>
        <v>13629134.871460393</v>
      </c>
    </row>
    <row r="15" spans="1:12">
      <c r="A15" s="1243" t="s">
        <v>607</v>
      </c>
      <c r="B15" s="1243" t="s">
        <v>609</v>
      </c>
      <c r="J15" s="1350">
        <v>0</v>
      </c>
      <c r="K15" s="1351">
        <f>L46-L47</f>
        <v>3535102.5937499995</v>
      </c>
      <c r="L15" s="1351">
        <f>(L46-L47)*L43</f>
        <v>12947678.127887374</v>
      </c>
    </row>
    <row r="16" spans="1:12">
      <c r="A16" s="1243" t="s">
        <v>608</v>
      </c>
      <c r="B16" s="1243" t="s">
        <v>1124</v>
      </c>
      <c r="J16" s="1350">
        <v>0</v>
      </c>
      <c r="K16" s="1351">
        <f>+K14-K15</f>
        <v>186058.03125</v>
      </c>
      <c r="L16" s="1351">
        <f>+L14-L15</f>
        <v>681456.74357301928</v>
      </c>
    </row>
    <row r="17" spans="1:12">
      <c r="A17" s="1243" t="s">
        <v>611</v>
      </c>
      <c r="B17" s="1243" t="s">
        <v>612</v>
      </c>
      <c r="J17" s="1352"/>
      <c r="K17" s="1496">
        <v>626383.56999999995</v>
      </c>
      <c r="L17" s="1349" t="s">
        <v>382</v>
      </c>
    </row>
    <row r="18" spans="1:12">
      <c r="A18" s="1243" t="s">
        <v>613</v>
      </c>
      <c r="B18" s="1243" t="s">
        <v>614</v>
      </c>
      <c r="J18" s="1352"/>
      <c r="K18" s="1350">
        <f>+K17/L16</f>
        <v>0.9191831703296981</v>
      </c>
      <c r="L18" s="1349" t="s">
        <v>604</v>
      </c>
    </row>
    <row r="19" spans="1:12">
      <c r="A19" s="1243" t="s">
        <v>615</v>
      </c>
      <c r="B19" s="1243" t="s">
        <v>616</v>
      </c>
    </row>
    <row r="20" spans="1:12">
      <c r="B20" s="1244" t="s">
        <v>1037</v>
      </c>
      <c r="C20" s="1244"/>
      <c r="D20" s="1244"/>
      <c r="E20" s="1244"/>
      <c r="F20" s="1244"/>
      <c r="G20" s="1244"/>
      <c r="H20" s="1244"/>
      <c r="I20" s="1244"/>
      <c r="J20" s="1244"/>
      <c r="K20" s="1244"/>
      <c r="L20" s="1244"/>
    </row>
    <row r="21" spans="1:12">
      <c r="B21" s="1244" t="s">
        <v>236</v>
      </c>
      <c r="C21" s="1244"/>
      <c r="D21" s="1244"/>
      <c r="E21" s="1244"/>
      <c r="F21" s="1244"/>
      <c r="G21" s="1244"/>
      <c r="H21" s="1244"/>
      <c r="I21" s="1244"/>
      <c r="J21" s="1244"/>
      <c r="K21" s="1244"/>
      <c r="L21" s="1244"/>
    </row>
    <row r="22" spans="1:12">
      <c r="B22" s="1244"/>
      <c r="C22" s="1244"/>
      <c r="D22" s="1244"/>
      <c r="E22" s="1244"/>
      <c r="F22" s="1244"/>
      <c r="G22" s="1244"/>
      <c r="H22" s="1244"/>
      <c r="I22" s="1244"/>
      <c r="J22" s="1244"/>
      <c r="K22" s="1244"/>
      <c r="L22" s="1244"/>
    </row>
    <row r="23" spans="1:12">
      <c r="B23" s="1244"/>
      <c r="C23" s="1244"/>
      <c r="D23" s="1244"/>
      <c r="E23" s="1244"/>
      <c r="F23" s="1244"/>
      <c r="G23" s="1244"/>
      <c r="H23" s="1244"/>
      <c r="I23" s="1244"/>
      <c r="J23" s="1244"/>
      <c r="K23" s="1244"/>
      <c r="L23" s="1244"/>
    </row>
    <row r="24" spans="1:12">
      <c r="B24" s="1244"/>
      <c r="C24" s="1244"/>
      <c r="D24" s="1244"/>
      <c r="E24" s="1244"/>
      <c r="F24" s="1244"/>
      <c r="G24" s="1244"/>
      <c r="H24" s="1244"/>
      <c r="I24" s="1244"/>
      <c r="J24" s="1244"/>
      <c r="K24" s="1244"/>
      <c r="L24" s="1244"/>
    </row>
    <row r="25" spans="1:12">
      <c r="B25" s="1244"/>
      <c r="C25" s="1244"/>
      <c r="D25" s="1244"/>
      <c r="E25" s="1244"/>
      <c r="F25" s="1244"/>
      <c r="G25" s="1244"/>
      <c r="H25" s="1244"/>
      <c r="I25" s="1244"/>
      <c r="J25" s="1244"/>
      <c r="K25" s="1244"/>
      <c r="L25" s="1244"/>
    </row>
    <row r="26" spans="1:12">
      <c r="B26" s="1244"/>
      <c r="C26" s="1244"/>
      <c r="D26" s="1244"/>
      <c r="E26" s="1244"/>
      <c r="F26" s="1244"/>
      <c r="G26" s="1244"/>
      <c r="H26" s="1244"/>
      <c r="I26" s="1244"/>
      <c r="J26" s="1244"/>
      <c r="K26" s="1244"/>
      <c r="L26" s="1244"/>
    </row>
    <row r="27" spans="1:12">
      <c r="B27" s="1244"/>
      <c r="C27" s="1244"/>
      <c r="D27" s="1244"/>
      <c r="E27" s="1244"/>
      <c r="F27" s="1244"/>
      <c r="G27" s="1244"/>
      <c r="H27" s="1244"/>
      <c r="I27" s="1244"/>
      <c r="J27" s="1244"/>
      <c r="K27" s="1244"/>
      <c r="L27" s="1244"/>
    </row>
    <row r="28" spans="1:12">
      <c r="B28" s="1244"/>
      <c r="C28" s="1244"/>
      <c r="D28" s="1244"/>
      <c r="E28" s="1244"/>
      <c r="F28" s="1244"/>
      <c r="G28" s="1244"/>
      <c r="H28" s="1244"/>
      <c r="I28" s="1244"/>
      <c r="J28" s="1244"/>
      <c r="K28" s="1244"/>
      <c r="L28" s="1244"/>
    </row>
    <row r="29" spans="1:12">
      <c r="B29" s="1244"/>
      <c r="C29" s="1244"/>
      <c r="D29" s="1244"/>
      <c r="E29" s="1244"/>
      <c r="F29" s="1244"/>
      <c r="G29" s="1244"/>
      <c r="H29" s="1244"/>
      <c r="I29" s="1244"/>
      <c r="J29" s="1244"/>
      <c r="K29" s="1244"/>
      <c r="L29" s="1244"/>
    </row>
    <row r="30" spans="1:12">
      <c r="B30" s="1244"/>
      <c r="C30" s="1244"/>
      <c r="D30" s="1244"/>
      <c r="E30" s="1244"/>
      <c r="F30" s="1244"/>
      <c r="G30" s="1244"/>
      <c r="H30" s="1244"/>
      <c r="I30" s="1244"/>
      <c r="J30" s="1244"/>
      <c r="K30" s="1244"/>
      <c r="L30" s="1244"/>
    </row>
    <row r="31" spans="1:12">
      <c r="B31" s="1244"/>
      <c r="C31" s="1244"/>
      <c r="D31" s="1244"/>
      <c r="E31" s="1244"/>
      <c r="F31" s="1244"/>
      <c r="G31" s="1244"/>
      <c r="H31" s="1244"/>
      <c r="I31" s="1244"/>
      <c r="J31" s="1244"/>
      <c r="K31" s="1244"/>
      <c r="L31" s="1244"/>
    </row>
    <row r="32" spans="1:12">
      <c r="A32" s="1243" t="s">
        <v>617</v>
      </c>
      <c r="B32" s="1243" t="s">
        <v>618</v>
      </c>
    </row>
    <row r="33" spans="1:12">
      <c r="B33" s="1244" t="s">
        <v>218</v>
      </c>
      <c r="C33" s="1244"/>
      <c r="D33" s="1244"/>
      <c r="E33" s="1244"/>
      <c r="F33" s="1244"/>
      <c r="G33" s="1244"/>
      <c r="H33" s="1244"/>
      <c r="I33" s="1244"/>
      <c r="J33" s="1244"/>
      <c r="K33" s="1244"/>
      <c r="L33" s="1244"/>
    </row>
    <row r="34" spans="1:12">
      <c r="A34" s="1243" t="s">
        <v>619</v>
      </c>
      <c r="B34" s="1243" t="s">
        <v>620</v>
      </c>
    </row>
    <row r="35" spans="1:12">
      <c r="B35" s="1244"/>
      <c r="C35" s="1244"/>
      <c r="D35" s="1353"/>
      <c r="E35" s="1244"/>
      <c r="F35" s="1244"/>
      <c r="G35" s="1244"/>
      <c r="H35" s="1244"/>
      <c r="I35" s="1353"/>
      <c r="J35" s="1244"/>
      <c r="K35" s="1244"/>
      <c r="L35" s="1346"/>
    </row>
    <row r="36" spans="1:12">
      <c r="B36" s="1817" t="s">
        <v>155</v>
      </c>
      <c r="C36" s="1818"/>
      <c r="D36" s="1818"/>
      <c r="E36" s="1818"/>
      <c r="F36" s="1818"/>
      <c r="G36" s="1818"/>
      <c r="H36" s="1818"/>
      <c r="I36" s="1819"/>
      <c r="J36" s="1354" t="s">
        <v>400</v>
      </c>
      <c r="K36" s="1354" t="s">
        <v>156</v>
      </c>
      <c r="L36" s="1355" t="s">
        <v>364</v>
      </c>
    </row>
    <row r="37" spans="1:12">
      <c r="B37" s="1823" t="s">
        <v>219</v>
      </c>
      <c r="C37" s="1824"/>
      <c r="D37" s="1824"/>
      <c r="E37" s="1824"/>
      <c r="F37" s="1824"/>
      <c r="G37" s="1824"/>
      <c r="H37" s="1825"/>
      <c r="I37" s="1826"/>
      <c r="J37" s="1356" t="s">
        <v>150</v>
      </c>
      <c r="K37" s="1357" t="s">
        <v>157</v>
      </c>
      <c r="L37" s="1493">
        <v>965</v>
      </c>
    </row>
    <row r="38" spans="1:12">
      <c r="B38" s="1813" t="s">
        <v>220</v>
      </c>
      <c r="C38" s="1814"/>
      <c r="D38" s="1814"/>
      <c r="E38" s="1814"/>
      <c r="F38" s="1814"/>
      <c r="G38" s="1814"/>
      <c r="H38" s="1815"/>
      <c r="I38" s="1816"/>
      <c r="J38" s="1359" t="s">
        <v>221</v>
      </c>
      <c r="K38" s="1357" t="s">
        <v>159</v>
      </c>
      <c r="L38" s="1360">
        <v>3.39</v>
      </c>
    </row>
    <row r="39" spans="1:12">
      <c r="B39" s="1813" t="s">
        <v>222</v>
      </c>
      <c r="C39" s="1814"/>
      <c r="D39" s="1814"/>
      <c r="E39" s="1814"/>
      <c r="F39" s="1814"/>
      <c r="G39" s="1814"/>
      <c r="H39" s="1815"/>
      <c r="I39" s="1816"/>
      <c r="J39" s="1359" t="s">
        <v>160</v>
      </c>
      <c r="K39" s="1357" t="s">
        <v>176</v>
      </c>
      <c r="L39" s="1360">
        <v>6.5</v>
      </c>
    </row>
    <row r="40" spans="1:12">
      <c r="B40" s="1813" t="s">
        <v>223</v>
      </c>
      <c r="C40" s="1814"/>
      <c r="D40" s="1814"/>
      <c r="E40" s="1814"/>
      <c r="F40" s="1814"/>
      <c r="G40" s="1814"/>
      <c r="H40" s="1361"/>
      <c r="I40" s="1362"/>
      <c r="J40" s="1359" t="s">
        <v>180</v>
      </c>
      <c r="K40" s="1357" t="s">
        <v>181</v>
      </c>
      <c r="L40" s="1360">
        <v>70</v>
      </c>
    </row>
    <row r="41" spans="1:12">
      <c r="B41" s="1363" t="s">
        <v>163</v>
      </c>
      <c r="C41" s="1364"/>
      <c r="D41" s="1364"/>
      <c r="E41" s="1364"/>
      <c r="F41" s="1364"/>
      <c r="G41" s="1364"/>
      <c r="H41" s="1815"/>
      <c r="I41" s="1816"/>
      <c r="J41" s="1359" t="s">
        <v>164</v>
      </c>
      <c r="K41" s="1357" t="s">
        <v>165</v>
      </c>
      <c r="L41" s="1360">
        <v>250</v>
      </c>
    </row>
    <row r="42" spans="1:12">
      <c r="B42" s="1365" t="s">
        <v>237</v>
      </c>
      <c r="C42" s="1366"/>
      <c r="D42" s="1366"/>
      <c r="E42" s="1366"/>
      <c r="F42" s="1366"/>
      <c r="G42" s="1366"/>
      <c r="H42" s="1367"/>
      <c r="I42" s="1368"/>
      <c r="J42" s="1369" t="s">
        <v>180</v>
      </c>
      <c r="K42" s="1370" t="s">
        <v>238</v>
      </c>
      <c r="L42" s="1371">
        <v>5</v>
      </c>
    </row>
    <row r="43" spans="1:12">
      <c r="B43" s="1372" t="s">
        <v>166</v>
      </c>
      <c r="C43" s="1373"/>
      <c r="D43" s="1373"/>
      <c r="E43" s="1373"/>
      <c r="F43" s="1373"/>
      <c r="G43" s="1373"/>
      <c r="H43" s="1373"/>
      <c r="I43" s="1374"/>
      <c r="J43" s="1375" t="s">
        <v>382</v>
      </c>
      <c r="K43" s="1375" t="s">
        <v>167</v>
      </c>
      <c r="L43" s="1376">
        <f>'4.1.2การใช้ไฟฟ้า_63'!L21</f>
        <v>3.6626032157535247</v>
      </c>
    </row>
    <row r="44" spans="1:12">
      <c r="B44" s="1244"/>
      <c r="C44" s="1244"/>
      <c r="D44" s="1244"/>
      <c r="E44" s="1244"/>
      <c r="F44" s="1244"/>
      <c r="G44" s="1244"/>
      <c r="H44" s="1244"/>
      <c r="I44" s="1244"/>
      <c r="J44" s="1353"/>
      <c r="K44" s="1353"/>
      <c r="L44" s="1244"/>
    </row>
    <row r="45" spans="1:12">
      <c r="B45" s="1817" t="s">
        <v>168</v>
      </c>
      <c r="C45" s="1818"/>
      <c r="D45" s="1818"/>
      <c r="E45" s="1818"/>
      <c r="F45" s="1818"/>
      <c r="G45" s="1818"/>
      <c r="H45" s="1818"/>
      <c r="I45" s="1819"/>
      <c r="J45" s="1354" t="s">
        <v>400</v>
      </c>
      <c r="K45" s="1354" t="s">
        <v>156</v>
      </c>
      <c r="L45" s="1355" t="s">
        <v>364</v>
      </c>
    </row>
    <row r="46" spans="1:12">
      <c r="B46" s="1820" t="s">
        <v>225</v>
      </c>
      <c r="C46" s="1821"/>
      <c r="D46" s="1821"/>
      <c r="E46" s="1821"/>
      <c r="F46" s="1821"/>
      <c r="G46" s="1821"/>
      <c r="H46" s="1821"/>
      <c r="I46" s="1822"/>
      <c r="J46" s="1357" t="s">
        <v>169</v>
      </c>
      <c r="K46" s="1357" t="s">
        <v>170</v>
      </c>
      <c r="L46" s="1433">
        <f>L37*L38*L39*L40*L41/100</f>
        <v>3721160.6249999995</v>
      </c>
    </row>
    <row r="47" spans="1:12">
      <c r="B47" s="1813" t="s">
        <v>239</v>
      </c>
      <c r="C47" s="1814"/>
      <c r="D47" s="1814"/>
      <c r="E47" s="1814"/>
      <c r="F47" s="1814"/>
      <c r="G47" s="1814"/>
      <c r="H47" s="1378"/>
      <c r="I47" s="1379"/>
      <c r="J47" s="1359" t="s">
        <v>169</v>
      </c>
      <c r="K47" s="1359" t="s">
        <v>173</v>
      </c>
      <c r="L47" s="1434">
        <f>L46*L42/100</f>
        <v>186058.03124999997</v>
      </c>
    </row>
    <row r="48" spans="1:12">
      <c r="B48" s="1381" t="s">
        <v>174</v>
      </c>
      <c r="C48" s="1244"/>
      <c r="D48" s="1244"/>
      <c r="E48" s="1244"/>
      <c r="F48" s="1244"/>
      <c r="G48" s="1244"/>
      <c r="H48" s="1244"/>
      <c r="I48" s="1382"/>
      <c r="J48" s="1370" t="s">
        <v>419</v>
      </c>
      <c r="K48" s="1370" t="s">
        <v>175</v>
      </c>
      <c r="L48" s="1435">
        <f>L43*L47</f>
        <v>681456.74357301963</v>
      </c>
    </row>
    <row r="49" spans="1:12">
      <c r="B49" s="1372"/>
      <c r="C49" s="1373"/>
      <c r="D49" s="1373"/>
      <c r="E49" s="1373"/>
      <c r="F49" s="1373"/>
      <c r="G49" s="1373"/>
      <c r="H49" s="1373"/>
      <c r="I49" s="1374"/>
      <c r="J49" s="1384"/>
      <c r="K49" s="1384"/>
      <c r="L49" s="1384"/>
    </row>
    <row r="50" spans="1:12">
      <c r="B50" s="1244"/>
      <c r="C50" s="1244"/>
      <c r="D50" s="1244"/>
      <c r="E50" s="1244"/>
      <c r="F50" s="1244"/>
      <c r="G50" s="1244"/>
      <c r="H50" s="1244"/>
      <c r="I50" s="1244"/>
      <c r="J50" s="1244"/>
      <c r="K50" s="1244"/>
      <c r="L50" s="1244"/>
    </row>
    <row r="51" spans="1:12">
      <c r="B51" s="1244"/>
      <c r="C51" s="1244"/>
      <c r="D51" s="1244"/>
      <c r="E51" s="1244"/>
      <c r="F51" s="1244"/>
      <c r="G51" s="1244"/>
      <c r="H51" s="1244"/>
      <c r="I51" s="1244"/>
      <c r="J51" s="1244"/>
      <c r="K51" s="1244"/>
      <c r="L51" s="1244"/>
    </row>
    <row r="52" spans="1:12">
      <c r="B52" s="1244"/>
      <c r="C52" s="1244"/>
      <c r="D52" s="1244"/>
      <c r="E52" s="1244"/>
      <c r="F52" s="1244"/>
      <c r="G52" s="1244"/>
      <c r="H52" s="1244"/>
      <c r="I52" s="1244"/>
      <c r="J52" s="1244"/>
      <c r="K52" s="1244"/>
      <c r="L52" s="1244"/>
    </row>
    <row r="53" spans="1:12">
      <c r="B53" s="1244"/>
      <c r="C53" s="1244"/>
      <c r="D53" s="1244"/>
      <c r="E53" s="1244"/>
      <c r="F53" s="1244"/>
      <c r="G53" s="1244"/>
      <c r="H53" s="1244"/>
      <c r="I53" s="1244"/>
      <c r="J53" s="1244"/>
      <c r="K53" s="1244"/>
      <c r="L53" s="1244"/>
    </row>
    <row r="54" spans="1:12">
      <c r="B54" s="1244"/>
      <c r="C54" s="1244"/>
      <c r="D54" s="1244"/>
      <c r="E54" s="1244"/>
      <c r="F54" s="1244"/>
      <c r="G54" s="1244"/>
      <c r="H54" s="1244"/>
      <c r="I54" s="1244"/>
      <c r="J54" s="1244"/>
      <c r="K54" s="1244"/>
      <c r="L54" s="1244"/>
    </row>
    <row r="55" spans="1:12">
      <c r="B55" s="1244"/>
      <c r="C55" s="1244"/>
      <c r="D55" s="1244"/>
      <c r="E55" s="1244"/>
      <c r="F55" s="1244"/>
      <c r="G55" s="1244"/>
      <c r="H55" s="1244"/>
      <c r="I55" s="1244"/>
      <c r="J55" s="1244"/>
      <c r="K55" s="1244"/>
      <c r="L55" s="1244"/>
    </row>
    <row r="56" spans="1:12">
      <c r="B56" s="1244"/>
      <c r="C56" s="1244"/>
      <c r="D56" s="1244"/>
      <c r="E56" s="1244"/>
      <c r="F56" s="1244"/>
      <c r="G56" s="1244"/>
      <c r="H56" s="1244"/>
      <c r="I56" s="1244"/>
      <c r="J56" s="1244"/>
      <c r="K56" s="1244"/>
      <c r="L56" s="1244"/>
    </row>
    <row r="57" spans="1:12"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  <c r="L57" s="1244"/>
    </row>
    <row r="58" spans="1:12"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  <c r="L58" s="1244"/>
    </row>
    <row r="59" spans="1:12">
      <c r="B59" s="1244"/>
      <c r="C59" s="1244"/>
      <c r="D59" s="1244"/>
      <c r="E59" s="1244"/>
      <c r="F59" s="1244"/>
      <c r="G59" s="1244"/>
      <c r="H59" s="1244"/>
      <c r="I59" s="1244"/>
      <c r="J59" s="1244"/>
      <c r="K59" s="1244"/>
      <c r="L59" s="1244"/>
    </row>
    <row r="60" spans="1:12" ht="26.25" customHeight="1">
      <c r="B60" s="1244"/>
      <c r="C60" s="1244"/>
      <c r="D60" s="1244"/>
      <c r="E60" s="1244"/>
      <c r="F60" s="1244"/>
      <c r="G60" s="1385"/>
      <c r="I60" s="1244"/>
      <c r="J60" s="1244"/>
      <c r="K60" s="1244"/>
    </row>
    <row r="61" spans="1:12" ht="26.25" customHeight="1">
      <c r="B61" s="1244"/>
      <c r="C61" s="1244"/>
      <c r="D61" s="1244"/>
      <c r="E61" s="1244"/>
      <c r="F61" s="1244"/>
      <c r="G61" s="1385"/>
      <c r="I61" s="1244"/>
      <c r="J61" s="1244"/>
      <c r="K61" s="1244"/>
    </row>
    <row r="62" spans="1:12" ht="23.25" customHeight="1">
      <c r="A62" s="1828" t="s">
        <v>588</v>
      </c>
      <c r="B62" s="1828"/>
      <c r="C62" s="1828"/>
      <c r="D62" s="1828"/>
      <c r="E62" s="1828"/>
      <c r="F62" s="1828"/>
      <c r="G62" s="1828"/>
      <c r="H62" s="1828"/>
      <c r="I62" s="1828"/>
      <c r="J62" s="1828"/>
      <c r="K62" s="1828"/>
      <c r="L62" s="1828"/>
    </row>
    <row r="63" spans="1:12" ht="23.25" customHeight="1">
      <c r="A63" s="1828" t="s">
        <v>589</v>
      </c>
      <c r="B63" s="1828"/>
      <c r="C63" s="1828"/>
      <c r="D63" s="1828"/>
      <c r="E63" s="1828"/>
      <c r="F63" s="1828"/>
      <c r="G63" s="1828"/>
      <c r="H63" s="1828"/>
      <c r="I63" s="1828"/>
      <c r="J63" s="1828"/>
      <c r="K63" s="1828"/>
      <c r="L63" s="1828"/>
    </row>
    <row r="64" spans="1:12" ht="23.25" customHeight="1"/>
    <row r="65" spans="1:12" ht="23.25" customHeight="1">
      <c r="A65" s="1243" t="s">
        <v>590</v>
      </c>
      <c r="B65" s="1243" t="s">
        <v>145</v>
      </c>
      <c r="D65" s="1243" t="s">
        <v>146</v>
      </c>
      <c r="E65" s="1343">
        <v>2</v>
      </c>
      <c r="F65" s="1344"/>
      <c r="G65" s="1344"/>
      <c r="H65" s="1244"/>
      <c r="I65" s="1244"/>
      <c r="J65" s="1244"/>
      <c r="K65" s="1244"/>
      <c r="L65" s="1244"/>
    </row>
    <row r="66" spans="1:12" ht="23.25" customHeight="1">
      <c r="A66" s="1243" t="s">
        <v>592</v>
      </c>
      <c r="B66" s="1243" t="s">
        <v>147</v>
      </c>
      <c r="D66" s="1243" t="s">
        <v>146</v>
      </c>
      <c r="E66" s="1345" t="s">
        <v>182</v>
      </c>
      <c r="F66" s="1346"/>
      <c r="G66" s="1346"/>
      <c r="H66" s="1346"/>
      <c r="I66" s="1346"/>
      <c r="J66" s="1244"/>
      <c r="K66" s="1244"/>
      <c r="L66" s="1244"/>
    </row>
    <row r="67" spans="1:12" ht="23.25" customHeight="1">
      <c r="A67" s="1243" t="s">
        <v>594</v>
      </c>
      <c r="B67" s="1243" t="s">
        <v>192</v>
      </c>
      <c r="D67" s="1243" t="s">
        <v>146</v>
      </c>
      <c r="E67" s="1346" t="str">
        <f>ข้อมูลเบื้องต้น!D39</f>
        <v>นายรัฐพล  ญาติมิตรหนุน</v>
      </c>
      <c r="F67" s="1346"/>
      <c r="G67" s="1346"/>
      <c r="H67" s="1346"/>
      <c r="I67" s="1346"/>
      <c r="J67" s="1347" t="s">
        <v>596</v>
      </c>
      <c r="K67" s="1346" t="str">
        <f>ข้อมูลเบื้องต้น!N39</f>
        <v>ผชอ.03430</v>
      </c>
      <c r="L67" s="1346"/>
    </row>
    <row r="68" spans="1:12" ht="23.25" customHeight="1">
      <c r="A68" s="1243" t="s">
        <v>597</v>
      </c>
      <c r="B68" s="1243" t="s">
        <v>193</v>
      </c>
      <c r="D68" s="1243" t="s">
        <v>146</v>
      </c>
      <c r="E68" s="1346" t="s">
        <v>233</v>
      </c>
      <c r="F68" s="1346"/>
      <c r="G68" s="1346"/>
      <c r="H68" s="1346"/>
      <c r="I68" s="1346"/>
      <c r="J68" s="1346"/>
      <c r="K68" s="1346"/>
      <c r="L68" s="1346"/>
    </row>
    <row r="69" spans="1:12" ht="23.25" customHeight="1">
      <c r="A69" s="1243" t="s">
        <v>599</v>
      </c>
      <c r="B69" s="1243" t="s">
        <v>149</v>
      </c>
      <c r="D69" s="1243" t="s">
        <v>146</v>
      </c>
      <c r="E69" s="1348">
        <f>L100</f>
        <v>3040</v>
      </c>
      <c r="F69" s="1244" t="s">
        <v>150</v>
      </c>
      <c r="I69" s="1244"/>
      <c r="J69" s="1244"/>
      <c r="K69" s="1244"/>
      <c r="L69" s="1244"/>
    </row>
    <row r="70" spans="1:12" ht="23.25" customHeight="1">
      <c r="A70" s="1243" t="s">
        <v>600</v>
      </c>
      <c r="B70" s="1243" t="s">
        <v>190</v>
      </c>
      <c r="D70" s="1243" t="s">
        <v>146</v>
      </c>
      <c r="E70" s="1244" t="s">
        <v>151</v>
      </c>
      <c r="F70" s="1244"/>
      <c r="G70" s="1244"/>
      <c r="H70" s="1244"/>
      <c r="I70" s="1244"/>
      <c r="J70" s="1244"/>
      <c r="K70" s="1244"/>
      <c r="L70" s="1244"/>
    </row>
    <row r="71" spans="1:12" ht="23.25" customHeight="1">
      <c r="A71" s="1243" t="s">
        <v>602</v>
      </c>
      <c r="B71" s="1243" t="s">
        <v>191</v>
      </c>
      <c r="D71" s="1243" t="s">
        <v>146</v>
      </c>
      <c r="E71" s="1244" t="s">
        <v>213</v>
      </c>
      <c r="F71" s="1244"/>
      <c r="G71" s="1244"/>
      <c r="H71" s="1244"/>
      <c r="I71" s="1244"/>
      <c r="J71" s="1244"/>
      <c r="K71" s="1244"/>
      <c r="L71" s="1244"/>
    </row>
    <row r="72" spans="1:12" ht="23.25" customHeight="1">
      <c r="B72" s="1244"/>
      <c r="C72" s="1244"/>
      <c r="D72" s="1244"/>
      <c r="E72" s="1244" t="s">
        <v>214</v>
      </c>
      <c r="F72" s="1244"/>
      <c r="G72" s="1244"/>
      <c r="H72" s="1244"/>
      <c r="I72" s="1244"/>
      <c r="J72" s="1244"/>
      <c r="K72" s="1244"/>
      <c r="L72" s="1244"/>
    </row>
    <row r="73" spans="1:12" ht="23.25" customHeight="1">
      <c r="B73" s="1244"/>
      <c r="C73" s="1244"/>
      <c r="D73" s="1244"/>
      <c r="E73" s="1244"/>
      <c r="F73" s="1492"/>
      <c r="G73" s="1244"/>
      <c r="H73" s="1244"/>
      <c r="I73" s="1244"/>
      <c r="J73" s="1244"/>
      <c r="K73" s="1244"/>
      <c r="L73" s="1244"/>
    </row>
    <row r="74" spans="1:12" ht="23.25" customHeight="1">
      <c r="J74" s="1349" t="s">
        <v>418</v>
      </c>
      <c r="K74" s="1349" t="s">
        <v>404</v>
      </c>
      <c r="L74" s="1349" t="s">
        <v>419</v>
      </c>
    </row>
    <row r="75" spans="1:12" ht="23.25" customHeight="1">
      <c r="A75" s="1243" t="s">
        <v>605</v>
      </c>
      <c r="B75" s="1243" t="s">
        <v>610</v>
      </c>
      <c r="J75" s="1350">
        <v>0</v>
      </c>
      <c r="K75" s="1351">
        <f>L109</f>
        <v>11722620.000000002</v>
      </c>
      <c r="L75" s="1351">
        <f>L109*L106</f>
        <v>42935305.709056593</v>
      </c>
    </row>
    <row r="76" spans="1:12" ht="23.25" customHeight="1">
      <c r="A76" s="1243" t="s">
        <v>607</v>
      </c>
      <c r="B76" s="1243" t="s">
        <v>609</v>
      </c>
      <c r="J76" s="1350">
        <v>0</v>
      </c>
      <c r="K76" s="1351">
        <f>L109-L111</f>
        <v>10820880.000000002</v>
      </c>
      <c r="L76" s="1351">
        <f>(L109-L111)*L106</f>
        <v>39632589.885283008</v>
      </c>
    </row>
    <row r="77" spans="1:12" ht="23.25" customHeight="1">
      <c r="A77" s="1243" t="s">
        <v>608</v>
      </c>
      <c r="B77" s="1243" t="s">
        <v>1124</v>
      </c>
      <c r="J77" s="1350">
        <v>0</v>
      </c>
      <c r="K77" s="1351">
        <f>+K75-K76</f>
        <v>901740</v>
      </c>
      <c r="L77" s="1351">
        <f>+L75-L76</f>
        <v>3302715.8237735853</v>
      </c>
    </row>
    <row r="78" spans="1:12" ht="23.25" customHeight="1">
      <c r="A78" s="1243" t="s">
        <v>611</v>
      </c>
      <c r="B78" s="1243" t="s">
        <v>612</v>
      </c>
      <c r="J78" s="1352"/>
      <c r="K78" s="1350">
        <v>0</v>
      </c>
      <c r="L78" s="1349" t="s">
        <v>382</v>
      </c>
    </row>
    <row r="79" spans="1:12" ht="23.25" customHeight="1">
      <c r="A79" s="1243" t="s">
        <v>613</v>
      </c>
      <c r="B79" s="1243" t="s">
        <v>614</v>
      </c>
      <c r="J79" s="1352"/>
      <c r="K79" s="1350">
        <f>+K78/L77</f>
        <v>0</v>
      </c>
      <c r="L79" s="1349" t="s">
        <v>604</v>
      </c>
    </row>
    <row r="80" spans="1:12" ht="23.25" customHeight="1">
      <c r="A80" s="1243" t="s">
        <v>615</v>
      </c>
      <c r="B80" s="1243" t="s">
        <v>616</v>
      </c>
    </row>
    <row r="81" spans="1:12" ht="23.25" customHeight="1">
      <c r="B81" s="1244" t="s">
        <v>215</v>
      </c>
      <c r="C81" s="1244"/>
      <c r="D81" s="1244"/>
      <c r="E81" s="1244"/>
      <c r="F81" s="1244"/>
      <c r="G81" s="1244"/>
      <c r="H81" s="1244"/>
      <c r="I81" s="1244"/>
      <c r="J81" s="1244"/>
      <c r="K81" s="1244"/>
      <c r="L81" s="1244"/>
    </row>
    <row r="82" spans="1:12" ht="23.25" customHeight="1">
      <c r="B82" s="1244" t="s">
        <v>216</v>
      </c>
      <c r="C82" s="1244"/>
      <c r="D82" s="1244"/>
      <c r="E82" s="1244"/>
      <c r="F82" s="1244"/>
      <c r="G82" s="1244"/>
      <c r="H82" s="1244"/>
      <c r="I82" s="1244"/>
      <c r="J82" s="1244"/>
      <c r="K82" s="1244"/>
      <c r="L82" s="1244"/>
    </row>
    <row r="83" spans="1:12" ht="23.25" customHeight="1">
      <c r="B83" s="1244" t="s">
        <v>217</v>
      </c>
      <c r="C83" s="1244"/>
      <c r="D83" s="1244"/>
      <c r="E83" s="1244"/>
      <c r="F83" s="1244"/>
      <c r="G83" s="1244"/>
      <c r="H83" s="1244"/>
      <c r="I83" s="1244"/>
      <c r="J83" s="1244"/>
      <c r="K83" s="1244"/>
      <c r="L83" s="1244"/>
    </row>
    <row r="84" spans="1:12" ht="23.25" customHeight="1">
      <c r="B84" s="1244" t="s">
        <v>964</v>
      </c>
      <c r="C84" s="1244"/>
      <c r="D84" s="1244"/>
      <c r="E84" s="1244"/>
      <c r="F84" s="1244"/>
      <c r="G84" s="1244"/>
      <c r="H84" s="1244"/>
      <c r="I84" s="1244"/>
      <c r="J84" s="1244"/>
      <c r="K84" s="1244"/>
      <c r="L84" s="1244"/>
    </row>
    <row r="85" spans="1:12" ht="23.25" customHeight="1">
      <c r="B85" s="1244"/>
      <c r="C85" s="1244"/>
      <c r="D85" s="1244"/>
      <c r="E85" s="1244"/>
      <c r="F85" s="1244"/>
      <c r="G85" s="1244"/>
      <c r="H85" s="1244"/>
      <c r="I85" s="1244"/>
      <c r="J85" s="1244"/>
      <c r="K85" s="1244"/>
      <c r="L85" s="1244"/>
    </row>
    <row r="86" spans="1:12" ht="23.25" customHeight="1">
      <c r="B86" s="1244"/>
      <c r="C86" s="1244"/>
      <c r="D86" s="1244"/>
      <c r="E86" s="1244"/>
      <c r="F86" s="1244"/>
      <c r="G86" s="1244"/>
      <c r="H86" s="1244"/>
      <c r="I86" s="1244"/>
      <c r="J86" s="1244"/>
      <c r="K86" s="1244"/>
      <c r="L86" s="1244"/>
    </row>
    <row r="87" spans="1:12" ht="23.25" customHeight="1">
      <c r="B87" s="1244"/>
      <c r="C87" s="1244"/>
      <c r="D87" s="1244"/>
      <c r="E87" s="1244"/>
      <c r="F87" s="1244"/>
      <c r="G87" s="1244"/>
      <c r="H87" s="1244"/>
      <c r="I87" s="1244"/>
      <c r="J87" s="1244"/>
      <c r="K87" s="1244"/>
      <c r="L87" s="1244"/>
    </row>
    <row r="88" spans="1:12" ht="23.25" customHeight="1">
      <c r="B88" s="1244"/>
      <c r="C88" s="1244"/>
      <c r="D88" s="1244"/>
      <c r="E88" s="1244"/>
      <c r="F88" s="1244"/>
      <c r="G88" s="1244"/>
      <c r="H88" s="1244"/>
      <c r="I88" s="1244"/>
      <c r="J88" s="1244"/>
      <c r="K88" s="1244"/>
      <c r="L88" s="1244"/>
    </row>
    <row r="89" spans="1:12" ht="23.25" customHeight="1">
      <c r="B89" s="1244"/>
      <c r="C89" s="1244"/>
      <c r="D89" s="1244"/>
      <c r="E89" s="1244"/>
      <c r="F89" s="1244"/>
      <c r="G89" s="1244"/>
      <c r="H89" s="1244"/>
      <c r="I89" s="1244"/>
      <c r="J89" s="1244"/>
      <c r="K89" s="1244"/>
      <c r="L89" s="1244"/>
    </row>
    <row r="90" spans="1:12" ht="23.25" customHeight="1">
      <c r="B90" s="1244"/>
      <c r="C90" s="1244"/>
      <c r="D90" s="1244"/>
      <c r="E90" s="1244"/>
      <c r="F90" s="1244"/>
      <c r="G90" s="1244"/>
      <c r="H90" s="1244"/>
      <c r="I90" s="1244"/>
      <c r="J90" s="1244"/>
      <c r="K90" s="1244"/>
      <c r="L90" s="1244"/>
    </row>
    <row r="91" spans="1:12" ht="23.25" customHeight="1">
      <c r="B91" s="1244"/>
      <c r="C91" s="1244"/>
      <c r="D91" s="1244"/>
      <c r="E91" s="1244"/>
      <c r="F91" s="1244"/>
      <c r="G91" s="1244"/>
      <c r="H91" s="1244"/>
      <c r="I91" s="1244"/>
      <c r="J91" s="1244"/>
      <c r="K91" s="1244"/>
      <c r="L91" s="1244"/>
    </row>
    <row r="92" spans="1:12" ht="23.25" customHeight="1">
      <c r="B92" s="1244"/>
      <c r="C92" s="1244"/>
      <c r="D92" s="1244"/>
      <c r="E92" s="1244"/>
      <c r="F92" s="1244"/>
      <c r="G92" s="1244"/>
      <c r="H92" s="1244"/>
      <c r="I92" s="1244"/>
      <c r="J92" s="1244"/>
      <c r="K92" s="1244"/>
      <c r="L92" s="1244"/>
    </row>
    <row r="93" spans="1:12" ht="23.25" customHeight="1">
      <c r="B93" s="1244"/>
      <c r="C93" s="1244"/>
      <c r="D93" s="1244"/>
      <c r="E93" s="1244"/>
      <c r="F93" s="1244"/>
      <c r="G93" s="1244"/>
      <c r="H93" s="1244"/>
      <c r="I93" s="1244"/>
      <c r="J93" s="1244"/>
      <c r="K93" s="1244"/>
      <c r="L93" s="1244"/>
    </row>
    <row r="94" spans="1:12" ht="23.25" customHeight="1">
      <c r="A94" s="1243" t="s">
        <v>617</v>
      </c>
      <c r="B94" s="1243" t="s">
        <v>618</v>
      </c>
    </row>
    <row r="95" spans="1:12" ht="23.25" customHeight="1">
      <c r="B95" s="1244" t="s">
        <v>218</v>
      </c>
      <c r="C95" s="1244"/>
      <c r="D95" s="1244"/>
      <c r="E95" s="1244"/>
      <c r="F95" s="1244"/>
      <c r="G95" s="1244"/>
      <c r="H95" s="1244"/>
      <c r="I95" s="1244"/>
      <c r="J95" s="1244"/>
      <c r="K95" s="1244"/>
      <c r="L95" s="1244"/>
    </row>
    <row r="96" spans="1:12" ht="23.25" customHeight="1"/>
    <row r="97" spans="1:12" ht="23.25" customHeight="1">
      <c r="A97" s="1243" t="s">
        <v>619</v>
      </c>
      <c r="B97" s="1243" t="s">
        <v>620</v>
      </c>
    </row>
    <row r="98" spans="1:12" ht="23.25" customHeight="1">
      <c r="B98" s="1244"/>
      <c r="C98" s="1244"/>
      <c r="D98" s="1353"/>
      <c r="E98" s="1244"/>
      <c r="F98" s="1244"/>
      <c r="G98" s="1244"/>
      <c r="H98" s="1244"/>
      <c r="I98" s="1353"/>
      <c r="J98" s="1244"/>
      <c r="K98" s="1244"/>
      <c r="L98" s="1346"/>
    </row>
    <row r="99" spans="1:12" ht="23.25" customHeight="1">
      <c r="B99" s="1817" t="s">
        <v>155</v>
      </c>
      <c r="C99" s="1818"/>
      <c r="D99" s="1818"/>
      <c r="E99" s="1818"/>
      <c r="F99" s="1818"/>
      <c r="G99" s="1818"/>
      <c r="H99" s="1818"/>
      <c r="I99" s="1819"/>
      <c r="J99" s="1354" t="s">
        <v>400</v>
      </c>
      <c r="K99" s="1354" t="s">
        <v>156</v>
      </c>
      <c r="L99" s="1355" t="s">
        <v>364</v>
      </c>
    </row>
    <row r="100" spans="1:12" ht="23.25" customHeight="1">
      <c r="B100" s="1823" t="s">
        <v>219</v>
      </c>
      <c r="C100" s="1824"/>
      <c r="D100" s="1824"/>
      <c r="E100" s="1824"/>
      <c r="F100" s="1824"/>
      <c r="G100" s="1824"/>
      <c r="H100" s="1825"/>
      <c r="I100" s="1826"/>
      <c r="J100" s="1356" t="s">
        <v>150</v>
      </c>
      <c r="K100" s="1357" t="s">
        <v>157</v>
      </c>
      <c r="L100" s="1493">
        <v>3040</v>
      </c>
    </row>
    <row r="101" spans="1:12" ht="23.25" customHeight="1">
      <c r="B101" s="1813" t="s">
        <v>220</v>
      </c>
      <c r="C101" s="1814"/>
      <c r="D101" s="1814"/>
      <c r="E101" s="1814"/>
      <c r="F101" s="1814"/>
      <c r="G101" s="1814"/>
      <c r="H101" s="1815"/>
      <c r="I101" s="1816"/>
      <c r="J101" s="1359" t="s">
        <v>221</v>
      </c>
      <c r="K101" s="1357" t="s">
        <v>159</v>
      </c>
      <c r="L101" s="1360">
        <v>3.39</v>
      </c>
    </row>
    <row r="102" spans="1:12" ht="23.25" customHeight="1">
      <c r="B102" s="1813" t="s">
        <v>222</v>
      </c>
      <c r="C102" s="1814"/>
      <c r="D102" s="1814"/>
      <c r="E102" s="1814"/>
      <c r="F102" s="1814"/>
      <c r="G102" s="1814"/>
      <c r="H102" s="1815"/>
      <c r="I102" s="1816"/>
      <c r="J102" s="1359" t="s">
        <v>160</v>
      </c>
      <c r="K102" s="1357" t="s">
        <v>161</v>
      </c>
      <c r="L102" s="1360">
        <v>6.5</v>
      </c>
    </row>
    <row r="103" spans="1:12" ht="23.25" customHeight="1">
      <c r="B103" s="1813" t="s">
        <v>223</v>
      </c>
      <c r="C103" s="1814"/>
      <c r="D103" s="1814"/>
      <c r="E103" s="1814"/>
      <c r="F103" s="1814"/>
      <c r="G103" s="1814"/>
      <c r="H103" s="1361"/>
      <c r="I103" s="1362"/>
      <c r="J103" s="1359" t="s">
        <v>180</v>
      </c>
      <c r="K103" s="1357" t="s">
        <v>181</v>
      </c>
      <c r="L103" s="1360">
        <v>70</v>
      </c>
    </row>
    <row r="104" spans="1:12" ht="23.25" customHeight="1">
      <c r="B104" s="1363" t="s">
        <v>163</v>
      </c>
      <c r="C104" s="1364"/>
      <c r="D104" s="1364"/>
      <c r="E104" s="1364"/>
      <c r="F104" s="1364"/>
      <c r="G104" s="1364"/>
      <c r="H104" s="1815"/>
      <c r="I104" s="1816"/>
      <c r="J104" s="1359" t="s">
        <v>164</v>
      </c>
      <c r="K104" s="1357" t="s">
        <v>165</v>
      </c>
      <c r="L104" s="1360">
        <v>250</v>
      </c>
    </row>
    <row r="105" spans="1:12" ht="23.25" customHeight="1">
      <c r="B105" s="1365" t="s">
        <v>224</v>
      </c>
      <c r="C105" s="1366"/>
      <c r="D105" s="1366"/>
      <c r="E105" s="1366"/>
      <c r="F105" s="1366"/>
      <c r="G105" s="1366"/>
      <c r="H105" s="1367"/>
      <c r="I105" s="1368"/>
      <c r="J105" s="1359" t="s">
        <v>160</v>
      </c>
      <c r="K105" s="1357" t="s">
        <v>162</v>
      </c>
      <c r="L105" s="1360">
        <v>0.5</v>
      </c>
    </row>
    <row r="106" spans="1:12" ht="23.25" customHeight="1">
      <c r="B106" s="1372" t="s">
        <v>166</v>
      </c>
      <c r="C106" s="1373"/>
      <c r="D106" s="1373"/>
      <c r="E106" s="1373"/>
      <c r="F106" s="1373"/>
      <c r="G106" s="1373"/>
      <c r="H106" s="1373"/>
      <c r="I106" s="1374"/>
      <c r="J106" s="1375" t="s">
        <v>382</v>
      </c>
      <c r="K106" s="1375" t="s">
        <v>167</v>
      </c>
      <c r="L106" s="1376">
        <f>'4.1.2การใช้ไฟฟ้า_63'!L21</f>
        <v>3.6626032157535247</v>
      </c>
    </row>
    <row r="107" spans="1:12" ht="23.25" customHeight="1">
      <c r="B107" s="1244"/>
      <c r="C107" s="1244"/>
      <c r="D107" s="1244"/>
      <c r="E107" s="1244"/>
      <c r="F107" s="1244"/>
      <c r="G107" s="1244"/>
      <c r="H107" s="1244"/>
      <c r="I107" s="1244"/>
      <c r="J107" s="1353"/>
      <c r="K107" s="1353"/>
      <c r="L107" s="1244"/>
    </row>
    <row r="108" spans="1:12" ht="23.25" customHeight="1">
      <c r="B108" s="1817" t="s">
        <v>168</v>
      </c>
      <c r="C108" s="1818"/>
      <c r="D108" s="1818"/>
      <c r="E108" s="1818"/>
      <c r="F108" s="1818"/>
      <c r="G108" s="1818"/>
      <c r="H108" s="1818"/>
      <c r="I108" s="1819"/>
      <c r="J108" s="1354" t="s">
        <v>400</v>
      </c>
      <c r="K108" s="1354" t="s">
        <v>156</v>
      </c>
      <c r="L108" s="1355" t="s">
        <v>364</v>
      </c>
    </row>
    <row r="109" spans="1:12" ht="23.25" customHeight="1">
      <c r="B109" s="1820" t="s">
        <v>225</v>
      </c>
      <c r="C109" s="1821"/>
      <c r="D109" s="1821"/>
      <c r="E109" s="1821"/>
      <c r="F109" s="1821"/>
      <c r="G109" s="1821"/>
      <c r="H109" s="1821"/>
      <c r="I109" s="1822"/>
      <c r="J109" s="1357" t="s">
        <v>169</v>
      </c>
      <c r="K109" s="1357" t="s">
        <v>170</v>
      </c>
      <c r="L109" s="1433">
        <f>L100*L101*L102*L103*L104/100</f>
        <v>11722620.000000002</v>
      </c>
    </row>
    <row r="110" spans="1:12" ht="23.25" customHeight="1">
      <c r="B110" s="1820" t="s">
        <v>226</v>
      </c>
      <c r="C110" s="1821"/>
      <c r="D110" s="1821"/>
      <c r="E110" s="1821"/>
      <c r="F110" s="1821"/>
      <c r="G110" s="1821"/>
      <c r="H110" s="1821"/>
      <c r="I110" s="1822"/>
      <c r="J110" s="1357" t="s">
        <v>169</v>
      </c>
      <c r="K110" s="1357" t="s">
        <v>171</v>
      </c>
      <c r="L110" s="1433">
        <f>L100*L101*(L102-L105)*L104*L103/100</f>
        <v>10820880.000000002</v>
      </c>
    </row>
    <row r="111" spans="1:12" ht="23.25" customHeight="1">
      <c r="B111" s="1813" t="s">
        <v>227</v>
      </c>
      <c r="C111" s="1814"/>
      <c r="D111" s="1814"/>
      <c r="E111" s="1814"/>
      <c r="F111" s="1814"/>
      <c r="G111" s="1814"/>
      <c r="H111" s="1378"/>
      <c r="I111" s="1379"/>
      <c r="J111" s="1359" t="s">
        <v>169</v>
      </c>
      <c r="K111" s="1359" t="s">
        <v>173</v>
      </c>
      <c r="L111" s="1434">
        <f>L109-L110</f>
        <v>901740</v>
      </c>
    </row>
    <row r="112" spans="1:12" ht="23.25" customHeight="1">
      <c r="B112" s="1381" t="s">
        <v>174</v>
      </c>
      <c r="C112" s="1244"/>
      <c r="D112" s="1244"/>
      <c r="E112" s="1244"/>
      <c r="F112" s="1244"/>
      <c r="G112" s="1244"/>
      <c r="H112" s="1244"/>
      <c r="I112" s="1382"/>
      <c r="J112" s="1370" t="s">
        <v>419</v>
      </c>
      <c r="K112" s="1370" t="s">
        <v>175</v>
      </c>
      <c r="L112" s="1435">
        <f>L106*L111</f>
        <v>3302715.8237735834</v>
      </c>
    </row>
    <row r="113" spans="1:12" ht="23.25" customHeight="1">
      <c r="B113" s="1372"/>
      <c r="C113" s="1373"/>
      <c r="D113" s="1373"/>
      <c r="E113" s="1373"/>
      <c r="F113" s="1373"/>
      <c r="G113" s="1373"/>
      <c r="H113" s="1373"/>
      <c r="I113" s="1374"/>
      <c r="J113" s="1384"/>
      <c r="K113" s="1384"/>
      <c r="L113" s="1384"/>
    </row>
    <row r="114" spans="1:12" ht="23.25" customHeight="1">
      <c r="B114" s="1244"/>
      <c r="C114" s="1244"/>
      <c r="D114" s="1244"/>
      <c r="E114" s="1244"/>
      <c r="F114" s="1244"/>
      <c r="G114" s="1244"/>
      <c r="H114" s="1244"/>
      <c r="I114" s="1244"/>
      <c r="J114" s="1244"/>
      <c r="K114" s="1244"/>
      <c r="L114" s="1244"/>
    </row>
    <row r="115" spans="1:12" ht="23.25" customHeight="1">
      <c r="B115" s="1244"/>
      <c r="C115" s="1244"/>
      <c r="D115" s="1244"/>
      <c r="E115" s="1244"/>
      <c r="F115" s="1244"/>
      <c r="G115" s="1244"/>
      <c r="H115" s="1244"/>
      <c r="I115" s="1244"/>
      <c r="J115" s="1244"/>
      <c r="K115" s="1244"/>
      <c r="L115" s="1244"/>
    </row>
    <row r="116" spans="1:12" ht="23.25" customHeight="1">
      <c r="B116" s="1244"/>
      <c r="C116" s="1244"/>
      <c r="D116" s="1244"/>
      <c r="E116" s="1244"/>
      <c r="F116" s="1244"/>
      <c r="G116" s="1244"/>
      <c r="H116" s="1244"/>
      <c r="I116" s="1244"/>
      <c r="J116" s="1244"/>
      <c r="K116" s="1244"/>
      <c r="L116" s="1244"/>
    </row>
    <row r="117" spans="1:12" ht="23.25" customHeight="1">
      <c r="B117" s="1244"/>
      <c r="C117" s="1244"/>
      <c r="D117" s="1244"/>
      <c r="E117" s="1244"/>
      <c r="F117" s="1244"/>
      <c r="G117" s="1244"/>
      <c r="H117" s="1244"/>
      <c r="I117" s="1244"/>
      <c r="J117" s="1244"/>
      <c r="K117" s="1244"/>
      <c r="L117" s="1244"/>
    </row>
    <row r="118" spans="1:12" ht="23.25" customHeight="1">
      <c r="B118" s="1244"/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</row>
    <row r="119" spans="1:12" ht="23.25" customHeight="1">
      <c r="B119" s="1244"/>
      <c r="C119" s="1244"/>
      <c r="D119" s="1244"/>
      <c r="E119" s="1244"/>
      <c r="F119" s="1244"/>
      <c r="G119" s="1244"/>
      <c r="H119" s="1244"/>
      <c r="I119" s="1244"/>
      <c r="J119" s="1244"/>
      <c r="K119" s="1244"/>
      <c r="L119" s="1244"/>
    </row>
    <row r="120" spans="1:12" ht="23.25" customHeight="1">
      <c r="B120" s="1244"/>
      <c r="C120" s="1244"/>
      <c r="D120" s="1244"/>
      <c r="E120" s="1244"/>
      <c r="F120" s="1244"/>
      <c r="G120" s="1244"/>
      <c r="H120" s="1244"/>
      <c r="I120" s="1244"/>
      <c r="J120" s="1244"/>
      <c r="K120" s="1244"/>
      <c r="L120" s="1244"/>
    </row>
    <row r="121" spans="1:12" ht="23.25" customHeight="1">
      <c r="B121" s="1244"/>
      <c r="C121" s="1244"/>
      <c r="D121" s="1244"/>
      <c r="E121" s="1244"/>
      <c r="F121" s="1244"/>
      <c r="G121" s="1244"/>
      <c r="H121" s="1244"/>
      <c r="I121" s="1244"/>
      <c r="J121" s="1244"/>
      <c r="K121" s="1244"/>
      <c r="L121" s="1244"/>
    </row>
    <row r="122" spans="1:12" ht="23.25" customHeight="1">
      <c r="B122" s="1244"/>
      <c r="C122" s="1244"/>
      <c r="D122" s="1244"/>
      <c r="E122" s="1244"/>
      <c r="F122" s="1244"/>
      <c r="G122" s="1244"/>
      <c r="H122" s="1244"/>
      <c r="I122" s="1244"/>
      <c r="J122" s="1244"/>
      <c r="K122" s="1244"/>
      <c r="L122" s="1244"/>
    </row>
    <row r="123" spans="1:12" ht="23.25" customHeight="1">
      <c r="B123" s="1244"/>
      <c r="C123" s="1244"/>
      <c r="D123" s="1244"/>
      <c r="E123" s="1244"/>
      <c r="F123" s="1244"/>
      <c r="G123" s="1244"/>
      <c r="H123" s="1244"/>
      <c r="I123" s="1244"/>
      <c r="J123" s="1244"/>
      <c r="K123" s="1244"/>
      <c r="L123" s="1244"/>
    </row>
    <row r="124" spans="1:12" ht="23.25" customHeight="1">
      <c r="B124" s="1244"/>
      <c r="C124" s="1244"/>
      <c r="D124" s="1244"/>
      <c r="E124" s="1244"/>
      <c r="F124" s="1244"/>
      <c r="G124" s="1244"/>
      <c r="H124" s="1244"/>
      <c r="I124" s="1244"/>
      <c r="J124" s="1244"/>
      <c r="K124" s="1244"/>
      <c r="L124" s="1244"/>
    </row>
    <row r="125" spans="1:12" ht="23.25" customHeight="1">
      <c r="B125" s="1244"/>
      <c r="C125" s="1244"/>
      <c r="D125" s="1244"/>
      <c r="E125" s="1244"/>
      <c r="F125" s="1244"/>
      <c r="G125" s="1244"/>
      <c r="H125" s="1244"/>
      <c r="I125" s="1244"/>
      <c r="J125" s="1244"/>
      <c r="K125" s="1244"/>
      <c r="L125" s="1244"/>
    </row>
    <row r="126" spans="1:12" hidden="1">
      <c r="A126" s="1828" t="s">
        <v>588</v>
      </c>
      <c r="B126" s="1828"/>
      <c r="C126" s="1828"/>
      <c r="D126" s="1828"/>
      <c r="E126" s="1828"/>
      <c r="F126" s="1828"/>
      <c r="G126" s="1828"/>
      <c r="H126" s="1828"/>
      <c r="I126" s="1828"/>
      <c r="J126" s="1828"/>
      <c r="K126" s="1828"/>
      <c r="L126" s="1828"/>
    </row>
    <row r="127" spans="1:12" hidden="1">
      <c r="A127" s="1828" t="s">
        <v>589</v>
      </c>
      <c r="B127" s="1828"/>
      <c r="C127" s="1828"/>
      <c r="D127" s="1828"/>
      <c r="E127" s="1828"/>
      <c r="F127" s="1828"/>
      <c r="G127" s="1828"/>
      <c r="H127" s="1828"/>
      <c r="I127" s="1828"/>
      <c r="J127" s="1828"/>
      <c r="K127" s="1828"/>
      <c r="L127" s="1828"/>
    </row>
    <row r="128" spans="1:12" hidden="1"/>
    <row r="129" spans="1:12" hidden="1">
      <c r="A129" s="1243" t="s">
        <v>590</v>
      </c>
      <c r="B129" s="1243" t="s">
        <v>145</v>
      </c>
      <c r="D129" s="1243" t="s">
        <v>146</v>
      </c>
      <c r="E129" s="1343">
        <v>3</v>
      </c>
      <c r="F129" s="1344"/>
      <c r="G129" s="1344"/>
      <c r="H129" s="1244"/>
      <c r="I129" s="1244"/>
      <c r="J129" s="1244"/>
      <c r="K129" s="1244"/>
      <c r="L129" s="1244"/>
    </row>
    <row r="130" spans="1:12" hidden="1">
      <c r="A130" s="1243" t="s">
        <v>592</v>
      </c>
      <c r="B130" s="1243" t="s">
        <v>147</v>
      </c>
      <c r="D130" s="1243" t="s">
        <v>146</v>
      </c>
      <c r="E130" s="1345" t="s">
        <v>1038</v>
      </c>
      <c r="F130" s="1346"/>
      <c r="G130" s="1346"/>
      <c r="H130" s="1346"/>
      <c r="I130" s="1346"/>
      <c r="J130" s="1244"/>
      <c r="K130" s="1244"/>
      <c r="L130" s="1244"/>
    </row>
    <row r="131" spans="1:12" hidden="1">
      <c r="A131" s="1243" t="s">
        <v>594</v>
      </c>
      <c r="B131" s="1243" t="s">
        <v>192</v>
      </c>
      <c r="D131" s="1243" t="s">
        <v>146</v>
      </c>
      <c r="E131" s="1346">
        <f>ข้อมูลเบื้องต้น!D41</f>
        <v>0</v>
      </c>
      <c r="F131" s="1346"/>
      <c r="G131" s="1346"/>
      <c r="H131" s="1346"/>
      <c r="I131" s="1346"/>
      <c r="J131" s="1347" t="s">
        <v>596</v>
      </c>
      <c r="K131" s="1346">
        <f>ข้อมูลเบื้องต้น!N41</f>
        <v>0</v>
      </c>
      <c r="L131" s="1346"/>
    </row>
    <row r="132" spans="1:12" hidden="1">
      <c r="A132" s="1243" t="s">
        <v>597</v>
      </c>
      <c r="B132" s="1243" t="s">
        <v>193</v>
      </c>
      <c r="D132" s="1243" t="s">
        <v>146</v>
      </c>
      <c r="E132" s="1346" t="s">
        <v>240</v>
      </c>
      <c r="F132" s="1346"/>
      <c r="G132" s="1346"/>
      <c r="H132" s="1346"/>
      <c r="I132" s="1346"/>
      <c r="J132" s="1346"/>
      <c r="K132" s="1346"/>
      <c r="L132" s="1346"/>
    </row>
    <row r="133" spans="1:12" hidden="1">
      <c r="A133" s="1243" t="s">
        <v>599</v>
      </c>
      <c r="B133" s="1243" t="s">
        <v>149</v>
      </c>
      <c r="D133" s="1243" t="s">
        <v>146</v>
      </c>
      <c r="E133" s="1348">
        <f>L162</f>
        <v>0</v>
      </c>
      <c r="F133" s="1244" t="s">
        <v>229</v>
      </c>
      <c r="I133" s="1244"/>
      <c r="J133" s="1244"/>
      <c r="K133" s="1244"/>
      <c r="L133" s="1244"/>
    </row>
    <row r="134" spans="1:12" hidden="1">
      <c r="A134" s="1243" t="s">
        <v>600</v>
      </c>
      <c r="B134" s="1243" t="s">
        <v>190</v>
      </c>
      <c r="D134" s="1243" t="s">
        <v>146</v>
      </c>
      <c r="E134" s="1244" t="s">
        <v>151</v>
      </c>
      <c r="F134" s="1244"/>
      <c r="G134" s="1244"/>
      <c r="H134" s="1244"/>
      <c r="I134" s="1244"/>
      <c r="J134" s="1244"/>
      <c r="K134" s="1244"/>
      <c r="L134" s="1244"/>
    </row>
    <row r="135" spans="1:12" hidden="1">
      <c r="A135" s="1243" t="s">
        <v>602</v>
      </c>
      <c r="B135" s="1243" t="s">
        <v>191</v>
      </c>
      <c r="D135" s="1243" t="s">
        <v>146</v>
      </c>
      <c r="E135" s="1244" t="s">
        <v>241</v>
      </c>
      <c r="F135" s="1244"/>
      <c r="G135" s="1244"/>
      <c r="H135" s="1244"/>
      <c r="I135" s="1244"/>
      <c r="J135" s="1244"/>
      <c r="K135" s="1244"/>
      <c r="L135" s="1244"/>
    </row>
    <row r="136" spans="1:12" hidden="1">
      <c r="B136" s="1244"/>
      <c r="C136" s="1244"/>
      <c r="D136" s="1244"/>
      <c r="E136" s="1244"/>
      <c r="F136" s="1244"/>
      <c r="G136" s="1244"/>
      <c r="H136" s="1244"/>
      <c r="I136" s="1244"/>
      <c r="J136" s="1244"/>
      <c r="K136" s="1244"/>
      <c r="L136" s="1244"/>
    </row>
    <row r="137" spans="1:12" hidden="1"/>
    <row r="138" spans="1:12" hidden="1">
      <c r="J138" s="1349" t="s">
        <v>418</v>
      </c>
      <c r="K138" s="1349" t="s">
        <v>404</v>
      </c>
      <c r="L138" s="1349" t="s">
        <v>419</v>
      </c>
    </row>
    <row r="139" spans="1:12" hidden="1">
      <c r="A139" s="1243" t="s">
        <v>605</v>
      </c>
      <c r="B139" s="1243" t="s">
        <v>606</v>
      </c>
      <c r="J139" s="1350">
        <f>+J140-J141</f>
        <v>0</v>
      </c>
      <c r="K139" s="1351">
        <f>+K140-K141</f>
        <v>0</v>
      </c>
      <c r="L139" s="1351">
        <f>+L140-L141</f>
        <v>0</v>
      </c>
    </row>
    <row r="140" spans="1:12" hidden="1">
      <c r="A140" s="1243" t="s">
        <v>607</v>
      </c>
      <c r="B140" s="1243" t="s">
        <v>610</v>
      </c>
      <c r="J140" s="1350">
        <v>0</v>
      </c>
      <c r="K140" s="1351">
        <f>L172</f>
        <v>0</v>
      </c>
      <c r="L140" s="1351">
        <f>L172*L$169</f>
        <v>0</v>
      </c>
    </row>
    <row r="141" spans="1:12" hidden="1">
      <c r="A141" s="1243" t="s">
        <v>608</v>
      </c>
      <c r="B141" s="1243" t="s">
        <v>609</v>
      </c>
      <c r="J141" s="1350">
        <v>0</v>
      </c>
      <c r="K141" s="1351">
        <f>L173</f>
        <v>0</v>
      </c>
      <c r="L141" s="1351">
        <f>L173*L$169</f>
        <v>0</v>
      </c>
    </row>
    <row r="142" spans="1:12" hidden="1">
      <c r="A142" s="1243" t="s">
        <v>611</v>
      </c>
      <c r="B142" s="1243" t="s">
        <v>612</v>
      </c>
      <c r="J142" s="1352"/>
      <c r="K142" s="1350">
        <v>0</v>
      </c>
      <c r="L142" s="1349" t="s">
        <v>382</v>
      </c>
    </row>
    <row r="143" spans="1:12" hidden="1">
      <c r="A143" s="1243" t="s">
        <v>613</v>
      </c>
      <c r="B143" s="1243" t="s">
        <v>614</v>
      </c>
      <c r="J143" s="1352"/>
      <c r="K143" s="1350" t="e">
        <f>+K142/L139</f>
        <v>#DIV/0!</v>
      </c>
      <c r="L143" s="1349" t="s">
        <v>604</v>
      </c>
    </row>
    <row r="144" spans="1:12" hidden="1">
      <c r="A144" s="1243" t="s">
        <v>615</v>
      </c>
      <c r="B144" s="1243" t="s">
        <v>616</v>
      </c>
    </row>
    <row r="145" spans="1:12" hidden="1">
      <c r="B145" s="1244" t="s">
        <v>1041</v>
      </c>
      <c r="C145" s="1244"/>
      <c r="D145" s="1244"/>
      <c r="E145" s="1244"/>
      <c r="F145" s="1244"/>
      <c r="G145" s="1244"/>
      <c r="H145" s="1244"/>
      <c r="I145" s="1244"/>
      <c r="J145" s="1244"/>
      <c r="K145" s="1244"/>
      <c r="L145" s="1244"/>
    </row>
    <row r="146" spans="1:12" hidden="1">
      <c r="B146" s="1244"/>
      <c r="C146" s="1244"/>
      <c r="D146" s="1244"/>
      <c r="E146" s="1244"/>
      <c r="F146" s="1244"/>
      <c r="G146" s="1244"/>
      <c r="H146" s="1244"/>
      <c r="I146" s="1244"/>
      <c r="J146" s="1244"/>
      <c r="K146" s="1244"/>
      <c r="L146" s="1244"/>
    </row>
    <row r="147" spans="1:12" hidden="1">
      <c r="B147" s="1244"/>
      <c r="C147" s="1244"/>
      <c r="D147" s="1244"/>
      <c r="E147" s="1244"/>
      <c r="F147" s="1244"/>
      <c r="G147" s="1244"/>
      <c r="H147" s="1244"/>
      <c r="I147" s="1244"/>
      <c r="J147" s="1244"/>
      <c r="K147" s="1244"/>
      <c r="L147" s="1244"/>
    </row>
    <row r="148" spans="1:12" hidden="1">
      <c r="B148" s="1244"/>
      <c r="C148" s="1244"/>
      <c r="D148" s="1244"/>
      <c r="E148" s="1244"/>
      <c r="F148" s="1244"/>
      <c r="G148" s="1244"/>
      <c r="H148" s="1244"/>
      <c r="I148" s="1244"/>
      <c r="J148" s="1244"/>
      <c r="K148" s="1244"/>
      <c r="L148" s="1244"/>
    </row>
    <row r="149" spans="1:12" hidden="1">
      <c r="B149" s="1244"/>
      <c r="C149" s="1244"/>
      <c r="D149" s="1244"/>
      <c r="E149" s="1244"/>
      <c r="F149" s="1244"/>
      <c r="G149" s="1244"/>
      <c r="H149" s="1244"/>
      <c r="I149" s="1244"/>
      <c r="J149" s="1244"/>
      <c r="K149" s="1244"/>
      <c r="L149" s="1244"/>
    </row>
    <row r="150" spans="1:12" hidden="1">
      <c r="B150" s="1244"/>
      <c r="C150" s="1244"/>
      <c r="D150" s="1244"/>
      <c r="E150" s="1244"/>
      <c r="F150" s="1244"/>
      <c r="G150" s="1244"/>
      <c r="H150" s="1244"/>
      <c r="I150" s="1244"/>
      <c r="J150" s="1244"/>
      <c r="K150" s="1244"/>
      <c r="L150" s="1244"/>
    </row>
    <row r="151" spans="1:12" hidden="1">
      <c r="B151" s="1244"/>
      <c r="C151" s="1244"/>
      <c r="D151" s="1244"/>
      <c r="E151" s="1244"/>
      <c r="F151" s="1244"/>
      <c r="G151" s="1244"/>
      <c r="H151" s="1244"/>
      <c r="I151" s="1244"/>
      <c r="J151" s="1244"/>
      <c r="K151" s="1244"/>
      <c r="L151" s="1244"/>
    </row>
    <row r="152" spans="1:12" hidden="1">
      <c r="B152" s="1244"/>
      <c r="C152" s="1244"/>
      <c r="D152" s="1244"/>
      <c r="E152" s="1244"/>
      <c r="F152" s="1244"/>
      <c r="G152" s="1244"/>
      <c r="H152" s="1244"/>
      <c r="I152" s="1244"/>
      <c r="J152" s="1244"/>
      <c r="K152" s="1244"/>
      <c r="L152" s="1244"/>
    </row>
    <row r="153" spans="1:12" hidden="1">
      <c r="B153" s="1244"/>
      <c r="C153" s="1244"/>
      <c r="D153" s="1244"/>
      <c r="E153" s="1244"/>
      <c r="F153" s="1244"/>
      <c r="G153" s="1244"/>
      <c r="H153" s="1244"/>
      <c r="I153" s="1244"/>
      <c r="J153" s="1244"/>
      <c r="K153" s="1244"/>
      <c r="L153" s="1244"/>
    </row>
    <row r="154" spans="1:12" hidden="1">
      <c r="B154" s="1244"/>
      <c r="C154" s="1244"/>
      <c r="D154" s="1244"/>
      <c r="E154" s="1244"/>
      <c r="F154" s="1244"/>
      <c r="G154" s="1244"/>
      <c r="H154" s="1244"/>
      <c r="I154" s="1244"/>
      <c r="J154" s="1244"/>
      <c r="K154" s="1244"/>
      <c r="L154" s="1244"/>
    </row>
    <row r="155" spans="1:12" hidden="1">
      <c r="B155" s="1244"/>
      <c r="C155" s="1244"/>
      <c r="D155" s="1244"/>
      <c r="E155" s="1244"/>
      <c r="F155" s="1244"/>
      <c r="G155" s="1244"/>
      <c r="H155" s="1244"/>
      <c r="I155" s="1244"/>
      <c r="J155" s="1244"/>
      <c r="K155" s="1244"/>
      <c r="L155" s="1244"/>
    </row>
    <row r="156" spans="1:12" hidden="1">
      <c r="B156" s="1244"/>
      <c r="C156" s="1244"/>
      <c r="D156" s="1244"/>
      <c r="E156" s="1244"/>
      <c r="F156" s="1244"/>
      <c r="G156" s="1244"/>
      <c r="H156" s="1244"/>
      <c r="I156" s="1244"/>
      <c r="J156" s="1244"/>
      <c r="K156" s="1244"/>
      <c r="L156" s="1244"/>
    </row>
    <row r="157" spans="1:12" hidden="1">
      <c r="A157" s="1243" t="s">
        <v>617</v>
      </c>
      <c r="B157" s="1243" t="s">
        <v>618</v>
      </c>
    </row>
    <row r="158" spans="1:12" hidden="1">
      <c r="B158" s="1244" t="s">
        <v>218</v>
      </c>
      <c r="C158" s="1244"/>
      <c r="D158" s="1244"/>
      <c r="E158" s="1244"/>
      <c r="F158" s="1244"/>
      <c r="G158" s="1244"/>
      <c r="H158" s="1244"/>
      <c r="I158" s="1244"/>
      <c r="J158" s="1244"/>
      <c r="K158" s="1244"/>
      <c r="L158" s="1244"/>
    </row>
    <row r="159" spans="1:12" hidden="1">
      <c r="A159" s="1243" t="s">
        <v>619</v>
      </c>
      <c r="B159" s="1243" t="s">
        <v>620</v>
      </c>
    </row>
    <row r="160" spans="1:12" hidden="1">
      <c r="B160" s="1244"/>
      <c r="C160" s="1244"/>
      <c r="D160" s="1353"/>
      <c r="E160" s="1244"/>
      <c r="F160" s="1244"/>
      <c r="G160" s="1244"/>
      <c r="H160" s="1244"/>
      <c r="I160" s="1353"/>
      <c r="J160" s="1244"/>
      <c r="K160" s="1244"/>
      <c r="L160" s="1346"/>
    </row>
    <row r="161" spans="2:12" hidden="1">
      <c r="B161" s="1817" t="s">
        <v>155</v>
      </c>
      <c r="C161" s="1818"/>
      <c r="D161" s="1818"/>
      <c r="E161" s="1818"/>
      <c r="F161" s="1818"/>
      <c r="G161" s="1818"/>
      <c r="H161" s="1818"/>
      <c r="I161" s="1819"/>
      <c r="J161" s="1354" t="s">
        <v>400</v>
      </c>
      <c r="K161" s="1354" t="s">
        <v>156</v>
      </c>
      <c r="L161" s="1355" t="s">
        <v>364</v>
      </c>
    </row>
    <row r="162" spans="2:12" hidden="1">
      <c r="B162" s="1823" t="s">
        <v>242</v>
      </c>
      <c r="C162" s="1824"/>
      <c r="D162" s="1824"/>
      <c r="E162" s="1824"/>
      <c r="F162" s="1824"/>
      <c r="G162" s="1824"/>
      <c r="H162" s="1825"/>
      <c r="I162" s="1826"/>
      <c r="J162" s="1356" t="s">
        <v>229</v>
      </c>
      <c r="K162" s="1357" t="s">
        <v>157</v>
      </c>
      <c r="L162" s="1358">
        <v>0</v>
      </c>
    </row>
    <row r="163" spans="2:12" hidden="1">
      <c r="B163" s="1813" t="s">
        <v>243</v>
      </c>
      <c r="C163" s="1814"/>
      <c r="D163" s="1814"/>
      <c r="E163" s="1814"/>
      <c r="F163" s="1814"/>
      <c r="G163" s="1814"/>
      <c r="H163" s="1386"/>
      <c r="I163" s="1387"/>
      <c r="J163" s="1359" t="s">
        <v>158</v>
      </c>
      <c r="K163" s="1357" t="s">
        <v>230</v>
      </c>
      <c r="L163" s="1360">
        <v>36</v>
      </c>
    </row>
    <row r="164" spans="2:12" hidden="1">
      <c r="B164" s="1813" t="s">
        <v>244</v>
      </c>
      <c r="C164" s="1814"/>
      <c r="D164" s="1814"/>
      <c r="E164" s="1814"/>
      <c r="F164" s="1814"/>
      <c r="G164" s="1814"/>
      <c r="H164" s="1815"/>
      <c r="I164" s="1816"/>
      <c r="J164" s="1359" t="s">
        <v>158</v>
      </c>
      <c r="K164" s="1357" t="s">
        <v>231</v>
      </c>
      <c r="L164" s="1360">
        <v>10</v>
      </c>
    </row>
    <row r="165" spans="2:12" hidden="1">
      <c r="B165" s="1813" t="s">
        <v>982</v>
      </c>
      <c r="C165" s="1814"/>
      <c r="D165" s="1814"/>
      <c r="E165" s="1814"/>
      <c r="F165" s="1814"/>
      <c r="G165" s="1814"/>
      <c r="H165" s="1386"/>
      <c r="I165" s="1387"/>
      <c r="J165" s="1359" t="s">
        <v>158</v>
      </c>
      <c r="K165" s="1357" t="s">
        <v>245</v>
      </c>
      <c r="L165" s="1360">
        <v>18</v>
      </c>
    </row>
    <row r="166" spans="2:12" hidden="1">
      <c r="B166" s="1813" t="s">
        <v>246</v>
      </c>
      <c r="C166" s="1814"/>
      <c r="D166" s="1814"/>
      <c r="E166" s="1814"/>
      <c r="F166" s="1814"/>
      <c r="G166" s="1814"/>
      <c r="H166" s="1815"/>
      <c r="I166" s="1816"/>
      <c r="J166" s="1359" t="s">
        <v>158</v>
      </c>
      <c r="K166" s="1357" t="s">
        <v>247</v>
      </c>
      <c r="L166" s="1360">
        <v>0</v>
      </c>
    </row>
    <row r="167" spans="2:12" hidden="1">
      <c r="B167" s="1813" t="s">
        <v>222</v>
      </c>
      <c r="C167" s="1814"/>
      <c r="D167" s="1814"/>
      <c r="E167" s="1814"/>
      <c r="F167" s="1814"/>
      <c r="G167" s="1814"/>
      <c r="H167" s="1815"/>
      <c r="I167" s="1816"/>
      <c r="J167" s="1359" t="s">
        <v>160</v>
      </c>
      <c r="K167" s="1357" t="s">
        <v>176</v>
      </c>
      <c r="L167" s="1360">
        <v>8</v>
      </c>
    </row>
    <row r="168" spans="2:12" hidden="1">
      <c r="B168" s="1363" t="s">
        <v>163</v>
      </c>
      <c r="C168" s="1364"/>
      <c r="D168" s="1364"/>
      <c r="E168" s="1364"/>
      <c r="F168" s="1364"/>
      <c r="G168" s="1364"/>
      <c r="H168" s="1815"/>
      <c r="I168" s="1816"/>
      <c r="J168" s="1359" t="s">
        <v>164</v>
      </c>
      <c r="K168" s="1357" t="s">
        <v>165</v>
      </c>
      <c r="L168" s="1360">
        <v>250</v>
      </c>
    </row>
    <row r="169" spans="2:12" hidden="1">
      <c r="B169" s="1372" t="s">
        <v>166</v>
      </c>
      <c r="C169" s="1373"/>
      <c r="D169" s="1373"/>
      <c r="E169" s="1373"/>
      <c r="F169" s="1373"/>
      <c r="G169" s="1373"/>
      <c r="H169" s="1373"/>
      <c r="I169" s="1374"/>
      <c r="J169" s="1375" t="s">
        <v>382</v>
      </c>
      <c r="K169" s="1375" t="s">
        <v>167</v>
      </c>
      <c r="L169" s="1376">
        <f>' ข้อมูลการใช้ไฟฟ้า '!I21</f>
        <v>3.6626032157535247</v>
      </c>
    </row>
    <row r="170" spans="2:12" hidden="1">
      <c r="B170" s="1244"/>
      <c r="C170" s="1244"/>
      <c r="D170" s="1244"/>
      <c r="E170" s="1244"/>
      <c r="F170" s="1244"/>
      <c r="G170" s="1244"/>
      <c r="H170" s="1244"/>
      <c r="I170" s="1244"/>
      <c r="J170" s="1353"/>
      <c r="K170" s="1353"/>
      <c r="L170" s="1244"/>
    </row>
    <row r="171" spans="2:12" hidden="1">
      <c r="B171" s="1817" t="s">
        <v>168</v>
      </c>
      <c r="C171" s="1818"/>
      <c r="D171" s="1818"/>
      <c r="E171" s="1818"/>
      <c r="F171" s="1818"/>
      <c r="G171" s="1818"/>
      <c r="H171" s="1818"/>
      <c r="I171" s="1819"/>
      <c r="J171" s="1354" t="s">
        <v>400</v>
      </c>
      <c r="K171" s="1354" t="s">
        <v>156</v>
      </c>
      <c r="L171" s="1355" t="s">
        <v>364</v>
      </c>
    </row>
    <row r="172" spans="2:12" hidden="1">
      <c r="B172" s="1820" t="s">
        <v>248</v>
      </c>
      <c r="C172" s="1821"/>
      <c r="D172" s="1821"/>
      <c r="E172" s="1821"/>
      <c r="F172" s="1821"/>
      <c r="G172" s="1821"/>
      <c r="H172" s="1821"/>
      <c r="I172" s="1822"/>
      <c r="J172" s="1357" t="s">
        <v>169</v>
      </c>
      <c r="K172" s="1357" t="s">
        <v>170</v>
      </c>
      <c r="L172" s="1377">
        <f>L162*(L163+L164)*L167*L168/1000</f>
        <v>0</v>
      </c>
    </row>
    <row r="173" spans="2:12" hidden="1">
      <c r="B173" s="1813" t="s">
        <v>249</v>
      </c>
      <c r="C173" s="1814"/>
      <c r="D173" s="1814"/>
      <c r="E173" s="1814"/>
      <c r="F173" s="1814"/>
      <c r="G173" s="1814"/>
      <c r="H173" s="1814"/>
      <c r="I173" s="1827"/>
      <c r="J173" s="1359" t="s">
        <v>169</v>
      </c>
      <c r="K173" s="1357" t="s">
        <v>171</v>
      </c>
      <c r="L173" s="1377">
        <f>L162*(L165+L166)*L167*L168/1000</f>
        <v>0</v>
      </c>
    </row>
    <row r="174" spans="2:12" hidden="1">
      <c r="B174" s="1813" t="s">
        <v>172</v>
      </c>
      <c r="C174" s="1814"/>
      <c r="D174" s="1814"/>
      <c r="E174" s="1814"/>
      <c r="F174" s="1814"/>
      <c r="G174" s="1814"/>
      <c r="H174" s="1378"/>
      <c r="I174" s="1379"/>
      <c r="J174" s="1359" t="s">
        <v>169</v>
      </c>
      <c r="K174" s="1359" t="s">
        <v>173</v>
      </c>
      <c r="L174" s="1380">
        <f>L172-L173</f>
        <v>0</v>
      </c>
    </row>
    <row r="175" spans="2:12" hidden="1">
      <c r="B175" s="1381" t="s">
        <v>174</v>
      </c>
      <c r="C175" s="1244"/>
      <c r="D175" s="1244"/>
      <c r="E175" s="1244"/>
      <c r="F175" s="1244"/>
      <c r="G175" s="1244"/>
      <c r="H175" s="1244"/>
      <c r="I175" s="1382"/>
      <c r="J175" s="1370" t="s">
        <v>419</v>
      </c>
      <c r="K175" s="1370" t="s">
        <v>175</v>
      </c>
      <c r="L175" s="1383">
        <f>L169*L174</f>
        <v>0</v>
      </c>
    </row>
    <row r="176" spans="2:12" hidden="1">
      <c r="B176" s="1372"/>
      <c r="C176" s="1373"/>
      <c r="D176" s="1373"/>
      <c r="E176" s="1373"/>
      <c r="F176" s="1373"/>
      <c r="G176" s="1373"/>
      <c r="H176" s="1373"/>
      <c r="I176" s="1374"/>
      <c r="J176" s="1384"/>
      <c r="K176" s="1384"/>
      <c r="L176" s="1384"/>
    </row>
    <row r="177" spans="1:12" hidden="1">
      <c r="B177" s="1388" t="s">
        <v>983</v>
      </c>
      <c r="C177" s="1389"/>
      <c r="D177" s="1389"/>
      <c r="E177" s="1389"/>
      <c r="F177" s="1389"/>
      <c r="G177" s="1389"/>
      <c r="H177" s="1389"/>
      <c r="I177" s="1389"/>
      <c r="J177" s="1389"/>
      <c r="K177" s="1389"/>
      <c r="L177" s="1389"/>
    </row>
    <row r="178" spans="1:12" hidden="1">
      <c r="B178" s="1388"/>
      <c r="C178" s="1244"/>
      <c r="D178" s="1244"/>
      <c r="E178" s="1244"/>
      <c r="F178" s="1244"/>
      <c r="G178" s="1244"/>
      <c r="H178" s="1244"/>
      <c r="I178" s="1244"/>
      <c r="J178" s="1244"/>
      <c r="K178" s="1244"/>
      <c r="L178" s="1244"/>
    </row>
    <row r="179" spans="1:12" hidden="1">
      <c r="B179" s="1388"/>
      <c r="C179" s="1244"/>
      <c r="D179" s="1244"/>
      <c r="E179" s="1244"/>
      <c r="F179" s="1244"/>
      <c r="G179" s="1244"/>
      <c r="H179" s="1244"/>
      <c r="I179" s="1244"/>
      <c r="J179" s="1244"/>
      <c r="K179" s="1244"/>
      <c r="L179" s="1244"/>
    </row>
    <row r="180" spans="1:12" hidden="1">
      <c r="B180" s="1244"/>
      <c r="C180" s="1244"/>
      <c r="D180" s="1244"/>
      <c r="E180" s="1244"/>
      <c r="F180" s="1244"/>
      <c r="G180" s="1244"/>
      <c r="H180" s="1244"/>
      <c r="I180" s="1244"/>
      <c r="J180" s="1244"/>
      <c r="K180" s="1244"/>
      <c r="L180" s="1244"/>
    </row>
    <row r="181" spans="1:12" hidden="1">
      <c r="B181" s="1244"/>
      <c r="C181" s="1244"/>
      <c r="D181" s="1244"/>
      <c r="E181" s="1244"/>
      <c r="F181" s="1244"/>
      <c r="G181" s="1244"/>
      <c r="H181" s="1244"/>
      <c r="I181" s="1244"/>
      <c r="J181" s="1244"/>
      <c r="K181" s="1244"/>
      <c r="L181" s="1244"/>
    </row>
    <row r="182" spans="1:12" hidden="1">
      <c r="B182" s="1244"/>
      <c r="C182" s="1244"/>
      <c r="D182" s="1244"/>
      <c r="E182" s="1244"/>
      <c r="F182" s="1244"/>
      <c r="G182" s="1244"/>
      <c r="H182" s="1244"/>
      <c r="I182" s="1244"/>
      <c r="J182" s="1244"/>
      <c r="K182" s="1244"/>
      <c r="L182" s="1244"/>
    </row>
    <row r="183" spans="1:12" hidden="1">
      <c r="B183" s="1244"/>
      <c r="C183" s="1244"/>
      <c r="D183" s="1244"/>
      <c r="E183" s="1244"/>
      <c r="F183" s="1244"/>
      <c r="G183" s="1244"/>
      <c r="H183" s="1244"/>
      <c r="I183" s="1244"/>
      <c r="J183" s="1244"/>
      <c r="K183" s="1244"/>
      <c r="L183" s="1244"/>
    </row>
    <row r="184" spans="1:12" hidden="1">
      <c r="B184" s="1244"/>
      <c r="C184" s="1244"/>
      <c r="D184" s="1244"/>
      <c r="E184" s="1244"/>
      <c r="F184" s="1244"/>
      <c r="G184" s="1244"/>
      <c r="H184" s="1244"/>
      <c r="I184" s="1244"/>
      <c r="J184" s="1244"/>
      <c r="K184" s="1244"/>
      <c r="L184" s="1244"/>
    </row>
    <row r="185" spans="1:12" hidden="1">
      <c r="B185" s="1244"/>
      <c r="C185" s="1244"/>
      <c r="D185" s="1244"/>
      <c r="E185" s="1244"/>
      <c r="F185" s="1244"/>
      <c r="G185" s="1244"/>
      <c r="H185" s="1244"/>
      <c r="I185" s="1244"/>
      <c r="J185" s="1244"/>
      <c r="K185" s="1244"/>
      <c r="L185" s="1244"/>
    </row>
    <row r="186" spans="1:12" hidden="1">
      <c r="B186" s="1244"/>
      <c r="C186" s="1244"/>
      <c r="D186" s="1244"/>
      <c r="E186" s="1244"/>
      <c r="F186" s="1244"/>
      <c r="G186" s="1244"/>
      <c r="H186" s="1244"/>
      <c r="I186" s="1244"/>
      <c r="J186" s="1244"/>
      <c r="K186" s="1244"/>
      <c r="L186" s="1244"/>
    </row>
    <row r="187" spans="1:12" hidden="1">
      <c r="A187" s="1828" t="s">
        <v>588</v>
      </c>
      <c r="B187" s="1828"/>
      <c r="C187" s="1828"/>
      <c r="D187" s="1828"/>
      <c r="E187" s="1828"/>
      <c r="F187" s="1828"/>
      <c r="G187" s="1828"/>
      <c r="H187" s="1828"/>
      <c r="I187" s="1828"/>
      <c r="J187" s="1828"/>
      <c r="K187" s="1828"/>
      <c r="L187" s="1828"/>
    </row>
    <row r="188" spans="1:12" hidden="1">
      <c r="A188" s="1828" t="s">
        <v>589</v>
      </c>
      <c r="B188" s="1828"/>
      <c r="C188" s="1828"/>
      <c r="D188" s="1828"/>
      <c r="E188" s="1828"/>
      <c r="F188" s="1828"/>
      <c r="G188" s="1828"/>
      <c r="H188" s="1828"/>
      <c r="I188" s="1828"/>
      <c r="J188" s="1828"/>
      <c r="K188" s="1828"/>
      <c r="L188" s="1828"/>
    </row>
    <row r="189" spans="1:12" hidden="1"/>
    <row r="190" spans="1:12" hidden="1">
      <c r="A190" s="1243" t="s">
        <v>590</v>
      </c>
      <c r="B190" s="1243" t="s">
        <v>145</v>
      </c>
      <c r="D190" s="1243" t="s">
        <v>146</v>
      </c>
      <c r="E190" s="1343">
        <v>4</v>
      </c>
      <c r="F190" s="1344"/>
      <c r="G190" s="1344"/>
      <c r="H190" s="1244"/>
      <c r="I190" s="1244"/>
      <c r="J190" s="1244"/>
      <c r="K190" s="1244"/>
      <c r="L190" s="1244"/>
    </row>
    <row r="191" spans="1:12" hidden="1">
      <c r="A191" s="1243" t="s">
        <v>592</v>
      </c>
      <c r="B191" s="1243" t="s">
        <v>147</v>
      </c>
      <c r="D191" s="1243" t="s">
        <v>146</v>
      </c>
      <c r="E191" s="1345" t="s">
        <v>1039</v>
      </c>
      <c r="F191" s="1346"/>
      <c r="G191" s="1346"/>
      <c r="H191" s="1346"/>
      <c r="I191" s="1346"/>
      <c r="J191" s="1244"/>
      <c r="K191" s="1244"/>
      <c r="L191" s="1244"/>
    </row>
    <row r="192" spans="1:12" hidden="1">
      <c r="A192" s="1243" t="s">
        <v>594</v>
      </c>
      <c r="B192" s="1243" t="s">
        <v>192</v>
      </c>
      <c r="D192" s="1243" t="s">
        <v>146</v>
      </c>
      <c r="E192" s="1346">
        <f>ข้อมูลเบื้องต้น!D41</f>
        <v>0</v>
      </c>
      <c r="F192" s="1346"/>
      <c r="G192" s="1346"/>
      <c r="H192" s="1346"/>
      <c r="I192" s="1346"/>
      <c r="J192" s="1347" t="s">
        <v>596</v>
      </c>
      <c r="K192" s="1346">
        <f>ข้อมูลเบื้องต้น!N41</f>
        <v>0</v>
      </c>
      <c r="L192" s="1346"/>
    </row>
    <row r="193" spans="1:12" hidden="1">
      <c r="A193" s="1243" t="s">
        <v>597</v>
      </c>
      <c r="B193" s="1243" t="s">
        <v>193</v>
      </c>
      <c r="D193" s="1243" t="s">
        <v>146</v>
      </c>
      <c r="E193" s="1346" t="s">
        <v>240</v>
      </c>
      <c r="F193" s="1346"/>
      <c r="G193" s="1346"/>
      <c r="H193" s="1346"/>
      <c r="I193" s="1346"/>
      <c r="J193" s="1346"/>
      <c r="K193" s="1346"/>
      <c r="L193" s="1346"/>
    </row>
    <row r="194" spans="1:12" hidden="1">
      <c r="A194" s="1243" t="s">
        <v>599</v>
      </c>
      <c r="B194" s="1243" t="s">
        <v>149</v>
      </c>
      <c r="D194" s="1243" t="s">
        <v>146</v>
      </c>
      <c r="E194" s="1348">
        <f>L222</f>
        <v>0</v>
      </c>
      <c r="F194" s="1244" t="s">
        <v>229</v>
      </c>
      <c r="I194" s="1244"/>
      <c r="J194" s="1244"/>
      <c r="K194" s="1390"/>
      <c r="L194" s="1244"/>
    </row>
    <row r="195" spans="1:12" hidden="1">
      <c r="A195" s="1243" t="s">
        <v>600</v>
      </c>
      <c r="B195" s="1243" t="s">
        <v>190</v>
      </c>
      <c r="D195" s="1243" t="s">
        <v>146</v>
      </c>
      <c r="E195" s="1244" t="s">
        <v>151</v>
      </c>
      <c r="F195" s="1244"/>
      <c r="G195" s="1244"/>
      <c r="H195" s="1244"/>
      <c r="I195" s="1244"/>
      <c r="J195" s="1244"/>
      <c r="K195" s="1244"/>
      <c r="L195" s="1244"/>
    </row>
    <row r="196" spans="1:12" hidden="1">
      <c r="A196" s="1243" t="s">
        <v>602</v>
      </c>
      <c r="B196" s="1243" t="s">
        <v>191</v>
      </c>
      <c r="D196" s="1243" t="s">
        <v>146</v>
      </c>
      <c r="E196" s="1244" t="s">
        <v>241</v>
      </c>
      <c r="F196" s="1244"/>
      <c r="G196" s="1244"/>
      <c r="H196" s="1244"/>
      <c r="I196" s="1244"/>
      <c r="J196" s="1244"/>
      <c r="K196" s="1244"/>
      <c r="L196" s="1244"/>
    </row>
    <row r="197" spans="1:12" hidden="1"/>
    <row r="198" spans="1:12" hidden="1">
      <c r="J198" s="1349" t="s">
        <v>418</v>
      </c>
      <c r="K198" s="1349" t="s">
        <v>404</v>
      </c>
      <c r="L198" s="1349" t="s">
        <v>419</v>
      </c>
    </row>
    <row r="199" spans="1:12" hidden="1">
      <c r="A199" s="1243" t="s">
        <v>605</v>
      </c>
      <c r="B199" s="1243" t="s">
        <v>606</v>
      </c>
      <c r="J199" s="1350">
        <f>+J200-J201</f>
        <v>0</v>
      </c>
      <c r="K199" s="1351">
        <f>+K200-K201</f>
        <v>0</v>
      </c>
      <c r="L199" s="1351">
        <f>+L200-L201</f>
        <v>0</v>
      </c>
    </row>
    <row r="200" spans="1:12" hidden="1">
      <c r="A200" s="1243" t="s">
        <v>607</v>
      </c>
      <c r="B200" s="1243" t="s">
        <v>610</v>
      </c>
      <c r="J200" s="1350">
        <v>0</v>
      </c>
      <c r="K200" s="1351">
        <f>L232</f>
        <v>0</v>
      </c>
      <c r="L200" s="1351">
        <f>L232*L$169</f>
        <v>0</v>
      </c>
    </row>
    <row r="201" spans="1:12" hidden="1">
      <c r="A201" s="1243" t="s">
        <v>608</v>
      </c>
      <c r="B201" s="1243" t="s">
        <v>609</v>
      </c>
      <c r="J201" s="1350">
        <v>0</v>
      </c>
      <c r="K201" s="1351">
        <f>L233</f>
        <v>0</v>
      </c>
      <c r="L201" s="1351">
        <f>L233*L$169</f>
        <v>0</v>
      </c>
    </row>
    <row r="202" spans="1:12" hidden="1">
      <c r="A202" s="1243" t="s">
        <v>611</v>
      </c>
      <c r="B202" s="1243" t="s">
        <v>612</v>
      </c>
      <c r="J202" s="1352"/>
      <c r="K202" s="1350"/>
      <c r="L202" s="1349" t="s">
        <v>382</v>
      </c>
    </row>
    <row r="203" spans="1:12" hidden="1">
      <c r="A203" s="1243" t="s">
        <v>613</v>
      </c>
      <c r="B203" s="1243" t="s">
        <v>614</v>
      </c>
      <c r="J203" s="1352"/>
      <c r="K203" s="1350" t="e">
        <f>+K202/L199</f>
        <v>#DIV/0!</v>
      </c>
      <c r="L203" s="1349" t="s">
        <v>604</v>
      </c>
    </row>
    <row r="204" spans="1:12" hidden="1">
      <c r="A204" s="1243" t="s">
        <v>615</v>
      </c>
      <c r="B204" s="1243" t="s">
        <v>616</v>
      </c>
    </row>
    <row r="205" spans="1:12" hidden="1">
      <c r="B205" s="1244" t="s">
        <v>1040</v>
      </c>
      <c r="C205" s="1244"/>
      <c r="D205" s="1244"/>
      <c r="E205" s="1244"/>
      <c r="F205" s="1244"/>
      <c r="G205" s="1244"/>
      <c r="H205" s="1244"/>
      <c r="I205" s="1244"/>
      <c r="J205" s="1244"/>
      <c r="K205" s="1244"/>
      <c r="L205" s="1244"/>
    </row>
    <row r="206" spans="1:12" hidden="1">
      <c r="B206" s="1244"/>
      <c r="C206" s="1244"/>
      <c r="D206" s="1244"/>
      <c r="E206" s="1244"/>
      <c r="F206" s="1244"/>
      <c r="G206" s="1244"/>
      <c r="H206" s="1244"/>
      <c r="I206" s="1244"/>
      <c r="J206" s="1244"/>
      <c r="K206" s="1244"/>
      <c r="L206" s="1244"/>
    </row>
    <row r="207" spans="1:12" hidden="1">
      <c r="B207" s="1244"/>
      <c r="C207" s="1244"/>
      <c r="D207" s="1244"/>
      <c r="E207" s="1244"/>
      <c r="F207" s="1244"/>
      <c r="G207" s="1244"/>
      <c r="H207" s="1244"/>
      <c r="I207" s="1244"/>
      <c r="J207" s="1244"/>
      <c r="K207" s="1244"/>
      <c r="L207" s="1244"/>
    </row>
    <row r="208" spans="1:12" hidden="1">
      <c r="B208" s="1244"/>
      <c r="C208" s="1244"/>
      <c r="D208" s="1244"/>
      <c r="E208" s="1244"/>
      <c r="F208" s="1244"/>
      <c r="G208" s="1244"/>
      <c r="H208" s="1244"/>
      <c r="I208" s="1244"/>
      <c r="J208" s="1244"/>
      <c r="K208" s="1244"/>
      <c r="L208" s="1244"/>
    </row>
    <row r="209" spans="1:12" hidden="1">
      <c r="B209" s="1244"/>
      <c r="C209" s="1244"/>
      <c r="D209" s="1244"/>
      <c r="E209" s="1244"/>
      <c r="F209" s="1244"/>
      <c r="G209" s="1244"/>
      <c r="H209" s="1244"/>
      <c r="I209" s="1244"/>
      <c r="J209" s="1244"/>
      <c r="K209" s="1244"/>
      <c r="L209" s="1244"/>
    </row>
    <row r="210" spans="1:12" hidden="1">
      <c r="B210" s="1244"/>
      <c r="C210" s="1244"/>
      <c r="D210" s="1244"/>
      <c r="E210" s="1244"/>
      <c r="F210" s="1244"/>
      <c r="G210" s="1244"/>
      <c r="H210" s="1244"/>
      <c r="I210" s="1244"/>
      <c r="J210" s="1244"/>
      <c r="K210" s="1244"/>
      <c r="L210" s="1244"/>
    </row>
    <row r="211" spans="1:12" hidden="1">
      <c r="B211" s="1244"/>
      <c r="C211" s="1244"/>
      <c r="D211" s="1244"/>
      <c r="E211" s="1244"/>
      <c r="F211" s="1244"/>
      <c r="G211" s="1244"/>
      <c r="H211" s="1244"/>
      <c r="I211" s="1244"/>
      <c r="J211" s="1244"/>
      <c r="K211" s="1244"/>
      <c r="L211" s="1244"/>
    </row>
    <row r="212" spans="1:12" hidden="1">
      <c r="B212" s="1244"/>
      <c r="C212" s="1244"/>
      <c r="D212" s="1244"/>
      <c r="E212" s="1244"/>
      <c r="F212" s="1244"/>
      <c r="G212" s="1244"/>
      <c r="H212" s="1244"/>
      <c r="I212" s="1244"/>
      <c r="J212" s="1244"/>
      <c r="K212" s="1244"/>
      <c r="L212" s="1244"/>
    </row>
    <row r="213" spans="1:12" hidden="1">
      <c r="B213" s="1244"/>
      <c r="C213" s="1244"/>
      <c r="D213" s="1244"/>
      <c r="E213" s="1244"/>
      <c r="F213" s="1244"/>
      <c r="G213" s="1244"/>
      <c r="H213" s="1244"/>
      <c r="I213" s="1244"/>
      <c r="J213" s="1244"/>
      <c r="K213" s="1244"/>
      <c r="L213" s="1244"/>
    </row>
    <row r="214" spans="1:12" hidden="1">
      <c r="B214" s="1244"/>
      <c r="C214" s="1244"/>
      <c r="D214" s="1244"/>
      <c r="E214" s="1244"/>
      <c r="F214" s="1244"/>
      <c r="G214" s="1244"/>
      <c r="H214" s="1244"/>
      <c r="I214" s="1244"/>
      <c r="J214" s="1244"/>
      <c r="K214" s="1244"/>
      <c r="L214" s="1244"/>
    </row>
    <row r="215" spans="1:12" hidden="1">
      <c r="A215" s="1244"/>
      <c r="B215" s="1244"/>
      <c r="C215" s="1244"/>
      <c r="D215" s="1244"/>
      <c r="E215" s="1244"/>
      <c r="F215" s="1244"/>
      <c r="G215" s="1244"/>
      <c r="H215" s="1244"/>
      <c r="I215" s="1244"/>
      <c r="J215" s="1244"/>
      <c r="K215" s="1244"/>
      <c r="L215" s="1244"/>
    </row>
    <row r="216" spans="1:12" hidden="1">
      <c r="A216" s="1244"/>
      <c r="B216" s="1244"/>
      <c r="C216" s="1244"/>
      <c r="D216" s="1244"/>
      <c r="E216" s="1244"/>
      <c r="F216" s="1244"/>
      <c r="G216" s="1244"/>
      <c r="H216" s="1244"/>
      <c r="I216" s="1244"/>
      <c r="J216" s="1244"/>
      <c r="K216" s="1244"/>
      <c r="L216" s="1244"/>
    </row>
    <row r="217" spans="1:12" hidden="1">
      <c r="A217" s="1243" t="s">
        <v>617</v>
      </c>
      <c r="B217" s="1243" t="s">
        <v>618</v>
      </c>
    </row>
    <row r="218" spans="1:12" hidden="1">
      <c r="B218" s="1244" t="s">
        <v>218</v>
      </c>
      <c r="C218" s="1244"/>
      <c r="D218" s="1244"/>
      <c r="E218" s="1244"/>
      <c r="F218" s="1244"/>
      <c r="G218" s="1244"/>
      <c r="H218" s="1244"/>
      <c r="I218" s="1244"/>
      <c r="J218" s="1244"/>
      <c r="K218" s="1244"/>
      <c r="L218" s="1244"/>
    </row>
    <row r="219" spans="1:12" hidden="1">
      <c r="A219" s="1243" t="s">
        <v>619</v>
      </c>
      <c r="B219" s="1243" t="s">
        <v>620</v>
      </c>
    </row>
    <row r="220" spans="1:12" hidden="1">
      <c r="B220" s="1244"/>
      <c r="C220" s="1244"/>
      <c r="D220" s="1353"/>
      <c r="E220" s="1244"/>
      <c r="F220" s="1244"/>
      <c r="G220" s="1244"/>
      <c r="H220" s="1244"/>
      <c r="I220" s="1353"/>
      <c r="J220" s="1244"/>
      <c r="K220" s="1244"/>
      <c r="L220" s="1346"/>
    </row>
    <row r="221" spans="1:12" hidden="1">
      <c r="B221" s="1817" t="s">
        <v>155</v>
      </c>
      <c r="C221" s="1818"/>
      <c r="D221" s="1818"/>
      <c r="E221" s="1818"/>
      <c r="F221" s="1818"/>
      <c r="G221" s="1818"/>
      <c r="H221" s="1818"/>
      <c r="I221" s="1819"/>
      <c r="J221" s="1354" t="s">
        <v>400</v>
      </c>
      <c r="K221" s="1354" t="s">
        <v>156</v>
      </c>
      <c r="L221" s="1355" t="s">
        <v>364</v>
      </c>
    </row>
    <row r="222" spans="1:12" hidden="1">
      <c r="B222" s="1823" t="s">
        <v>242</v>
      </c>
      <c r="C222" s="1824"/>
      <c r="D222" s="1824"/>
      <c r="E222" s="1824"/>
      <c r="F222" s="1824"/>
      <c r="G222" s="1824"/>
      <c r="H222" s="1825"/>
      <c r="I222" s="1826"/>
      <c r="J222" s="1356" t="s">
        <v>229</v>
      </c>
      <c r="K222" s="1357" t="s">
        <v>157</v>
      </c>
      <c r="L222" s="1358"/>
    </row>
    <row r="223" spans="1:12" hidden="1">
      <c r="B223" s="1813" t="s">
        <v>243</v>
      </c>
      <c r="C223" s="1814"/>
      <c r="D223" s="1814"/>
      <c r="E223" s="1814"/>
      <c r="F223" s="1814"/>
      <c r="G223" s="1814"/>
      <c r="H223" s="1386"/>
      <c r="I223" s="1387"/>
      <c r="J223" s="1359" t="s">
        <v>158</v>
      </c>
      <c r="K223" s="1357" t="s">
        <v>230</v>
      </c>
      <c r="L223" s="1360">
        <v>18</v>
      </c>
    </row>
    <row r="224" spans="1:12" hidden="1">
      <c r="B224" s="1813" t="s">
        <v>244</v>
      </c>
      <c r="C224" s="1814"/>
      <c r="D224" s="1814"/>
      <c r="E224" s="1814"/>
      <c r="F224" s="1814"/>
      <c r="G224" s="1814"/>
      <c r="H224" s="1815"/>
      <c r="I224" s="1816"/>
      <c r="J224" s="1359" t="s">
        <v>158</v>
      </c>
      <c r="K224" s="1357" t="s">
        <v>231</v>
      </c>
      <c r="L224" s="1360">
        <v>10</v>
      </c>
    </row>
    <row r="225" spans="2:12" hidden="1">
      <c r="B225" s="1813" t="s">
        <v>982</v>
      </c>
      <c r="C225" s="1814"/>
      <c r="D225" s="1814"/>
      <c r="E225" s="1814"/>
      <c r="F225" s="1814"/>
      <c r="G225" s="1814"/>
      <c r="H225" s="1386"/>
      <c r="I225" s="1387"/>
      <c r="J225" s="1359" t="s">
        <v>158</v>
      </c>
      <c r="K225" s="1357" t="s">
        <v>245</v>
      </c>
      <c r="L225" s="1360">
        <v>9</v>
      </c>
    </row>
    <row r="226" spans="2:12" hidden="1">
      <c r="B226" s="1813" t="s">
        <v>246</v>
      </c>
      <c r="C226" s="1814"/>
      <c r="D226" s="1814"/>
      <c r="E226" s="1814"/>
      <c r="F226" s="1814"/>
      <c r="G226" s="1814"/>
      <c r="H226" s="1815"/>
      <c r="I226" s="1816"/>
      <c r="J226" s="1359" t="s">
        <v>158</v>
      </c>
      <c r="K226" s="1357" t="s">
        <v>247</v>
      </c>
      <c r="L226" s="1360">
        <v>0</v>
      </c>
    </row>
    <row r="227" spans="2:12" hidden="1">
      <c r="B227" s="1813" t="s">
        <v>222</v>
      </c>
      <c r="C227" s="1814"/>
      <c r="D227" s="1814"/>
      <c r="E227" s="1814"/>
      <c r="F227" s="1814"/>
      <c r="G227" s="1814"/>
      <c r="H227" s="1815"/>
      <c r="I227" s="1816"/>
      <c r="J227" s="1359" t="s">
        <v>160</v>
      </c>
      <c r="K227" s="1357" t="s">
        <v>176</v>
      </c>
      <c r="L227" s="1360">
        <v>8</v>
      </c>
    </row>
    <row r="228" spans="2:12" hidden="1">
      <c r="B228" s="1363" t="s">
        <v>163</v>
      </c>
      <c r="C228" s="1364"/>
      <c r="D228" s="1364"/>
      <c r="E228" s="1364"/>
      <c r="F228" s="1364"/>
      <c r="G228" s="1364"/>
      <c r="H228" s="1815"/>
      <c r="I228" s="1816"/>
      <c r="J228" s="1359" t="s">
        <v>164</v>
      </c>
      <c r="K228" s="1357" t="s">
        <v>165</v>
      </c>
      <c r="L228" s="1360">
        <v>250</v>
      </c>
    </row>
    <row r="229" spans="2:12" hidden="1">
      <c r="B229" s="1372" t="s">
        <v>166</v>
      </c>
      <c r="C229" s="1373"/>
      <c r="D229" s="1373"/>
      <c r="E229" s="1373"/>
      <c r="F229" s="1373"/>
      <c r="G229" s="1373"/>
      <c r="H229" s="1373"/>
      <c r="I229" s="1374"/>
      <c r="J229" s="1375" t="s">
        <v>382</v>
      </c>
      <c r="K229" s="1375" t="s">
        <v>167</v>
      </c>
      <c r="L229" s="1376">
        <f>' ข้อมูลการใช้ไฟฟ้า '!I21</f>
        <v>3.6626032157535247</v>
      </c>
    </row>
    <row r="230" spans="2:12" hidden="1">
      <c r="B230" s="1244"/>
      <c r="C230" s="1244"/>
      <c r="D230" s="1244"/>
      <c r="E230" s="1244"/>
      <c r="F230" s="1244"/>
      <c r="G230" s="1244"/>
      <c r="H230" s="1244"/>
      <c r="I230" s="1244"/>
      <c r="J230" s="1353"/>
      <c r="K230" s="1353"/>
      <c r="L230" s="1244"/>
    </row>
    <row r="231" spans="2:12" hidden="1">
      <c r="B231" s="1817" t="s">
        <v>168</v>
      </c>
      <c r="C231" s="1818"/>
      <c r="D231" s="1818"/>
      <c r="E231" s="1818"/>
      <c r="F231" s="1818"/>
      <c r="G231" s="1818"/>
      <c r="H231" s="1818"/>
      <c r="I231" s="1819"/>
      <c r="J231" s="1354" t="s">
        <v>400</v>
      </c>
      <c r="K231" s="1354" t="s">
        <v>156</v>
      </c>
      <c r="L231" s="1355" t="s">
        <v>364</v>
      </c>
    </row>
    <row r="232" spans="2:12" hidden="1">
      <c r="B232" s="1820" t="s">
        <v>248</v>
      </c>
      <c r="C232" s="1821"/>
      <c r="D232" s="1821"/>
      <c r="E232" s="1821"/>
      <c r="F232" s="1821"/>
      <c r="G232" s="1821"/>
      <c r="H232" s="1821"/>
      <c r="I232" s="1822"/>
      <c r="J232" s="1357" t="s">
        <v>169</v>
      </c>
      <c r="K232" s="1357" t="s">
        <v>170</v>
      </c>
      <c r="L232" s="1377">
        <f>L222*(L223+L224)*L227*L228/1000</f>
        <v>0</v>
      </c>
    </row>
    <row r="233" spans="2:12" hidden="1">
      <c r="B233" s="1813" t="s">
        <v>249</v>
      </c>
      <c r="C233" s="1814"/>
      <c r="D233" s="1814"/>
      <c r="E233" s="1814"/>
      <c r="F233" s="1814"/>
      <c r="G233" s="1814"/>
      <c r="H233" s="1814"/>
      <c r="I233" s="1827"/>
      <c r="J233" s="1359" t="s">
        <v>169</v>
      </c>
      <c r="K233" s="1357" t="s">
        <v>171</v>
      </c>
      <c r="L233" s="1377">
        <f>L222*(L225+L226)*L227*L228/1000</f>
        <v>0</v>
      </c>
    </row>
    <row r="234" spans="2:12" hidden="1">
      <c r="B234" s="1813" t="s">
        <v>172</v>
      </c>
      <c r="C234" s="1814"/>
      <c r="D234" s="1814"/>
      <c r="E234" s="1814"/>
      <c r="F234" s="1814"/>
      <c r="G234" s="1814"/>
      <c r="H234" s="1378"/>
      <c r="I234" s="1379"/>
      <c r="J234" s="1359" t="s">
        <v>169</v>
      </c>
      <c r="K234" s="1359" t="s">
        <v>173</v>
      </c>
      <c r="L234" s="1380">
        <f>L232-L233</f>
        <v>0</v>
      </c>
    </row>
    <row r="235" spans="2:12" hidden="1">
      <c r="B235" s="1381" t="s">
        <v>174</v>
      </c>
      <c r="C235" s="1244"/>
      <c r="D235" s="1244"/>
      <c r="E235" s="1244"/>
      <c r="F235" s="1244"/>
      <c r="G235" s="1244"/>
      <c r="H235" s="1244"/>
      <c r="I235" s="1382"/>
      <c r="J235" s="1370" t="s">
        <v>419</v>
      </c>
      <c r="K235" s="1370" t="s">
        <v>175</v>
      </c>
      <c r="L235" s="1383">
        <f>L229*L234</f>
        <v>0</v>
      </c>
    </row>
    <row r="236" spans="2:12" hidden="1">
      <c r="B236" s="1372"/>
      <c r="C236" s="1373"/>
      <c r="D236" s="1373"/>
      <c r="E236" s="1373"/>
      <c r="F236" s="1373"/>
      <c r="G236" s="1373"/>
      <c r="H236" s="1373"/>
      <c r="I236" s="1374"/>
      <c r="J236" s="1384"/>
      <c r="K236" s="1384"/>
      <c r="L236" s="1384"/>
    </row>
    <row r="237" spans="2:12" hidden="1">
      <c r="B237" s="1388" t="s">
        <v>983</v>
      </c>
      <c r="C237" s="1389"/>
      <c r="D237" s="1389"/>
      <c r="E237" s="1389"/>
      <c r="F237" s="1389"/>
      <c r="G237" s="1389"/>
      <c r="H237" s="1389"/>
      <c r="I237" s="1389"/>
      <c r="J237" s="1389"/>
      <c r="K237" s="1389"/>
      <c r="L237" s="1389"/>
    </row>
    <row r="238" spans="2:12" hidden="1">
      <c r="B238" s="1388"/>
      <c r="C238" s="1244"/>
      <c r="D238" s="1244"/>
      <c r="E238" s="1244"/>
      <c r="F238" s="1244"/>
      <c r="G238" s="1244"/>
      <c r="H238" s="1244"/>
      <c r="I238" s="1244"/>
      <c r="J238" s="1244"/>
      <c r="K238" s="1244"/>
      <c r="L238" s="1244"/>
    </row>
    <row r="239" spans="2:12" hidden="1">
      <c r="B239" s="1388"/>
      <c r="C239" s="1244"/>
      <c r="D239" s="1244"/>
      <c r="E239" s="1244"/>
      <c r="F239" s="1244"/>
      <c r="G239" s="1244"/>
      <c r="H239" s="1244"/>
      <c r="I239" s="1244"/>
      <c r="J239" s="1244"/>
      <c r="K239" s="1244"/>
      <c r="L239" s="1244"/>
    </row>
    <row r="240" spans="2:12" hidden="1">
      <c r="B240" s="1388"/>
      <c r="C240" s="1244"/>
      <c r="D240" s="1244"/>
      <c r="E240" s="1244"/>
      <c r="F240" s="1244"/>
      <c r="G240" s="1244"/>
      <c r="H240" s="1244"/>
      <c r="I240" s="1244"/>
      <c r="J240" s="1244"/>
      <c r="K240" s="1244"/>
      <c r="L240" s="1244"/>
    </row>
    <row r="241" spans="1:12" hidden="1">
      <c r="B241" s="1388"/>
      <c r="C241" s="1244"/>
      <c r="D241" s="1244"/>
      <c r="E241" s="1244"/>
      <c r="F241" s="1244"/>
      <c r="G241" s="1244"/>
      <c r="H241" s="1244"/>
      <c r="I241" s="1244"/>
      <c r="J241" s="1244"/>
      <c r="K241" s="1244"/>
      <c r="L241" s="1244"/>
    </row>
    <row r="242" spans="1:12" hidden="1">
      <c r="B242" s="1244"/>
      <c r="C242" s="1244"/>
      <c r="D242" s="1244"/>
      <c r="E242" s="1244"/>
      <c r="F242" s="1244"/>
      <c r="G242" s="1244"/>
      <c r="H242" s="1244"/>
      <c r="I242" s="1244"/>
      <c r="J242" s="1244"/>
      <c r="K242" s="1244"/>
      <c r="L242" s="1244"/>
    </row>
    <row r="243" spans="1:12" hidden="1">
      <c r="B243" s="1244"/>
      <c r="C243" s="1244"/>
      <c r="D243" s="1244"/>
      <c r="E243" s="1244"/>
      <c r="F243" s="1244"/>
      <c r="G243" s="1244"/>
      <c r="H243" s="1244"/>
      <c r="I243" s="1244"/>
      <c r="J243" s="1244"/>
      <c r="K243" s="1244"/>
      <c r="L243" s="1244"/>
    </row>
    <row r="244" spans="1:12" hidden="1">
      <c r="B244" s="1244"/>
      <c r="C244" s="1244"/>
      <c r="D244" s="1244"/>
      <c r="E244" s="1244"/>
      <c r="F244" s="1244"/>
      <c r="G244" s="1244"/>
      <c r="H244" s="1244"/>
      <c r="I244" s="1244"/>
      <c r="J244" s="1244"/>
      <c r="K244" s="1244"/>
      <c r="L244" s="1244"/>
    </row>
    <row r="245" spans="1:12" hidden="1">
      <c r="B245" s="1244"/>
      <c r="C245" s="1244"/>
      <c r="D245" s="1244"/>
      <c r="E245" s="1244"/>
      <c r="F245" s="1244"/>
      <c r="G245" s="1244"/>
      <c r="H245" s="1244"/>
      <c r="I245" s="1244"/>
      <c r="J245" s="1244"/>
      <c r="K245" s="1244"/>
      <c r="L245" s="1244"/>
    </row>
    <row r="246" spans="1:12" hidden="1">
      <c r="B246" s="1244"/>
      <c r="C246" s="1244"/>
      <c r="D246" s="1244"/>
      <c r="E246" s="1244"/>
      <c r="F246" s="1244"/>
      <c r="G246" s="1244"/>
      <c r="H246" s="1244"/>
      <c r="I246" s="1244"/>
      <c r="J246" s="1244"/>
      <c r="K246" s="1244"/>
      <c r="L246" s="1244"/>
    </row>
    <row r="247" spans="1:12" hidden="1">
      <c r="A247" s="1828" t="s">
        <v>588</v>
      </c>
      <c r="B247" s="1828"/>
      <c r="C247" s="1828"/>
      <c r="D247" s="1828"/>
      <c r="E247" s="1828"/>
      <c r="F247" s="1828"/>
      <c r="G247" s="1828"/>
      <c r="H247" s="1828"/>
      <c r="I247" s="1828"/>
      <c r="J247" s="1828"/>
      <c r="K247" s="1828"/>
      <c r="L247" s="1828"/>
    </row>
    <row r="248" spans="1:12" hidden="1">
      <c r="A248" s="1828" t="s">
        <v>589</v>
      </c>
      <c r="B248" s="1828"/>
      <c r="C248" s="1828"/>
      <c r="D248" s="1828"/>
      <c r="E248" s="1828"/>
      <c r="F248" s="1828"/>
      <c r="G248" s="1828"/>
      <c r="H248" s="1828"/>
      <c r="I248" s="1828"/>
      <c r="J248" s="1828"/>
      <c r="K248" s="1828"/>
      <c r="L248" s="1828"/>
    </row>
    <row r="249" spans="1:12" hidden="1"/>
    <row r="250" spans="1:12" hidden="1">
      <c r="A250" s="1243" t="s">
        <v>590</v>
      </c>
      <c r="B250" s="1243" t="s">
        <v>145</v>
      </c>
      <c r="D250" s="1243" t="s">
        <v>146</v>
      </c>
      <c r="E250" s="1343">
        <v>5</v>
      </c>
      <c r="F250" s="1344"/>
      <c r="G250" s="1344"/>
      <c r="H250" s="1244"/>
      <c r="I250" s="1244"/>
      <c r="J250" s="1244"/>
      <c r="K250" s="1244"/>
      <c r="L250" s="1244"/>
    </row>
    <row r="251" spans="1:12" hidden="1">
      <c r="A251" s="1243" t="s">
        <v>592</v>
      </c>
      <c r="B251" s="1243" t="s">
        <v>147</v>
      </c>
      <c r="D251" s="1243" t="s">
        <v>146</v>
      </c>
      <c r="E251" s="1345" t="s">
        <v>1048</v>
      </c>
      <c r="F251" s="1346"/>
      <c r="G251" s="1346"/>
      <c r="H251" s="1346"/>
      <c r="I251" s="1346"/>
      <c r="J251" s="1346"/>
      <c r="K251" s="1244"/>
      <c r="L251" s="1244"/>
    </row>
    <row r="252" spans="1:12" hidden="1">
      <c r="A252" s="1243" t="s">
        <v>594</v>
      </c>
      <c r="B252" s="1243" t="s">
        <v>192</v>
      </c>
      <c r="D252" s="1243" t="s">
        <v>146</v>
      </c>
      <c r="E252" s="1346">
        <f>ข้อมูลเบื้องต้น!D41</f>
        <v>0</v>
      </c>
      <c r="F252" s="1346"/>
      <c r="G252" s="1346"/>
      <c r="H252" s="1346"/>
      <c r="I252" s="1346"/>
      <c r="J252" s="1347" t="s">
        <v>596</v>
      </c>
      <c r="K252" s="1346">
        <f>ข้อมูลเบื้องต้น!N41</f>
        <v>0</v>
      </c>
      <c r="L252" s="1346"/>
    </row>
    <row r="253" spans="1:12" hidden="1">
      <c r="A253" s="1243" t="s">
        <v>597</v>
      </c>
      <c r="B253" s="1243" t="s">
        <v>193</v>
      </c>
      <c r="D253" s="1243" t="s">
        <v>146</v>
      </c>
      <c r="E253" s="1346" t="s">
        <v>233</v>
      </c>
      <c r="F253" s="1346"/>
      <c r="G253" s="1346"/>
      <c r="H253" s="1346"/>
      <c r="I253" s="1346"/>
      <c r="J253" s="1346"/>
      <c r="K253" s="1346"/>
      <c r="L253" s="1346"/>
    </row>
    <row r="254" spans="1:12" hidden="1">
      <c r="A254" s="1243" t="s">
        <v>599</v>
      </c>
      <c r="B254" s="1243" t="s">
        <v>149</v>
      </c>
      <c r="D254" s="1243" t="s">
        <v>146</v>
      </c>
      <c r="E254" s="1391">
        <f>L283</f>
        <v>0</v>
      </c>
      <c r="F254" s="1244" t="s">
        <v>150</v>
      </c>
      <c r="I254" s="1244"/>
      <c r="J254" s="1244"/>
      <c r="K254" s="1244"/>
      <c r="L254" s="1244"/>
    </row>
    <row r="255" spans="1:12" hidden="1">
      <c r="A255" s="1243" t="s">
        <v>600</v>
      </c>
      <c r="B255" s="1243" t="s">
        <v>190</v>
      </c>
      <c r="D255" s="1243" t="s">
        <v>146</v>
      </c>
      <c r="E255" s="1244" t="s">
        <v>151</v>
      </c>
      <c r="F255" s="1244"/>
      <c r="G255" s="1244"/>
      <c r="H255" s="1244"/>
      <c r="I255" s="1244"/>
      <c r="J255" s="1244"/>
      <c r="K255" s="1244"/>
      <c r="L255" s="1244"/>
    </row>
    <row r="256" spans="1:12" hidden="1">
      <c r="A256" s="1243" t="s">
        <v>602</v>
      </c>
      <c r="B256" s="1243" t="s">
        <v>191</v>
      </c>
      <c r="D256" s="1243" t="s">
        <v>146</v>
      </c>
      <c r="E256" s="1244" t="s">
        <v>234</v>
      </c>
      <c r="F256" s="1244"/>
      <c r="G256" s="1244"/>
      <c r="H256" s="1244"/>
      <c r="I256" s="1244"/>
      <c r="J256" s="1244"/>
      <c r="K256" s="1244"/>
      <c r="L256" s="1244"/>
    </row>
    <row r="257" spans="1:12" hidden="1">
      <c r="A257" s="1244"/>
      <c r="B257" s="1244"/>
      <c r="C257" s="1244"/>
      <c r="D257" s="1244"/>
      <c r="E257" s="1244"/>
      <c r="F257" s="1244"/>
      <c r="G257" s="1244"/>
      <c r="H257" s="1244"/>
      <c r="I257" s="1244"/>
      <c r="J257" s="1244"/>
      <c r="K257" s="1244"/>
      <c r="L257" s="1244"/>
    </row>
    <row r="258" spans="1:12" hidden="1"/>
    <row r="259" spans="1:12" hidden="1">
      <c r="J259" s="1349" t="s">
        <v>418</v>
      </c>
      <c r="K259" s="1349" t="s">
        <v>404</v>
      </c>
      <c r="L259" s="1349" t="s">
        <v>419</v>
      </c>
    </row>
    <row r="260" spans="1:12" hidden="1">
      <c r="A260" s="1243" t="s">
        <v>605</v>
      </c>
      <c r="B260" s="1243" t="s">
        <v>606</v>
      </c>
      <c r="J260" s="1350">
        <f>+J261-J262</f>
        <v>0</v>
      </c>
      <c r="K260" s="1351">
        <f>+K261-K262</f>
        <v>0</v>
      </c>
      <c r="L260" s="1351">
        <f>+L261-L262</f>
        <v>0</v>
      </c>
    </row>
    <row r="261" spans="1:12" hidden="1">
      <c r="A261" s="1243" t="s">
        <v>607</v>
      </c>
      <c r="B261" s="1243" t="s">
        <v>610</v>
      </c>
      <c r="J261" s="1350">
        <v>0</v>
      </c>
      <c r="K261" s="1351">
        <f>L293</f>
        <v>0</v>
      </c>
      <c r="L261" s="1351">
        <f>L293*L290</f>
        <v>0</v>
      </c>
    </row>
    <row r="262" spans="1:12" hidden="1">
      <c r="A262" s="1243" t="s">
        <v>608</v>
      </c>
      <c r="B262" s="1243" t="s">
        <v>609</v>
      </c>
      <c r="J262" s="1350">
        <v>0</v>
      </c>
      <c r="K262" s="1351">
        <f>L293-L295</f>
        <v>0</v>
      </c>
      <c r="L262" s="1351">
        <f>(L293-L295)*L290</f>
        <v>0</v>
      </c>
    </row>
    <row r="263" spans="1:12" hidden="1">
      <c r="A263" s="1243" t="s">
        <v>611</v>
      </c>
      <c r="B263" s="1243" t="s">
        <v>612</v>
      </c>
      <c r="J263" s="1352"/>
      <c r="K263" s="1350"/>
      <c r="L263" s="1349" t="s">
        <v>382</v>
      </c>
    </row>
    <row r="264" spans="1:12" hidden="1">
      <c r="A264" s="1243" t="s">
        <v>613</v>
      </c>
      <c r="B264" s="1243" t="s">
        <v>614</v>
      </c>
      <c r="J264" s="1352"/>
      <c r="K264" s="1350" t="e">
        <f>+K263/L260</f>
        <v>#DIV/0!</v>
      </c>
      <c r="L264" s="1349" t="s">
        <v>604</v>
      </c>
    </row>
    <row r="265" spans="1:12" hidden="1">
      <c r="A265" s="1243" t="s">
        <v>615</v>
      </c>
      <c r="B265" s="1243" t="s">
        <v>616</v>
      </c>
    </row>
    <row r="266" spans="1:12" hidden="1">
      <c r="B266" s="1244" t="s">
        <v>250</v>
      </c>
      <c r="C266" s="1244"/>
      <c r="D266" s="1244"/>
      <c r="E266" s="1244"/>
      <c r="F266" s="1244"/>
      <c r="G266" s="1244"/>
      <c r="H266" s="1244"/>
      <c r="I266" s="1244"/>
      <c r="J266" s="1244"/>
      <c r="K266" s="1244"/>
      <c r="L266" s="1244"/>
    </row>
    <row r="267" spans="1:12" hidden="1">
      <c r="B267" s="1244"/>
      <c r="C267" s="1244"/>
      <c r="D267" s="1244"/>
      <c r="E267" s="1244"/>
      <c r="F267" s="1244"/>
      <c r="G267" s="1244"/>
      <c r="H267" s="1244"/>
      <c r="I267" s="1244"/>
      <c r="J267" s="1244"/>
      <c r="K267" s="1244"/>
      <c r="L267" s="1244"/>
    </row>
    <row r="268" spans="1:12" hidden="1">
      <c r="B268" s="1244"/>
      <c r="C268" s="1244"/>
      <c r="D268" s="1244"/>
      <c r="E268" s="1244"/>
      <c r="F268" s="1244"/>
      <c r="G268" s="1244"/>
      <c r="H268" s="1244"/>
      <c r="I268" s="1244"/>
      <c r="J268" s="1244"/>
      <c r="K268" s="1244"/>
      <c r="L268" s="1244"/>
    </row>
    <row r="269" spans="1:12" hidden="1">
      <c r="B269" s="1244"/>
      <c r="C269" s="1244"/>
      <c r="D269" s="1244"/>
      <c r="E269" s="1244"/>
      <c r="F269" s="1244"/>
      <c r="G269" s="1244"/>
      <c r="H269" s="1244"/>
      <c r="I269" s="1244"/>
      <c r="J269" s="1244"/>
      <c r="K269" s="1244"/>
      <c r="L269" s="1244"/>
    </row>
    <row r="270" spans="1:12" hidden="1">
      <c r="B270" s="1244"/>
      <c r="C270" s="1244"/>
      <c r="D270" s="1244"/>
      <c r="E270" s="1244"/>
      <c r="F270" s="1244"/>
      <c r="G270" s="1244"/>
      <c r="H270" s="1244"/>
      <c r="I270" s="1244"/>
      <c r="J270" s="1244"/>
      <c r="K270" s="1244"/>
      <c r="L270" s="1244"/>
    </row>
    <row r="271" spans="1:12" hidden="1">
      <c r="B271" s="1244"/>
      <c r="C271" s="1244"/>
      <c r="D271" s="1244"/>
      <c r="E271" s="1244"/>
      <c r="F271" s="1244"/>
      <c r="G271" s="1244"/>
      <c r="H271" s="1244"/>
      <c r="I271" s="1244"/>
      <c r="J271" s="1244"/>
      <c r="K271" s="1244"/>
      <c r="L271" s="1244"/>
    </row>
    <row r="272" spans="1:12" hidden="1">
      <c r="B272" s="1244"/>
      <c r="C272" s="1244"/>
      <c r="D272" s="1244"/>
      <c r="E272" s="1244"/>
      <c r="F272" s="1244"/>
      <c r="G272" s="1244"/>
      <c r="H272" s="1244"/>
      <c r="I272" s="1244"/>
      <c r="J272" s="1244"/>
      <c r="K272" s="1244"/>
      <c r="L272" s="1244"/>
    </row>
    <row r="273" spans="1:14" hidden="1">
      <c r="B273" s="1244"/>
      <c r="C273" s="1244"/>
      <c r="D273" s="1244"/>
      <c r="E273" s="1244"/>
      <c r="F273" s="1244"/>
      <c r="G273" s="1244"/>
      <c r="H273" s="1244"/>
      <c r="I273" s="1244"/>
      <c r="J273" s="1244"/>
      <c r="K273" s="1244"/>
      <c r="L273" s="1244"/>
    </row>
    <row r="274" spans="1:14" hidden="1">
      <c r="B274" s="1244"/>
      <c r="C274" s="1244"/>
      <c r="D274" s="1244"/>
      <c r="E274" s="1244"/>
      <c r="F274" s="1244"/>
      <c r="G274" s="1244"/>
      <c r="H274" s="1244"/>
      <c r="I274" s="1244"/>
      <c r="J274" s="1244"/>
      <c r="K274" s="1244"/>
      <c r="L274" s="1244"/>
    </row>
    <row r="275" spans="1:14" hidden="1">
      <c r="B275" s="1244"/>
      <c r="C275" s="1244"/>
      <c r="D275" s="1244"/>
      <c r="E275" s="1244"/>
      <c r="F275" s="1244"/>
      <c r="G275" s="1244"/>
      <c r="H275" s="1244"/>
      <c r="I275" s="1244"/>
      <c r="J275" s="1244"/>
      <c r="K275" s="1244"/>
      <c r="L275" s="1244"/>
    </row>
    <row r="276" spans="1:14" hidden="1">
      <c r="B276" s="1244"/>
      <c r="C276" s="1244"/>
      <c r="D276" s="1244"/>
      <c r="E276" s="1244"/>
      <c r="F276" s="1244"/>
      <c r="G276" s="1244"/>
      <c r="H276" s="1244"/>
      <c r="I276" s="1244"/>
      <c r="J276" s="1244"/>
      <c r="K276" s="1244"/>
      <c r="L276" s="1244"/>
    </row>
    <row r="277" spans="1:14" hidden="1">
      <c r="A277" s="1243" t="s">
        <v>617</v>
      </c>
      <c r="B277" s="1243" t="s">
        <v>618</v>
      </c>
    </row>
    <row r="278" spans="1:14" hidden="1">
      <c r="B278" s="1244" t="s">
        <v>218</v>
      </c>
      <c r="C278" s="1244"/>
      <c r="D278" s="1244"/>
      <c r="E278" s="1244"/>
      <c r="F278" s="1244"/>
      <c r="G278" s="1244"/>
      <c r="H278" s="1244"/>
      <c r="I278" s="1244"/>
      <c r="J278" s="1244"/>
      <c r="K278" s="1244"/>
      <c r="L278" s="1244"/>
    </row>
    <row r="279" spans="1:14" hidden="1">
      <c r="B279" s="1244"/>
      <c r="C279" s="1244"/>
      <c r="D279" s="1244"/>
      <c r="E279" s="1244"/>
      <c r="F279" s="1244"/>
      <c r="G279" s="1244"/>
      <c r="H279" s="1244"/>
      <c r="I279" s="1244"/>
      <c r="J279" s="1244"/>
      <c r="K279" s="1244"/>
      <c r="L279" s="1244"/>
    </row>
    <row r="280" spans="1:14" hidden="1">
      <c r="A280" s="1243" t="s">
        <v>619</v>
      </c>
      <c r="B280" s="1243" t="s">
        <v>620</v>
      </c>
    </row>
    <row r="281" spans="1:14" hidden="1">
      <c r="B281" s="1244"/>
      <c r="C281" s="1244"/>
      <c r="D281" s="1353"/>
      <c r="E281" s="1244"/>
      <c r="F281" s="1244"/>
      <c r="G281" s="1244"/>
      <c r="H281" s="1244"/>
      <c r="I281" s="1353"/>
      <c r="J281" s="1244"/>
      <c r="K281" s="1244"/>
      <c r="L281" s="1346"/>
    </row>
    <row r="282" spans="1:14" hidden="1">
      <c r="B282" s="1817" t="s">
        <v>155</v>
      </c>
      <c r="C282" s="1818"/>
      <c r="D282" s="1818"/>
      <c r="E282" s="1818"/>
      <c r="F282" s="1818"/>
      <c r="G282" s="1818"/>
      <c r="H282" s="1818"/>
      <c r="I282" s="1819"/>
      <c r="J282" s="1354" t="s">
        <v>400</v>
      </c>
      <c r="K282" s="1354" t="s">
        <v>156</v>
      </c>
      <c r="L282" s="1355" t="s">
        <v>364</v>
      </c>
    </row>
    <row r="283" spans="1:14" hidden="1">
      <c r="B283" s="1823" t="s">
        <v>219</v>
      </c>
      <c r="C283" s="1824"/>
      <c r="D283" s="1824"/>
      <c r="E283" s="1824"/>
      <c r="F283" s="1824"/>
      <c r="G283" s="1824"/>
      <c r="H283" s="1825"/>
      <c r="I283" s="1826"/>
      <c r="J283" s="1356" t="s">
        <v>150</v>
      </c>
      <c r="K283" s="1357" t="s">
        <v>157</v>
      </c>
      <c r="L283" s="1392">
        <v>0</v>
      </c>
    </row>
    <row r="284" spans="1:14" hidden="1">
      <c r="B284" s="1813" t="s">
        <v>251</v>
      </c>
      <c r="C284" s="1814"/>
      <c r="D284" s="1814"/>
      <c r="E284" s="1814"/>
      <c r="F284" s="1814"/>
      <c r="G284" s="1814"/>
      <c r="H284" s="1815"/>
      <c r="I284" s="1816"/>
      <c r="J284" s="1359" t="s">
        <v>221</v>
      </c>
      <c r="K284" s="1357" t="s">
        <v>230</v>
      </c>
      <c r="L284" s="1360">
        <v>0</v>
      </c>
      <c r="M284" s="1243">
        <v>2.6</v>
      </c>
      <c r="N284" s="1393"/>
    </row>
    <row r="285" spans="1:14" hidden="1">
      <c r="B285" s="1813" t="s">
        <v>252</v>
      </c>
      <c r="C285" s="1814"/>
      <c r="D285" s="1814"/>
      <c r="E285" s="1814"/>
      <c r="F285" s="1814"/>
      <c r="G285" s="1814"/>
      <c r="H285" s="1815"/>
      <c r="I285" s="1816"/>
      <c r="J285" s="1359" t="s">
        <v>221</v>
      </c>
      <c r="K285" s="1357" t="s">
        <v>231</v>
      </c>
      <c r="L285" s="1360">
        <v>0</v>
      </c>
      <c r="M285" s="1243">
        <v>2.1</v>
      </c>
      <c r="N285" s="1393"/>
    </row>
    <row r="286" spans="1:14" hidden="1">
      <c r="B286" s="1813" t="s">
        <v>222</v>
      </c>
      <c r="C286" s="1814"/>
      <c r="D286" s="1814"/>
      <c r="E286" s="1814"/>
      <c r="F286" s="1814"/>
      <c r="G286" s="1814"/>
      <c r="H286" s="1815"/>
      <c r="I286" s="1816"/>
      <c r="J286" s="1359" t="s">
        <v>160</v>
      </c>
      <c r="K286" s="1357" t="s">
        <v>176</v>
      </c>
      <c r="L286" s="1360">
        <v>8</v>
      </c>
    </row>
    <row r="287" spans="1:14" hidden="1">
      <c r="B287" s="1813" t="s">
        <v>253</v>
      </c>
      <c r="C287" s="1814"/>
      <c r="D287" s="1814"/>
      <c r="E287" s="1814"/>
      <c r="F287" s="1814"/>
      <c r="G287" s="1814"/>
      <c r="H287" s="1361"/>
      <c r="I287" s="1362"/>
      <c r="J287" s="1359" t="s">
        <v>180</v>
      </c>
      <c r="K287" s="1357" t="s">
        <v>254</v>
      </c>
      <c r="L287" s="1360">
        <v>90</v>
      </c>
    </row>
    <row r="288" spans="1:14" hidden="1">
      <c r="B288" s="1813" t="s">
        <v>255</v>
      </c>
      <c r="C288" s="1814"/>
      <c r="D288" s="1814"/>
      <c r="E288" s="1814"/>
      <c r="F288" s="1814"/>
      <c r="G288" s="1814"/>
      <c r="H288" s="1361"/>
      <c r="I288" s="1362"/>
      <c r="J288" s="1359" t="s">
        <v>180</v>
      </c>
      <c r="K288" s="1357" t="s">
        <v>256</v>
      </c>
      <c r="L288" s="1360">
        <v>60</v>
      </c>
    </row>
    <row r="289" spans="2:16" hidden="1">
      <c r="B289" s="1363" t="s">
        <v>163</v>
      </c>
      <c r="C289" s="1364"/>
      <c r="D289" s="1364"/>
      <c r="E289" s="1364"/>
      <c r="F289" s="1364"/>
      <c r="G289" s="1364"/>
      <c r="H289" s="1815"/>
      <c r="I289" s="1816"/>
      <c r="J289" s="1359" t="s">
        <v>164</v>
      </c>
      <c r="K289" s="1357" t="s">
        <v>165</v>
      </c>
      <c r="L289" s="1360">
        <v>250</v>
      </c>
    </row>
    <row r="290" spans="2:16" hidden="1">
      <c r="B290" s="1372" t="s">
        <v>166</v>
      </c>
      <c r="C290" s="1373"/>
      <c r="D290" s="1373"/>
      <c r="E290" s="1373"/>
      <c r="F290" s="1373"/>
      <c r="G290" s="1373"/>
      <c r="H290" s="1373"/>
      <c r="I290" s="1374"/>
      <c r="J290" s="1375" t="s">
        <v>382</v>
      </c>
      <c r="K290" s="1375" t="s">
        <v>167</v>
      </c>
      <c r="L290" s="1376">
        <f>ROUND(' ข้อมูลการใช้ไฟฟ้า '!I21,2)</f>
        <v>3.66</v>
      </c>
    </row>
    <row r="291" spans="2:16" hidden="1">
      <c r="B291" s="1244"/>
      <c r="C291" s="1244"/>
      <c r="D291" s="1244"/>
      <c r="E291" s="1244"/>
      <c r="F291" s="1244"/>
      <c r="G291" s="1244"/>
      <c r="H291" s="1244"/>
      <c r="I291" s="1244"/>
      <c r="J291" s="1353"/>
      <c r="K291" s="1353"/>
      <c r="L291" s="1244"/>
    </row>
    <row r="292" spans="2:16" hidden="1">
      <c r="B292" s="1817" t="s">
        <v>168</v>
      </c>
      <c r="C292" s="1818"/>
      <c r="D292" s="1818"/>
      <c r="E292" s="1818"/>
      <c r="F292" s="1818"/>
      <c r="G292" s="1818"/>
      <c r="H292" s="1818"/>
      <c r="I292" s="1819"/>
      <c r="J292" s="1354" t="s">
        <v>400</v>
      </c>
      <c r="K292" s="1354" t="s">
        <v>156</v>
      </c>
      <c r="L292" s="1355" t="s">
        <v>364</v>
      </c>
    </row>
    <row r="293" spans="2:16" hidden="1">
      <c r="B293" s="1820" t="s">
        <v>1231</v>
      </c>
      <c r="C293" s="1821"/>
      <c r="D293" s="1821"/>
      <c r="E293" s="1821"/>
      <c r="F293" s="1821"/>
      <c r="G293" s="1821"/>
      <c r="H293" s="1821"/>
      <c r="I293" s="1822"/>
      <c r="J293" s="1357" t="s">
        <v>169</v>
      </c>
      <c r="K293" s="1357" t="s">
        <v>170</v>
      </c>
      <c r="L293" s="1394">
        <f>L284*L286*L287*L289/100</f>
        <v>0</v>
      </c>
      <c r="N293" s="1395" t="e">
        <f>#REF!</f>
        <v>#REF!</v>
      </c>
    </row>
    <row r="294" spans="2:16" hidden="1">
      <c r="B294" s="1820" t="s">
        <v>1232</v>
      </c>
      <c r="C294" s="1821"/>
      <c r="D294" s="1821"/>
      <c r="E294" s="1821"/>
      <c r="F294" s="1821"/>
      <c r="G294" s="1821"/>
      <c r="H294" s="1821"/>
      <c r="I294" s="1822"/>
      <c r="J294" s="1357" t="s">
        <v>169</v>
      </c>
      <c r="K294" s="1357" t="s">
        <v>171</v>
      </c>
      <c r="L294" s="1394">
        <f>L285*L286*L288*L289/100</f>
        <v>0</v>
      </c>
      <c r="N294" s="1395" t="e">
        <f>#REF!</f>
        <v>#REF!</v>
      </c>
    </row>
    <row r="295" spans="2:16" hidden="1">
      <c r="B295" s="1813" t="s">
        <v>239</v>
      </c>
      <c r="C295" s="1814"/>
      <c r="D295" s="1814"/>
      <c r="E295" s="1814"/>
      <c r="F295" s="1814"/>
      <c r="G295" s="1814"/>
      <c r="H295" s="1378"/>
      <c r="I295" s="1379"/>
      <c r="J295" s="1359" t="s">
        <v>169</v>
      </c>
      <c r="K295" s="1359" t="s">
        <v>173</v>
      </c>
      <c r="L295" s="1396">
        <f>L293-L294</f>
        <v>0</v>
      </c>
      <c r="N295" s="1395" t="e">
        <f>#REF!</f>
        <v>#REF!</v>
      </c>
    </row>
    <row r="296" spans="2:16" hidden="1">
      <c r="B296" s="1381" t="s">
        <v>174</v>
      </c>
      <c r="C296" s="1244"/>
      <c r="D296" s="1244"/>
      <c r="E296" s="1244"/>
      <c r="F296" s="1244"/>
      <c r="G296" s="1244"/>
      <c r="H296" s="1244"/>
      <c r="I296" s="1382"/>
      <c r="J296" s="1370" t="s">
        <v>419</v>
      </c>
      <c r="K296" s="1370" t="s">
        <v>175</v>
      </c>
      <c r="L296" s="1397">
        <f>L295*L290</f>
        <v>0</v>
      </c>
      <c r="N296" s="1395" t="e">
        <f>#REF!</f>
        <v>#REF!</v>
      </c>
    </row>
    <row r="297" spans="2:16" hidden="1">
      <c r="B297" s="1372"/>
      <c r="C297" s="1373"/>
      <c r="D297" s="1373"/>
      <c r="E297" s="1373"/>
      <c r="F297" s="1373"/>
      <c r="G297" s="1373"/>
      <c r="H297" s="1373"/>
      <c r="I297" s="1374"/>
      <c r="J297" s="1384"/>
      <c r="K297" s="1384"/>
      <c r="L297" s="1384"/>
      <c r="P297" s="1398"/>
    </row>
    <row r="298" spans="2:16" hidden="1">
      <c r="B298" s="1244"/>
      <c r="C298" s="1244"/>
      <c r="D298" s="1244"/>
      <c r="E298" s="1244"/>
      <c r="F298" s="1244"/>
      <c r="G298" s="1244"/>
      <c r="H298" s="1244"/>
      <c r="I298" s="1244"/>
      <c r="J298" s="1244"/>
      <c r="K298" s="1244"/>
      <c r="L298" s="1244"/>
      <c r="P298" s="1398"/>
    </row>
    <row r="299" spans="2:16" hidden="1">
      <c r="B299" s="1244"/>
      <c r="C299" s="1244"/>
      <c r="D299" s="1244"/>
      <c r="E299" s="1244"/>
      <c r="F299" s="1244"/>
      <c r="G299" s="1244"/>
      <c r="H299" s="1244"/>
      <c r="I299" s="1244"/>
      <c r="J299" s="1244"/>
      <c r="K299" s="1244"/>
      <c r="L299" s="1244"/>
    </row>
    <row r="300" spans="2:16" hidden="1">
      <c r="B300" s="1244"/>
      <c r="C300" s="1244"/>
      <c r="D300" s="1244"/>
      <c r="E300" s="1244"/>
      <c r="F300" s="1244"/>
      <c r="G300" s="1244"/>
      <c r="H300" s="1244"/>
      <c r="I300" s="1244"/>
      <c r="J300" s="1244"/>
      <c r="K300" s="1244"/>
      <c r="L300" s="1244"/>
    </row>
    <row r="301" spans="2:16" hidden="1">
      <c r="B301" s="1244"/>
      <c r="C301" s="1244"/>
      <c r="D301" s="1244"/>
      <c r="E301" s="1244"/>
      <c r="F301" s="1244"/>
      <c r="G301" s="1244"/>
      <c r="H301" s="1244"/>
      <c r="I301" s="1244"/>
      <c r="J301" s="1244"/>
      <c r="K301" s="1244"/>
      <c r="L301" s="1244"/>
    </row>
    <row r="302" spans="2:16" hidden="1">
      <c r="B302" s="1244"/>
      <c r="C302" s="1244"/>
      <c r="D302" s="1244"/>
      <c r="E302" s="1244"/>
      <c r="F302" s="1244"/>
      <c r="G302" s="1244"/>
      <c r="H302" s="1244"/>
      <c r="I302" s="1244"/>
      <c r="J302" s="1244"/>
      <c r="K302" s="1244"/>
      <c r="L302" s="1244"/>
    </row>
    <row r="303" spans="2:16" hidden="1">
      <c r="B303" s="1244"/>
      <c r="C303" s="1244"/>
      <c r="D303" s="1244"/>
      <c r="E303" s="1244"/>
      <c r="F303" s="1244"/>
      <c r="G303" s="1244"/>
      <c r="H303" s="1244"/>
      <c r="I303" s="1244"/>
      <c r="J303" s="1244"/>
      <c r="K303" s="1244"/>
      <c r="L303" s="1244"/>
    </row>
    <row r="304" spans="2:16" hidden="1">
      <c r="B304" s="1244"/>
      <c r="C304" s="1244"/>
      <c r="D304" s="1244"/>
      <c r="E304" s="1244"/>
      <c r="F304" s="1244"/>
      <c r="G304" s="1244"/>
      <c r="H304" s="1244"/>
      <c r="I304" s="1244"/>
      <c r="J304" s="1244"/>
      <c r="K304" s="1244"/>
      <c r="L304" s="1244"/>
    </row>
    <row r="305" spans="1:12" hidden="1">
      <c r="B305" s="1244"/>
      <c r="C305" s="1244"/>
      <c r="D305" s="1244"/>
      <c r="E305" s="1244"/>
      <c r="F305" s="1244"/>
      <c r="G305" s="1244"/>
      <c r="H305" s="1244"/>
      <c r="I305" s="1244"/>
      <c r="J305" s="1244"/>
      <c r="K305" s="1244"/>
      <c r="L305" s="1244"/>
    </row>
    <row r="306" spans="1:12" hidden="1">
      <c r="A306" s="1399" t="s">
        <v>397</v>
      </c>
      <c r="B306" s="1244"/>
      <c r="C306" s="1244"/>
      <c r="D306" s="1244"/>
      <c r="E306" s="1244"/>
      <c r="F306" s="1244"/>
      <c r="G306" s="1244"/>
      <c r="H306" s="1244"/>
      <c r="I306" s="1244"/>
      <c r="J306" s="1244"/>
      <c r="K306" s="1244"/>
      <c r="L306" s="1244"/>
    </row>
    <row r="307" spans="1:12" ht="20.25" hidden="1" customHeight="1">
      <c r="B307" s="1244" t="s">
        <v>1051</v>
      </c>
      <c r="C307" s="1244"/>
      <c r="D307" s="1244"/>
      <c r="E307" s="1244"/>
      <c r="F307" s="1244"/>
      <c r="G307" s="1244"/>
      <c r="H307" s="1244"/>
      <c r="I307" s="1244"/>
      <c r="J307" s="1244"/>
      <c r="K307" s="1244"/>
    </row>
    <row r="308" spans="1:12" ht="14.25" hidden="1" customHeight="1">
      <c r="A308" s="1828"/>
      <c r="B308" s="1828"/>
      <c r="C308" s="1828"/>
      <c r="D308" s="1828"/>
      <c r="E308" s="1828"/>
      <c r="F308" s="1828"/>
      <c r="G308" s="1828"/>
      <c r="H308" s="1828"/>
      <c r="I308" s="1828"/>
      <c r="J308" s="1828"/>
      <c r="K308" s="1828"/>
      <c r="L308" s="1828"/>
    </row>
    <row r="309" spans="1:12" ht="14.25" hidden="1" customHeight="1">
      <c r="A309" s="1400"/>
      <c r="B309" s="1400"/>
      <c r="C309" s="1400"/>
      <c r="D309" s="1400"/>
      <c r="E309" s="1400"/>
      <c r="F309" s="1400"/>
      <c r="G309" s="1400"/>
      <c r="H309" s="1400"/>
      <c r="I309" s="1400"/>
      <c r="J309" s="1400"/>
      <c r="K309" s="1400"/>
      <c r="L309" s="1400"/>
    </row>
    <row r="310" spans="1:12" ht="14.25" hidden="1" customHeight="1">
      <c r="A310" s="1400"/>
      <c r="B310" s="1400"/>
      <c r="C310" s="1400"/>
      <c r="D310" s="1400"/>
      <c r="E310" s="1400"/>
      <c r="F310" s="1400"/>
      <c r="G310" s="1400"/>
      <c r="H310" s="1400"/>
      <c r="I310" s="1400"/>
      <c r="J310" s="1400"/>
      <c r="K310" s="1400"/>
      <c r="L310" s="1400"/>
    </row>
    <row r="311" spans="1:12" hidden="1">
      <c r="A311" s="1828" t="s">
        <v>588</v>
      </c>
      <c r="B311" s="1828"/>
      <c r="C311" s="1828"/>
      <c r="D311" s="1828"/>
      <c r="E311" s="1828"/>
      <c r="F311" s="1828"/>
      <c r="G311" s="1828"/>
      <c r="H311" s="1828"/>
      <c r="I311" s="1828"/>
      <c r="J311" s="1828"/>
      <c r="K311" s="1828"/>
      <c r="L311" s="1828"/>
    </row>
    <row r="312" spans="1:12" hidden="1">
      <c r="A312" s="1828" t="s">
        <v>589</v>
      </c>
      <c r="B312" s="1828"/>
      <c r="C312" s="1828"/>
      <c r="D312" s="1828"/>
      <c r="E312" s="1828"/>
      <c r="F312" s="1828"/>
      <c r="G312" s="1828"/>
      <c r="H312" s="1828"/>
      <c r="I312" s="1828"/>
      <c r="J312" s="1828"/>
      <c r="K312" s="1828"/>
      <c r="L312" s="1828"/>
    </row>
    <row r="313" spans="1:12" hidden="1"/>
    <row r="314" spans="1:12" hidden="1">
      <c r="A314" s="1243" t="s">
        <v>590</v>
      </c>
      <c r="B314" s="1243" t="s">
        <v>145</v>
      </c>
      <c r="D314" s="1243" t="s">
        <v>146</v>
      </c>
      <c r="E314" s="1343">
        <v>0</v>
      </c>
      <c r="F314" s="1344"/>
      <c r="G314" s="1344"/>
      <c r="H314" s="1244"/>
      <c r="I314" s="1244"/>
      <c r="J314" s="1244"/>
      <c r="K314" s="1244"/>
      <c r="L314" s="1244"/>
    </row>
    <row r="315" spans="1:12" hidden="1">
      <c r="A315" s="1243" t="s">
        <v>592</v>
      </c>
      <c r="B315" s="1243" t="s">
        <v>147</v>
      </c>
      <c r="D315" s="1243" t="s">
        <v>146</v>
      </c>
      <c r="E315" s="1345" t="s">
        <v>188</v>
      </c>
      <c r="F315" s="1346"/>
      <c r="G315" s="1346"/>
      <c r="H315" s="1346"/>
      <c r="I315" s="1346"/>
      <c r="J315" s="1244"/>
      <c r="K315" s="1244"/>
      <c r="L315" s="1244"/>
    </row>
    <row r="316" spans="1:12" hidden="1">
      <c r="A316" s="1243" t="s">
        <v>594</v>
      </c>
      <c r="B316" s="1243" t="s">
        <v>192</v>
      </c>
      <c r="D316" s="1243" t="s">
        <v>146</v>
      </c>
      <c r="E316" s="1346" t="s">
        <v>208</v>
      </c>
      <c r="F316" s="1346"/>
      <c r="G316" s="1346"/>
      <c r="H316" s="1346"/>
      <c r="I316" s="1346"/>
      <c r="J316" s="1347" t="s">
        <v>596</v>
      </c>
      <c r="K316" s="1346" t="s">
        <v>209</v>
      </c>
      <c r="L316" s="1346"/>
    </row>
    <row r="317" spans="1:12" hidden="1">
      <c r="A317" s="1243" t="s">
        <v>597</v>
      </c>
      <c r="B317" s="1243" t="s">
        <v>193</v>
      </c>
      <c r="D317" s="1243" t="s">
        <v>146</v>
      </c>
      <c r="E317" s="1346" t="s">
        <v>189</v>
      </c>
      <c r="F317" s="1346"/>
      <c r="G317" s="1346"/>
      <c r="H317" s="1346"/>
      <c r="I317" s="1346"/>
      <c r="J317" s="1346"/>
      <c r="K317" s="1346"/>
      <c r="L317" s="1346"/>
    </row>
    <row r="318" spans="1:12" hidden="1">
      <c r="A318" s="1243" t="s">
        <v>599</v>
      </c>
      <c r="B318" s="1243" t="s">
        <v>149</v>
      </c>
      <c r="D318" s="1243" t="s">
        <v>146</v>
      </c>
      <c r="E318" s="1391"/>
      <c r="F318" s="1244" t="s">
        <v>228</v>
      </c>
      <c r="I318" s="1244"/>
      <c r="J318" s="1244"/>
      <c r="K318" s="1244"/>
      <c r="L318" s="1244"/>
    </row>
    <row r="319" spans="1:12" hidden="1">
      <c r="A319" s="1243" t="s">
        <v>600</v>
      </c>
      <c r="B319" s="1243" t="s">
        <v>190</v>
      </c>
      <c r="D319" s="1243" t="s">
        <v>146</v>
      </c>
      <c r="E319" s="1244" t="s">
        <v>199</v>
      </c>
      <c r="F319" s="1244"/>
      <c r="G319" s="1244"/>
      <c r="H319" s="1244"/>
      <c r="I319" s="1244"/>
      <c r="J319" s="1244"/>
      <c r="K319" s="1244"/>
      <c r="L319" s="1244"/>
    </row>
    <row r="320" spans="1:12" hidden="1">
      <c r="A320" s="1243" t="s">
        <v>602</v>
      </c>
      <c r="B320" s="1243" t="s">
        <v>191</v>
      </c>
      <c r="D320" s="1243" t="s">
        <v>146</v>
      </c>
      <c r="E320" s="1244" t="s">
        <v>198</v>
      </c>
      <c r="F320" s="1244"/>
      <c r="G320" s="1244"/>
      <c r="H320" s="1244"/>
      <c r="I320" s="1244"/>
      <c r="J320" s="1244"/>
      <c r="K320" s="1244"/>
      <c r="L320" s="1244"/>
    </row>
    <row r="321" spans="1:12" hidden="1">
      <c r="E321" s="1244" t="s">
        <v>206</v>
      </c>
      <c r="F321" s="1244"/>
      <c r="G321" s="1244"/>
      <c r="H321" s="1244"/>
      <c r="I321" s="1401">
        <f>L354</f>
        <v>0</v>
      </c>
      <c r="J321" s="1353" t="s">
        <v>228</v>
      </c>
      <c r="K321" s="1244"/>
      <c r="L321" s="1244"/>
    </row>
    <row r="322" spans="1:12" hidden="1">
      <c r="E322" s="1244" t="s">
        <v>207</v>
      </c>
      <c r="J322" s="1402">
        <f>L358</f>
        <v>0</v>
      </c>
      <c r="K322" s="1243" t="s">
        <v>228</v>
      </c>
    </row>
    <row r="323" spans="1:12" hidden="1">
      <c r="E323" s="1244"/>
    </row>
    <row r="324" spans="1:12" hidden="1">
      <c r="J324" s="1349" t="s">
        <v>418</v>
      </c>
      <c r="K324" s="1349" t="s">
        <v>404</v>
      </c>
      <c r="L324" s="1349" t="s">
        <v>419</v>
      </c>
    </row>
    <row r="325" spans="1:12" hidden="1">
      <c r="A325" s="1243" t="s">
        <v>605</v>
      </c>
      <c r="B325" s="1243" t="s">
        <v>606</v>
      </c>
      <c r="J325" s="1350">
        <f>+J326-J327</f>
        <v>0</v>
      </c>
      <c r="K325" s="1351">
        <f>K326-K327</f>
        <v>0</v>
      </c>
      <c r="L325" s="1351">
        <f>L326-L327</f>
        <v>0</v>
      </c>
    </row>
    <row r="326" spans="1:12" hidden="1">
      <c r="A326" s="1243" t="s">
        <v>607</v>
      </c>
      <c r="B326" s="1243" t="s">
        <v>610</v>
      </c>
      <c r="J326" s="1350">
        <v>0</v>
      </c>
      <c r="K326" s="1351">
        <f>L366</f>
        <v>0</v>
      </c>
      <c r="L326" s="1351">
        <f>K326*L363</f>
        <v>0</v>
      </c>
    </row>
    <row r="327" spans="1:12" hidden="1">
      <c r="A327" s="1243" t="s">
        <v>608</v>
      </c>
      <c r="B327" s="1243" t="s">
        <v>609</v>
      </c>
      <c r="J327" s="1350">
        <v>0</v>
      </c>
      <c r="K327" s="1351">
        <f>L367</f>
        <v>0</v>
      </c>
      <c r="L327" s="1351">
        <f>K327*L363</f>
        <v>0</v>
      </c>
    </row>
    <row r="328" spans="1:12" hidden="1">
      <c r="A328" s="1243" t="s">
        <v>611</v>
      </c>
      <c r="B328" s="1243" t="s">
        <v>612</v>
      </c>
      <c r="J328" s="1352"/>
      <c r="K328" s="1350">
        <f>(J322*(1500+170))+(I321*100)</f>
        <v>0</v>
      </c>
      <c r="L328" s="1349" t="s">
        <v>382</v>
      </c>
    </row>
    <row r="329" spans="1:12" hidden="1">
      <c r="A329" s="1243" t="s">
        <v>613</v>
      </c>
      <c r="B329" s="1243" t="s">
        <v>614</v>
      </c>
      <c r="J329" s="1352"/>
      <c r="K329" s="1350" t="e">
        <f>K328/L325</f>
        <v>#DIV/0!</v>
      </c>
      <c r="L329" s="1349" t="s">
        <v>604</v>
      </c>
    </row>
    <row r="330" spans="1:12" hidden="1">
      <c r="A330" s="1243" t="s">
        <v>615</v>
      </c>
      <c r="B330" s="1243" t="s">
        <v>616</v>
      </c>
    </row>
    <row r="331" spans="1:12" hidden="1">
      <c r="B331" s="703" t="s">
        <v>197</v>
      </c>
      <c r="C331" s="1244"/>
      <c r="D331" s="1244"/>
      <c r="E331" s="1244"/>
      <c r="F331" s="1244"/>
      <c r="G331" s="1244"/>
      <c r="H331" s="1244"/>
      <c r="I331" s="1244"/>
      <c r="J331" s="1244"/>
      <c r="K331" s="1244"/>
      <c r="L331" s="1244"/>
    </row>
    <row r="332" spans="1:12" hidden="1">
      <c r="B332" s="1244" t="s">
        <v>196</v>
      </c>
      <c r="C332" s="1244"/>
      <c r="D332" s="1244"/>
      <c r="E332" s="1244"/>
      <c r="F332" s="1244"/>
      <c r="G332" s="1244"/>
      <c r="H332" s="1244"/>
      <c r="I332" s="1244"/>
      <c r="J332" s="1244"/>
      <c r="K332" s="1244"/>
      <c r="L332" s="1244"/>
    </row>
    <row r="333" spans="1:12" hidden="1">
      <c r="B333" s="1244" t="s">
        <v>194</v>
      </c>
      <c r="C333" s="1244"/>
      <c r="D333" s="1244"/>
      <c r="E333" s="1244"/>
      <c r="F333" s="1244"/>
      <c r="G333" s="1244"/>
      <c r="H333" s="1244"/>
      <c r="I333" s="1244"/>
      <c r="J333" s="1244"/>
      <c r="K333" s="1244"/>
      <c r="L333" s="1244"/>
    </row>
    <row r="334" spans="1:12" hidden="1">
      <c r="B334" s="1244"/>
      <c r="C334" s="1244"/>
      <c r="D334" s="1244"/>
      <c r="E334" s="1244"/>
      <c r="F334" s="1244"/>
      <c r="G334" s="1244"/>
      <c r="H334" s="1244"/>
      <c r="I334" s="1244"/>
      <c r="J334" s="1244"/>
      <c r="K334" s="1244"/>
      <c r="L334" s="1244"/>
    </row>
    <row r="335" spans="1:12" hidden="1">
      <c r="B335" s="1244"/>
      <c r="C335" s="1244"/>
      <c r="D335" s="1244"/>
      <c r="E335" s="1244"/>
      <c r="F335" s="1244"/>
      <c r="G335" s="1244"/>
      <c r="H335" s="1244"/>
      <c r="I335" s="1244"/>
      <c r="J335" s="1244"/>
      <c r="K335" s="1244"/>
      <c r="L335" s="1244"/>
    </row>
    <row r="336" spans="1:12" hidden="1">
      <c r="B336" s="1244"/>
      <c r="C336" s="1244"/>
      <c r="D336" s="1244"/>
      <c r="E336" s="1244"/>
      <c r="F336" s="1244"/>
      <c r="G336" s="1244"/>
      <c r="H336" s="1244"/>
      <c r="I336" s="1244"/>
      <c r="J336" s="1244"/>
      <c r="K336" s="1244"/>
      <c r="L336" s="1244"/>
    </row>
    <row r="337" spans="1:12" hidden="1">
      <c r="B337" s="1244"/>
      <c r="C337" s="1244"/>
      <c r="D337" s="1244"/>
      <c r="E337" s="1244"/>
      <c r="F337" s="1244"/>
      <c r="G337" s="1244"/>
      <c r="H337" s="1244"/>
      <c r="I337" s="1244"/>
      <c r="J337" s="1244"/>
      <c r="K337" s="1390"/>
      <c r="L337" s="1244"/>
    </row>
    <row r="338" spans="1:12" hidden="1">
      <c r="B338" s="1244"/>
      <c r="C338" s="1244"/>
      <c r="D338" s="1244"/>
      <c r="E338" s="1244"/>
      <c r="F338" s="1244"/>
      <c r="G338" s="1244"/>
      <c r="H338" s="1244"/>
      <c r="I338" s="1244"/>
      <c r="J338" s="1244"/>
      <c r="K338" s="1244"/>
      <c r="L338" s="1244"/>
    </row>
    <row r="339" spans="1:12" hidden="1">
      <c r="B339" s="1244"/>
      <c r="C339" s="1244"/>
      <c r="D339" s="1244"/>
      <c r="E339" s="1244"/>
      <c r="F339" s="1244"/>
      <c r="G339" s="1244"/>
      <c r="H339" s="1244"/>
      <c r="I339" s="1244"/>
      <c r="J339" s="1244"/>
      <c r="K339" s="1244"/>
      <c r="L339" s="1244"/>
    </row>
    <row r="340" spans="1:12" hidden="1">
      <c r="B340" s="1244"/>
      <c r="C340" s="1244"/>
      <c r="D340" s="1244"/>
      <c r="E340" s="1244"/>
      <c r="F340" s="1244"/>
      <c r="G340" s="1244"/>
      <c r="H340" s="1244"/>
      <c r="I340" s="1244"/>
      <c r="J340" s="1244"/>
      <c r="K340" s="1244"/>
      <c r="L340" s="1244"/>
    </row>
    <row r="341" spans="1:12" hidden="1">
      <c r="B341" s="1244"/>
      <c r="C341" s="1244"/>
      <c r="D341" s="1244"/>
      <c r="E341" s="1244"/>
      <c r="F341" s="1244"/>
      <c r="G341" s="1244"/>
      <c r="H341" s="1244"/>
      <c r="I341" s="1244"/>
      <c r="J341" s="1244"/>
      <c r="K341" s="1244"/>
      <c r="L341" s="1244"/>
    </row>
    <row r="342" spans="1:12" hidden="1">
      <c r="B342" s="1244"/>
      <c r="C342" s="1244"/>
      <c r="D342" s="1244"/>
      <c r="E342" s="1244"/>
      <c r="F342" s="1244"/>
      <c r="G342" s="1244"/>
      <c r="H342" s="1244"/>
      <c r="I342" s="1244"/>
      <c r="J342" s="1244"/>
      <c r="K342" s="1244"/>
    </row>
    <row r="343" spans="1:12" hidden="1">
      <c r="A343" s="1244"/>
      <c r="B343" s="1244"/>
      <c r="C343" s="1244"/>
      <c r="D343" s="1244"/>
      <c r="E343" s="1244"/>
      <c r="F343" s="1244"/>
      <c r="G343" s="1244"/>
      <c r="H343" s="1244"/>
      <c r="I343" s="1244"/>
      <c r="J343" s="1244"/>
      <c r="K343" s="1244"/>
    </row>
    <row r="344" spans="1:12" hidden="1">
      <c r="A344" s="1244"/>
      <c r="B344" s="1244"/>
      <c r="C344" s="1244"/>
      <c r="D344" s="1244"/>
      <c r="E344" s="1244"/>
      <c r="F344" s="1244"/>
      <c r="G344" s="1385"/>
      <c r="H344" s="1244"/>
      <c r="I344" s="1244"/>
      <c r="J344" s="1244"/>
      <c r="K344" s="1244"/>
    </row>
    <row r="345" spans="1:12" hidden="1">
      <c r="A345" s="1244"/>
      <c r="B345" s="1244"/>
      <c r="C345" s="1244"/>
      <c r="D345" s="1244"/>
      <c r="E345" s="1244"/>
      <c r="F345" s="1244"/>
      <c r="G345" s="1385"/>
      <c r="H345" s="1244"/>
      <c r="I345" s="1244"/>
      <c r="J345" s="1244"/>
      <c r="K345" s="1244"/>
    </row>
    <row r="346" spans="1:12" hidden="1"/>
    <row r="347" spans="1:12" hidden="1">
      <c r="A347" s="1243" t="s">
        <v>617</v>
      </c>
      <c r="B347" s="1243" t="s">
        <v>618</v>
      </c>
    </row>
    <row r="348" spans="1:12" hidden="1">
      <c r="B348" s="1244" t="s">
        <v>218</v>
      </c>
      <c r="C348" s="1244"/>
      <c r="D348" s="1244"/>
      <c r="E348" s="1244"/>
      <c r="F348" s="1244"/>
      <c r="G348" s="1244"/>
      <c r="H348" s="1244"/>
      <c r="I348" s="1244"/>
      <c r="J348" s="1244"/>
      <c r="K348" s="1244"/>
      <c r="L348" s="1244"/>
    </row>
    <row r="349" spans="1:12" hidden="1">
      <c r="B349" s="1244"/>
      <c r="C349" s="1244"/>
      <c r="D349" s="1244"/>
      <c r="E349" s="1244"/>
      <c r="F349" s="1244"/>
      <c r="G349" s="1244"/>
      <c r="H349" s="1244"/>
      <c r="I349" s="1244"/>
      <c r="J349" s="1244"/>
      <c r="K349" s="1244"/>
      <c r="L349" s="1244"/>
    </row>
    <row r="350" spans="1:12" hidden="1"/>
    <row r="351" spans="1:12" hidden="1">
      <c r="A351" s="1243" t="s">
        <v>619</v>
      </c>
      <c r="B351" s="1243" t="s">
        <v>620</v>
      </c>
    </row>
    <row r="352" spans="1:12" hidden="1">
      <c r="B352" s="1244"/>
      <c r="C352" s="1244"/>
      <c r="D352" s="1353"/>
      <c r="E352" s="1244"/>
      <c r="F352" s="1244"/>
      <c r="G352" s="1244"/>
      <c r="H352" s="1244"/>
      <c r="I352" s="1353"/>
      <c r="J352" s="1244"/>
      <c r="K352" s="1244"/>
      <c r="L352" s="1346"/>
    </row>
    <row r="353" spans="2:12" hidden="1">
      <c r="B353" s="1817" t="s">
        <v>155</v>
      </c>
      <c r="C353" s="1818"/>
      <c r="D353" s="1818"/>
      <c r="E353" s="1818"/>
      <c r="F353" s="1818"/>
      <c r="G353" s="1818"/>
      <c r="H353" s="1818"/>
      <c r="I353" s="1819"/>
      <c r="J353" s="1354" t="s">
        <v>400</v>
      </c>
      <c r="K353" s="1354" t="s">
        <v>156</v>
      </c>
      <c r="L353" s="1355" t="s">
        <v>364</v>
      </c>
    </row>
    <row r="354" spans="2:12" hidden="1">
      <c r="B354" s="1823" t="s">
        <v>200</v>
      </c>
      <c r="C354" s="1824"/>
      <c r="D354" s="1824"/>
      <c r="E354" s="1824"/>
      <c r="F354" s="1824"/>
      <c r="G354" s="1824"/>
      <c r="H354" s="1825"/>
      <c r="I354" s="1826"/>
      <c r="J354" s="1356" t="s">
        <v>228</v>
      </c>
      <c r="K354" s="1357" t="s">
        <v>178</v>
      </c>
      <c r="L354" s="1403"/>
    </row>
    <row r="355" spans="2:12" hidden="1">
      <c r="B355" s="1404" t="s">
        <v>203</v>
      </c>
      <c r="C355" s="1343"/>
      <c r="D355" s="1343"/>
      <c r="E355" s="1343"/>
      <c r="F355" s="1343"/>
      <c r="G355" s="1343"/>
      <c r="H355" s="1386"/>
      <c r="I355" s="1387"/>
      <c r="J355" s="1357" t="s">
        <v>229</v>
      </c>
      <c r="K355" s="1357" t="s">
        <v>204</v>
      </c>
      <c r="L355" s="1405">
        <v>2</v>
      </c>
    </row>
    <row r="356" spans="2:12" hidden="1">
      <c r="B356" s="1813" t="s">
        <v>243</v>
      </c>
      <c r="C356" s="1814"/>
      <c r="D356" s="1814"/>
      <c r="E356" s="1814"/>
      <c r="F356" s="1814"/>
      <c r="G356" s="1814"/>
      <c r="H356" s="1386"/>
      <c r="I356" s="1387"/>
      <c r="J356" s="1359" t="s">
        <v>158</v>
      </c>
      <c r="K356" s="1357" t="s">
        <v>230</v>
      </c>
      <c r="L356" s="1360">
        <v>36</v>
      </c>
    </row>
    <row r="357" spans="2:12" hidden="1">
      <c r="B357" s="1813" t="s">
        <v>244</v>
      </c>
      <c r="C357" s="1814"/>
      <c r="D357" s="1814"/>
      <c r="E357" s="1814"/>
      <c r="F357" s="1814"/>
      <c r="G357" s="1814"/>
      <c r="H357" s="1815"/>
      <c r="I357" s="1816"/>
      <c r="J357" s="1359" t="s">
        <v>158</v>
      </c>
      <c r="K357" s="1357" t="s">
        <v>231</v>
      </c>
      <c r="L357" s="1360">
        <v>10</v>
      </c>
    </row>
    <row r="358" spans="2:12" hidden="1">
      <c r="B358" s="1363" t="s">
        <v>201</v>
      </c>
      <c r="C358" s="1364"/>
      <c r="D358" s="1364"/>
      <c r="E358" s="1364"/>
      <c r="F358" s="1364"/>
      <c r="G358" s="1364"/>
      <c r="H358" s="1386"/>
      <c r="I358" s="1387"/>
      <c r="J358" s="1359" t="s">
        <v>158</v>
      </c>
      <c r="K358" s="1357" t="s">
        <v>179</v>
      </c>
      <c r="L358" s="1360"/>
    </row>
    <row r="359" spans="2:12" hidden="1">
      <c r="B359" s="1813" t="s">
        <v>243</v>
      </c>
      <c r="C359" s="1814"/>
      <c r="D359" s="1814"/>
      <c r="E359" s="1814"/>
      <c r="F359" s="1814"/>
      <c r="G359" s="1814"/>
      <c r="H359" s="1386"/>
      <c r="I359" s="1387"/>
      <c r="J359" s="1359" t="s">
        <v>158</v>
      </c>
      <c r="K359" s="1357" t="s">
        <v>245</v>
      </c>
      <c r="L359" s="1360">
        <v>36</v>
      </c>
    </row>
    <row r="360" spans="2:12" hidden="1">
      <c r="B360" s="1813" t="s">
        <v>246</v>
      </c>
      <c r="C360" s="1814"/>
      <c r="D360" s="1814"/>
      <c r="E360" s="1814"/>
      <c r="F360" s="1814"/>
      <c r="G360" s="1814"/>
      <c r="H360" s="1815"/>
      <c r="I360" s="1816"/>
      <c r="J360" s="1359" t="s">
        <v>158</v>
      </c>
      <c r="K360" s="1357" t="s">
        <v>247</v>
      </c>
      <c r="L360" s="1360">
        <v>2.5</v>
      </c>
    </row>
    <row r="361" spans="2:12" hidden="1">
      <c r="B361" s="1813" t="s">
        <v>222</v>
      </c>
      <c r="C361" s="1814"/>
      <c r="D361" s="1814"/>
      <c r="E361" s="1814"/>
      <c r="F361" s="1814"/>
      <c r="G361" s="1814"/>
      <c r="H361" s="1815"/>
      <c r="I361" s="1816"/>
      <c r="J361" s="1359" t="s">
        <v>160</v>
      </c>
      <c r="K361" s="1357" t="s">
        <v>176</v>
      </c>
      <c r="L361" s="1360">
        <v>8</v>
      </c>
    </row>
    <row r="362" spans="2:12" hidden="1">
      <c r="B362" s="1363" t="s">
        <v>163</v>
      </c>
      <c r="C362" s="1364"/>
      <c r="D362" s="1364"/>
      <c r="E362" s="1364"/>
      <c r="F362" s="1364"/>
      <c r="G362" s="1364"/>
      <c r="H362" s="1815"/>
      <c r="I362" s="1816"/>
      <c r="J362" s="1359" t="s">
        <v>164</v>
      </c>
      <c r="K362" s="1357" t="s">
        <v>165</v>
      </c>
      <c r="L362" s="1360">
        <v>250</v>
      </c>
    </row>
    <row r="363" spans="2:12" hidden="1">
      <c r="B363" s="1372" t="s">
        <v>166</v>
      </c>
      <c r="C363" s="1373"/>
      <c r="D363" s="1373"/>
      <c r="E363" s="1373"/>
      <c r="F363" s="1373"/>
      <c r="G363" s="1373"/>
      <c r="H363" s="1373"/>
      <c r="I363" s="1374"/>
      <c r="J363" s="1375" t="s">
        <v>382</v>
      </c>
      <c r="K363" s="1375" t="s">
        <v>167</v>
      </c>
      <c r="L363" s="1376">
        <f>มาตรการและเป้าหมายปี_64!C27</f>
        <v>3.6626032157535247</v>
      </c>
    </row>
    <row r="364" spans="2:12" hidden="1">
      <c r="B364" s="1244"/>
      <c r="C364" s="1244"/>
      <c r="D364" s="1244"/>
      <c r="E364" s="1244"/>
      <c r="F364" s="1244"/>
      <c r="G364" s="1244"/>
      <c r="H364" s="1244"/>
      <c r="I364" s="1244"/>
      <c r="J364" s="1353"/>
      <c r="K364" s="1353"/>
      <c r="L364" s="1244"/>
    </row>
    <row r="365" spans="2:12" hidden="1">
      <c r="B365" s="1817" t="s">
        <v>168</v>
      </c>
      <c r="C365" s="1818"/>
      <c r="D365" s="1818"/>
      <c r="E365" s="1818"/>
      <c r="F365" s="1818"/>
      <c r="G365" s="1818"/>
      <c r="H365" s="1818"/>
      <c r="I365" s="1819"/>
      <c r="J365" s="1354" t="s">
        <v>400</v>
      </c>
      <c r="K365" s="1354" t="s">
        <v>156</v>
      </c>
      <c r="L365" s="1355" t="s">
        <v>364</v>
      </c>
    </row>
    <row r="366" spans="2:12" hidden="1">
      <c r="B366" s="1820" t="s">
        <v>205</v>
      </c>
      <c r="C366" s="1821"/>
      <c r="D366" s="1821"/>
      <c r="E366" s="1821"/>
      <c r="F366" s="1821"/>
      <c r="G366" s="1821"/>
      <c r="H366" s="1821"/>
      <c r="I366" s="1822"/>
      <c r="J366" s="1357" t="s">
        <v>169</v>
      </c>
      <c r="K366" s="1357" t="s">
        <v>170</v>
      </c>
      <c r="L366" s="1377">
        <f>L354*((L356+L357)*L355)*L361*L362/1000</f>
        <v>0</v>
      </c>
    </row>
    <row r="367" spans="2:12" hidden="1">
      <c r="B367" s="1813" t="s">
        <v>202</v>
      </c>
      <c r="C367" s="1814"/>
      <c r="D367" s="1814"/>
      <c r="E367" s="1814"/>
      <c r="F367" s="1814"/>
      <c r="G367" s="1814"/>
      <c r="H367" s="1814"/>
      <c r="I367" s="1827"/>
      <c r="J367" s="1359" t="s">
        <v>169</v>
      </c>
      <c r="K367" s="1357" t="s">
        <v>171</v>
      </c>
      <c r="L367" s="1377">
        <f>L358*(L359+L360)*L361*L362/1000</f>
        <v>0</v>
      </c>
    </row>
    <row r="368" spans="2:12" hidden="1">
      <c r="B368" s="1813" t="s">
        <v>172</v>
      </c>
      <c r="C368" s="1814"/>
      <c r="D368" s="1814"/>
      <c r="E368" s="1814"/>
      <c r="F368" s="1814"/>
      <c r="G368" s="1814"/>
      <c r="H368" s="1378"/>
      <c r="I368" s="1379"/>
      <c r="J368" s="1359" t="s">
        <v>169</v>
      </c>
      <c r="K368" s="1359" t="s">
        <v>173</v>
      </c>
      <c r="L368" s="1406">
        <f>L366-L367</f>
        <v>0</v>
      </c>
    </row>
    <row r="369" spans="1:12" hidden="1">
      <c r="B369" s="1381" t="s">
        <v>174</v>
      </c>
      <c r="C369" s="1244"/>
      <c r="D369" s="1244"/>
      <c r="E369" s="1244"/>
      <c r="F369" s="1244"/>
      <c r="G369" s="1244"/>
      <c r="H369" s="1244"/>
      <c r="I369" s="1382"/>
      <c r="J369" s="1370" t="s">
        <v>419</v>
      </c>
      <c r="K369" s="1370" t="s">
        <v>175</v>
      </c>
      <c r="L369" s="1407">
        <f>L363*L368</f>
        <v>0</v>
      </c>
    </row>
    <row r="370" spans="1:12" hidden="1">
      <c r="B370" s="1372"/>
      <c r="C370" s="1373"/>
      <c r="D370" s="1373"/>
      <c r="E370" s="1373"/>
      <c r="F370" s="1373"/>
      <c r="G370" s="1373"/>
      <c r="H370" s="1373"/>
      <c r="I370" s="1374"/>
      <c r="J370" s="1384"/>
      <c r="K370" s="1384"/>
      <c r="L370" s="1384"/>
    </row>
    <row r="371" spans="1:12" hidden="1">
      <c r="B371" s="1389"/>
      <c r="C371" s="1389"/>
      <c r="D371" s="1389"/>
      <c r="E371" s="1389"/>
      <c r="F371" s="1389"/>
      <c r="G371" s="1389"/>
      <c r="H371" s="1389"/>
      <c r="I371" s="1389"/>
      <c r="J371" s="1389"/>
      <c r="K371" s="1389"/>
      <c r="L371" s="1389"/>
    </row>
    <row r="372" spans="1:12" hidden="1">
      <c r="B372" s="1244"/>
      <c r="C372" s="1244"/>
      <c r="D372" s="1244"/>
      <c r="E372" s="1244"/>
      <c r="F372" s="1244"/>
      <c r="G372" s="1244"/>
      <c r="H372" s="1244"/>
      <c r="I372" s="1244"/>
      <c r="J372" s="1244"/>
      <c r="K372" s="1244"/>
      <c r="L372" s="1244"/>
    </row>
    <row r="373" spans="1:12" hidden="1">
      <c r="B373" s="1244"/>
      <c r="C373" s="1244"/>
      <c r="D373" s="1244"/>
      <c r="E373" s="1244"/>
      <c r="F373" s="1244"/>
      <c r="G373" s="1244"/>
      <c r="H373" s="1244"/>
      <c r="I373" s="1244"/>
      <c r="J373" s="1244"/>
      <c r="K373" s="1244"/>
      <c r="L373" s="1244"/>
    </row>
    <row r="374" spans="1:12" hidden="1">
      <c r="B374" s="1244"/>
      <c r="C374" s="1244"/>
      <c r="D374" s="1244"/>
      <c r="E374" s="1244"/>
      <c r="F374" s="1244"/>
      <c r="G374" s="1244"/>
      <c r="H374" s="1244"/>
      <c r="I374" s="1244"/>
      <c r="J374" s="1244"/>
      <c r="K374" s="1244"/>
      <c r="L374" s="1244"/>
    </row>
    <row r="375" spans="1:12" hidden="1">
      <c r="B375" s="1244"/>
      <c r="C375" s="1244"/>
      <c r="D375" s="1244"/>
      <c r="E375" s="1244"/>
      <c r="F375" s="1244"/>
      <c r="G375" s="1244"/>
      <c r="H375" s="1244"/>
      <c r="I375" s="1244"/>
      <c r="J375" s="1244"/>
      <c r="K375" s="1244"/>
      <c r="L375" s="1244"/>
    </row>
    <row r="376" spans="1:12" hidden="1">
      <c r="B376" s="1244"/>
      <c r="C376" s="1244"/>
      <c r="D376" s="1244"/>
      <c r="E376" s="1244"/>
      <c r="F376" s="1244"/>
      <c r="G376" s="1244"/>
      <c r="H376" s="1244"/>
      <c r="I376" s="1244"/>
      <c r="J376" s="1244"/>
      <c r="K376" s="1244"/>
      <c r="L376" s="1244"/>
    </row>
    <row r="377" spans="1:12" hidden="1">
      <c r="B377" s="1244"/>
      <c r="C377" s="1244"/>
      <c r="D377" s="1244"/>
      <c r="E377" s="1244"/>
      <c r="F377" s="1244"/>
      <c r="G377" s="1244"/>
      <c r="H377" s="1244"/>
      <c r="I377" s="1244"/>
      <c r="J377" s="1244"/>
      <c r="K377" s="1244"/>
      <c r="L377" s="1244"/>
    </row>
    <row r="378" spans="1:12" hidden="1">
      <c r="B378" s="1244"/>
      <c r="C378" s="1244"/>
      <c r="D378" s="1244"/>
      <c r="E378" s="1244"/>
      <c r="F378" s="1244"/>
      <c r="G378" s="1244"/>
      <c r="H378" s="1244"/>
      <c r="I378" s="1244"/>
      <c r="J378" s="1244"/>
      <c r="K378" s="1244"/>
      <c r="L378" s="1244"/>
    </row>
    <row r="379" spans="1:12" hidden="1">
      <c r="B379" s="1244"/>
      <c r="C379" s="1244"/>
      <c r="D379" s="1244"/>
      <c r="E379" s="1244"/>
      <c r="F379" s="1244"/>
      <c r="G379" s="1385"/>
      <c r="H379" s="1244"/>
      <c r="I379" s="1244"/>
      <c r="J379" s="1244"/>
      <c r="K379" s="1244"/>
    </row>
    <row r="380" spans="1:12" hidden="1"/>
    <row r="381" spans="1:12" hidden="1">
      <c r="A381" s="1828" t="s">
        <v>588</v>
      </c>
      <c r="B381" s="1828"/>
      <c r="C381" s="1828"/>
      <c r="D381" s="1828"/>
      <c r="E381" s="1828"/>
      <c r="F381" s="1828"/>
      <c r="G381" s="1828"/>
      <c r="H381" s="1828"/>
      <c r="I381" s="1828"/>
      <c r="J381" s="1828"/>
      <c r="K381" s="1828"/>
      <c r="L381" s="1828"/>
    </row>
    <row r="382" spans="1:12" hidden="1">
      <c r="A382" s="1828" t="s">
        <v>589</v>
      </c>
      <c r="B382" s="1828"/>
      <c r="C382" s="1828"/>
      <c r="D382" s="1828"/>
      <c r="E382" s="1828"/>
      <c r="F382" s="1828"/>
      <c r="G382" s="1828"/>
      <c r="H382" s="1828"/>
      <c r="I382" s="1828"/>
      <c r="J382" s="1828"/>
      <c r="K382" s="1828"/>
      <c r="L382" s="1828"/>
    </row>
    <row r="383" spans="1:12" hidden="1"/>
    <row r="384" spans="1:12" hidden="1">
      <c r="A384" s="1243" t="s">
        <v>590</v>
      </c>
      <c r="B384" s="1243" t="s">
        <v>145</v>
      </c>
      <c r="D384" s="1243" t="s">
        <v>146</v>
      </c>
      <c r="E384" s="1343">
        <v>0</v>
      </c>
      <c r="F384" s="1344"/>
      <c r="G384" s="1344"/>
      <c r="H384" s="1244"/>
      <c r="I384" s="1244"/>
      <c r="J384" s="1244"/>
      <c r="K384" s="1244"/>
      <c r="L384" s="1244"/>
    </row>
    <row r="385" spans="1:12" hidden="1">
      <c r="A385" s="1243" t="s">
        <v>592</v>
      </c>
      <c r="B385" s="1243" t="s">
        <v>147</v>
      </c>
      <c r="D385" s="1243" t="s">
        <v>146</v>
      </c>
      <c r="E385" s="1345" t="s">
        <v>232</v>
      </c>
      <c r="F385" s="1346"/>
      <c r="G385" s="1346"/>
      <c r="H385" s="1346"/>
      <c r="I385" s="1346"/>
      <c r="J385" s="1244"/>
      <c r="K385" s="1244"/>
      <c r="L385" s="1244"/>
    </row>
    <row r="386" spans="1:12" hidden="1">
      <c r="A386" s="1243" t="s">
        <v>594</v>
      </c>
      <c r="B386" s="1243" t="s">
        <v>192</v>
      </c>
      <c r="D386" s="1243" t="s">
        <v>146</v>
      </c>
      <c r="E386" s="1346" t="e">
        <f>ข้อมูลเบื้องต้น!#REF!</f>
        <v>#REF!</v>
      </c>
      <c r="F386" s="1346"/>
      <c r="G386" s="1346"/>
      <c r="H386" s="1346"/>
      <c r="I386" s="1346"/>
      <c r="J386" s="1347" t="s">
        <v>596</v>
      </c>
      <c r="K386" s="1346" t="e">
        <f>ข้อมูลเบื้องต้น!#REF!</f>
        <v>#REF!</v>
      </c>
      <c r="L386" s="1346"/>
    </row>
    <row r="387" spans="1:12" hidden="1">
      <c r="A387" s="1243" t="s">
        <v>597</v>
      </c>
      <c r="B387" s="1243" t="s">
        <v>193</v>
      </c>
      <c r="D387" s="1243" t="s">
        <v>146</v>
      </c>
      <c r="E387" s="1346" t="s">
        <v>233</v>
      </c>
      <c r="F387" s="1346"/>
      <c r="G387" s="1346"/>
      <c r="H387" s="1346"/>
      <c r="I387" s="1346"/>
      <c r="J387" s="1346"/>
      <c r="K387" s="1346"/>
      <c r="L387" s="1346"/>
    </row>
    <row r="388" spans="1:12" hidden="1">
      <c r="A388" s="1243" t="s">
        <v>599</v>
      </c>
      <c r="B388" s="1243" t="s">
        <v>149</v>
      </c>
      <c r="D388" s="1243" t="s">
        <v>146</v>
      </c>
      <c r="E388" s="1348">
        <f>L424</f>
        <v>0</v>
      </c>
      <c r="F388" s="1244" t="s">
        <v>150</v>
      </c>
      <c r="I388" s="1244"/>
      <c r="J388" s="1244"/>
      <c r="K388" s="1244"/>
      <c r="L388" s="1244"/>
    </row>
    <row r="389" spans="1:12" hidden="1">
      <c r="A389" s="1243" t="s">
        <v>600</v>
      </c>
      <c r="B389" s="1243" t="s">
        <v>190</v>
      </c>
      <c r="D389" s="1243" t="s">
        <v>146</v>
      </c>
      <c r="E389" s="1244" t="s">
        <v>151</v>
      </c>
      <c r="F389" s="1244"/>
      <c r="G389" s="1244"/>
      <c r="H389" s="1244"/>
      <c r="I389" s="1244"/>
      <c r="J389" s="1244"/>
      <c r="K389" s="1244"/>
      <c r="L389" s="1244"/>
    </row>
    <row r="390" spans="1:12" hidden="1">
      <c r="A390" s="1243" t="s">
        <v>602</v>
      </c>
      <c r="B390" s="1243" t="s">
        <v>191</v>
      </c>
      <c r="D390" s="1243" t="s">
        <v>146</v>
      </c>
      <c r="E390" s="1244" t="s">
        <v>234</v>
      </c>
      <c r="F390" s="1244"/>
      <c r="G390" s="1244"/>
      <c r="H390" s="1244"/>
      <c r="I390" s="1244"/>
      <c r="J390" s="1244"/>
      <c r="K390" s="1244"/>
      <c r="L390" s="1244"/>
    </row>
    <row r="391" spans="1:12" hidden="1">
      <c r="B391" s="1244"/>
      <c r="C391" s="1244"/>
      <c r="D391" s="1244"/>
      <c r="E391" s="1244"/>
      <c r="F391" s="1244"/>
      <c r="G391" s="1244"/>
      <c r="H391" s="1244"/>
      <c r="I391" s="1244"/>
      <c r="J391" s="1244"/>
      <c r="K391" s="1244"/>
      <c r="L391" s="1244"/>
    </row>
    <row r="392" spans="1:12" hidden="1"/>
    <row r="393" spans="1:12" hidden="1">
      <c r="J393" s="1349" t="s">
        <v>418</v>
      </c>
      <c r="K393" s="1349" t="s">
        <v>404</v>
      </c>
      <c r="L393" s="1349" t="s">
        <v>419</v>
      </c>
    </row>
    <row r="394" spans="1:12" hidden="1">
      <c r="A394" s="1243" t="s">
        <v>605</v>
      </c>
      <c r="B394" s="1243" t="s">
        <v>606</v>
      </c>
      <c r="J394" s="1350">
        <f>+J395-J396</f>
        <v>0</v>
      </c>
      <c r="K394" s="1351">
        <f>K395-K396</f>
        <v>0</v>
      </c>
      <c r="L394" s="1351">
        <f>L395-L396</f>
        <v>0</v>
      </c>
    </row>
    <row r="395" spans="1:12" hidden="1">
      <c r="A395" s="1243" t="s">
        <v>607</v>
      </c>
      <c r="B395" s="1243" t="s">
        <v>610</v>
      </c>
      <c r="J395" s="1350">
        <v>0</v>
      </c>
      <c r="K395" s="1351">
        <f>L433</f>
        <v>0</v>
      </c>
      <c r="L395" s="1351">
        <f>L433*L430</f>
        <v>0</v>
      </c>
    </row>
    <row r="396" spans="1:12" hidden="1">
      <c r="A396" s="1243" t="s">
        <v>608</v>
      </c>
      <c r="B396" s="1243" t="s">
        <v>609</v>
      </c>
      <c r="J396" s="1350">
        <v>0</v>
      </c>
      <c r="K396" s="1351">
        <f>L433-L434</f>
        <v>0</v>
      </c>
      <c r="L396" s="1351">
        <f>K396*L430</f>
        <v>0</v>
      </c>
    </row>
    <row r="397" spans="1:12" hidden="1">
      <c r="A397" s="1243" t="s">
        <v>611</v>
      </c>
      <c r="B397" s="1243" t="s">
        <v>612</v>
      </c>
      <c r="J397" s="1352"/>
      <c r="K397" s="1350"/>
      <c r="L397" s="1349" t="s">
        <v>382</v>
      </c>
    </row>
    <row r="398" spans="1:12" hidden="1">
      <c r="A398" s="1243" t="s">
        <v>613</v>
      </c>
      <c r="B398" s="1243" t="s">
        <v>614</v>
      </c>
      <c r="J398" s="1352"/>
      <c r="K398" s="1350" t="e">
        <f>+K397/L394</f>
        <v>#DIV/0!</v>
      </c>
      <c r="L398" s="1349" t="s">
        <v>604</v>
      </c>
    </row>
    <row r="399" spans="1:12" hidden="1">
      <c r="A399" s="1243" t="s">
        <v>615</v>
      </c>
      <c r="B399" s="1243" t="s">
        <v>616</v>
      </c>
    </row>
    <row r="400" spans="1:12" hidden="1">
      <c r="B400" s="1244" t="s">
        <v>235</v>
      </c>
      <c r="C400" s="1244"/>
      <c r="D400" s="1244"/>
      <c r="E400" s="1244"/>
      <c r="F400" s="1244"/>
      <c r="G400" s="1244"/>
      <c r="H400" s="1244"/>
      <c r="I400" s="1244"/>
      <c r="J400" s="1244"/>
      <c r="K400" s="1244"/>
      <c r="L400" s="1244"/>
    </row>
    <row r="401" spans="1:12" hidden="1">
      <c r="B401" s="1244" t="s">
        <v>236</v>
      </c>
      <c r="C401" s="1244"/>
      <c r="D401" s="1244"/>
      <c r="E401" s="1244"/>
      <c r="F401" s="1244"/>
      <c r="G401" s="1244"/>
      <c r="H401" s="1244"/>
      <c r="I401" s="1244"/>
      <c r="J401" s="1244"/>
      <c r="K401" s="1244"/>
      <c r="L401" s="1244"/>
    </row>
    <row r="402" spans="1:12" hidden="1">
      <c r="B402" s="1244"/>
      <c r="C402" s="1244"/>
      <c r="D402" s="1244"/>
      <c r="E402" s="1244"/>
      <c r="F402" s="1244"/>
      <c r="G402" s="1244"/>
      <c r="H402" s="1244"/>
      <c r="I402" s="1244"/>
      <c r="J402" s="1244"/>
      <c r="K402" s="1390"/>
      <c r="L402" s="1244"/>
    </row>
    <row r="403" spans="1:12" hidden="1">
      <c r="B403" s="1244"/>
      <c r="C403" s="1244"/>
      <c r="D403" s="1244"/>
      <c r="E403" s="1244"/>
      <c r="F403" s="1244"/>
      <c r="G403" s="1244"/>
      <c r="H403" s="1244"/>
      <c r="I403" s="1244"/>
      <c r="J403" s="1390"/>
      <c r="K403" s="1244"/>
      <c r="L403" s="1244"/>
    </row>
    <row r="404" spans="1:12" hidden="1">
      <c r="B404" s="1244"/>
      <c r="C404" s="1244"/>
      <c r="D404" s="1244"/>
      <c r="E404" s="1244"/>
      <c r="F404" s="1244"/>
      <c r="G404" s="1244"/>
      <c r="H404" s="1244"/>
      <c r="I404" s="1244"/>
      <c r="J404" s="1244"/>
      <c r="K404" s="1244"/>
      <c r="L404" s="1244"/>
    </row>
    <row r="405" spans="1:12" hidden="1">
      <c r="B405" s="1244"/>
      <c r="C405" s="1244"/>
      <c r="D405" s="1244"/>
      <c r="E405" s="1244"/>
      <c r="F405" s="1244"/>
      <c r="G405" s="1244"/>
      <c r="H405" s="1244"/>
      <c r="I405" s="1244"/>
      <c r="J405" s="1244"/>
      <c r="K405" s="1244"/>
      <c r="L405" s="1244"/>
    </row>
    <row r="406" spans="1:12" hidden="1">
      <c r="B406" s="1244"/>
      <c r="C406" s="1244"/>
      <c r="D406" s="1244"/>
      <c r="E406" s="1244"/>
      <c r="F406" s="1244"/>
      <c r="G406" s="1244"/>
      <c r="H406" s="1244"/>
      <c r="I406" s="1244"/>
      <c r="J406" s="1244"/>
      <c r="K406" s="1244"/>
      <c r="L406" s="1244"/>
    </row>
    <row r="407" spans="1:12" hidden="1">
      <c r="B407" s="1244"/>
      <c r="C407" s="1244"/>
      <c r="D407" s="1244"/>
      <c r="E407" s="1244"/>
      <c r="F407" s="1244"/>
      <c r="G407" s="1244"/>
      <c r="H407" s="1244"/>
      <c r="I407" s="1244"/>
      <c r="J407" s="1244"/>
      <c r="K407" s="1244"/>
      <c r="L407" s="1244"/>
    </row>
    <row r="408" spans="1:12" hidden="1">
      <c r="B408" s="1244"/>
      <c r="C408" s="1244"/>
      <c r="D408" s="1244"/>
      <c r="E408" s="1244"/>
      <c r="F408" s="1244"/>
      <c r="G408" s="1244"/>
      <c r="H408" s="1244"/>
      <c r="I408" s="1244"/>
      <c r="J408" s="1244"/>
      <c r="K408" s="1244"/>
      <c r="L408" s="1244"/>
    </row>
    <row r="409" spans="1:12" hidden="1">
      <c r="B409" s="1244"/>
      <c r="C409" s="1244"/>
      <c r="D409" s="1244"/>
      <c r="E409" s="1244"/>
      <c r="F409" s="1244"/>
      <c r="G409" s="1244"/>
      <c r="H409" s="1244"/>
      <c r="I409" s="1244"/>
      <c r="J409" s="1244"/>
      <c r="K409" s="1244"/>
      <c r="L409" s="1244"/>
    </row>
    <row r="410" spans="1:12" hidden="1">
      <c r="B410" s="1244"/>
      <c r="C410" s="1244"/>
      <c r="D410" s="1244"/>
      <c r="E410" s="1244"/>
      <c r="F410" s="1244"/>
      <c r="G410" s="1244"/>
      <c r="H410" s="1244"/>
      <c r="I410" s="1244"/>
      <c r="J410" s="1244"/>
      <c r="K410" s="1244"/>
      <c r="L410" s="1244"/>
    </row>
    <row r="411" spans="1:12" hidden="1">
      <c r="B411" s="1244"/>
      <c r="C411" s="1244"/>
      <c r="D411" s="1244"/>
      <c r="E411" s="1244"/>
      <c r="F411" s="1244"/>
      <c r="G411" s="1244"/>
      <c r="H411" s="1244"/>
      <c r="I411" s="1244"/>
      <c r="J411" s="1244"/>
      <c r="K411" s="1244"/>
    </row>
    <row r="412" spans="1:12" hidden="1">
      <c r="B412" s="1244"/>
      <c r="C412" s="1244"/>
      <c r="D412" s="1244"/>
      <c r="E412" s="1244"/>
      <c r="F412" s="1244"/>
      <c r="G412" s="1244"/>
      <c r="H412" s="1244"/>
      <c r="I412" s="1244"/>
      <c r="J412" s="1244"/>
      <c r="K412" s="1244"/>
    </row>
    <row r="413" spans="1:12" hidden="1">
      <c r="A413" s="1244"/>
      <c r="B413" s="1244"/>
      <c r="C413" s="1244"/>
      <c r="D413" s="1244"/>
      <c r="E413" s="1244"/>
      <c r="F413" s="1244"/>
      <c r="G413" s="1385"/>
      <c r="H413" s="1244"/>
      <c r="I413" s="1244"/>
      <c r="J413" s="1244"/>
      <c r="K413" s="1244"/>
    </row>
    <row r="414" spans="1:12" hidden="1">
      <c r="A414" s="1244"/>
      <c r="B414" s="1244"/>
      <c r="C414" s="1244"/>
      <c r="D414" s="1244"/>
      <c r="E414" s="1244"/>
      <c r="F414" s="1244"/>
      <c r="G414" s="1385"/>
      <c r="H414" s="1244"/>
      <c r="I414" s="1244"/>
      <c r="J414" s="1244"/>
      <c r="K414" s="1244"/>
    </row>
    <row r="415" spans="1:12" hidden="1">
      <c r="A415" s="1244"/>
      <c r="B415" s="1244"/>
      <c r="C415" s="1244"/>
      <c r="D415" s="1244"/>
      <c r="E415" s="1244"/>
      <c r="F415" s="1244"/>
      <c r="G415" s="1385"/>
      <c r="H415" s="1244"/>
      <c r="I415" s="1244"/>
      <c r="J415" s="1244"/>
      <c r="K415" s="1244"/>
    </row>
    <row r="416" spans="1:12" hidden="1">
      <c r="A416" s="1244"/>
      <c r="B416" s="1244"/>
      <c r="C416" s="1244"/>
      <c r="D416" s="1244"/>
      <c r="E416" s="1244"/>
      <c r="F416" s="1244"/>
      <c r="G416" s="1244"/>
      <c r="H416" s="1244"/>
      <c r="I416" s="1244"/>
      <c r="J416" s="1244"/>
      <c r="K416" s="1244"/>
      <c r="L416" s="1244"/>
    </row>
    <row r="417" spans="1:12" hidden="1">
      <c r="A417" s="1243" t="s">
        <v>617</v>
      </c>
      <c r="B417" s="1243" t="s">
        <v>618</v>
      </c>
    </row>
    <row r="418" spans="1:12" hidden="1">
      <c r="B418" s="1244" t="s">
        <v>218</v>
      </c>
      <c r="C418" s="1244"/>
      <c r="D418" s="1244"/>
      <c r="E418" s="1244"/>
      <c r="F418" s="1244"/>
      <c r="G418" s="1244"/>
      <c r="H418" s="1244"/>
      <c r="I418" s="1244"/>
      <c r="J418" s="1244"/>
      <c r="K418" s="1244"/>
      <c r="L418" s="1244"/>
    </row>
    <row r="419" spans="1:12" hidden="1">
      <c r="B419" s="1244"/>
      <c r="C419" s="1244"/>
      <c r="D419" s="1244"/>
      <c r="E419" s="1244"/>
      <c r="F419" s="1244"/>
      <c r="G419" s="1244"/>
      <c r="H419" s="1244"/>
      <c r="I419" s="1244"/>
      <c r="J419" s="1244"/>
      <c r="K419" s="1244"/>
      <c r="L419" s="1244"/>
    </row>
    <row r="420" spans="1:12" hidden="1"/>
    <row r="421" spans="1:12" hidden="1">
      <c r="A421" s="1243" t="s">
        <v>619</v>
      </c>
      <c r="B421" s="1243" t="s">
        <v>620</v>
      </c>
    </row>
    <row r="422" spans="1:12" hidden="1">
      <c r="B422" s="1244"/>
      <c r="C422" s="1244"/>
      <c r="D422" s="1353"/>
      <c r="E422" s="1244"/>
      <c r="F422" s="1244"/>
      <c r="G422" s="1244"/>
      <c r="H422" s="1244"/>
      <c r="I422" s="1353"/>
      <c r="J422" s="1244"/>
      <c r="K422" s="1244"/>
      <c r="L422" s="1346"/>
    </row>
    <row r="423" spans="1:12" hidden="1">
      <c r="B423" s="1817" t="s">
        <v>155</v>
      </c>
      <c r="C423" s="1818"/>
      <c r="D423" s="1818"/>
      <c r="E423" s="1818"/>
      <c r="F423" s="1818"/>
      <c r="G423" s="1818"/>
      <c r="H423" s="1818"/>
      <c r="I423" s="1819"/>
      <c r="J423" s="1354" t="s">
        <v>400</v>
      </c>
      <c r="K423" s="1354" t="s">
        <v>156</v>
      </c>
      <c r="L423" s="1355" t="s">
        <v>364</v>
      </c>
    </row>
    <row r="424" spans="1:12" hidden="1">
      <c r="B424" s="1823" t="s">
        <v>219</v>
      </c>
      <c r="C424" s="1824"/>
      <c r="D424" s="1824"/>
      <c r="E424" s="1824"/>
      <c r="F424" s="1824"/>
      <c r="G424" s="1824"/>
      <c r="H424" s="1825"/>
      <c r="I424" s="1826"/>
      <c r="J424" s="1356" t="s">
        <v>150</v>
      </c>
      <c r="K424" s="1357" t="s">
        <v>157</v>
      </c>
      <c r="L424" s="1358"/>
    </row>
    <row r="425" spans="1:12" hidden="1">
      <c r="B425" s="1813" t="s">
        <v>220</v>
      </c>
      <c r="C425" s="1814"/>
      <c r="D425" s="1814"/>
      <c r="E425" s="1814"/>
      <c r="F425" s="1814"/>
      <c r="G425" s="1814"/>
      <c r="H425" s="1815"/>
      <c r="I425" s="1816"/>
      <c r="J425" s="1359" t="s">
        <v>221</v>
      </c>
      <c r="K425" s="1357" t="s">
        <v>159</v>
      </c>
      <c r="L425" s="1360">
        <v>2.5</v>
      </c>
    </row>
    <row r="426" spans="1:12" hidden="1">
      <c r="B426" s="1813" t="s">
        <v>222</v>
      </c>
      <c r="C426" s="1814"/>
      <c r="D426" s="1814"/>
      <c r="E426" s="1814"/>
      <c r="F426" s="1814"/>
      <c r="G426" s="1814"/>
      <c r="H426" s="1815"/>
      <c r="I426" s="1816"/>
      <c r="J426" s="1359" t="s">
        <v>160</v>
      </c>
      <c r="K426" s="1357" t="s">
        <v>176</v>
      </c>
      <c r="L426" s="1360">
        <v>8</v>
      </c>
    </row>
    <row r="427" spans="1:12" hidden="1">
      <c r="B427" s="1813" t="s">
        <v>223</v>
      </c>
      <c r="C427" s="1814"/>
      <c r="D427" s="1814"/>
      <c r="E427" s="1814"/>
      <c r="F427" s="1814"/>
      <c r="G427" s="1814"/>
      <c r="H427" s="1361"/>
      <c r="I427" s="1362"/>
      <c r="J427" s="1359" t="s">
        <v>180</v>
      </c>
      <c r="K427" s="1357" t="s">
        <v>181</v>
      </c>
      <c r="L427" s="1360">
        <v>70</v>
      </c>
    </row>
    <row r="428" spans="1:12" hidden="1">
      <c r="B428" s="1363" t="s">
        <v>163</v>
      </c>
      <c r="C428" s="1364"/>
      <c r="D428" s="1364"/>
      <c r="E428" s="1364"/>
      <c r="F428" s="1364"/>
      <c r="G428" s="1364"/>
      <c r="H428" s="1815"/>
      <c r="I428" s="1816"/>
      <c r="J428" s="1359" t="s">
        <v>164</v>
      </c>
      <c r="K428" s="1357" t="s">
        <v>165</v>
      </c>
      <c r="L428" s="1360">
        <v>250</v>
      </c>
    </row>
    <row r="429" spans="1:12" hidden="1">
      <c r="B429" s="1365" t="s">
        <v>237</v>
      </c>
      <c r="C429" s="1366"/>
      <c r="D429" s="1366"/>
      <c r="E429" s="1366"/>
      <c r="F429" s="1366"/>
      <c r="G429" s="1366"/>
      <c r="H429" s="1367"/>
      <c r="I429" s="1368"/>
      <c r="J429" s="1369" t="s">
        <v>180</v>
      </c>
      <c r="K429" s="1370" t="s">
        <v>238</v>
      </c>
      <c r="L429" s="1371">
        <v>5</v>
      </c>
    </row>
    <row r="430" spans="1:12" hidden="1">
      <c r="B430" s="1372" t="s">
        <v>166</v>
      </c>
      <c r="C430" s="1373"/>
      <c r="D430" s="1373"/>
      <c r="E430" s="1373"/>
      <c r="F430" s="1373"/>
      <c r="G430" s="1373"/>
      <c r="H430" s="1373"/>
      <c r="I430" s="1374"/>
      <c r="J430" s="1375" t="s">
        <v>382</v>
      </c>
      <c r="K430" s="1375" t="s">
        <v>167</v>
      </c>
      <c r="L430" s="1376">
        <f>มาตรการและเป้าหมายปี_64!C27</f>
        <v>3.6626032157535247</v>
      </c>
    </row>
    <row r="431" spans="1:12" hidden="1">
      <c r="B431" s="1244"/>
      <c r="C431" s="1244"/>
      <c r="D431" s="1244"/>
      <c r="E431" s="1244"/>
      <c r="F431" s="1244"/>
      <c r="G431" s="1244"/>
      <c r="H431" s="1244"/>
      <c r="I431" s="1244"/>
      <c r="J431" s="1353"/>
      <c r="K431" s="1353"/>
      <c r="L431" s="1244"/>
    </row>
    <row r="432" spans="1:12" hidden="1">
      <c r="B432" s="1817" t="s">
        <v>168</v>
      </c>
      <c r="C432" s="1818"/>
      <c r="D432" s="1818"/>
      <c r="E432" s="1818"/>
      <c r="F432" s="1818"/>
      <c r="G432" s="1818"/>
      <c r="H432" s="1818"/>
      <c r="I432" s="1819"/>
      <c r="J432" s="1354" t="s">
        <v>400</v>
      </c>
      <c r="K432" s="1354" t="s">
        <v>156</v>
      </c>
      <c r="L432" s="1355" t="s">
        <v>364</v>
      </c>
    </row>
    <row r="433" spans="2:12" hidden="1">
      <c r="B433" s="1820" t="s">
        <v>225</v>
      </c>
      <c r="C433" s="1821"/>
      <c r="D433" s="1821"/>
      <c r="E433" s="1821"/>
      <c r="F433" s="1821"/>
      <c r="G433" s="1821"/>
      <c r="H433" s="1821"/>
      <c r="I433" s="1822"/>
      <c r="J433" s="1357" t="s">
        <v>169</v>
      </c>
      <c r="K433" s="1357" t="s">
        <v>170</v>
      </c>
      <c r="L433" s="1377">
        <f>L424*L425*L426*L427*L428/100</f>
        <v>0</v>
      </c>
    </row>
    <row r="434" spans="2:12" hidden="1">
      <c r="B434" s="1813" t="s">
        <v>239</v>
      </c>
      <c r="C434" s="1814"/>
      <c r="D434" s="1814"/>
      <c r="E434" s="1814"/>
      <c r="F434" s="1814"/>
      <c r="G434" s="1814"/>
      <c r="H434" s="1378"/>
      <c r="I434" s="1379"/>
      <c r="J434" s="1359" t="s">
        <v>169</v>
      </c>
      <c r="K434" s="1359" t="s">
        <v>173</v>
      </c>
      <c r="L434" s="1380">
        <f>L433*L429/100</f>
        <v>0</v>
      </c>
    </row>
    <row r="435" spans="2:12" hidden="1">
      <c r="B435" s="1381" t="s">
        <v>174</v>
      </c>
      <c r="C435" s="1244"/>
      <c r="D435" s="1244"/>
      <c r="E435" s="1244"/>
      <c r="F435" s="1244"/>
      <c r="G435" s="1244"/>
      <c r="H435" s="1244"/>
      <c r="I435" s="1382"/>
      <c r="J435" s="1370" t="s">
        <v>419</v>
      </c>
      <c r="K435" s="1370" t="s">
        <v>175</v>
      </c>
      <c r="L435" s="1407">
        <f>L430*L434</f>
        <v>0</v>
      </c>
    </row>
    <row r="436" spans="2:12" hidden="1">
      <c r="B436" s="1372"/>
      <c r="C436" s="1373"/>
      <c r="D436" s="1373"/>
      <c r="E436" s="1373"/>
      <c r="F436" s="1373"/>
      <c r="G436" s="1373"/>
      <c r="H436" s="1373"/>
      <c r="I436" s="1374"/>
      <c r="J436" s="1384"/>
      <c r="K436" s="1384"/>
      <c r="L436" s="1384"/>
    </row>
    <row r="437" spans="2:12" hidden="1">
      <c r="B437" s="1244"/>
      <c r="C437" s="1244"/>
      <c r="D437" s="1244"/>
      <c r="E437" s="1244"/>
      <c r="F437" s="1244"/>
      <c r="G437" s="1244"/>
      <c r="H437" s="1244"/>
      <c r="I437" s="1244"/>
      <c r="J437" s="1244"/>
      <c r="K437" s="1244"/>
      <c r="L437" s="1244"/>
    </row>
    <row r="438" spans="2:12" hidden="1">
      <c r="B438" s="1388" t="s">
        <v>25</v>
      </c>
      <c r="C438" s="1244"/>
      <c r="D438" s="1244"/>
      <c r="E438" s="1244"/>
      <c r="F438" s="1244"/>
      <c r="G438" s="1244"/>
      <c r="H438" s="1244"/>
      <c r="I438" s="1244"/>
      <c r="J438" s="1244"/>
      <c r="K438" s="1244"/>
      <c r="L438" s="1244"/>
    </row>
    <row r="439" spans="2:12" hidden="1">
      <c r="B439" s="1408" t="s">
        <v>212</v>
      </c>
      <c r="C439" s="1408"/>
      <c r="D439" s="1244"/>
      <c r="E439" s="1244"/>
      <c r="F439" s="1244"/>
      <c r="G439" s="1244"/>
      <c r="H439" s="1244"/>
      <c r="I439" s="1244"/>
      <c r="J439" s="1244"/>
      <c r="K439" s="1244"/>
      <c r="L439" s="1244"/>
    </row>
    <row r="440" spans="2:12" hidden="1">
      <c r="B440" s="1244" t="s">
        <v>957</v>
      </c>
      <c r="C440" s="1244"/>
      <c r="D440" s="1244"/>
      <c r="E440" s="1244"/>
      <c r="F440" s="1244"/>
      <c r="G440" s="1244"/>
      <c r="H440" s="1244"/>
      <c r="I440" s="1244"/>
      <c r="J440" s="1244"/>
      <c r="K440" s="1244"/>
      <c r="L440" s="1244"/>
    </row>
    <row r="441" spans="2:12">
      <c r="B441" s="1244"/>
      <c r="C441" s="1244"/>
      <c r="D441" s="1244"/>
      <c r="E441" s="1244"/>
      <c r="F441" s="1244"/>
      <c r="G441" s="1244"/>
      <c r="H441" s="1244"/>
      <c r="I441" s="1244"/>
      <c r="J441" s="1244"/>
      <c r="K441" s="1244"/>
      <c r="L441" s="1244"/>
    </row>
    <row r="442" spans="2:12">
      <c r="B442" s="1244"/>
      <c r="C442" s="1244"/>
      <c r="D442" s="1244"/>
      <c r="E442" s="1244"/>
      <c r="F442" s="1244"/>
      <c r="G442" s="1244"/>
      <c r="H442" s="1244"/>
      <c r="I442" s="1244"/>
      <c r="J442" s="1244"/>
      <c r="K442" s="1244"/>
      <c r="L442" s="1244"/>
    </row>
    <row r="443" spans="2:12">
      <c r="B443" s="1244"/>
      <c r="C443" s="1244"/>
      <c r="D443" s="1244"/>
      <c r="E443" s="1244"/>
      <c r="F443" s="1244"/>
      <c r="G443" s="1244"/>
      <c r="H443" s="1244"/>
      <c r="I443" s="1244"/>
      <c r="J443" s="1244"/>
      <c r="K443" s="1244"/>
      <c r="L443" s="1244"/>
    </row>
    <row r="444" spans="2:12">
      <c r="B444" s="1244"/>
      <c r="C444" s="1244"/>
      <c r="D444" s="1244"/>
      <c r="E444" s="1244"/>
      <c r="F444" s="1244"/>
      <c r="G444" s="1244"/>
      <c r="H444" s="1244"/>
      <c r="I444" s="1244"/>
      <c r="J444" s="1244"/>
      <c r="K444" s="1244"/>
      <c r="L444" s="1244"/>
    </row>
    <row r="445" spans="2:12">
      <c r="B445" s="1244"/>
      <c r="C445" s="1244"/>
      <c r="D445" s="1244"/>
      <c r="E445" s="1244"/>
      <c r="F445" s="1244"/>
      <c r="G445" s="1244"/>
      <c r="H445" s="1244"/>
      <c r="I445" s="1244"/>
      <c r="J445" s="1244"/>
      <c r="K445" s="1244"/>
      <c r="L445" s="1244"/>
    </row>
    <row r="446" spans="2:12" ht="7.95" customHeight="1">
      <c r="B446" s="1244"/>
      <c r="C446" s="1244"/>
      <c r="D446" s="1244"/>
      <c r="E446" s="1244"/>
      <c r="F446" s="1244"/>
      <c r="G446" s="1244"/>
      <c r="H446" s="1244"/>
      <c r="I446" s="1244"/>
      <c r="J446" s="1244"/>
      <c r="K446" s="1244"/>
      <c r="L446" s="1244"/>
    </row>
  </sheetData>
  <mergeCells count="116">
    <mergeCell ref="A2:L2"/>
    <mergeCell ref="A3:L3"/>
    <mergeCell ref="B36:I36"/>
    <mergeCell ref="B37:G37"/>
    <mergeCell ref="H37:I37"/>
    <mergeCell ref="B38:G38"/>
    <mergeCell ref="H38:I38"/>
    <mergeCell ref="B47:G47"/>
    <mergeCell ref="A62:L62"/>
    <mergeCell ref="A63:L63"/>
    <mergeCell ref="B99:I99"/>
    <mergeCell ref="B100:G100"/>
    <mergeCell ref="H100:I100"/>
    <mergeCell ref="B39:G39"/>
    <mergeCell ref="H39:I39"/>
    <mergeCell ref="B40:G40"/>
    <mergeCell ref="H41:I41"/>
    <mergeCell ref="B45:I45"/>
    <mergeCell ref="B46:I46"/>
    <mergeCell ref="A126:L126"/>
    <mergeCell ref="B108:I108"/>
    <mergeCell ref="B109:I109"/>
    <mergeCell ref="B110:I110"/>
    <mergeCell ref="B111:G111"/>
    <mergeCell ref="B101:G101"/>
    <mergeCell ref="H101:I101"/>
    <mergeCell ref="B102:G102"/>
    <mergeCell ref="H102:I102"/>
    <mergeCell ref="B103:G103"/>
    <mergeCell ref="H104:I104"/>
    <mergeCell ref="B165:G165"/>
    <mergeCell ref="B166:G166"/>
    <mergeCell ref="H166:I166"/>
    <mergeCell ref="B167:G167"/>
    <mergeCell ref="H167:I167"/>
    <mergeCell ref="H168:I168"/>
    <mergeCell ref="A127:L127"/>
    <mergeCell ref="B161:I161"/>
    <mergeCell ref="B162:G162"/>
    <mergeCell ref="H162:I162"/>
    <mergeCell ref="B163:G163"/>
    <mergeCell ref="B164:G164"/>
    <mergeCell ref="H164:I164"/>
    <mergeCell ref="B221:I221"/>
    <mergeCell ref="B222:G222"/>
    <mergeCell ref="H222:I222"/>
    <mergeCell ref="B223:G223"/>
    <mergeCell ref="B224:G224"/>
    <mergeCell ref="H224:I224"/>
    <mergeCell ref="B171:I171"/>
    <mergeCell ref="B172:I172"/>
    <mergeCell ref="B173:I173"/>
    <mergeCell ref="B174:G174"/>
    <mergeCell ref="A187:L187"/>
    <mergeCell ref="A188:L188"/>
    <mergeCell ref="B231:I231"/>
    <mergeCell ref="B232:I232"/>
    <mergeCell ref="B233:I233"/>
    <mergeCell ref="B234:G234"/>
    <mergeCell ref="A248:L248"/>
    <mergeCell ref="B282:I282"/>
    <mergeCell ref="B225:G225"/>
    <mergeCell ref="B226:G226"/>
    <mergeCell ref="H226:I226"/>
    <mergeCell ref="B227:G227"/>
    <mergeCell ref="H227:I227"/>
    <mergeCell ref="H228:I228"/>
    <mergeCell ref="A247:L247"/>
    <mergeCell ref="B286:G286"/>
    <mergeCell ref="H286:I286"/>
    <mergeCell ref="B287:G287"/>
    <mergeCell ref="B288:G288"/>
    <mergeCell ref="H289:I289"/>
    <mergeCell ref="B292:I292"/>
    <mergeCell ref="B283:G283"/>
    <mergeCell ref="H283:I283"/>
    <mergeCell ref="B284:G284"/>
    <mergeCell ref="H284:I284"/>
    <mergeCell ref="B285:G285"/>
    <mergeCell ref="H285:I285"/>
    <mergeCell ref="B353:I353"/>
    <mergeCell ref="B354:G354"/>
    <mergeCell ref="H354:I354"/>
    <mergeCell ref="B356:G356"/>
    <mergeCell ref="B357:G357"/>
    <mergeCell ref="H357:I357"/>
    <mergeCell ref="B293:I293"/>
    <mergeCell ref="B294:I294"/>
    <mergeCell ref="B295:G295"/>
    <mergeCell ref="A308:L308"/>
    <mergeCell ref="A311:L311"/>
    <mergeCell ref="A312:L312"/>
    <mergeCell ref="B365:I365"/>
    <mergeCell ref="B366:I366"/>
    <mergeCell ref="B367:I367"/>
    <mergeCell ref="B368:G368"/>
    <mergeCell ref="A381:L381"/>
    <mergeCell ref="A382:L382"/>
    <mergeCell ref="B359:G359"/>
    <mergeCell ref="B360:G360"/>
    <mergeCell ref="H360:I360"/>
    <mergeCell ref="B361:G361"/>
    <mergeCell ref="H361:I361"/>
    <mergeCell ref="H362:I362"/>
    <mergeCell ref="B427:G427"/>
    <mergeCell ref="H428:I428"/>
    <mergeCell ref="B432:I432"/>
    <mergeCell ref="B433:I433"/>
    <mergeCell ref="B434:G434"/>
    <mergeCell ref="B423:I423"/>
    <mergeCell ref="B424:G424"/>
    <mergeCell ref="H424:I424"/>
    <mergeCell ref="B425:G425"/>
    <mergeCell ref="H425:I425"/>
    <mergeCell ref="B426:G426"/>
    <mergeCell ref="H426:I426"/>
  </mergeCells>
  <pageMargins left="1.1811023622047245" right="0.59055118110236227" top="0.78740157480314965" bottom="0.59055118110236227" header="0.31496062992125984" footer="0.31496062992125984"/>
  <pageSetup scale="90" firstPageNumber="55" orientation="portrait" useFirstPageNumber="1" r:id="rId1"/>
  <headerFooter>
    <oddFooter>&amp;C&amp;"TH SarabunPSK,ตัวหนา"&amp;16&amp;P</oddFooter>
  </headerFooter>
  <rowBreaks count="1" manualBreakCount="1">
    <brk id="125" max="11" man="1"/>
  </rowBreaks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0" tint="-0.14999847407452621"/>
  </sheetPr>
  <dimension ref="A1:Q35"/>
  <sheetViews>
    <sheetView showGridLines="0" view="pageBreakPreview" zoomScaleNormal="100" zoomScaleSheetLayoutView="100" workbookViewId="0">
      <selection activeCell="M12" sqref="M12"/>
    </sheetView>
  </sheetViews>
  <sheetFormatPr defaultColWidth="9" defaultRowHeight="21"/>
  <cols>
    <col min="1" max="1" width="3.19921875" style="159" customWidth="1"/>
    <col min="2" max="2" width="8.19921875" style="159" customWidth="1"/>
    <col min="3" max="3" width="4.3984375" style="159" customWidth="1"/>
    <col min="4" max="4" width="2.8984375" style="159" customWidth="1"/>
    <col min="5" max="5" width="2.3984375" style="159" customWidth="1"/>
    <col min="6" max="6" width="6" style="159" customWidth="1"/>
    <col min="7" max="7" width="9" style="159"/>
    <col min="8" max="8" width="3.59765625" style="159" customWidth="1"/>
    <col min="9" max="9" width="2.69921875" style="159" customWidth="1"/>
    <col min="10" max="10" width="6" style="159" customWidth="1"/>
    <col min="11" max="11" width="13" style="159" customWidth="1"/>
    <col min="12" max="13" width="13.3984375" style="159" customWidth="1"/>
    <col min="14" max="14" width="9" style="159"/>
    <col min="15" max="15" width="10.69921875" style="159" customWidth="1"/>
    <col min="16" max="16" width="13.5" style="159" customWidth="1"/>
    <col min="17" max="17" width="10.59765625" style="159" customWidth="1"/>
    <col min="18" max="16384" width="9" style="159"/>
  </cols>
  <sheetData>
    <row r="1" spans="1:17" ht="24.6">
      <c r="A1" s="1829" t="s">
        <v>588</v>
      </c>
      <c r="B1" s="1829"/>
      <c r="C1" s="1829"/>
      <c r="D1" s="1829"/>
      <c r="E1" s="1829"/>
      <c r="F1" s="1829"/>
      <c r="G1" s="1829"/>
      <c r="H1" s="1829"/>
      <c r="I1" s="1829"/>
      <c r="J1" s="1829"/>
      <c r="K1" s="1829"/>
      <c r="L1" s="1829"/>
      <c r="M1" s="1829"/>
    </row>
    <row r="2" spans="1:17" ht="24.6">
      <c r="A2" s="1829" t="s">
        <v>621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</row>
    <row r="3" spans="1:17" ht="11.25" customHeight="1">
      <c r="K3" s="165"/>
      <c r="L3" s="165"/>
    </row>
    <row r="4" spans="1:17">
      <c r="A4" s="159" t="s">
        <v>590</v>
      </c>
      <c r="B4" s="159" t="s">
        <v>591</v>
      </c>
      <c r="D4" s="161"/>
      <c r="E4" s="161"/>
      <c r="F4" s="161"/>
      <c r="K4" s="166"/>
      <c r="L4" s="167"/>
    </row>
    <row r="5" spans="1:17">
      <c r="A5" s="159" t="s">
        <v>592</v>
      </c>
      <c r="B5" s="159" t="s">
        <v>593</v>
      </c>
      <c r="C5" s="161"/>
      <c r="D5" s="161"/>
      <c r="E5" s="161"/>
      <c r="F5" s="162"/>
      <c r="G5" s="161"/>
      <c r="H5" s="161"/>
      <c r="I5" s="161"/>
      <c r="J5" s="161"/>
      <c r="K5" s="168"/>
      <c r="L5" s="168"/>
      <c r="M5" s="161"/>
    </row>
    <row r="6" spans="1:17">
      <c r="A6" s="159" t="s">
        <v>594</v>
      </c>
      <c r="B6" s="159" t="s">
        <v>595</v>
      </c>
      <c r="E6" s="162"/>
      <c r="F6" s="162"/>
      <c r="G6" s="162"/>
      <c r="H6" s="162"/>
      <c r="J6" s="159" t="s">
        <v>596</v>
      </c>
      <c r="K6" s="162"/>
      <c r="L6" s="162"/>
      <c r="M6" s="161"/>
    </row>
    <row r="7" spans="1:17">
      <c r="A7" s="159" t="s">
        <v>597</v>
      </c>
      <c r="B7" s="159" t="s">
        <v>598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1:17">
      <c r="A8" s="159" t="s">
        <v>599</v>
      </c>
      <c r="B8" s="159" t="s">
        <v>736</v>
      </c>
      <c r="F8" s="162"/>
      <c r="G8" s="162"/>
      <c r="H8" s="160"/>
      <c r="I8" s="160"/>
      <c r="J8" s="160"/>
      <c r="K8" s="160"/>
      <c r="L8" s="160"/>
    </row>
    <row r="9" spans="1:17">
      <c r="A9" s="159" t="s">
        <v>600</v>
      </c>
      <c r="B9" s="159" t="s">
        <v>601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7">
      <c r="A10" s="159" t="s">
        <v>602</v>
      </c>
      <c r="B10" s="159" t="s">
        <v>603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1"/>
      <c r="P10" s="169"/>
    </row>
    <row r="11" spans="1:17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P11" s="169"/>
    </row>
    <row r="12" spans="1:17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P12" s="169"/>
    </row>
    <row r="13" spans="1:17" ht="10.5" customHeight="1"/>
    <row r="14" spans="1:17">
      <c r="K14" s="163" t="s">
        <v>737</v>
      </c>
      <c r="L14" s="163" t="s">
        <v>415</v>
      </c>
      <c r="M14" s="163" t="s">
        <v>419</v>
      </c>
      <c r="O14" s="170"/>
      <c r="P14" s="170"/>
      <c r="Q14" s="170"/>
    </row>
    <row r="15" spans="1:17">
      <c r="A15" s="159" t="s">
        <v>605</v>
      </c>
      <c r="B15" s="159" t="s">
        <v>610</v>
      </c>
      <c r="K15" s="171"/>
      <c r="L15" s="171"/>
      <c r="M15" s="171"/>
    </row>
    <row r="16" spans="1:17">
      <c r="A16" s="159" t="s">
        <v>607</v>
      </c>
      <c r="B16" s="159" t="s">
        <v>609</v>
      </c>
      <c r="K16" s="171"/>
      <c r="L16" s="171"/>
      <c r="M16" s="171"/>
    </row>
    <row r="17" spans="1:17">
      <c r="A17" s="159" t="s">
        <v>608</v>
      </c>
      <c r="B17" s="159" t="s">
        <v>1124</v>
      </c>
      <c r="K17" s="171"/>
      <c r="L17" s="171"/>
      <c r="M17" s="171"/>
    </row>
    <row r="18" spans="1:17">
      <c r="A18" s="159" t="s">
        <v>611</v>
      </c>
      <c r="B18" s="159" t="s">
        <v>612</v>
      </c>
      <c r="L18" s="171"/>
      <c r="M18" s="164" t="s">
        <v>382</v>
      </c>
      <c r="O18" s="172"/>
      <c r="P18" s="172"/>
      <c r="Q18" s="172"/>
    </row>
    <row r="19" spans="1:17">
      <c r="A19" s="159" t="s">
        <v>613</v>
      </c>
      <c r="B19" s="159" t="s">
        <v>614</v>
      </c>
      <c r="L19" s="173"/>
      <c r="M19" s="164" t="s">
        <v>604</v>
      </c>
    </row>
    <row r="20" spans="1:17">
      <c r="A20" s="159" t="s">
        <v>615</v>
      </c>
      <c r="B20" s="159" t="s">
        <v>616</v>
      </c>
      <c r="O20" s="174"/>
      <c r="P20" s="174"/>
      <c r="Q20" s="174"/>
    </row>
    <row r="21" spans="1:17"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</row>
    <row r="22" spans="1:17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O22" s="170"/>
      <c r="P22" s="170"/>
      <c r="Q22" s="170"/>
    </row>
    <row r="23" spans="1:17"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O23" s="170"/>
      <c r="P23" s="170"/>
      <c r="Q23" s="170"/>
    </row>
    <row r="24" spans="1:17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7" ht="12" customHeight="1"/>
    <row r="26" spans="1:17">
      <c r="A26" s="159" t="s">
        <v>617</v>
      </c>
      <c r="B26" s="159" t="s">
        <v>618</v>
      </c>
      <c r="Q26" s="170"/>
    </row>
    <row r="27" spans="1:17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7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7" ht="21" customHeight="1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7"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7">
      <c r="A31" s="159" t="s">
        <v>619</v>
      </c>
      <c r="B31" s="159" t="s">
        <v>620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</row>
    <row r="32" spans="1:17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2:13"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</row>
    <row r="34" spans="2:13"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2:13"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</sheetData>
  <mergeCells count="2">
    <mergeCell ref="A1:M1"/>
    <mergeCell ref="A2:M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scale="98" firstPageNumber="59" orientation="portrait" useFirstPageNumber="1" r:id="rId1"/>
  <headerFooter>
    <oddFooter>&amp;C 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0" tint="-0.14999847407452621"/>
  </sheetPr>
  <dimension ref="A1:P35"/>
  <sheetViews>
    <sheetView showGridLines="0" view="pageBreakPreview" zoomScale="75" zoomScaleNormal="100" zoomScaleSheetLayoutView="75" workbookViewId="0">
      <selection activeCell="J9" sqref="J9"/>
    </sheetView>
  </sheetViews>
  <sheetFormatPr defaultColWidth="9" defaultRowHeight="21"/>
  <cols>
    <col min="1" max="1" width="5.19921875" style="323" customWidth="1"/>
    <col min="2" max="2" width="24.3984375" style="323" customWidth="1"/>
    <col min="3" max="3" width="13.3984375" style="323" customWidth="1"/>
    <col min="4" max="15" width="5.09765625" style="323" customWidth="1"/>
    <col min="16" max="16" width="18.59765625" style="323" customWidth="1"/>
    <col min="17" max="16384" width="9" style="323"/>
  </cols>
  <sheetData>
    <row r="1" spans="1:16" ht="24.6">
      <c r="A1" s="476" t="s">
        <v>69</v>
      </c>
    </row>
    <row r="2" spans="1:16" ht="24.6">
      <c r="A2" s="1830" t="s">
        <v>1354</v>
      </c>
      <c r="B2" s="1830"/>
      <c r="C2" s="1830"/>
      <c r="D2" s="1830"/>
      <c r="E2" s="1830"/>
      <c r="F2" s="1830"/>
      <c r="G2" s="1830"/>
      <c r="H2" s="1830"/>
      <c r="I2" s="1830"/>
      <c r="J2" s="1830"/>
      <c r="K2" s="1830"/>
      <c r="L2" s="1830"/>
      <c r="M2" s="1830"/>
      <c r="N2" s="1830"/>
      <c r="O2" s="1830"/>
      <c r="P2" s="1830"/>
    </row>
    <row r="3" spans="1:16" ht="7.5" customHeight="1"/>
    <row r="4" spans="1:16">
      <c r="A4" s="1831" t="s">
        <v>311</v>
      </c>
      <c r="B4" s="1831" t="s">
        <v>622</v>
      </c>
      <c r="C4" s="1831" t="s">
        <v>623</v>
      </c>
      <c r="D4" s="1832" t="s">
        <v>309</v>
      </c>
      <c r="E4" s="1832"/>
      <c r="F4" s="1832"/>
      <c r="G4" s="1832"/>
      <c r="H4" s="1832"/>
      <c r="I4" s="1832"/>
      <c r="J4" s="1832"/>
      <c r="K4" s="1832"/>
      <c r="L4" s="1832"/>
      <c r="M4" s="1832"/>
      <c r="N4" s="1832"/>
      <c r="O4" s="1832"/>
      <c r="P4" s="1831" t="s">
        <v>587</v>
      </c>
    </row>
    <row r="5" spans="1:16">
      <c r="A5" s="1831"/>
      <c r="B5" s="1831"/>
      <c r="C5" s="1831"/>
      <c r="D5" s="477" t="s">
        <v>316</v>
      </c>
      <c r="E5" s="477" t="s">
        <v>317</v>
      </c>
      <c r="F5" s="477" t="s">
        <v>318</v>
      </c>
      <c r="G5" s="477" t="s">
        <v>319</v>
      </c>
      <c r="H5" s="477" t="s">
        <v>320</v>
      </c>
      <c r="I5" s="477" t="s">
        <v>321</v>
      </c>
      <c r="J5" s="477" t="s">
        <v>322</v>
      </c>
      <c r="K5" s="477" t="s">
        <v>323</v>
      </c>
      <c r="L5" s="477" t="s">
        <v>324</v>
      </c>
      <c r="M5" s="477" t="s">
        <v>325</v>
      </c>
      <c r="N5" s="477" t="s">
        <v>326</v>
      </c>
      <c r="O5" s="477" t="s">
        <v>327</v>
      </c>
      <c r="P5" s="1831"/>
    </row>
    <row r="6" spans="1:16" s="482" customFormat="1" ht="63">
      <c r="A6" s="475">
        <v>1</v>
      </c>
      <c r="B6" s="478" t="s">
        <v>1373</v>
      </c>
      <c r="C6" s="1317" t="s">
        <v>1225</v>
      </c>
      <c r="D6" s="480"/>
      <c r="E6" s="480"/>
      <c r="F6" s="480"/>
      <c r="G6" s="480"/>
      <c r="H6" s="480"/>
      <c r="I6" s="631"/>
      <c r="J6" s="1318"/>
      <c r="K6" s="480"/>
      <c r="L6" s="480"/>
      <c r="M6" s="480"/>
      <c r="N6" s="1318" t="s">
        <v>357</v>
      </c>
      <c r="O6" s="480"/>
      <c r="P6" s="1502" t="s">
        <v>429</v>
      </c>
    </row>
    <row r="7" spans="1:16" s="482" customFormat="1" ht="63">
      <c r="A7" s="629">
        <v>2</v>
      </c>
      <c r="B7" s="478" t="s">
        <v>1375</v>
      </c>
      <c r="C7" s="1317" t="s">
        <v>1371</v>
      </c>
      <c r="D7" s="630"/>
      <c r="E7" s="631"/>
      <c r="F7" s="631"/>
      <c r="G7" s="631"/>
      <c r="H7" s="631"/>
      <c r="I7" s="1318"/>
      <c r="J7" s="631"/>
      <c r="K7" s="631"/>
      <c r="L7" s="1318"/>
      <c r="M7" s="631"/>
      <c r="N7" s="631"/>
      <c r="O7" s="1318" t="s">
        <v>357</v>
      </c>
      <c r="P7" s="1494" t="s">
        <v>1372</v>
      </c>
    </row>
    <row r="8" spans="1:16" s="482" customFormat="1">
      <c r="A8" s="475"/>
      <c r="B8" s="478"/>
      <c r="C8" s="1317"/>
      <c r="D8" s="479"/>
      <c r="E8" s="479"/>
      <c r="F8" s="479"/>
      <c r="G8" s="479"/>
      <c r="H8" s="479"/>
      <c r="I8" s="479"/>
      <c r="J8" s="480"/>
      <c r="K8" s="631"/>
      <c r="L8" s="479"/>
      <c r="M8" s="479"/>
      <c r="N8" s="479"/>
      <c r="O8" s="1318"/>
      <c r="P8" s="1494"/>
    </row>
    <row r="9" spans="1:16" s="482" customFormat="1">
      <c r="A9" s="483"/>
      <c r="B9" s="484"/>
      <c r="C9" s="485"/>
      <c r="D9" s="485"/>
      <c r="E9" s="485"/>
      <c r="F9" s="485"/>
      <c r="G9" s="485"/>
      <c r="H9" s="485"/>
      <c r="I9" s="485"/>
      <c r="J9" s="485"/>
      <c r="K9" s="485"/>
      <c r="L9" s="485"/>
      <c r="M9" s="485"/>
      <c r="N9" s="485"/>
      <c r="O9" s="485"/>
      <c r="P9" s="486"/>
    </row>
    <row r="10" spans="1:16">
      <c r="A10" s="487" t="s">
        <v>52</v>
      </c>
      <c r="B10" s="488"/>
      <c r="C10" s="488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</row>
    <row r="11" spans="1:16">
      <c r="A11" s="487"/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488"/>
      <c r="M11" s="488"/>
      <c r="N11" s="488"/>
      <c r="O11" s="488"/>
      <c r="P11" s="488"/>
    </row>
    <row r="12" spans="1:16" ht="24.6">
      <c r="A12" s="697">
        <v>60</v>
      </c>
      <c r="B12" s="692"/>
      <c r="C12" s="692"/>
      <c r="D12" s="692"/>
      <c r="E12" s="692"/>
      <c r="F12" s="692"/>
      <c r="G12" s="692"/>
      <c r="H12" s="692"/>
      <c r="I12" s="692"/>
      <c r="J12" s="692"/>
      <c r="K12" s="692"/>
      <c r="L12" s="692"/>
      <c r="M12" s="692"/>
      <c r="N12" s="692"/>
      <c r="O12" s="692"/>
      <c r="P12" s="692"/>
    </row>
    <row r="13" spans="1:16" ht="24.6">
      <c r="A13" s="1830" t="s">
        <v>1355</v>
      </c>
      <c r="B13" s="1830"/>
      <c r="C13" s="1830"/>
      <c r="D13" s="1830"/>
      <c r="E13" s="1830"/>
      <c r="F13" s="1830"/>
      <c r="G13" s="1830"/>
      <c r="H13" s="1830"/>
      <c r="I13" s="1830"/>
      <c r="J13" s="1830"/>
      <c r="K13" s="1830"/>
      <c r="L13" s="1830"/>
      <c r="M13" s="1830"/>
      <c r="N13" s="1830"/>
      <c r="O13" s="1830"/>
      <c r="P13" s="1830"/>
    </row>
    <row r="14" spans="1:16" ht="7.5" customHeight="1"/>
    <row r="15" spans="1:16">
      <c r="A15" s="1831" t="s">
        <v>311</v>
      </c>
      <c r="B15" s="1831" t="s">
        <v>622</v>
      </c>
      <c r="C15" s="1831" t="s">
        <v>1367</v>
      </c>
      <c r="D15" s="1832" t="s">
        <v>309</v>
      </c>
      <c r="E15" s="1832"/>
      <c r="F15" s="1832"/>
      <c r="G15" s="1832"/>
      <c r="H15" s="1832"/>
      <c r="I15" s="1832"/>
      <c r="J15" s="1832"/>
      <c r="K15" s="1832"/>
      <c r="L15" s="1832"/>
      <c r="M15" s="1832"/>
      <c r="N15" s="1832"/>
      <c r="O15" s="1832"/>
      <c r="P15" s="1831" t="s">
        <v>587</v>
      </c>
    </row>
    <row r="16" spans="1:16">
      <c r="A16" s="1831"/>
      <c r="B16" s="1831"/>
      <c r="C16" s="1831"/>
      <c r="D16" s="477" t="s">
        <v>316</v>
      </c>
      <c r="E16" s="477" t="s">
        <v>317</v>
      </c>
      <c r="F16" s="477" t="s">
        <v>318</v>
      </c>
      <c r="G16" s="477" t="s">
        <v>319</v>
      </c>
      <c r="H16" s="477" t="s">
        <v>320</v>
      </c>
      <c r="I16" s="477" t="s">
        <v>321</v>
      </c>
      <c r="J16" s="477" t="s">
        <v>322</v>
      </c>
      <c r="K16" s="477" t="s">
        <v>323</v>
      </c>
      <c r="L16" s="477" t="s">
        <v>324</v>
      </c>
      <c r="M16" s="477" t="s">
        <v>325</v>
      </c>
      <c r="N16" s="477" t="s">
        <v>326</v>
      </c>
      <c r="O16" s="477" t="s">
        <v>327</v>
      </c>
      <c r="P16" s="1831"/>
    </row>
    <row r="17" spans="1:16" s="482" customFormat="1">
      <c r="A17" s="1837">
        <v>1</v>
      </c>
      <c r="B17" s="1500" t="s">
        <v>1226</v>
      </c>
      <c r="C17" s="1837" t="s">
        <v>1366</v>
      </c>
      <c r="D17" s="1833" t="s">
        <v>357</v>
      </c>
      <c r="E17" s="1833" t="s">
        <v>357</v>
      </c>
      <c r="F17" s="1833" t="s">
        <v>357</v>
      </c>
      <c r="G17" s="1833" t="s">
        <v>357</v>
      </c>
      <c r="H17" s="1833" t="s">
        <v>357</v>
      </c>
      <c r="I17" s="1833" t="s">
        <v>357</v>
      </c>
      <c r="J17" s="1833" t="s">
        <v>357</v>
      </c>
      <c r="K17" s="1833" t="s">
        <v>357</v>
      </c>
      <c r="L17" s="1833" t="s">
        <v>357</v>
      </c>
      <c r="M17" s="1833" t="s">
        <v>357</v>
      </c>
      <c r="N17" s="1833" t="s">
        <v>357</v>
      </c>
      <c r="O17" s="1833" t="s">
        <v>357</v>
      </c>
      <c r="P17" s="1835" t="s">
        <v>1228</v>
      </c>
    </row>
    <row r="18" spans="1:16" s="482" customFormat="1" ht="42" customHeight="1">
      <c r="A18" s="1838"/>
      <c r="B18" s="1501" t="s">
        <v>1368</v>
      </c>
      <c r="C18" s="1838"/>
      <c r="D18" s="1834"/>
      <c r="E18" s="1834"/>
      <c r="F18" s="1834"/>
      <c r="G18" s="1834"/>
      <c r="H18" s="1834"/>
      <c r="I18" s="1834"/>
      <c r="J18" s="1834"/>
      <c r="K18" s="1834"/>
      <c r="L18" s="1834"/>
      <c r="M18" s="1834"/>
      <c r="N18" s="1834"/>
      <c r="O18" s="1834"/>
      <c r="P18" s="1836"/>
    </row>
    <row r="19" spans="1:16" s="482" customFormat="1">
      <c r="A19" s="475"/>
      <c r="B19" s="478"/>
      <c r="C19" s="475"/>
      <c r="D19" s="479"/>
      <c r="E19" s="479"/>
      <c r="F19" s="479"/>
      <c r="G19" s="479"/>
      <c r="H19" s="479"/>
      <c r="I19" s="479"/>
      <c r="J19" s="480"/>
      <c r="K19" s="479"/>
      <c r="L19" s="479"/>
      <c r="M19" s="479"/>
      <c r="N19" s="479"/>
      <c r="O19" s="479"/>
      <c r="P19" s="481"/>
    </row>
    <row r="20" spans="1:16" s="482" customFormat="1">
      <c r="A20" s="475"/>
      <c r="B20" s="478"/>
      <c r="C20" s="475"/>
      <c r="D20" s="479"/>
      <c r="E20" s="479"/>
      <c r="F20" s="480"/>
      <c r="G20" s="479"/>
      <c r="H20" s="480"/>
      <c r="I20" s="475"/>
      <c r="J20" s="480"/>
      <c r="K20" s="479"/>
      <c r="L20" s="479"/>
      <c r="M20" s="480"/>
      <c r="N20" s="479"/>
      <c r="O20" s="479"/>
      <c r="P20" s="481"/>
    </row>
    <row r="21" spans="1:16" s="482" customFormat="1">
      <c r="A21" s="483"/>
      <c r="B21" s="484"/>
      <c r="C21" s="483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0"/>
      <c r="P21" s="481"/>
    </row>
    <row r="22" spans="1:16" s="482" customFormat="1">
      <c r="A22" s="483"/>
      <c r="B22" s="484"/>
      <c r="C22" s="485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5"/>
      <c r="O22" s="485"/>
      <c r="P22" s="486"/>
    </row>
    <row r="23" spans="1:16" s="482" customFormat="1">
      <c r="A23" s="483"/>
      <c r="B23" s="484"/>
      <c r="C23" s="485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6"/>
    </row>
    <row r="24" spans="1:16" s="482" customFormat="1">
      <c r="A24" s="483"/>
      <c r="B24" s="484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5"/>
      <c r="N24" s="485"/>
      <c r="O24" s="485"/>
      <c r="P24" s="486"/>
    </row>
    <row r="25" spans="1:16" s="482" customFormat="1">
      <c r="A25" s="483"/>
      <c r="B25" s="484"/>
      <c r="C25" s="485"/>
      <c r="D25" s="485"/>
      <c r="E25" s="485"/>
      <c r="F25" s="485"/>
      <c r="G25" s="485"/>
      <c r="H25" s="485"/>
      <c r="I25" s="485"/>
      <c r="J25" s="485"/>
      <c r="K25" s="485"/>
      <c r="L25" s="485"/>
      <c r="M25" s="485"/>
      <c r="N25" s="485"/>
      <c r="O25" s="485"/>
      <c r="P25" s="486"/>
    </row>
    <row r="26" spans="1:16" s="482" customFormat="1">
      <c r="A26" s="483"/>
      <c r="B26" s="484"/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6"/>
    </row>
    <row r="27" spans="1:16" s="482" customFormat="1">
      <c r="A27" s="487" t="s">
        <v>52</v>
      </c>
      <c r="B27" s="694"/>
      <c r="C27" s="695"/>
      <c r="D27" s="695"/>
      <c r="E27" s="695"/>
      <c r="F27" s="695"/>
      <c r="G27" s="695"/>
      <c r="H27" s="695"/>
      <c r="I27" s="695"/>
      <c r="J27" s="695"/>
      <c r="K27" s="695"/>
      <c r="L27" s="695"/>
      <c r="M27" s="695"/>
      <c r="N27" s="695"/>
      <c r="O27" s="695"/>
      <c r="P27" s="696"/>
    </row>
    <row r="28" spans="1:16" s="482" customFormat="1">
      <c r="A28" s="693"/>
      <c r="B28" s="694"/>
      <c r="C28" s="695"/>
      <c r="D28" s="695"/>
      <c r="E28" s="695"/>
      <c r="F28" s="695"/>
      <c r="G28" s="695"/>
      <c r="H28" s="695"/>
      <c r="I28" s="695"/>
      <c r="J28" s="695"/>
      <c r="K28" s="695"/>
      <c r="L28" s="695"/>
      <c r="M28" s="695"/>
      <c r="N28" s="695"/>
      <c r="O28" s="695"/>
      <c r="P28" s="696"/>
    </row>
    <row r="29" spans="1:16" s="482" customFormat="1">
      <c r="A29" s="693"/>
      <c r="B29" s="694"/>
      <c r="C29" s="695"/>
      <c r="D29" s="695"/>
      <c r="E29" s="695"/>
      <c r="F29" s="695"/>
      <c r="G29" s="695"/>
      <c r="H29" s="695"/>
      <c r="I29" s="695"/>
      <c r="J29" s="695"/>
      <c r="K29" s="695"/>
      <c r="L29" s="695"/>
      <c r="M29" s="695"/>
      <c r="N29" s="695"/>
      <c r="O29" s="695"/>
      <c r="P29" s="696"/>
    </row>
    <row r="30" spans="1:16" s="482" customFormat="1">
      <c r="A30" s="693"/>
      <c r="B30" s="694"/>
      <c r="C30" s="695"/>
      <c r="D30" s="695"/>
      <c r="E30" s="695"/>
      <c r="F30" s="695"/>
      <c r="G30" s="695"/>
      <c r="H30" s="695"/>
      <c r="I30" s="695"/>
      <c r="J30" s="695"/>
      <c r="K30" s="695"/>
      <c r="L30" s="695"/>
      <c r="M30" s="695"/>
      <c r="N30" s="695"/>
      <c r="O30" s="695"/>
      <c r="P30" s="696"/>
    </row>
    <row r="31" spans="1:16" s="482" customFormat="1">
      <c r="A31" s="693"/>
      <c r="B31" s="694"/>
      <c r="C31" s="695"/>
      <c r="D31" s="695"/>
      <c r="E31" s="695"/>
      <c r="F31" s="695"/>
      <c r="G31" s="695"/>
      <c r="H31" s="695"/>
      <c r="I31" s="695"/>
      <c r="J31" s="695"/>
      <c r="K31" s="695"/>
      <c r="L31" s="695"/>
      <c r="M31" s="695"/>
      <c r="N31" s="695"/>
      <c r="O31" s="695"/>
      <c r="P31" s="696"/>
    </row>
    <row r="32" spans="1:16" s="482" customFormat="1" hidden="1">
      <c r="A32" s="693"/>
      <c r="B32" s="694"/>
      <c r="C32" s="695"/>
      <c r="D32" s="695"/>
      <c r="E32" s="695"/>
      <c r="F32" s="695"/>
      <c r="G32" s="695"/>
      <c r="H32" s="695"/>
      <c r="I32" s="695"/>
      <c r="J32" s="695"/>
      <c r="K32" s="695"/>
      <c r="L32" s="695"/>
      <c r="M32" s="695"/>
      <c r="N32" s="695"/>
      <c r="O32" s="695"/>
      <c r="P32" s="696"/>
    </row>
    <row r="33" spans="1:16" s="482" customFormat="1">
      <c r="A33" s="693"/>
      <c r="B33" s="694"/>
      <c r="C33" s="695"/>
      <c r="D33" s="695"/>
      <c r="E33" s="695"/>
      <c r="F33" s="695"/>
      <c r="G33" s="695"/>
      <c r="H33" s="695"/>
      <c r="I33" s="695"/>
      <c r="J33" s="695"/>
      <c r="K33" s="695"/>
      <c r="L33" s="695"/>
      <c r="M33" s="695"/>
      <c r="N33" s="695"/>
      <c r="O33" s="695"/>
      <c r="P33" s="696"/>
    </row>
    <row r="34" spans="1:16" s="482" customFormat="1">
      <c r="A34" s="693"/>
      <c r="B34" s="694"/>
      <c r="C34" s="695"/>
      <c r="D34" s="695"/>
      <c r="E34" s="695"/>
      <c r="F34" s="695"/>
      <c r="G34" s="695"/>
      <c r="H34" s="695"/>
      <c r="I34" s="695"/>
      <c r="J34" s="695"/>
      <c r="K34" s="695"/>
      <c r="L34" s="695"/>
      <c r="M34" s="695"/>
      <c r="N34" s="695"/>
      <c r="O34" s="695"/>
      <c r="P34" s="696"/>
    </row>
    <row r="35" spans="1:16" s="482" customFormat="1" ht="24.6">
      <c r="A35" s="697">
        <v>61</v>
      </c>
      <c r="B35" s="692"/>
      <c r="C35" s="692"/>
      <c r="D35" s="692"/>
      <c r="E35" s="692"/>
      <c r="F35" s="692"/>
      <c r="G35" s="692"/>
      <c r="H35" s="692"/>
      <c r="I35" s="692"/>
      <c r="J35" s="692"/>
      <c r="K35" s="692"/>
      <c r="L35" s="692"/>
      <c r="M35" s="692"/>
      <c r="N35" s="692"/>
      <c r="O35" s="692"/>
      <c r="P35" s="692"/>
    </row>
  </sheetData>
  <mergeCells count="27">
    <mergeCell ref="M17:M18"/>
    <mergeCell ref="N17:N18"/>
    <mergeCell ref="O17:O18"/>
    <mergeCell ref="P17:P18"/>
    <mergeCell ref="A17:A18"/>
    <mergeCell ref="I17:I18"/>
    <mergeCell ref="C17:C18"/>
    <mergeCell ref="J17:J18"/>
    <mergeCell ref="K17:K18"/>
    <mergeCell ref="L17:L18"/>
    <mergeCell ref="D17:D18"/>
    <mergeCell ref="E17:E18"/>
    <mergeCell ref="F17:F18"/>
    <mergeCell ref="G17:G18"/>
    <mergeCell ref="H17:H18"/>
    <mergeCell ref="A2:P2"/>
    <mergeCell ref="P4:P5"/>
    <mergeCell ref="D4:O4"/>
    <mergeCell ref="A4:A5"/>
    <mergeCell ref="B4:B5"/>
    <mergeCell ref="C4:C5"/>
    <mergeCell ref="A13:P13"/>
    <mergeCell ref="A15:A16"/>
    <mergeCell ref="B15:B16"/>
    <mergeCell ref="C15:C16"/>
    <mergeCell ref="D15:O15"/>
    <mergeCell ref="P15:P16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60" orientation="landscape" useFirstPageNumber="1" r:id="rId1"/>
  <rowBreaks count="1" manualBreakCount="1">
    <brk id="1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J117"/>
  <sheetViews>
    <sheetView showGridLines="0" showWhiteSpace="0" view="pageBreakPreview" topLeftCell="A16" zoomScaleNormal="100" zoomScaleSheetLayoutView="100" workbookViewId="0">
      <selection activeCell="K72" sqref="K72"/>
    </sheetView>
  </sheetViews>
  <sheetFormatPr defaultColWidth="9" defaultRowHeight="24.6"/>
  <cols>
    <col min="1" max="7" width="9" style="41"/>
    <col min="8" max="8" width="10.59765625" style="41" customWidth="1"/>
    <col min="9" max="9" width="10.19921875" style="41" customWidth="1"/>
    <col min="10" max="10" width="9" style="98"/>
    <col min="11" max="16384" width="9" style="41"/>
  </cols>
  <sheetData>
    <row r="1" spans="1:10" s="65" customFormat="1">
      <c r="A1" s="65" t="s">
        <v>71</v>
      </c>
      <c r="J1" s="98"/>
    </row>
    <row r="2" spans="1:10" s="65" customFormat="1">
      <c r="A2" s="1840" t="s">
        <v>72</v>
      </c>
      <c r="B2" s="1658"/>
      <c r="C2" s="1658"/>
      <c r="D2" s="1658"/>
      <c r="E2" s="1658"/>
      <c r="F2" s="1658"/>
      <c r="G2" s="1658"/>
      <c r="H2" s="1658"/>
      <c r="J2" s="464"/>
    </row>
    <row r="3" spans="1:10" s="65" customFormat="1">
      <c r="A3" s="1658"/>
      <c r="B3" s="1658"/>
      <c r="C3" s="1658"/>
      <c r="D3" s="1658"/>
      <c r="E3" s="1658"/>
      <c r="F3" s="1658"/>
      <c r="G3" s="1658"/>
      <c r="H3" s="1658"/>
      <c r="J3" s="81"/>
    </row>
    <row r="4" spans="1:10">
      <c r="A4" s="41" t="s">
        <v>70</v>
      </c>
    </row>
    <row r="5" spans="1:10">
      <c r="A5" s="703"/>
      <c r="B5" s="718" t="s">
        <v>810</v>
      </c>
      <c r="C5" s="719" t="s">
        <v>811</v>
      </c>
      <c r="D5" s="719"/>
      <c r="E5" s="719"/>
      <c r="F5" s="720"/>
      <c r="G5" s="721" t="s">
        <v>812</v>
      </c>
      <c r="H5" s="721"/>
      <c r="I5" s="721"/>
    </row>
    <row r="6" spans="1:10">
      <c r="A6" s="703"/>
      <c r="B6" s="718"/>
      <c r="C6" s="719" t="s">
        <v>1262</v>
      </c>
      <c r="D6" s="719"/>
      <c r="E6" s="719"/>
      <c r="F6" s="722"/>
      <c r="G6" s="719" t="s">
        <v>967</v>
      </c>
      <c r="H6" s="721"/>
      <c r="I6" s="721"/>
    </row>
    <row r="7" spans="1:10">
      <c r="A7" s="703"/>
      <c r="B7" s="718"/>
      <c r="C7" s="719" t="s">
        <v>968</v>
      </c>
      <c r="D7" s="719"/>
      <c r="E7" s="719"/>
      <c r="F7" s="722"/>
      <c r="G7" s="719" t="s">
        <v>968</v>
      </c>
      <c r="H7" s="721"/>
      <c r="I7" s="721"/>
    </row>
    <row r="8" spans="1:10">
      <c r="A8" s="703"/>
      <c r="B8" s="718"/>
      <c r="C8" s="719" t="s">
        <v>1239</v>
      </c>
      <c r="D8" s="719"/>
      <c r="E8" s="719"/>
      <c r="F8" s="722"/>
      <c r="G8" s="719" t="s">
        <v>969</v>
      </c>
      <c r="H8" s="721"/>
      <c r="I8" s="721"/>
    </row>
    <row r="9" spans="1:10">
      <c r="A9" s="703"/>
      <c r="B9" s="718"/>
      <c r="C9" s="719" t="s">
        <v>1240</v>
      </c>
      <c r="D9" s="719"/>
      <c r="E9" s="719"/>
      <c r="F9" s="722"/>
      <c r="G9" s="719" t="s">
        <v>1245</v>
      </c>
      <c r="H9" s="721"/>
      <c r="I9" s="721"/>
    </row>
    <row r="10" spans="1:10">
      <c r="A10" s="703"/>
      <c r="B10" s="722"/>
      <c r="C10" s="719" t="s">
        <v>813</v>
      </c>
      <c r="D10" s="719"/>
      <c r="E10" s="719"/>
      <c r="F10" s="722"/>
      <c r="G10" s="721" t="s">
        <v>814</v>
      </c>
      <c r="H10" s="721"/>
      <c r="I10" s="721"/>
    </row>
    <row r="11" spans="1:10">
      <c r="A11" s="703"/>
      <c r="B11" s="722"/>
      <c r="C11" s="719" t="s">
        <v>815</v>
      </c>
      <c r="D11" s="719"/>
      <c r="E11" s="719"/>
      <c r="F11" s="703"/>
      <c r="G11" s="719" t="s">
        <v>816</v>
      </c>
      <c r="H11" s="721"/>
      <c r="I11" s="721"/>
    </row>
    <row r="12" spans="1:10">
      <c r="A12" s="703"/>
      <c r="B12" s="718" t="s">
        <v>817</v>
      </c>
      <c r="C12" s="721" t="s">
        <v>794</v>
      </c>
      <c r="D12" s="721"/>
      <c r="E12" s="721"/>
      <c r="F12" s="703"/>
      <c r="G12" s="721" t="s">
        <v>578</v>
      </c>
      <c r="H12" s="721"/>
      <c r="I12" s="721"/>
    </row>
    <row r="13" spans="1:10">
      <c r="A13" s="703"/>
      <c r="B13" s="718"/>
      <c r="C13" s="719" t="s">
        <v>1353</v>
      </c>
      <c r="D13" s="721"/>
      <c r="E13" s="721"/>
      <c r="F13" s="703"/>
      <c r="G13" s="721" t="s">
        <v>579</v>
      </c>
      <c r="H13" s="721"/>
      <c r="I13" s="721"/>
    </row>
    <row r="14" spans="1:10">
      <c r="A14" s="703"/>
      <c r="B14" s="718"/>
      <c r="C14" s="719" t="s">
        <v>818</v>
      </c>
      <c r="D14" s="721"/>
      <c r="E14" s="721"/>
      <c r="F14" s="703"/>
      <c r="G14" s="719"/>
      <c r="H14" s="719"/>
      <c r="I14" s="721"/>
    </row>
    <row r="15" spans="1:10">
      <c r="A15" s="703"/>
      <c r="B15" s="718" t="s">
        <v>817</v>
      </c>
      <c r="C15" s="721" t="s">
        <v>577</v>
      </c>
      <c r="D15" s="721"/>
      <c r="E15" s="721"/>
      <c r="F15" s="703"/>
      <c r="G15" s="722"/>
      <c r="H15" s="1839"/>
      <c r="I15" s="1839"/>
    </row>
    <row r="16" spans="1:10">
      <c r="A16" s="703"/>
      <c r="B16" s="718" t="s">
        <v>817</v>
      </c>
      <c r="C16" s="721" t="s">
        <v>569</v>
      </c>
      <c r="D16" s="721"/>
      <c r="E16" s="721"/>
      <c r="F16" s="703"/>
      <c r="G16" s="722"/>
      <c r="H16" s="1839"/>
      <c r="I16" s="1839"/>
    </row>
    <row r="17" spans="1:10">
      <c r="A17" s="703"/>
      <c r="B17" s="723"/>
      <c r="C17" s="723"/>
      <c r="D17" s="723"/>
      <c r="E17" s="723"/>
      <c r="F17" s="723"/>
      <c r="G17" s="723"/>
      <c r="H17" s="723"/>
      <c r="I17" s="723"/>
    </row>
    <row r="18" spans="1:10">
      <c r="A18" s="41" t="s">
        <v>1125</v>
      </c>
      <c r="F18" s="35"/>
      <c r="G18" s="35"/>
    </row>
    <row r="19" spans="1:10" hidden="1">
      <c r="F19" s="35"/>
      <c r="G19" s="35"/>
    </row>
    <row r="20" spans="1:10" ht="24.75" hidden="1" customHeight="1">
      <c r="A20" s="35"/>
      <c r="B20" s="1636" t="s">
        <v>39</v>
      </c>
      <c r="C20" s="1637"/>
      <c r="D20" s="1637"/>
      <c r="E20" s="1637"/>
      <c r="F20" s="1637"/>
      <c r="G20" s="1637"/>
      <c r="H20" s="1637"/>
      <c r="I20" s="1638"/>
    </row>
    <row r="21" spans="1:10" ht="24.75" hidden="1" customHeight="1">
      <c r="A21" s="35"/>
      <c r="B21" s="1639"/>
      <c r="C21" s="1627"/>
      <c r="D21" s="1627"/>
      <c r="E21" s="1627"/>
      <c r="F21" s="1627"/>
      <c r="G21" s="1627"/>
      <c r="H21" s="1627"/>
      <c r="I21" s="1640"/>
    </row>
    <row r="22" spans="1:10" ht="24.75" hidden="1" customHeight="1">
      <c r="A22" s="35"/>
      <c r="B22" s="1639"/>
      <c r="C22" s="1627"/>
      <c r="D22" s="1627"/>
      <c r="E22" s="1627"/>
      <c r="F22" s="1627"/>
      <c r="G22" s="1627"/>
      <c r="H22" s="1627"/>
      <c r="I22" s="1640"/>
    </row>
    <row r="23" spans="1:10" ht="24.75" hidden="1" customHeight="1">
      <c r="A23" s="35"/>
      <c r="B23" s="1639"/>
      <c r="C23" s="1627"/>
      <c r="D23" s="1627"/>
      <c r="E23" s="1627"/>
      <c r="F23" s="1627"/>
      <c r="G23" s="1627"/>
      <c r="H23" s="1627"/>
      <c r="I23" s="1640"/>
    </row>
    <row r="24" spans="1:10" ht="24.75" hidden="1" customHeight="1">
      <c r="A24" s="35"/>
      <c r="B24" s="1639"/>
      <c r="C24" s="1627"/>
      <c r="D24" s="1627"/>
      <c r="E24" s="1627"/>
      <c r="F24" s="1627"/>
      <c r="G24" s="1627"/>
      <c r="H24" s="1627"/>
      <c r="I24" s="1640"/>
    </row>
    <row r="25" spans="1:10" ht="24.75" hidden="1" customHeight="1">
      <c r="A25" s="35"/>
      <c r="B25" s="1639"/>
      <c r="C25" s="1627"/>
      <c r="D25" s="1627"/>
      <c r="E25" s="1627"/>
      <c r="F25" s="1627"/>
      <c r="G25" s="1627"/>
      <c r="H25" s="1627"/>
      <c r="I25" s="1640"/>
    </row>
    <row r="26" spans="1:10" ht="24.75" hidden="1" customHeight="1">
      <c r="A26" s="35"/>
      <c r="B26" s="1639"/>
      <c r="C26" s="1627"/>
      <c r="D26" s="1627"/>
      <c r="E26" s="1627"/>
      <c r="F26" s="1627"/>
      <c r="G26" s="1627"/>
      <c r="H26" s="1627"/>
      <c r="I26" s="1640"/>
    </row>
    <row r="27" spans="1:10" ht="24.75" hidden="1" customHeight="1">
      <c r="B27" s="1639"/>
      <c r="C27" s="1627"/>
      <c r="D27" s="1627"/>
      <c r="E27" s="1627"/>
      <c r="F27" s="1627"/>
      <c r="G27" s="1627"/>
      <c r="H27" s="1627"/>
      <c r="I27" s="1640"/>
    </row>
    <row r="28" spans="1:10" ht="24.75" hidden="1" customHeight="1">
      <c r="A28" s="35"/>
      <c r="B28" s="1639"/>
      <c r="C28" s="1627"/>
      <c r="D28" s="1627"/>
      <c r="E28" s="1627"/>
      <c r="F28" s="1627"/>
      <c r="G28" s="1627"/>
      <c r="H28" s="1627"/>
      <c r="I28" s="1640"/>
    </row>
    <row r="29" spans="1:10" ht="24.75" hidden="1" customHeight="1">
      <c r="A29" s="35"/>
      <c r="B29" s="1639"/>
      <c r="C29" s="1627"/>
      <c r="D29" s="1627"/>
      <c r="E29" s="1627"/>
      <c r="F29" s="1627"/>
      <c r="G29" s="1627"/>
      <c r="H29" s="1627"/>
      <c r="I29" s="1640"/>
    </row>
    <row r="30" spans="1:10" ht="24.75" hidden="1" customHeight="1">
      <c r="A30" s="37"/>
      <c r="B30" s="1641"/>
      <c r="C30" s="1642"/>
      <c r="D30" s="1642"/>
      <c r="E30" s="1642"/>
      <c r="F30" s="1642"/>
      <c r="G30" s="1642"/>
      <c r="H30" s="1642"/>
      <c r="I30" s="1643"/>
    </row>
    <row r="31" spans="1:10" ht="24.75" hidden="1" customHeight="1">
      <c r="A31" s="1645" t="s">
        <v>144</v>
      </c>
      <c r="B31" s="1645"/>
      <c r="C31" s="1645"/>
      <c r="D31" s="1645"/>
      <c r="E31" s="1645"/>
      <c r="F31" s="1645"/>
      <c r="G31" s="1645"/>
      <c r="H31" s="1645"/>
      <c r="I31" s="1645"/>
    </row>
    <row r="32" spans="1:10" s="34" customFormat="1" ht="24.75" hidden="1" customHeight="1">
      <c r="J32" s="465"/>
    </row>
    <row r="33" spans="1:10" s="34" customFormat="1" ht="24.75" hidden="1" customHeight="1">
      <c r="J33" s="465"/>
    </row>
    <row r="34" spans="1:10" s="34" customFormat="1" ht="24.75" hidden="1" customHeight="1">
      <c r="J34" s="465"/>
    </row>
    <row r="35" spans="1:10" s="34" customFormat="1" ht="24.75" hidden="1" customHeight="1">
      <c r="J35" s="465"/>
    </row>
    <row r="36" spans="1:10" ht="24.75" hidden="1" customHeight="1">
      <c r="A36" s="35"/>
      <c r="B36" s="1636" t="s">
        <v>39</v>
      </c>
      <c r="C36" s="1637"/>
      <c r="D36" s="1637"/>
      <c r="E36" s="1637"/>
      <c r="F36" s="1637"/>
      <c r="G36" s="1637"/>
      <c r="H36" s="1637"/>
      <c r="I36" s="1638"/>
    </row>
    <row r="37" spans="1:10" ht="24.75" hidden="1" customHeight="1">
      <c r="A37" s="35"/>
      <c r="B37" s="1639"/>
      <c r="C37" s="1627"/>
      <c r="D37" s="1627"/>
      <c r="E37" s="1627"/>
      <c r="F37" s="1627"/>
      <c r="G37" s="1627"/>
      <c r="H37" s="1627"/>
      <c r="I37" s="1640"/>
    </row>
    <row r="38" spans="1:10" ht="24.75" hidden="1" customHeight="1">
      <c r="A38" s="35"/>
      <c r="B38" s="1639"/>
      <c r="C38" s="1627"/>
      <c r="D38" s="1627"/>
      <c r="E38" s="1627"/>
      <c r="F38" s="1627"/>
      <c r="G38" s="1627"/>
      <c r="H38" s="1627"/>
      <c r="I38" s="1640"/>
    </row>
    <row r="39" spans="1:10" ht="24.75" hidden="1" customHeight="1">
      <c r="A39" s="35"/>
      <c r="B39" s="1639"/>
      <c r="C39" s="1627"/>
      <c r="D39" s="1627"/>
      <c r="E39" s="1627"/>
      <c r="F39" s="1627"/>
      <c r="G39" s="1627"/>
      <c r="H39" s="1627"/>
      <c r="I39" s="1640"/>
    </row>
    <row r="40" spans="1:10" ht="24.75" hidden="1" customHeight="1">
      <c r="A40" s="35"/>
      <c r="B40" s="1639"/>
      <c r="C40" s="1627"/>
      <c r="D40" s="1627"/>
      <c r="E40" s="1627"/>
      <c r="F40" s="1627"/>
      <c r="G40" s="1627"/>
      <c r="H40" s="1627"/>
      <c r="I40" s="1640"/>
    </row>
    <row r="41" spans="1:10" ht="24.75" hidden="1" customHeight="1">
      <c r="A41" s="35"/>
      <c r="B41" s="1639"/>
      <c r="C41" s="1627"/>
      <c r="D41" s="1627"/>
      <c r="E41" s="1627"/>
      <c r="F41" s="1627"/>
      <c r="G41" s="1627"/>
      <c r="H41" s="1627"/>
      <c r="I41" s="1640"/>
    </row>
    <row r="42" spans="1:10" ht="24.75" hidden="1" customHeight="1">
      <c r="A42" s="35"/>
      <c r="B42" s="1639"/>
      <c r="C42" s="1627"/>
      <c r="D42" s="1627"/>
      <c r="E42" s="1627"/>
      <c r="F42" s="1627"/>
      <c r="G42" s="1627"/>
      <c r="H42" s="1627"/>
      <c r="I42" s="1640"/>
    </row>
    <row r="43" spans="1:10" ht="24.75" hidden="1" customHeight="1">
      <c r="B43" s="1639"/>
      <c r="C43" s="1627"/>
      <c r="D43" s="1627"/>
      <c r="E43" s="1627"/>
      <c r="F43" s="1627"/>
      <c r="G43" s="1627"/>
      <c r="H43" s="1627"/>
      <c r="I43" s="1640"/>
    </row>
    <row r="44" spans="1:10" ht="24.75" hidden="1" customHeight="1">
      <c r="A44" s="35"/>
      <c r="B44" s="1639"/>
      <c r="C44" s="1627"/>
      <c r="D44" s="1627"/>
      <c r="E44" s="1627"/>
      <c r="F44" s="1627"/>
      <c r="G44" s="1627"/>
      <c r="H44" s="1627"/>
      <c r="I44" s="1640"/>
    </row>
    <row r="45" spans="1:10" ht="24.75" hidden="1" customHeight="1">
      <c r="A45" s="35"/>
      <c r="B45" s="1639"/>
      <c r="C45" s="1627"/>
      <c r="D45" s="1627"/>
      <c r="E45" s="1627"/>
      <c r="F45" s="1627"/>
      <c r="G45" s="1627"/>
      <c r="H45" s="1627"/>
      <c r="I45" s="1640"/>
    </row>
    <row r="46" spans="1:10" ht="24.75" hidden="1" customHeight="1">
      <c r="A46" s="37"/>
      <c r="B46" s="1641"/>
      <c r="C46" s="1642"/>
      <c r="D46" s="1642"/>
      <c r="E46" s="1642"/>
      <c r="F46" s="1642"/>
      <c r="G46" s="1642"/>
      <c r="H46" s="1642"/>
      <c r="I46" s="1643"/>
    </row>
    <row r="47" spans="1:10" ht="24.75" hidden="1" customHeight="1">
      <c r="A47" s="1645" t="s">
        <v>570</v>
      </c>
      <c r="B47" s="1645"/>
      <c r="C47" s="1645"/>
      <c r="D47" s="1645"/>
      <c r="E47" s="1645"/>
      <c r="F47" s="1645"/>
      <c r="G47" s="1645"/>
      <c r="H47" s="1645"/>
      <c r="I47" s="1645"/>
    </row>
    <row r="48" spans="1:10" ht="24.75" hidden="1" customHeight="1">
      <c r="A48" s="458"/>
      <c r="B48" s="458"/>
      <c r="C48" s="458"/>
      <c r="D48" s="458"/>
      <c r="E48" s="458"/>
      <c r="F48" s="458"/>
      <c r="G48" s="458"/>
      <c r="H48" s="458"/>
      <c r="I48" s="458"/>
    </row>
    <row r="49" spans="1:10" s="5" customFormat="1" ht="24.75" hidden="1" customHeight="1">
      <c r="J49" s="466"/>
    </row>
    <row r="50" spans="1:10" ht="24.75" hidden="1" customHeight="1">
      <c r="A50" s="35"/>
      <c r="B50" s="1636" t="s">
        <v>39</v>
      </c>
      <c r="C50" s="1637"/>
      <c r="D50" s="1637"/>
      <c r="E50" s="1637"/>
      <c r="F50" s="1637"/>
      <c r="G50" s="1637"/>
      <c r="H50" s="1637"/>
      <c r="I50" s="1638"/>
    </row>
    <row r="51" spans="1:10" ht="24.75" hidden="1" customHeight="1">
      <c r="A51" s="35"/>
      <c r="B51" s="1639"/>
      <c r="C51" s="1627"/>
      <c r="D51" s="1627"/>
      <c r="E51" s="1627"/>
      <c r="F51" s="1627"/>
      <c r="G51" s="1627"/>
      <c r="H51" s="1627"/>
      <c r="I51" s="1640"/>
    </row>
    <row r="52" spans="1:10" ht="24.75" hidden="1" customHeight="1">
      <c r="A52" s="35"/>
      <c r="B52" s="1639"/>
      <c r="C52" s="1627"/>
      <c r="D52" s="1627"/>
      <c r="E52" s="1627"/>
      <c r="F52" s="1627"/>
      <c r="G52" s="1627"/>
      <c r="H52" s="1627"/>
      <c r="I52" s="1640"/>
    </row>
    <row r="53" spans="1:10" ht="24.75" hidden="1" customHeight="1">
      <c r="A53" s="35"/>
      <c r="B53" s="1639"/>
      <c r="C53" s="1627"/>
      <c r="D53" s="1627"/>
      <c r="E53" s="1627"/>
      <c r="F53" s="1627"/>
      <c r="G53" s="1627"/>
      <c r="H53" s="1627"/>
      <c r="I53" s="1640"/>
    </row>
    <row r="54" spans="1:10" ht="24.75" hidden="1" customHeight="1">
      <c r="A54" s="35"/>
      <c r="B54" s="1639"/>
      <c r="C54" s="1627"/>
      <c r="D54" s="1627"/>
      <c r="E54" s="1627"/>
      <c r="F54" s="1627"/>
      <c r="G54" s="1627"/>
      <c r="H54" s="1627"/>
      <c r="I54" s="1640"/>
    </row>
    <row r="55" spans="1:10" ht="24.75" hidden="1" customHeight="1">
      <c r="A55" s="35"/>
      <c r="B55" s="1639"/>
      <c r="C55" s="1627"/>
      <c r="D55" s="1627"/>
      <c r="E55" s="1627"/>
      <c r="F55" s="1627"/>
      <c r="G55" s="1627"/>
      <c r="H55" s="1627"/>
      <c r="I55" s="1640"/>
    </row>
    <row r="56" spans="1:10" ht="24.75" hidden="1" customHeight="1">
      <c r="A56" s="35"/>
      <c r="B56" s="1639"/>
      <c r="C56" s="1627"/>
      <c r="D56" s="1627"/>
      <c r="E56" s="1627"/>
      <c r="F56" s="1627"/>
      <c r="G56" s="1627"/>
      <c r="H56" s="1627"/>
      <c r="I56" s="1640"/>
    </row>
    <row r="57" spans="1:10" ht="24.75" hidden="1" customHeight="1">
      <c r="B57" s="1639"/>
      <c r="C57" s="1627"/>
      <c r="D57" s="1627"/>
      <c r="E57" s="1627"/>
      <c r="F57" s="1627"/>
      <c r="G57" s="1627"/>
      <c r="H57" s="1627"/>
      <c r="I57" s="1640"/>
    </row>
    <row r="58" spans="1:10" ht="24.75" hidden="1" customHeight="1">
      <c r="A58" s="35"/>
      <c r="B58" s="1639"/>
      <c r="C58" s="1627"/>
      <c r="D58" s="1627"/>
      <c r="E58" s="1627"/>
      <c r="F58" s="1627"/>
      <c r="G58" s="1627"/>
      <c r="H58" s="1627"/>
      <c r="I58" s="1640"/>
    </row>
    <row r="59" spans="1:10" ht="24.75" hidden="1" customHeight="1">
      <c r="A59" s="35"/>
      <c r="B59" s="1639"/>
      <c r="C59" s="1627"/>
      <c r="D59" s="1627"/>
      <c r="E59" s="1627"/>
      <c r="F59" s="1627"/>
      <c r="G59" s="1627"/>
      <c r="H59" s="1627"/>
      <c r="I59" s="1640"/>
    </row>
    <row r="60" spans="1:10" ht="24.75" hidden="1" customHeight="1">
      <c r="A60" s="37"/>
      <c r="B60" s="1641"/>
      <c r="C60" s="1642"/>
      <c r="D60" s="1642"/>
      <c r="E60" s="1642"/>
      <c r="F60" s="1642"/>
      <c r="G60" s="1642"/>
      <c r="H60" s="1642"/>
      <c r="I60" s="1643"/>
    </row>
    <row r="61" spans="1:10" ht="24.75" hidden="1" customHeight="1">
      <c r="A61" s="1645" t="s">
        <v>571</v>
      </c>
      <c r="B61" s="1645"/>
      <c r="C61" s="1645"/>
      <c r="D61" s="1645"/>
      <c r="E61" s="1645"/>
      <c r="F61" s="1645"/>
      <c r="G61" s="1645"/>
      <c r="H61" s="1645"/>
      <c r="I61" s="1645"/>
    </row>
    <row r="62" spans="1:10" s="5" customFormat="1" ht="24.75" hidden="1" customHeight="1">
      <c r="J62" s="466"/>
    </row>
    <row r="63" spans="1:10" s="5" customFormat="1" ht="24.75" hidden="1" customHeight="1">
      <c r="J63" s="466"/>
    </row>
    <row r="64" spans="1:10" s="5" customFormat="1" ht="24.75" hidden="1" customHeight="1">
      <c r="J64" s="466"/>
    </row>
    <row r="65" spans="1:10" s="34" customFormat="1" ht="24.75" hidden="1" customHeight="1">
      <c r="J65" s="465"/>
    </row>
    <row r="66" spans="1:10" ht="24.75" customHeight="1">
      <c r="A66" s="35"/>
      <c r="B66" s="1636" t="s">
        <v>39</v>
      </c>
      <c r="C66" s="1637"/>
      <c r="D66" s="1637"/>
      <c r="E66" s="1637"/>
      <c r="F66" s="1637"/>
      <c r="G66" s="1637"/>
      <c r="H66" s="1637"/>
      <c r="I66" s="1638"/>
    </row>
    <row r="67" spans="1:10" ht="24.75" customHeight="1">
      <c r="A67" s="35"/>
      <c r="B67" s="1639"/>
      <c r="C67" s="1627"/>
      <c r="D67" s="1627"/>
      <c r="E67" s="1627"/>
      <c r="F67" s="1627"/>
      <c r="G67" s="1627"/>
      <c r="H67" s="1627"/>
      <c r="I67" s="1640"/>
    </row>
    <row r="68" spans="1:10" ht="24.75" customHeight="1">
      <c r="A68" s="35"/>
      <c r="B68" s="1639"/>
      <c r="C68" s="1627"/>
      <c r="D68" s="1627"/>
      <c r="E68" s="1627"/>
      <c r="F68" s="1627"/>
      <c r="G68" s="1627"/>
      <c r="H68" s="1627"/>
      <c r="I68" s="1640"/>
    </row>
    <row r="69" spans="1:10" ht="24.75" customHeight="1">
      <c r="A69" s="35"/>
      <c r="B69" s="1639"/>
      <c r="C69" s="1627"/>
      <c r="D69" s="1627"/>
      <c r="E69" s="1627"/>
      <c r="F69" s="1627"/>
      <c r="G69" s="1627"/>
      <c r="H69" s="1627"/>
      <c r="I69" s="1640"/>
    </row>
    <row r="70" spans="1:10" ht="24.75" customHeight="1">
      <c r="A70" s="35"/>
      <c r="B70" s="1639"/>
      <c r="C70" s="1627"/>
      <c r="D70" s="1627"/>
      <c r="E70" s="1627"/>
      <c r="F70" s="1627"/>
      <c r="G70" s="1627"/>
      <c r="H70" s="1627"/>
      <c r="I70" s="1640"/>
    </row>
    <row r="71" spans="1:10" ht="24.75" customHeight="1">
      <c r="A71" s="35"/>
      <c r="B71" s="1639"/>
      <c r="C71" s="1627"/>
      <c r="D71" s="1627"/>
      <c r="E71" s="1627"/>
      <c r="F71" s="1627"/>
      <c r="G71" s="1627"/>
      <c r="H71" s="1627"/>
      <c r="I71" s="1640"/>
    </row>
    <row r="72" spans="1:10" ht="24.75" customHeight="1">
      <c r="B72" s="1639"/>
      <c r="C72" s="1627"/>
      <c r="D72" s="1627"/>
      <c r="E72" s="1627"/>
      <c r="F72" s="1627"/>
      <c r="G72" s="1627"/>
      <c r="H72" s="1627"/>
      <c r="I72" s="1640"/>
    </row>
    <row r="73" spans="1:10" ht="24.75" customHeight="1">
      <c r="A73" s="35"/>
      <c r="B73" s="1639"/>
      <c r="C73" s="1627"/>
      <c r="D73" s="1627"/>
      <c r="E73" s="1627"/>
      <c r="F73" s="1627"/>
      <c r="G73" s="1627"/>
      <c r="H73" s="1627"/>
      <c r="I73" s="1640"/>
    </row>
    <row r="74" spans="1:10" ht="24.75" customHeight="1">
      <c r="A74" s="35"/>
      <c r="B74" s="1639"/>
      <c r="C74" s="1627"/>
      <c r="D74" s="1627"/>
      <c r="E74" s="1627"/>
      <c r="F74" s="1627"/>
      <c r="G74" s="1627"/>
      <c r="H74" s="1627"/>
      <c r="I74" s="1640"/>
    </row>
    <row r="75" spans="1:10" ht="24.75" customHeight="1">
      <c r="A75" s="37"/>
      <c r="B75" s="1641"/>
      <c r="C75" s="1642"/>
      <c r="D75" s="1642"/>
      <c r="E75" s="1642"/>
      <c r="F75" s="1642"/>
      <c r="G75" s="1642"/>
      <c r="H75" s="1642"/>
      <c r="I75" s="1643"/>
    </row>
    <row r="76" spans="1:10" ht="24.75" customHeight="1">
      <c r="A76" s="1645" t="s">
        <v>1374</v>
      </c>
      <c r="B76" s="1645"/>
      <c r="C76" s="1645"/>
      <c r="D76" s="1645"/>
      <c r="E76" s="1645"/>
      <c r="F76" s="1645"/>
      <c r="G76" s="1645"/>
      <c r="H76" s="1645"/>
      <c r="I76" s="1645"/>
    </row>
    <row r="77" spans="1:10" s="34" customFormat="1" ht="24.75" customHeight="1">
      <c r="J77" s="465"/>
    </row>
    <row r="78" spans="1:10" ht="24.75" customHeight="1">
      <c r="A78" s="35"/>
      <c r="B78" s="1636" t="s">
        <v>39</v>
      </c>
      <c r="C78" s="1637"/>
      <c r="D78" s="1637"/>
      <c r="E78" s="1637"/>
      <c r="F78" s="1637"/>
      <c r="G78" s="1637"/>
      <c r="H78" s="1637"/>
      <c r="I78" s="1638"/>
    </row>
    <row r="79" spans="1:10" ht="24.75" customHeight="1">
      <c r="A79" s="35"/>
      <c r="B79" s="1639"/>
      <c r="C79" s="1627"/>
      <c r="D79" s="1627"/>
      <c r="E79" s="1627"/>
      <c r="F79" s="1627"/>
      <c r="G79" s="1627"/>
      <c r="H79" s="1627"/>
      <c r="I79" s="1640"/>
      <c r="J79" s="830"/>
    </row>
    <row r="80" spans="1:10" ht="24.75" customHeight="1">
      <c r="A80" s="35"/>
      <c r="B80" s="1639"/>
      <c r="C80" s="1627"/>
      <c r="D80" s="1627"/>
      <c r="E80" s="1627"/>
      <c r="F80" s="1627"/>
      <c r="G80" s="1627"/>
      <c r="H80" s="1627"/>
      <c r="I80" s="1640"/>
    </row>
    <row r="81" spans="1:10" ht="24.75" customHeight="1">
      <c r="A81" s="35"/>
      <c r="B81" s="1639"/>
      <c r="C81" s="1627"/>
      <c r="D81" s="1627"/>
      <c r="E81" s="1627"/>
      <c r="F81" s="1627"/>
      <c r="G81" s="1627"/>
      <c r="H81" s="1627"/>
      <c r="I81" s="1640"/>
    </row>
    <row r="82" spans="1:10" ht="24.75" customHeight="1">
      <c r="A82" s="35"/>
      <c r="B82" s="1639"/>
      <c r="C82" s="1627"/>
      <c r="D82" s="1627"/>
      <c r="E82" s="1627"/>
      <c r="F82" s="1627"/>
      <c r="G82" s="1627"/>
      <c r="H82" s="1627"/>
      <c r="I82" s="1640"/>
    </row>
    <row r="83" spans="1:10" ht="24.75" customHeight="1">
      <c r="A83" s="35"/>
      <c r="B83" s="1639"/>
      <c r="C83" s="1627"/>
      <c r="D83" s="1627"/>
      <c r="E83" s="1627"/>
      <c r="F83" s="1627"/>
      <c r="G83" s="1627"/>
      <c r="H83" s="1627"/>
      <c r="I83" s="1640"/>
    </row>
    <row r="84" spans="1:10" ht="24.75" customHeight="1">
      <c r="B84" s="1639"/>
      <c r="C84" s="1627"/>
      <c r="D84" s="1627"/>
      <c r="E84" s="1627"/>
      <c r="F84" s="1627"/>
      <c r="G84" s="1627"/>
      <c r="H84" s="1627"/>
      <c r="I84" s="1640"/>
    </row>
    <row r="85" spans="1:10" ht="24.75" customHeight="1">
      <c r="A85" s="35"/>
      <c r="B85" s="1639"/>
      <c r="C85" s="1627"/>
      <c r="D85" s="1627"/>
      <c r="E85" s="1627"/>
      <c r="F85" s="1627"/>
      <c r="G85" s="1627"/>
      <c r="H85" s="1627"/>
      <c r="I85" s="1640"/>
    </row>
    <row r="86" spans="1:10" ht="24.75" customHeight="1">
      <c r="A86" s="35"/>
      <c r="B86" s="1639"/>
      <c r="C86" s="1627"/>
      <c r="D86" s="1627"/>
      <c r="E86" s="1627"/>
      <c r="F86" s="1627"/>
      <c r="G86" s="1627"/>
      <c r="H86" s="1627"/>
      <c r="I86" s="1640"/>
    </row>
    <row r="87" spans="1:10" ht="24.75" customHeight="1">
      <c r="A87" s="37"/>
      <c r="B87" s="1641"/>
      <c r="C87" s="1642"/>
      <c r="D87" s="1642"/>
      <c r="E87" s="1642"/>
      <c r="F87" s="1642"/>
      <c r="G87" s="1642"/>
      <c r="H87" s="1642"/>
      <c r="I87" s="1643"/>
    </row>
    <row r="88" spans="1:10" ht="24.75" customHeight="1">
      <c r="A88" s="1319"/>
      <c r="B88" s="1320" t="s">
        <v>1376</v>
      </c>
      <c r="C88" s="1320"/>
      <c r="D88" s="1320"/>
      <c r="E88" s="1320"/>
      <c r="F88" s="1320"/>
      <c r="G88" s="1320"/>
      <c r="H88" s="1320"/>
      <c r="I88" s="1320"/>
    </row>
    <row r="89" spans="1:10" s="34" customFormat="1" ht="24.75" customHeight="1">
      <c r="J89" s="465"/>
    </row>
    <row r="90" spans="1:10" ht="24.75" hidden="1" customHeight="1">
      <c r="A90" s="35"/>
      <c r="B90" s="1636" t="s">
        <v>39</v>
      </c>
      <c r="C90" s="1637"/>
      <c r="D90" s="1637"/>
      <c r="E90" s="1637"/>
      <c r="F90" s="1637"/>
      <c r="G90" s="1637"/>
      <c r="H90" s="1637"/>
      <c r="I90" s="1638"/>
    </row>
    <row r="91" spans="1:10" ht="24.75" hidden="1" customHeight="1">
      <c r="A91" s="35"/>
      <c r="B91" s="1639"/>
      <c r="C91" s="1627"/>
      <c r="D91" s="1627"/>
      <c r="E91" s="1627"/>
      <c r="F91" s="1627"/>
      <c r="G91" s="1627"/>
      <c r="H91" s="1627"/>
      <c r="I91" s="1640"/>
    </row>
    <row r="92" spans="1:10" ht="24.75" hidden="1" customHeight="1">
      <c r="A92" s="35"/>
      <c r="B92" s="1639"/>
      <c r="C92" s="1627"/>
      <c r="D92" s="1627"/>
      <c r="E92" s="1627"/>
      <c r="F92" s="1627"/>
      <c r="G92" s="1627"/>
      <c r="H92" s="1627"/>
      <c r="I92" s="1640"/>
    </row>
    <row r="93" spans="1:10" ht="24.75" hidden="1" customHeight="1">
      <c r="A93" s="35"/>
      <c r="B93" s="1639"/>
      <c r="C93" s="1627"/>
      <c r="D93" s="1627"/>
      <c r="E93" s="1627"/>
      <c r="F93" s="1627"/>
      <c r="G93" s="1627"/>
      <c r="H93" s="1627"/>
      <c r="I93" s="1640"/>
    </row>
    <row r="94" spans="1:10" ht="24.75" hidden="1" customHeight="1">
      <c r="A94" s="35"/>
      <c r="B94" s="1639"/>
      <c r="C94" s="1627"/>
      <c r="D94" s="1627"/>
      <c r="E94" s="1627"/>
      <c r="F94" s="1627"/>
      <c r="G94" s="1627"/>
      <c r="H94" s="1627"/>
      <c r="I94" s="1640"/>
    </row>
    <row r="95" spans="1:10" ht="24.75" hidden="1" customHeight="1">
      <c r="A95" s="35"/>
      <c r="B95" s="1639"/>
      <c r="C95" s="1627"/>
      <c r="D95" s="1627"/>
      <c r="E95" s="1627"/>
      <c r="F95" s="1627"/>
      <c r="G95" s="1627"/>
      <c r="H95" s="1627"/>
      <c r="I95" s="1640"/>
    </row>
    <row r="96" spans="1:10" ht="24.75" hidden="1" customHeight="1">
      <c r="A96" s="35"/>
      <c r="B96" s="1639"/>
      <c r="C96" s="1627"/>
      <c r="D96" s="1627"/>
      <c r="E96" s="1627"/>
      <c r="F96" s="1627"/>
      <c r="G96" s="1627"/>
      <c r="H96" s="1627"/>
      <c r="I96" s="1640"/>
    </row>
    <row r="97" spans="1:10" ht="24.75" hidden="1" customHeight="1">
      <c r="B97" s="1639"/>
      <c r="C97" s="1627"/>
      <c r="D97" s="1627"/>
      <c r="E97" s="1627"/>
      <c r="F97" s="1627"/>
      <c r="G97" s="1627"/>
      <c r="H97" s="1627"/>
      <c r="I97" s="1640"/>
    </row>
    <row r="98" spans="1:10" ht="24.75" hidden="1" customHeight="1">
      <c r="A98" s="35"/>
      <c r="B98" s="1639"/>
      <c r="C98" s="1627"/>
      <c r="D98" s="1627"/>
      <c r="E98" s="1627"/>
      <c r="F98" s="1627"/>
      <c r="G98" s="1627"/>
      <c r="H98" s="1627"/>
      <c r="I98" s="1640"/>
    </row>
    <row r="99" spans="1:10" ht="24.75" hidden="1" customHeight="1">
      <c r="A99" s="35"/>
      <c r="B99" s="1639"/>
      <c r="C99" s="1627"/>
      <c r="D99" s="1627"/>
      <c r="E99" s="1627"/>
      <c r="F99" s="1627"/>
      <c r="G99" s="1627"/>
      <c r="H99" s="1627"/>
      <c r="I99" s="1640"/>
    </row>
    <row r="100" spans="1:10" ht="24.75" hidden="1" customHeight="1">
      <c r="A100" s="37"/>
      <c r="B100" s="1641"/>
      <c r="C100" s="1642"/>
      <c r="D100" s="1642"/>
      <c r="E100" s="1642"/>
      <c r="F100" s="1642"/>
      <c r="G100" s="1642"/>
      <c r="H100" s="1642"/>
      <c r="I100" s="1643"/>
    </row>
    <row r="101" spans="1:10" ht="24.75" hidden="1" customHeight="1">
      <c r="A101" s="1841" t="s">
        <v>981</v>
      </c>
      <c r="B101" s="1841"/>
      <c r="C101" s="1841"/>
      <c r="D101" s="1841"/>
      <c r="E101" s="1841"/>
      <c r="F101" s="1841"/>
      <c r="G101" s="1841"/>
      <c r="H101" s="1841"/>
      <c r="I101" s="1841"/>
    </row>
    <row r="102" spans="1:10" s="34" customFormat="1" ht="24.75" hidden="1" customHeight="1">
      <c r="J102" s="465"/>
    </row>
    <row r="103" spans="1:10" s="34" customFormat="1" ht="24.75" customHeight="1">
      <c r="J103" s="465"/>
    </row>
    <row r="104" spans="1:10" ht="24.75" customHeight="1">
      <c r="A104" s="35"/>
      <c r="B104" s="1636" t="s">
        <v>39</v>
      </c>
      <c r="C104" s="1637"/>
      <c r="D104" s="1637"/>
      <c r="E104" s="1637"/>
      <c r="F104" s="1637"/>
      <c r="G104" s="1637"/>
      <c r="H104" s="1637"/>
      <c r="I104" s="1638"/>
    </row>
    <row r="105" spans="1:10" ht="24.75" customHeight="1">
      <c r="A105" s="35"/>
      <c r="B105" s="1639"/>
      <c r="C105" s="1627"/>
      <c r="D105" s="1627"/>
      <c r="E105" s="1627"/>
      <c r="F105" s="1627"/>
      <c r="G105" s="1627"/>
      <c r="H105" s="1627"/>
      <c r="I105" s="1640"/>
    </row>
    <row r="106" spans="1:10" ht="24.75" customHeight="1">
      <c r="A106" s="35"/>
      <c r="B106" s="1639"/>
      <c r="C106" s="1627"/>
      <c r="D106" s="1627"/>
      <c r="E106" s="1627"/>
      <c r="F106" s="1627"/>
      <c r="G106" s="1627"/>
      <c r="H106" s="1627"/>
      <c r="I106" s="1640"/>
    </row>
    <row r="107" spans="1:10" ht="24.75" customHeight="1">
      <c r="A107" s="35"/>
      <c r="B107" s="1639"/>
      <c r="C107" s="1627"/>
      <c r="D107" s="1627"/>
      <c r="E107" s="1627"/>
      <c r="F107" s="1627"/>
      <c r="G107" s="1627"/>
      <c r="H107" s="1627"/>
      <c r="I107" s="1640"/>
    </row>
    <row r="108" spans="1:10" ht="24.75" customHeight="1">
      <c r="A108" s="35"/>
      <c r="B108" s="1639"/>
      <c r="C108" s="1627"/>
      <c r="D108" s="1627"/>
      <c r="E108" s="1627"/>
      <c r="F108" s="1627"/>
      <c r="G108" s="1627"/>
      <c r="H108" s="1627"/>
      <c r="I108" s="1640"/>
    </row>
    <row r="109" spans="1:10" ht="24.75" customHeight="1">
      <c r="A109" s="35"/>
      <c r="B109" s="1639"/>
      <c r="C109" s="1627"/>
      <c r="D109" s="1627"/>
      <c r="E109" s="1627"/>
      <c r="F109" s="1627"/>
      <c r="G109" s="1627"/>
      <c r="H109" s="1627"/>
      <c r="I109" s="1640"/>
    </row>
    <row r="110" spans="1:10" ht="24.75" customHeight="1">
      <c r="A110" s="35"/>
      <c r="B110" s="1639"/>
      <c r="C110" s="1627"/>
      <c r="D110" s="1627"/>
      <c r="E110" s="1627"/>
      <c r="F110" s="1627"/>
      <c r="G110" s="1627"/>
      <c r="H110" s="1627"/>
      <c r="I110" s="1640"/>
    </row>
    <row r="111" spans="1:10" ht="24.75" customHeight="1">
      <c r="B111" s="1639"/>
      <c r="C111" s="1627"/>
      <c r="D111" s="1627"/>
      <c r="E111" s="1627"/>
      <c r="F111" s="1627"/>
      <c r="G111" s="1627"/>
      <c r="H111" s="1627"/>
      <c r="I111" s="1640"/>
    </row>
    <row r="112" spans="1:10" ht="24.75" customHeight="1">
      <c r="A112" s="35"/>
      <c r="B112" s="1639"/>
      <c r="C112" s="1627"/>
      <c r="D112" s="1627"/>
      <c r="E112" s="1627"/>
      <c r="F112" s="1627"/>
      <c r="G112" s="1627"/>
      <c r="H112" s="1627"/>
      <c r="I112" s="1640"/>
    </row>
    <row r="113" spans="1:10" ht="24.75" customHeight="1">
      <c r="A113" s="35"/>
      <c r="B113" s="1639"/>
      <c r="C113" s="1627"/>
      <c r="D113" s="1627"/>
      <c r="E113" s="1627"/>
      <c r="F113" s="1627"/>
      <c r="G113" s="1627"/>
      <c r="H113" s="1627"/>
      <c r="I113" s="1640"/>
    </row>
    <row r="114" spans="1:10" ht="24.75" customHeight="1">
      <c r="A114" s="37"/>
      <c r="B114" s="1641"/>
      <c r="C114" s="1642"/>
      <c r="D114" s="1642"/>
      <c r="E114" s="1642"/>
      <c r="F114" s="1642"/>
      <c r="G114" s="1642"/>
      <c r="H114" s="1642"/>
      <c r="I114" s="1643"/>
    </row>
    <row r="115" spans="1:10" ht="24.75" customHeight="1">
      <c r="A115" s="1645" t="s">
        <v>1066</v>
      </c>
      <c r="B115" s="1645"/>
      <c r="C115" s="1645"/>
      <c r="D115" s="1645"/>
      <c r="E115" s="1645"/>
      <c r="F115" s="1645"/>
      <c r="G115" s="1645"/>
      <c r="H115" s="1645"/>
      <c r="I115" s="1645"/>
    </row>
    <row r="116" spans="1:10" customFormat="1">
      <c r="A116" s="372" t="s">
        <v>103</v>
      </c>
      <c r="B116" s="462"/>
      <c r="C116" s="462"/>
      <c r="D116" s="462"/>
      <c r="E116" s="462"/>
      <c r="F116" s="462"/>
      <c r="G116" s="462"/>
      <c r="H116" s="462"/>
      <c r="I116" s="462"/>
      <c r="J116" s="467"/>
    </row>
    <row r="117" spans="1:10" customFormat="1" ht="20.399999999999999">
      <c r="A117" s="463" t="s">
        <v>96</v>
      </c>
      <c r="J117" s="467"/>
    </row>
  </sheetData>
  <mergeCells count="16">
    <mergeCell ref="A2:H3"/>
    <mergeCell ref="H15:I15"/>
    <mergeCell ref="B20:I30"/>
    <mergeCell ref="A31:I31"/>
    <mergeCell ref="B104:I114"/>
    <mergeCell ref="B36:I46"/>
    <mergeCell ref="A101:I101"/>
    <mergeCell ref="A115:I115"/>
    <mergeCell ref="H16:I16"/>
    <mergeCell ref="B66:I75"/>
    <mergeCell ref="A76:I76"/>
    <mergeCell ref="B78:I87"/>
    <mergeCell ref="A47:I47"/>
    <mergeCell ref="B50:I60"/>
    <mergeCell ref="A61:I61"/>
    <mergeCell ref="B90:I100"/>
  </mergeCells>
  <phoneticPr fontId="5" type="noConversion"/>
  <pageMargins left="0.78740157480314965" right="0.23622047244094491" top="0.59055118110236227" bottom="0.59055118110236227" header="0.31496062992125984" footer="0.31496062992125984"/>
  <pageSetup paperSize="9" firstPageNumber="62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1213" r:id="rId4" name="Check Box 77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4" r:id="rId5" name="Check Box 78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5" r:id="rId6" name="Check Box 79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6" r:id="rId7" name="Check Box 80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7" r:id="rId8" name="Check Box 81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8" r:id="rId9" name="Check Box 82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19" r:id="rId10" name="Check Box 83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0" r:id="rId11" name="Check Box 84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1221" r:id="rId12" name="Check Box 85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>
    <tabColor indexed="10"/>
  </sheetPr>
  <dimension ref="A1:G76"/>
  <sheetViews>
    <sheetView showGridLines="0" view="pageBreakPreview" topLeftCell="A10" zoomScaleNormal="100" zoomScaleSheetLayoutView="100" workbookViewId="0">
      <selection activeCell="H16" sqref="H16"/>
    </sheetView>
  </sheetViews>
  <sheetFormatPr defaultColWidth="9" defaultRowHeight="21"/>
  <cols>
    <col min="1" max="1" width="5.09765625" style="84" customWidth="1"/>
    <col min="2" max="2" width="33.09765625" style="698" customWidth="1"/>
    <col min="3" max="3" width="14.59765625" style="84" customWidth="1"/>
    <col min="4" max="4" width="7.8984375" style="84" customWidth="1"/>
    <col min="5" max="5" width="12.19921875" style="84" customWidth="1"/>
    <col min="6" max="6" width="10.59765625" style="84" customWidth="1"/>
    <col min="7" max="7" width="0" style="84" hidden="1" customWidth="1"/>
    <col min="8" max="16384" width="9" style="84"/>
  </cols>
  <sheetData>
    <row r="1" spans="1:7" s="30" customFormat="1" ht="30.75" customHeight="1">
      <c r="A1" s="60" t="s">
        <v>104</v>
      </c>
      <c r="B1" s="814"/>
    </row>
    <row r="2" spans="1:7" s="28" customFormat="1" ht="24" customHeight="1">
      <c r="A2" s="61"/>
      <c r="B2" s="815" t="s">
        <v>73</v>
      </c>
    </row>
    <row r="3" spans="1:7" s="28" customFormat="1" ht="30" customHeight="1">
      <c r="A3" s="61"/>
      <c r="B3" s="815" t="s">
        <v>74</v>
      </c>
    </row>
    <row r="4" spans="1:7" s="28" customFormat="1" ht="24.75" customHeight="1">
      <c r="A4" s="61" t="s">
        <v>791</v>
      </c>
      <c r="B4" s="699"/>
    </row>
    <row r="5" spans="1:7" s="28" customFormat="1" ht="24" customHeight="1">
      <c r="B5" s="699" t="s">
        <v>9</v>
      </c>
    </row>
    <row r="6" spans="1:7" s="28" customFormat="1" ht="24" customHeight="1">
      <c r="A6" s="28" t="s">
        <v>10</v>
      </c>
      <c r="B6" s="699"/>
    </row>
    <row r="7" spans="1:7" ht="12.75" customHeight="1"/>
    <row r="8" spans="1:7" ht="24.6">
      <c r="A8" s="1684" t="s">
        <v>105</v>
      </c>
      <c r="B8" s="1684"/>
      <c r="C8" s="1684"/>
      <c r="D8" s="1684"/>
      <c r="E8" s="1684"/>
      <c r="F8" s="1684"/>
    </row>
    <row r="9" spans="1:7" ht="11.25" customHeight="1"/>
    <row r="10" spans="1:7">
      <c r="A10" s="671" t="s">
        <v>311</v>
      </c>
      <c r="B10" s="816" t="s">
        <v>416</v>
      </c>
      <c r="C10" s="1860" t="s">
        <v>624</v>
      </c>
      <c r="D10" s="1860"/>
      <c r="E10" s="1860"/>
      <c r="F10" s="241" t="s">
        <v>397</v>
      </c>
      <c r="G10" s="240"/>
    </row>
    <row r="11" spans="1:7">
      <c r="A11" s="1859">
        <v>1</v>
      </c>
      <c r="B11" s="824" t="str">
        <f>มาตรการและเป้าหมายปี_64!B7</f>
        <v>บำรุงรักษาเครื่องปรับอากาศแบบแยกส่วน</v>
      </c>
      <c r="C11" s="249" t="s">
        <v>625</v>
      </c>
      <c r="D11" s="250"/>
      <c r="E11" s="251"/>
      <c r="F11" s="1858"/>
      <c r="G11" s="240"/>
    </row>
    <row r="12" spans="1:7">
      <c r="A12" s="1842"/>
      <c r="B12" s="817"/>
      <c r="C12" s="252" t="s">
        <v>626</v>
      </c>
      <c r="D12" s="247"/>
      <c r="E12" s="253"/>
      <c r="F12" s="1844"/>
      <c r="G12" s="240"/>
    </row>
    <row r="13" spans="1:7">
      <c r="A13" s="1842"/>
      <c r="B13" s="817"/>
      <c r="C13" s="1852"/>
      <c r="D13" s="1853"/>
      <c r="E13" s="1854"/>
      <c r="F13" s="1844"/>
      <c r="G13" s="240"/>
    </row>
    <row r="14" spans="1:7">
      <c r="A14" s="1842"/>
      <c r="B14" s="817"/>
      <c r="C14" s="1846"/>
      <c r="D14" s="1847"/>
      <c r="E14" s="1848"/>
      <c r="F14" s="1844"/>
      <c r="G14" s="240"/>
    </row>
    <row r="15" spans="1:7">
      <c r="A15" s="1842"/>
      <c r="B15" s="817"/>
      <c r="C15" s="252" t="s">
        <v>627</v>
      </c>
      <c r="D15" s="1849"/>
      <c r="E15" s="1850"/>
      <c r="F15" s="1844"/>
      <c r="G15" s="240"/>
    </row>
    <row r="16" spans="1:7">
      <c r="A16" s="1842"/>
      <c r="B16" s="817"/>
      <c r="C16" s="1855"/>
      <c r="D16" s="1856"/>
      <c r="E16" s="1857"/>
      <c r="F16" s="1844"/>
      <c r="G16" s="240"/>
    </row>
    <row r="17" spans="1:7">
      <c r="A17" s="1842"/>
      <c r="B17" s="817"/>
      <c r="C17" s="1851"/>
      <c r="D17" s="1849"/>
      <c r="E17" s="1850"/>
      <c r="F17" s="1844"/>
      <c r="G17" s="240"/>
    </row>
    <row r="18" spans="1:7" ht="10.5" customHeight="1">
      <c r="A18" s="1843"/>
      <c r="B18" s="818"/>
      <c r="C18" s="254"/>
      <c r="D18" s="255"/>
      <c r="E18" s="256"/>
      <c r="F18" s="1845"/>
      <c r="G18" s="240"/>
    </row>
    <row r="19" spans="1:7">
      <c r="A19" s="1859">
        <v>2</v>
      </c>
      <c r="B19" s="825" t="str">
        <f>มาตรการและเป้าหมายปี_64!B8</f>
        <v>ลดชั่วโมงการใช้งานเครื่องปรับอากาศ</v>
      </c>
      <c r="C19" s="249" t="s">
        <v>625</v>
      </c>
      <c r="D19" s="250"/>
      <c r="E19" s="251"/>
      <c r="F19" s="1858"/>
      <c r="G19" s="240"/>
    </row>
    <row r="20" spans="1:7">
      <c r="A20" s="1842"/>
      <c r="B20" s="820"/>
      <c r="C20" s="252" t="s">
        <v>626</v>
      </c>
      <c r="D20" s="247"/>
      <c r="E20" s="253"/>
      <c r="F20" s="1844"/>
      <c r="G20" s="240"/>
    </row>
    <row r="21" spans="1:7">
      <c r="A21" s="1842"/>
      <c r="B21" s="820"/>
      <c r="C21" s="1852"/>
      <c r="D21" s="1853"/>
      <c r="E21" s="1854"/>
      <c r="F21" s="1844"/>
      <c r="G21" s="240"/>
    </row>
    <row r="22" spans="1:7">
      <c r="A22" s="1842"/>
      <c r="B22" s="820"/>
      <c r="C22" s="1846"/>
      <c r="D22" s="1847"/>
      <c r="E22" s="1848"/>
      <c r="F22" s="1844"/>
      <c r="G22" s="240"/>
    </row>
    <row r="23" spans="1:7">
      <c r="A23" s="1842"/>
      <c r="B23" s="820"/>
      <c r="C23" s="252" t="s">
        <v>627</v>
      </c>
      <c r="D23" s="1849"/>
      <c r="E23" s="1850"/>
      <c r="F23" s="1844"/>
      <c r="G23" s="240"/>
    </row>
    <row r="24" spans="1:7">
      <c r="A24" s="1842"/>
      <c r="B24" s="820"/>
      <c r="C24" s="1855"/>
      <c r="D24" s="1856"/>
      <c r="E24" s="1857"/>
      <c r="F24" s="1844"/>
      <c r="G24" s="240"/>
    </row>
    <row r="25" spans="1:7">
      <c r="A25" s="1842"/>
      <c r="B25" s="820"/>
      <c r="C25" s="1851"/>
      <c r="D25" s="1849"/>
      <c r="E25" s="1850"/>
      <c r="F25" s="1844"/>
      <c r="G25" s="240"/>
    </row>
    <row r="26" spans="1:7">
      <c r="A26" s="1843"/>
      <c r="B26" s="821"/>
      <c r="C26" s="254"/>
      <c r="D26" s="255"/>
      <c r="E26" s="256"/>
      <c r="F26" s="1845"/>
      <c r="G26" s="240"/>
    </row>
    <row r="27" spans="1:7" hidden="1">
      <c r="A27" s="1859">
        <v>3</v>
      </c>
      <c r="B27" s="826" t="str">
        <f>แผนไฟฟ้า!B8</f>
        <v>เปลี่ยนหลอด T8 (36W) เป็นหลอด LED (18W)</v>
      </c>
      <c r="C27" s="249" t="s">
        <v>625</v>
      </c>
      <c r="D27" s="250"/>
      <c r="E27" s="251"/>
      <c r="F27" s="1858"/>
      <c r="G27" s="240"/>
    </row>
    <row r="28" spans="1:7" hidden="1">
      <c r="A28" s="1842"/>
      <c r="B28" s="820"/>
      <c r="C28" s="252" t="s">
        <v>626</v>
      </c>
      <c r="D28" s="247"/>
      <c r="E28" s="253"/>
      <c r="F28" s="1844"/>
      <c r="G28" s="240"/>
    </row>
    <row r="29" spans="1:7" hidden="1">
      <c r="A29" s="1842"/>
      <c r="B29" s="820"/>
      <c r="C29" s="1852"/>
      <c r="D29" s="1853"/>
      <c r="E29" s="1854"/>
      <c r="F29" s="1844"/>
      <c r="G29" s="240"/>
    </row>
    <row r="30" spans="1:7" hidden="1">
      <c r="A30" s="1842"/>
      <c r="B30" s="820"/>
      <c r="C30" s="1846"/>
      <c r="D30" s="1847"/>
      <c r="E30" s="1848"/>
      <c r="F30" s="1844"/>
      <c r="G30" s="240"/>
    </row>
    <row r="31" spans="1:7" hidden="1">
      <c r="A31" s="1842"/>
      <c r="B31" s="820"/>
      <c r="C31" s="252" t="s">
        <v>627</v>
      </c>
      <c r="D31" s="1849"/>
      <c r="E31" s="1850"/>
      <c r="F31" s="1844"/>
      <c r="G31" s="240"/>
    </row>
    <row r="32" spans="1:7" hidden="1">
      <c r="A32" s="1842"/>
      <c r="B32" s="820"/>
      <c r="C32" s="1855"/>
      <c r="D32" s="1856"/>
      <c r="E32" s="1857"/>
      <c r="F32" s="1844"/>
      <c r="G32" s="240"/>
    </row>
    <row r="33" spans="1:7" hidden="1">
      <c r="A33" s="1842"/>
      <c r="B33" s="820"/>
      <c r="C33" s="1851"/>
      <c r="D33" s="1849"/>
      <c r="E33" s="1850"/>
      <c r="F33" s="1844"/>
      <c r="G33" s="240"/>
    </row>
    <row r="34" spans="1:7" hidden="1">
      <c r="A34" s="1843"/>
      <c r="B34" s="821"/>
      <c r="C34" s="661"/>
      <c r="D34" s="662"/>
      <c r="E34" s="663"/>
      <c r="F34" s="1845"/>
      <c r="G34" s="240"/>
    </row>
    <row r="35" spans="1:7" hidden="1">
      <c r="A35" s="1842">
        <v>4</v>
      </c>
      <c r="B35" s="827" t="str">
        <f>แผนไฟฟ้า!B9</f>
        <v>เปลี่ยนหลอด T8 (18W) เป็นหลอด LED (9W)</v>
      </c>
      <c r="C35" s="252" t="s">
        <v>625</v>
      </c>
      <c r="D35" s="247"/>
      <c r="E35" s="257"/>
      <c r="F35" s="1844"/>
      <c r="G35" s="240"/>
    </row>
    <row r="36" spans="1:7" hidden="1">
      <c r="A36" s="1842"/>
      <c r="B36" s="820"/>
      <c r="C36" s="252" t="s">
        <v>626</v>
      </c>
      <c r="D36" s="247"/>
      <c r="E36" s="253"/>
      <c r="F36" s="1844"/>
      <c r="G36" s="240"/>
    </row>
    <row r="37" spans="1:7" hidden="1">
      <c r="A37" s="1842"/>
      <c r="B37" s="820"/>
      <c r="C37" s="1852"/>
      <c r="D37" s="1853"/>
      <c r="E37" s="1854"/>
      <c r="F37" s="1844"/>
      <c r="G37" s="240"/>
    </row>
    <row r="38" spans="1:7" hidden="1">
      <c r="A38" s="1842"/>
      <c r="B38" s="820"/>
      <c r="C38" s="1846"/>
      <c r="D38" s="1847"/>
      <c r="E38" s="1848"/>
      <c r="F38" s="1844"/>
      <c r="G38" s="240"/>
    </row>
    <row r="39" spans="1:7" hidden="1">
      <c r="A39" s="1842"/>
      <c r="B39" s="820"/>
      <c r="C39" s="252" t="s">
        <v>627</v>
      </c>
      <c r="D39" s="1849"/>
      <c r="E39" s="1850"/>
      <c r="F39" s="1844"/>
      <c r="G39" s="240"/>
    </row>
    <row r="40" spans="1:7" hidden="1">
      <c r="A40" s="1842"/>
      <c r="B40" s="820"/>
      <c r="C40" s="1855"/>
      <c r="D40" s="1856"/>
      <c r="E40" s="1857"/>
      <c r="F40" s="1844"/>
      <c r="G40" s="240"/>
    </row>
    <row r="41" spans="1:7" hidden="1">
      <c r="A41" s="1842"/>
      <c r="B41" s="820"/>
      <c r="C41" s="1851"/>
      <c r="D41" s="1849"/>
      <c r="E41" s="1850"/>
      <c r="F41" s="1844"/>
      <c r="G41" s="240"/>
    </row>
    <row r="42" spans="1:7" hidden="1">
      <c r="A42" s="1843"/>
      <c r="B42" s="821"/>
      <c r="C42" s="661"/>
      <c r="D42" s="662"/>
      <c r="E42" s="663"/>
      <c r="F42" s="1845"/>
      <c r="G42" s="240"/>
    </row>
    <row r="43" spans="1:7" hidden="1">
      <c r="A43" s="1859">
        <v>5</v>
      </c>
      <c r="B43" s="825" t="str">
        <f>แผนไฟฟ้า!B10</f>
        <v>เครื่องปรับอากาศประสิทธิภาพสูง Inverter</v>
      </c>
      <c r="C43" s="249" t="s">
        <v>625</v>
      </c>
      <c r="D43" s="250"/>
      <c r="E43" s="251"/>
      <c r="F43" s="1858"/>
      <c r="G43" s="240"/>
    </row>
    <row r="44" spans="1:7" hidden="1">
      <c r="A44" s="1842"/>
      <c r="B44" s="820"/>
      <c r="C44" s="252" t="s">
        <v>626</v>
      </c>
      <c r="D44" s="247"/>
      <c r="E44" s="253"/>
      <c r="F44" s="1844"/>
      <c r="G44" s="240"/>
    </row>
    <row r="45" spans="1:7" hidden="1">
      <c r="A45" s="1842"/>
      <c r="B45" s="820"/>
      <c r="C45" s="1852"/>
      <c r="D45" s="1853"/>
      <c r="E45" s="1854"/>
      <c r="F45" s="1844"/>
      <c r="G45" s="240"/>
    </row>
    <row r="46" spans="1:7" hidden="1">
      <c r="A46" s="1842"/>
      <c r="B46" s="820"/>
      <c r="C46" s="1846"/>
      <c r="D46" s="1847"/>
      <c r="E46" s="1848"/>
      <c r="F46" s="1844"/>
      <c r="G46" s="240"/>
    </row>
    <row r="47" spans="1:7" hidden="1">
      <c r="A47" s="1842"/>
      <c r="B47" s="820"/>
      <c r="C47" s="252" t="s">
        <v>627</v>
      </c>
      <c r="D47" s="1849"/>
      <c r="E47" s="1850"/>
      <c r="F47" s="1844"/>
      <c r="G47" s="240"/>
    </row>
    <row r="48" spans="1:7" hidden="1">
      <c r="A48" s="1842"/>
      <c r="B48" s="820"/>
      <c r="C48" s="1855"/>
      <c r="D48" s="1856"/>
      <c r="E48" s="1857"/>
      <c r="F48" s="1844"/>
      <c r="G48" s="240"/>
    </row>
    <row r="49" spans="1:7" hidden="1">
      <c r="A49" s="1842"/>
      <c r="B49" s="820"/>
      <c r="C49" s="1851"/>
      <c r="D49" s="1849"/>
      <c r="E49" s="1850"/>
      <c r="F49" s="1844"/>
      <c r="G49" s="240"/>
    </row>
    <row r="50" spans="1:7" hidden="1">
      <c r="A50" s="1843"/>
      <c r="B50" s="821"/>
      <c r="C50" s="661"/>
      <c r="D50" s="662"/>
      <c r="E50" s="663"/>
      <c r="F50" s="1845"/>
      <c r="G50" s="240"/>
    </row>
    <row r="51" spans="1:7" hidden="1">
      <c r="A51" s="1859">
        <v>5</v>
      </c>
      <c r="B51" s="819">
        <f>แผนไฟฟ้า!B11</f>
        <v>0</v>
      </c>
      <c r="C51" s="249" t="s">
        <v>625</v>
      </c>
      <c r="D51" s="250"/>
      <c r="E51" s="251"/>
      <c r="F51" s="1858"/>
      <c r="G51" s="240"/>
    </row>
    <row r="52" spans="1:7" hidden="1">
      <c r="A52" s="1842"/>
      <c r="B52" s="820"/>
      <c r="C52" s="252" t="s">
        <v>626</v>
      </c>
      <c r="D52" s="247"/>
      <c r="E52" s="253"/>
      <c r="F52" s="1844"/>
      <c r="G52" s="240"/>
    </row>
    <row r="53" spans="1:7" hidden="1">
      <c r="A53" s="1842"/>
      <c r="B53" s="820"/>
      <c r="C53" s="1852"/>
      <c r="D53" s="1853"/>
      <c r="E53" s="1854"/>
      <c r="F53" s="1844"/>
      <c r="G53" s="240"/>
    </row>
    <row r="54" spans="1:7" hidden="1">
      <c r="A54" s="1842"/>
      <c r="B54" s="820"/>
      <c r="C54" s="1846"/>
      <c r="D54" s="1847"/>
      <c r="E54" s="1848"/>
      <c r="F54" s="1844"/>
      <c r="G54" s="240"/>
    </row>
    <row r="55" spans="1:7" hidden="1">
      <c r="A55" s="1842"/>
      <c r="B55" s="820"/>
      <c r="C55" s="252" t="s">
        <v>627</v>
      </c>
      <c r="D55" s="1849"/>
      <c r="E55" s="1850"/>
      <c r="F55" s="1844"/>
      <c r="G55" s="240"/>
    </row>
    <row r="56" spans="1:7" hidden="1">
      <c r="A56" s="1842"/>
      <c r="B56" s="820"/>
      <c r="C56" s="1855"/>
      <c r="D56" s="1856"/>
      <c r="E56" s="1857"/>
      <c r="F56" s="1844"/>
      <c r="G56" s="240"/>
    </row>
    <row r="57" spans="1:7" hidden="1">
      <c r="A57" s="1842"/>
      <c r="B57" s="820"/>
      <c r="C57" s="293"/>
      <c r="D57" s="294"/>
      <c r="E57" s="295"/>
      <c r="F57" s="1844"/>
      <c r="G57" s="240"/>
    </row>
    <row r="58" spans="1:7" hidden="1">
      <c r="A58" s="1842"/>
      <c r="B58" s="820"/>
      <c r="C58" s="1851"/>
      <c r="D58" s="1849"/>
      <c r="E58" s="1850"/>
      <c r="F58" s="1844"/>
      <c r="G58" s="240"/>
    </row>
    <row r="59" spans="1:7" hidden="1">
      <c r="A59" s="1843"/>
      <c r="B59" s="821"/>
      <c r="C59" s="254"/>
      <c r="D59" s="255"/>
      <c r="E59" s="256"/>
      <c r="F59" s="1845"/>
      <c r="G59" s="240"/>
    </row>
    <row r="60" spans="1:7" hidden="1">
      <c r="A60" s="1859">
        <v>7</v>
      </c>
      <c r="B60" s="819">
        <f>แผนไฟฟ้า!B12</f>
        <v>0</v>
      </c>
      <c r="C60" s="249" t="s">
        <v>625</v>
      </c>
      <c r="D60" s="250"/>
      <c r="E60" s="251"/>
      <c r="F60" s="1858"/>
      <c r="G60" s="240"/>
    </row>
    <row r="61" spans="1:7" hidden="1">
      <c r="A61" s="1842"/>
      <c r="B61" s="820"/>
      <c r="C61" s="252" t="s">
        <v>626</v>
      </c>
      <c r="D61" s="247"/>
      <c r="E61" s="253"/>
      <c r="F61" s="1844"/>
      <c r="G61" s="240"/>
    </row>
    <row r="62" spans="1:7" hidden="1">
      <c r="A62" s="1842"/>
      <c r="B62" s="820"/>
      <c r="C62" s="1852"/>
      <c r="D62" s="1853"/>
      <c r="E62" s="1854"/>
      <c r="F62" s="1844"/>
      <c r="G62" s="240"/>
    </row>
    <row r="63" spans="1:7" hidden="1">
      <c r="A63" s="1842"/>
      <c r="B63" s="820"/>
      <c r="C63" s="1846"/>
      <c r="D63" s="1847"/>
      <c r="E63" s="1848"/>
      <c r="F63" s="1844"/>
      <c r="G63" s="240"/>
    </row>
    <row r="64" spans="1:7" hidden="1">
      <c r="A64" s="1842"/>
      <c r="B64" s="820"/>
      <c r="C64" s="252" t="s">
        <v>627</v>
      </c>
      <c r="D64" s="1849"/>
      <c r="E64" s="1850"/>
      <c r="F64" s="1844"/>
      <c r="G64" s="240"/>
    </row>
    <row r="65" spans="1:7" hidden="1">
      <c r="A65" s="1842"/>
      <c r="B65" s="820"/>
      <c r="C65" s="1855"/>
      <c r="D65" s="1856"/>
      <c r="E65" s="1857"/>
      <c r="F65" s="1844"/>
      <c r="G65" s="240"/>
    </row>
    <row r="66" spans="1:7" hidden="1">
      <c r="A66" s="1842"/>
      <c r="B66" s="820"/>
      <c r="C66" s="293"/>
      <c r="D66" s="294"/>
      <c r="E66" s="295"/>
      <c r="F66" s="1844"/>
      <c r="G66" s="240"/>
    </row>
    <row r="67" spans="1:7" hidden="1">
      <c r="A67" s="1842"/>
      <c r="B67" s="820"/>
      <c r="C67" s="1851"/>
      <c r="D67" s="1849"/>
      <c r="E67" s="1850"/>
      <c r="F67" s="1844"/>
      <c r="G67" s="240"/>
    </row>
    <row r="68" spans="1:7" hidden="1">
      <c r="A68" s="1843"/>
      <c r="B68" s="821"/>
      <c r="C68" s="254"/>
      <c r="D68" s="255"/>
      <c r="E68" s="256"/>
      <c r="F68" s="1845"/>
      <c r="G68" s="240"/>
    </row>
    <row r="69" spans="1:7" hidden="1">
      <c r="A69" s="1842">
        <v>8</v>
      </c>
      <c r="B69" s="813">
        <f>แผนไฟฟ้า!B13</f>
        <v>0</v>
      </c>
      <c r="C69" s="252" t="s">
        <v>625</v>
      </c>
      <c r="D69" s="247"/>
      <c r="E69" s="257"/>
      <c r="F69" s="1844"/>
      <c r="G69" s="240"/>
    </row>
    <row r="70" spans="1:7" hidden="1">
      <c r="A70" s="1842"/>
      <c r="B70" s="822"/>
      <c r="C70" s="252" t="s">
        <v>626</v>
      </c>
      <c r="D70" s="247"/>
      <c r="E70" s="253"/>
      <c r="F70" s="1844"/>
      <c r="G70" s="240"/>
    </row>
    <row r="71" spans="1:7" hidden="1">
      <c r="A71" s="1842"/>
      <c r="B71" s="822"/>
      <c r="C71" s="1852"/>
      <c r="D71" s="1853"/>
      <c r="E71" s="1854"/>
      <c r="F71" s="1844"/>
      <c r="G71" s="240"/>
    </row>
    <row r="72" spans="1:7" hidden="1">
      <c r="A72" s="1842"/>
      <c r="B72" s="822"/>
      <c r="C72" s="1846"/>
      <c r="D72" s="1847"/>
      <c r="E72" s="1848"/>
      <c r="F72" s="1844"/>
      <c r="G72" s="240"/>
    </row>
    <row r="73" spans="1:7" hidden="1">
      <c r="A73" s="1842"/>
      <c r="B73" s="822"/>
      <c r="C73" s="252" t="s">
        <v>627</v>
      </c>
      <c r="D73" s="1849"/>
      <c r="E73" s="1850"/>
      <c r="F73" s="1844"/>
      <c r="G73" s="240"/>
    </row>
    <row r="74" spans="1:7" hidden="1">
      <c r="A74" s="1842"/>
      <c r="B74" s="822"/>
      <c r="C74" s="1855"/>
      <c r="D74" s="1856"/>
      <c r="E74" s="1857"/>
      <c r="F74" s="1844"/>
      <c r="G74" s="240"/>
    </row>
    <row r="75" spans="1:7" hidden="1">
      <c r="A75" s="1842"/>
      <c r="B75" s="822"/>
      <c r="C75" s="1851"/>
      <c r="D75" s="1849"/>
      <c r="E75" s="1850"/>
      <c r="F75" s="1844"/>
      <c r="G75" s="240"/>
    </row>
    <row r="76" spans="1:7" hidden="1">
      <c r="A76" s="1843"/>
      <c r="B76" s="823"/>
      <c r="C76" s="254"/>
      <c r="D76" s="255"/>
      <c r="E76" s="256"/>
      <c r="F76" s="1845"/>
      <c r="G76" s="240"/>
    </row>
  </sheetData>
  <mergeCells count="58">
    <mergeCell ref="A8:F8"/>
    <mergeCell ref="C10:E10"/>
    <mergeCell ref="F11:F18"/>
    <mergeCell ref="F19:F26"/>
    <mergeCell ref="C22:E22"/>
    <mergeCell ref="A11:A18"/>
    <mergeCell ref="A19:A26"/>
    <mergeCell ref="C13:E13"/>
    <mergeCell ref="C14:E14"/>
    <mergeCell ref="D15:E15"/>
    <mergeCell ref="C17:E17"/>
    <mergeCell ref="C25:E25"/>
    <mergeCell ref="C24:E24"/>
    <mergeCell ref="D23:E23"/>
    <mergeCell ref="C16:E16"/>
    <mergeCell ref="C21:E21"/>
    <mergeCell ref="A35:A42"/>
    <mergeCell ref="A27:A34"/>
    <mergeCell ref="F43:F50"/>
    <mergeCell ref="C46:E46"/>
    <mergeCell ref="D47:E47"/>
    <mergeCell ref="C49:E49"/>
    <mergeCell ref="F35:F42"/>
    <mergeCell ref="C38:E38"/>
    <mergeCell ref="A43:A50"/>
    <mergeCell ref="D39:E39"/>
    <mergeCell ref="C33:E33"/>
    <mergeCell ref="C45:E45"/>
    <mergeCell ref="C48:E48"/>
    <mergeCell ref="A60:A68"/>
    <mergeCell ref="A51:A59"/>
    <mergeCell ref="F27:F34"/>
    <mergeCell ref="C41:E41"/>
    <mergeCell ref="C37:E37"/>
    <mergeCell ref="C40:E40"/>
    <mergeCell ref="C32:E32"/>
    <mergeCell ref="D31:E31"/>
    <mergeCell ref="C29:E29"/>
    <mergeCell ref="C30:E30"/>
    <mergeCell ref="F51:F59"/>
    <mergeCell ref="C54:E54"/>
    <mergeCell ref="D55:E55"/>
    <mergeCell ref="C58:E58"/>
    <mergeCell ref="C53:E53"/>
    <mergeCell ref="C56:E56"/>
    <mergeCell ref="F60:F68"/>
    <mergeCell ref="C63:E63"/>
    <mergeCell ref="D64:E64"/>
    <mergeCell ref="C67:E67"/>
    <mergeCell ref="C62:E62"/>
    <mergeCell ref="C65:E65"/>
    <mergeCell ref="A69:A76"/>
    <mergeCell ref="F69:F76"/>
    <mergeCell ref="C72:E72"/>
    <mergeCell ref="D73:E73"/>
    <mergeCell ref="C75:E75"/>
    <mergeCell ref="C71:E71"/>
    <mergeCell ref="C74:E74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99" firstPageNumber="64" orientation="portrait" useFirstPageNumber="1" r:id="rId1"/>
  <headerFooter>
    <oddFooter>&amp;C&amp;"TH SarabunPSK,ตัวหนา"&amp;16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4" r:id="rId7" name="Check Box 10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5" r:id="rId8" name="Check Box 11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96" r:id="rId9" name="Check Box 12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3" r:id="rId10" name="Check Box 79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4" r:id="rId11" name="Check Box 80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5" r:id="rId12" name="Check Box 81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6" r:id="rId13" name="Check Box 82">
              <controlPr defaultSize="0" autoFill="0" autoLine="0" autoPict="0">
                <anchor moveWithCells="1">
                  <from>
                    <xdr:col>2</xdr:col>
                    <xdr:colOff>45720</xdr:colOff>
                    <xdr:row>10</xdr:row>
                    <xdr:rowOff>0</xdr:rowOff>
                  </from>
                  <to>
                    <xdr:col>2</xdr:col>
                    <xdr:colOff>350520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7" r:id="rId14" name="Check Box 83">
              <controlPr defaultSize="0" autoFill="0" autoLine="0" autoPict="0">
                <anchor moveWithCells="1">
                  <from>
                    <xdr:col>2</xdr:col>
                    <xdr:colOff>45720</xdr:colOff>
                    <xdr:row>11</xdr:row>
                    <xdr:rowOff>0</xdr:rowOff>
                  </from>
                  <to>
                    <xdr:col>2</xdr:col>
                    <xdr:colOff>350520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8" r:id="rId15" name="Check Box 84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69" r:id="rId16" name="Check Box 85">
              <controlPr defaultSize="0" autoFill="0" autoLine="0" autoPict="0">
                <anchor moveWithCells="1">
                  <from>
                    <xdr:col>2</xdr:col>
                    <xdr:colOff>45720</xdr:colOff>
                    <xdr:row>18</xdr:row>
                    <xdr:rowOff>0</xdr:rowOff>
                  </from>
                  <to>
                    <xdr:col>2</xdr:col>
                    <xdr:colOff>350520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0" r:id="rId17" name="Check Box 86">
              <controlPr defaultSize="0" autoFill="0" autoLine="0" autoPict="0">
                <anchor moveWithCells="1">
                  <from>
                    <xdr:col>2</xdr:col>
                    <xdr:colOff>45720</xdr:colOff>
                    <xdr:row>19</xdr:row>
                    <xdr:rowOff>0</xdr:rowOff>
                  </from>
                  <to>
                    <xdr:col>2</xdr:col>
                    <xdr:colOff>350520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671" r:id="rId18" name="Check Box 87">
              <controlPr defaultSize="0" autoFill="0" autoLine="0" autoPict="0">
                <anchor moveWithCells="1">
                  <from>
                    <xdr:col>2</xdr:col>
                    <xdr:colOff>45720</xdr:colOff>
                    <xdr:row>22</xdr:row>
                    <xdr:rowOff>0</xdr:rowOff>
                  </from>
                  <to>
                    <xdr:col>2</xdr:col>
                    <xdr:colOff>350520</xdr:colOff>
                    <xdr:row>23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4"/>
  <sheetViews>
    <sheetView showGridLines="0" view="pageBreakPreview" zoomScaleNormal="100" zoomScaleSheetLayoutView="100" workbookViewId="0">
      <selection activeCell="E15" sqref="E15"/>
    </sheetView>
  </sheetViews>
  <sheetFormatPr defaultColWidth="9" defaultRowHeight="24.6"/>
  <cols>
    <col min="1" max="1" width="6.69921875" style="489" customWidth="1"/>
    <col min="2" max="2" width="6.19921875" style="489" customWidth="1"/>
    <col min="3" max="3" width="25.59765625" style="489" customWidth="1"/>
    <col min="4" max="5" width="9.59765625" style="489" customWidth="1"/>
    <col min="6" max="6" width="8.8984375" style="489" customWidth="1"/>
    <col min="7" max="7" width="10.09765625" style="489" customWidth="1"/>
    <col min="8" max="8" width="9.3984375" style="489" customWidth="1"/>
    <col min="9" max="9" width="7.19921875" style="489" customWidth="1"/>
    <col min="10" max="16384" width="9" style="489"/>
  </cols>
  <sheetData>
    <row r="1" spans="1:10" s="490" customFormat="1" ht="30">
      <c r="A1" s="1889" t="s">
        <v>930</v>
      </c>
      <c r="B1" s="1889"/>
      <c r="C1" s="1889"/>
      <c r="D1" s="1889"/>
      <c r="E1" s="1889"/>
      <c r="F1" s="1889"/>
      <c r="G1" s="1889"/>
      <c r="H1" s="1889"/>
      <c r="I1" s="1889"/>
    </row>
    <row r="2" spans="1:10" s="490" customFormat="1" ht="25.2" thickBot="1">
      <c r="B2" s="1890" t="s">
        <v>953</v>
      </c>
      <c r="C2" s="1890"/>
      <c r="D2" s="1890"/>
      <c r="E2" s="1890"/>
      <c r="F2" s="1890"/>
      <c r="G2" s="1890"/>
      <c r="H2" s="1890"/>
      <c r="I2" s="1890"/>
      <c r="J2" s="1891"/>
    </row>
    <row r="3" spans="1:10" s="490" customFormat="1">
      <c r="B3" s="1892" t="s">
        <v>931</v>
      </c>
      <c r="C3" s="1893"/>
      <c r="D3" s="1896" t="s">
        <v>932</v>
      </c>
      <c r="E3" s="1897"/>
      <c r="F3" s="1893"/>
      <c r="G3" s="1896" t="s">
        <v>933</v>
      </c>
      <c r="H3" s="1897"/>
      <c r="I3" s="1900"/>
      <c r="J3" s="1891"/>
    </row>
    <row r="4" spans="1:10" s="490" customFormat="1">
      <c r="B4" s="1894"/>
      <c r="C4" s="1895"/>
      <c r="D4" s="1898"/>
      <c r="E4" s="1899"/>
      <c r="F4" s="1895"/>
      <c r="G4" s="1898"/>
      <c r="H4" s="1899"/>
      <c r="I4" s="1901"/>
    </row>
    <row r="5" spans="1:10" s="490" customFormat="1">
      <c r="B5" s="491"/>
      <c r="C5" s="492" t="s">
        <v>934</v>
      </c>
      <c r="D5" s="1869">
        <f>'ขั้นตอนที่ 5'!G8</f>
        <v>10</v>
      </c>
      <c r="E5" s="1870"/>
      <c r="F5" s="1871"/>
      <c r="G5" s="1875">
        <f>('ผลการตรวจสอบ-วิเคราะห์ไฟฟ้า1'!K12+'ผลการตรวจสอบ-วิเคราะห์ไฟฟ้า1'!K32)*100/' ข้อมูลการใช้ไฟฟ้า '!F46</f>
        <v>13.379538167247128</v>
      </c>
      <c r="H5" s="1876"/>
      <c r="I5" s="1877"/>
    </row>
    <row r="6" spans="1:10" s="490" customFormat="1">
      <c r="B6" s="493"/>
      <c r="C6" s="494" t="s">
        <v>935</v>
      </c>
      <c r="D6" s="1872"/>
      <c r="E6" s="1873"/>
      <c r="F6" s="1874"/>
      <c r="G6" s="1878"/>
      <c r="H6" s="1879"/>
      <c r="I6" s="1880"/>
    </row>
    <row r="7" spans="1:10" s="490" customFormat="1">
      <c r="B7" s="491"/>
      <c r="C7" s="492" t="s">
        <v>936</v>
      </c>
      <c r="D7" s="1881">
        <f>+'ขั้นตอนที่ 5'!G9</f>
        <v>8.7402056337242584</v>
      </c>
      <c r="E7" s="1862"/>
      <c r="F7" s="1863"/>
      <c r="G7" s="1875">
        <f>'SEC (ทุกกรณี)'!O22</f>
        <v>6.948221824570342</v>
      </c>
      <c r="H7" s="1876"/>
      <c r="I7" s="1877"/>
    </row>
    <row r="8" spans="1:10" s="490" customFormat="1">
      <c r="B8" s="493"/>
      <c r="C8" s="494" t="s">
        <v>937</v>
      </c>
      <c r="D8" s="1882"/>
      <c r="E8" s="1883"/>
      <c r="F8" s="1884"/>
      <c r="G8" s="1878"/>
      <c r="H8" s="1879"/>
      <c r="I8" s="1880"/>
    </row>
    <row r="9" spans="1:10" s="490" customFormat="1">
      <c r="B9" s="491"/>
      <c r="C9" s="492" t="s">
        <v>936</v>
      </c>
      <c r="D9" s="1861"/>
      <c r="E9" s="1862"/>
      <c r="F9" s="1863"/>
      <c r="G9" s="1861"/>
      <c r="H9" s="1862"/>
      <c r="I9" s="1867"/>
    </row>
    <row r="10" spans="1:10" s="490" customFormat="1">
      <c r="B10" s="495"/>
      <c r="C10" s="494" t="s">
        <v>938</v>
      </c>
      <c r="D10" s="1885"/>
      <c r="E10" s="1886"/>
      <c r="F10" s="1887"/>
      <c r="G10" s="1885"/>
      <c r="H10" s="1886"/>
      <c r="I10" s="1888"/>
    </row>
    <row r="11" spans="1:10" s="490" customFormat="1">
      <c r="B11" s="491"/>
      <c r="C11" s="492" t="s">
        <v>936</v>
      </c>
      <c r="D11" s="1861"/>
      <c r="E11" s="1862"/>
      <c r="F11" s="1863"/>
      <c r="G11" s="1861"/>
      <c r="H11" s="1862"/>
      <c r="I11" s="1867"/>
    </row>
    <row r="12" spans="1:10" s="490" customFormat="1" ht="25.2" thickBot="1">
      <c r="B12" s="496"/>
      <c r="C12" s="497" t="s">
        <v>939</v>
      </c>
      <c r="D12" s="1864"/>
      <c r="E12" s="1865"/>
      <c r="F12" s="1866"/>
      <c r="G12" s="1864"/>
      <c r="H12" s="1865"/>
      <c r="I12" s="1868"/>
    </row>
    <row r="14" spans="1:10">
      <c r="G14" s="1499"/>
    </row>
  </sheetData>
  <mergeCells count="14">
    <mergeCell ref="A1:I1"/>
    <mergeCell ref="B2:I2"/>
    <mergeCell ref="J2:J3"/>
    <mergeCell ref="B3:C4"/>
    <mergeCell ref="D3:F4"/>
    <mergeCell ref="G3:I4"/>
    <mergeCell ref="D11:F12"/>
    <mergeCell ref="G11:I12"/>
    <mergeCell ref="D5:F6"/>
    <mergeCell ref="G5:I6"/>
    <mergeCell ref="D7:F8"/>
    <mergeCell ref="G7:I8"/>
    <mergeCell ref="D9:F10"/>
    <mergeCell ref="G9:I10"/>
  </mergeCells>
  <pageMargins left="0.39370078740157483" right="0.23622047244094491" top="0.78740157480314965" bottom="0.39370078740157483" header="0.51181102362204722" footer="0.15748031496062992"/>
  <pageSetup paperSize="9" scale="87" firstPageNumber="65" orientation="portrait" useFirstPageNumber="1" r:id="rId1"/>
  <headerFooter>
    <oddFooter>&amp;C65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1969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7620</xdr:rowOff>
                  </from>
                  <to>
                    <xdr:col>1</xdr:col>
                    <xdr:colOff>381000</xdr:colOff>
                    <xdr:row>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0" r:id="rId5" name="Check Box 2">
              <controlPr defaultSize="0" autoFill="0" autoLine="0" autoPict="0">
                <anchor moveWithCells="1">
                  <from>
                    <xdr:col>1</xdr:col>
                    <xdr:colOff>76200</xdr:colOff>
                    <xdr:row>6</xdr:row>
                    <xdr:rowOff>7620</xdr:rowOff>
                  </from>
                  <to>
                    <xdr:col>1</xdr:col>
                    <xdr:colOff>381000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1" r:id="rId6" name="Check Box 3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7620</xdr:rowOff>
                  </from>
                  <to>
                    <xdr:col>1</xdr:col>
                    <xdr:colOff>381000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72" r:id="rId7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7620</xdr:rowOff>
                  </from>
                  <to>
                    <xdr:col>1</xdr:col>
                    <xdr:colOff>381000</xdr:colOff>
                    <xdr:row>10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8"/>
  </sheetPr>
  <dimension ref="B2:L97"/>
  <sheetViews>
    <sheetView view="pageBreakPreview" zoomScale="75" zoomScaleSheetLayoutView="75" workbookViewId="0">
      <selection activeCell="H18" sqref="H18"/>
    </sheetView>
  </sheetViews>
  <sheetFormatPr defaultColWidth="9" defaultRowHeight="21"/>
  <cols>
    <col min="1" max="1" width="4.59765625" style="258" customWidth="1"/>
    <col min="2" max="2" width="11.19921875" style="258" customWidth="1"/>
    <col min="3" max="3" width="10.69921875" style="258" customWidth="1"/>
    <col min="4" max="4" width="15.09765625" style="258" customWidth="1"/>
    <col min="5" max="6" width="9.59765625" style="258" customWidth="1"/>
    <col min="7" max="7" width="7.19921875" style="258" customWidth="1"/>
    <col min="8" max="8" width="13.09765625" style="258" customWidth="1"/>
    <col min="9" max="9" width="11.59765625" style="258" customWidth="1"/>
    <col min="10" max="10" width="7.19921875" style="258" customWidth="1"/>
    <col min="11" max="11" width="13.09765625" style="258" customWidth="1"/>
    <col min="12" max="12" width="11.19921875" style="258" customWidth="1"/>
    <col min="13" max="16384" width="9" style="258"/>
  </cols>
  <sheetData>
    <row r="2" spans="2:12" ht="24.6">
      <c r="B2" s="1902" t="s">
        <v>106</v>
      </c>
      <c r="C2" s="1902"/>
      <c r="D2" s="1902"/>
      <c r="E2" s="1902"/>
      <c r="F2" s="1902"/>
      <c r="G2" s="1902"/>
      <c r="H2" s="1902"/>
      <c r="I2" s="1902"/>
      <c r="J2" s="1902"/>
      <c r="K2" s="1902"/>
      <c r="L2" s="1902"/>
    </row>
    <row r="3" spans="2:12" ht="24.6">
      <c r="B3" s="1902" t="s">
        <v>628</v>
      </c>
      <c r="C3" s="1902"/>
      <c r="D3" s="1902"/>
      <c r="E3" s="1902"/>
      <c r="F3" s="1902"/>
      <c r="G3" s="1902"/>
      <c r="H3" s="1902"/>
      <c r="I3" s="1902"/>
      <c r="J3" s="1902"/>
      <c r="K3" s="1902"/>
      <c r="L3" s="1902"/>
    </row>
    <row r="4" spans="2:12" ht="11.25" customHeight="1"/>
    <row r="5" spans="2:12">
      <c r="B5" s="259" t="s">
        <v>593</v>
      </c>
      <c r="C5" s="404" t="str">
        <f>มาตรการและเป้าหมายปี_64!B7</f>
        <v>บำรุงรักษาเครื่องปรับอากาศแบบแยกส่วน</v>
      </c>
      <c r="D5" s="260"/>
      <c r="E5" s="260"/>
      <c r="F5" s="260"/>
      <c r="G5" s="260"/>
      <c r="H5" s="260"/>
      <c r="I5" s="260"/>
    </row>
    <row r="6" spans="2:12">
      <c r="B6" s="261" t="s">
        <v>591</v>
      </c>
      <c r="C6" s="405">
        <v>1</v>
      </c>
      <c r="D6" s="262" t="s">
        <v>637</v>
      </c>
      <c r="E6" s="405">
        <v>2</v>
      </c>
      <c r="F6" s="258" t="s">
        <v>416</v>
      </c>
    </row>
    <row r="7" spans="2:12" ht="12" customHeight="1"/>
    <row r="8" spans="2:12" ht="21" customHeight="1">
      <c r="B8" s="1907" t="s">
        <v>629</v>
      </c>
      <c r="C8" s="1907"/>
      <c r="D8" s="1907" t="s">
        <v>721</v>
      </c>
      <c r="E8" s="1908" t="s">
        <v>633</v>
      </c>
      <c r="F8" s="1908"/>
      <c r="G8" s="1909" t="s">
        <v>635</v>
      </c>
      <c r="H8" s="1909"/>
      <c r="I8" s="1909"/>
      <c r="J8" s="1909"/>
      <c r="K8" s="1909"/>
      <c r="L8" s="1909"/>
    </row>
    <row r="9" spans="2:12">
      <c r="B9" s="1907"/>
      <c r="C9" s="1907"/>
      <c r="D9" s="1907"/>
      <c r="E9" s="1908"/>
      <c r="F9" s="1908"/>
      <c r="G9" s="1909" t="s">
        <v>636</v>
      </c>
      <c r="H9" s="1909"/>
      <c r="I9" s="1909"/>
      <c r="J9" s="1909" t="s">
        <v>632</v>
      </c>
      <c r="K9" s="1909"/>
      <c r="L9" s="1909"/>
    </row>
    <row r="10" spans="2:12" ht="21" customHeight="1">
      <c r="B10" s="1028" t="s">
        <v>630</v>
      </c>
      <c r="C10" s="1029" t="s">
        <v>632</v>
      </c>
      <c r="D10" s="1907"/>
      <c r="E10" s="1030" t="s">
        <v>630</v>
      </c>
      <c r="F10" s="1030" t="s">
        <v>634</v>
      </c>
      <c r="G10" s="1910" t="s">
        <v>409</v>
      </c>
      <c r="H10" s="1910"/>
      <c r="I10" s="1910"/>
      <c r="J10" s="1910" t="s">
        <v>409</v>
      </c>
      <c r="K10" s="1910"/>
      <c r="L10" s="1910"/>
    </row>
    <row r="11" spans="2:12">
      <c r="B11" s="1031" t="s">
        <v>631</v>
      </c>
      <c r="C11" s="1032"/>
      <c r="D11" s="1907"/>
      <c r="E11" s="1033" t="s">
        <v>362</v>
      </c>
      <c r="F11" s="1033" t="s">
        <v>362</v>
      </c>
      <c r="G11" s="1034" t="s">
        <v>418</v>
      </c>
      <c r="H11" s="1034" t="s">
        <v>404</v>
      </c>
      <c r="I11" s="1034" t="s">
        <v>419</v>
      </c>
      <c r="J11" s="1034" t="s">
        <v>418</v>
      </c>
      <c r="K11" s="1034" t="s">
        <v>404</v>
      </c>
      <c r="L11" s="1034" t="s">
        <v>419</v>
      </c>
    </row>
    <row r="12" spans="2:12" ht="41.4" customHeight="1">
      <c r="B12" s="1038" t="s">
        <v>1352</v>
      </c>
      <c r="C12" s="1038" t="s">
        <v>1352</v>
      </c>
      <c r="D12" s="1035" t="s">
        <v>1126</v>
      </c>
      <c r="E12" s="1041">
        <f>มาตรการและเป้าหมายปี_64!M7</f>
        <v>626383.56999999995</v>
      </c>
      <c r="F12" s="1041">
        <v>361095</v>
      </c>
      <c r="G12" s="1042"/>
      <c r="H12" s="1043">
        <f>มาตรการและเป้าหมายปี_64!F7</f>
        <v>186058.03125</v>
      </c>
      <c r="I12" s="1043">
        <f>มาตรการและเป้าหมายปี_64!G7</f>
        <v>681456.74357301928</v>
      </c>
      <c r="J12" s="1044"/>
      <c r="K12" s="1043">
        <f>H12</f>
        <v>186058.03125</v>
      </c>
      <c r="L12" s="1043">
        <f>I12</f>
        <v>681456.74357301928</v>
      </c>
    </row>
    <row r="13" spans="2:12" ht="22.8">
      <c r="B13" s="1039"/>
      <c r="C13" s="1039"/>
      <c r="D13" s="1036" t="s">
        <v>1127</v>
      </c>
      <c r="E13" s="1045"/>
      <c r="F13" s="1045"/>
      <c r="G13" s="1046"/>
      <c r="H13" s="1047"/>
      <c r="I13" s="1047"/>
      <c r="J13" s="1048"/>
      <c r="K13" s="1047"/>
      <c r="L13" s="1047"/>
    </row>
    <row r="14" spans="2:12" ht="22.8">
      <c r="B14" s="1040"/>
      <c r="C14" s="1040"/>
      <c r="D14" s="1037" t="s">
        <v>1128</v>
      </c>
      <c r="E14" s="1049"/>
      <c r="F14" s="1049"/>
      <c r="G14" s="1050"/>
      <c r="H14" s="1051"/>
      <c r="I14" s="1051"/>
      <c r="J14" s="1052"/>
      <c r="K14" s="1051"/>
      <c r="L14" s="1051"/>
    </row>
    <row r="15" spans="2:12">
      <c r="B15" s="272" t="s">
        <v>638</v>
      </c>
    </row>
    <row r="16" spans="2:12" ht="13.5" customHeight="1"/>
    <row r="17" spans="2:12">
      <c r="B17" s="258" t="s">
        <v>723</v>
      </c>
      <c r="E17" s="260"/>
      <c r="F17" s="260"/>
      <c r="G17" s="260"/>
      <c r="H17" s="260"/>
      <c r="I17" s="260"/>
      <c r="J17" s="260"/>
      <c r="K17" s="260"/>
      <c r="L17" s="260"/>
    </row>
    <row r="18" spans="2:12">
      <c r="B18" s="260"/>
      <c r="C18" s="260"/>
      <c r="D18" s="260"/>
      <c r="E18" s="273"/>
      <c r="F18" s="273"/>
      <c r="G18" s="273"/>
      <c r="H18" s="273"/>
      <c r="I18" s="273"/>
      <c r="J18" s="273"/>
      <c r="K18" s="273"/>
      <c r="L18" s="273"/>
    </row>
    <row r="19" spans="2:12"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</row>
    <row r="20" spans="2:12">
      <c r="B20" s="258" t="s">
        <v>722</v>
      </c>
      <c r="D20" s="260"/>
      <c r="E20" s="260"/>
      <c r="F20" s="273"/>
      <c r="G20" s="273"/>
      <c r="H20" s="273"/>
      <c r="I20" s="273"/>
      <c r="J20" s="273"/>
      <c r="K20" s="273"/>
      <c r="L20" s="273"/>
    </row>
    <row r="21" spans="2:12">
      <c r="B21" s="260"/>
      <c r="C21" s="260"/>
      <c r="D21" s="260"/>
      <c r="E21" s="273"/>
      <c r="F21" s="273"/>
      <c r="G21" s="273"/>
      <c r="H21" s="273"/>
      <c r="I21" s="273"/>
      <c r="J21" s="273"/>
      <c r="K21" s="273"/>
      <c r="L21" s="273"/>
    </row>
    <row r="22" spans="2:12" ht="30" customHeight="1">
      <c r="B22" s="1902" t="s">
        <v>1078</v>
      </c>
      <c r="C22" s="1902"/>
      <c r="D22" s="1902"/>
      <c r="E22" s="1902"/>
      <c r="F22" s="1902"/>
      <c r="G22" s="1902"/>
      <c r="H22" s="1902"/>
      <c r="I22" s="1902"/>
      <c r="J22" s="1902"/>
      <c r="K22" s="1902"/>
      <c r="L22" s="1902"/>
    </row>
    <row r="23" spans="2:12" ht="24.6">
      <c r="B23" s="1902" t="s">
        <v>628</v>
      </c>
      <c r="C23" s="1902"/>
      <c r="D23" s="1902"/>
      <c r="E23" s="1902"/>
      <c r="F23" s="1902"/>
      <c r="G23" s="1902"/>
      <c r="H23" s="1902"/>
      <c r="I23" s="1902"/>
      <c r="J23" s="1902"/>
      <c r="K23" s="1902"/>
      <c r="L23" s="1902"/>
    </row>
    <row r="24" spans="2:12" ht="11.25" customHeight="1"/>
    <row r="25" spans="2:12">
      <c r="B25" s="259" t="s">
        <v>593</v>
      </c>
      <c r="C25" s="404" t="str">
        <f>มาตรการและเป้าหมายปี_64!B8</f>
        <v>ลดชั่วโมงการใช้งานเครื่องปรับอากาศ</v>
      </c>
      <c r="D25" s="260"/>
      <c r="E25" s="260"/>
      <c r="F25" s="260"/>
      <c r="G25" s="260"/>
      <c r="H25" s="260"/>
      <c r="I25" s="260"/>
    </row>
    <row r="26" spans="2:12">
      <c r="B26" s="261" t="s">
        <v>591</v>
      </c>
      <c r="C26" s="405">
        <v>2</v>
      </c>
      <c r="D26" s="262" t="s">
        <v>637</v>
      </c>
      <c r="E26" s="405">
        <v>2</v>
      </c>
      <c r="F26" s="258" t="s">
        <v>416</v>
      </c>
    </row>
    <row r="27" spans="2:12" ht="12" customHeight="1"/>
    <row r="28" spans="2:12" ht="21" customHeight="1">
      <c r="B28" s="1907" t="s">
        <v>629</v>
      </c>
      <c r="C28" s="1907"/>
      <c r="D28" s="1907" t="s">
        <v>721</v>
      </c>
      <c r="E28" s="1908" t="s">
        <v>633</v>
      </c>
      <c r="F28" s="1908"/>
      <c r="G28" s="1909" t="s">
        <v>635</v>
      </c>
      <c r="H28" s="1909"/>
      <c r="I28" s="1909"/>
      <c r="J28" s="1909"/>
      <c r="K28" s="1909"/>
      <c r="L28" s="1909"/>
    </row>
    <row r="29" spans="2:12">
      <c r="B29" s="1907"/>
      <c r="C29" s="1907"/>
      <c r="D29" s="1907"/>
      <c r="E29" s="1908"/>
      <c r="F29" s="1908"/>
      <c r="G29" s="1909" t="s">
        <v>636</v>
      </c>
      <c r="H29" s="1909"/>
      <c r="I29" s="1909"/>
      <c r="J29" s="1909" t="s">
        <v>632</v>
      </c>
      <c r="K29" s="1909"/>
      <c r="L29" s="1909"/>
    </row>
    <row r="30" spans="2:12" ht="21" customHeight="1">
      <c r="B30" s="1028" t="s">
        <v>630</v>
      </c>
      <c r="C30" s="1029" t="s">
        <v>632</v>
      </c>
      <c r="D30" s="1907"/>
      <c r="E30" s="1030" t="s">
        <v>630</v>
      </c>
      <c r="F30" s="1030" t="s">
        <v>634</v>
      </c>
      <c r="G30" s="1910" t="s">
        <v>409</v>
      </c>
      <c r="H30" s="1910"/>
      <c r="I30" s="1910"/>
      <c r="J30" s="1910" t="s">
        <v>409</v>
      </c>
      <c r="K30" s="1910"/>
      <c r="L30" s="1910"/>
    </row>
    <row r="31" spans="2:12">
      <c r="B31" s="1031" t="s">
        <v>631</v>
      </c>
      <c r="C31" s="1032"/>
      <c r="D31" s="1907"/>
      <c r="E31" s="1033" t="s">
        <v>362</v>
      </c>
      <c r="F31" s="1033" t="s">
        <v>362</v>
      </c>
      <c r="G31" s="1034" t="s">
        <v>418</v>
      </c>
      <c r="H31" s="1034" t="s">
        <v>404</v>
      </c>
      <c r="I31" s="1034" t="s">
        <v>419</v>
      </c>
      <c r="J31" s="1034" t="s">
        <v>418</v>
      </c>
      <c r="K31" s="1034" t="s">
        <v>404</v>
      </c>
      <c r="L31" s="1034" t="s">
        <v>419</v>
      </c>
    </row>
    <row r="32" spans="2:12" ht="47.4" customHeight="1">
      <c r="B32" s="1038" t="s">
        <v>1352</v>
      </c>
      <c r="C32" s="1038" t="s">
        <v>1352</v>
      </c>
      <c r="D32" s="1035" t="s">
        <v>1126</v>
      </c>
      <c r="E32" s="1041" t="s">
        <v>148</v>
      </c>
      <c r="F32" s="1041" t="s">
        <v>148</v>
      </c>
      <c r="G32" s="1042"/>
      <c r="H32" s="1043">
        <f>มาตรการและเป้าหมายปี_64!F8</f>
        <v>901740</v>
      </c>
      <c r="I32" s="1043">
        <f>มาตรการและเป้าหมายปี_64!G8</f>
        <v>3302715.8237735853</v>
      </c>
      <c r="J32" s="1044"/>
      <c r="K32" s="1053">
        <f>H32</f>
        <v>901740</v>
      </c>
      <c r="L32" s="1053">
        <f>I32</f>
        <v>3302715.8237735853</v>
      </c>
    </row>
    <row r="33" spans="2:12" ht="23.4" customHeight="1">
      <c r="B33" s="1039"/>
      <c r="C33" s="1039"/>
      <c r="D33" s="1036" t="s">
        <v>1127</v>
      </c>
      <c r="E33" s="1045"/>
      <c r="F33" s="1045"/>
      <c r="G33" s="1046"/>
      <c r="H33" s="1047"/>
      <c r="I33" s="1047"/>
      <c r="J33" s="1048"/>
      <c r="K33" s="1054"/>
      <c r="L33" s="1054"/>
    </row>
    <row r="34" spans="2:12" ht="40.200000000000003" customHeight="1">
      <c r="B34" s="1040"/>
      <c r="C34" s="1040"/>
      <c r="D34" s="1037" t="s">
        <v>1128</v>
      </c>
      <c r="E34" s="1049"/>
      <c r="F34" s="1049"/>
      <c r="G34" s="1050"/>
      <c r="H34" s="1051"/>
      <c r="I34" s="1051"/>
      <c r="J34" s="1052"/>
      <c r="K34" s="1055"/>
      <c r="L34" s="1055"/>
    </row>
    <row r="35" spans="2:12">
      <c r="B35" s="272" t="s">
        <v>638</v>
      </c>
    </row>
    <row r="36" spans="2:12" ht="13.5" customHeight="1"/>
    <row r="37" spans="2:12">
      <c r="B37" s="258" t="s">
        <v>723</v>
      </c>
      <c r="E37" s="260"/>
      <c r="F37" s="260"/>
      <c r="G37" s="260"/>
      <c r="H37" s="260"/>
      <c r="I37" s="260"/>
      <c r="J37" s="260"/>
      <c r="K37" s="260"/>
      <c r="L37" s="260"/>
    </row>
    <row r="38" spans="2:12">
      <c r="B38" s="260"/>
      <c r="C38" s="260"/>
      <c r="D38" s="260"/>
      <c r="E38" s="273"/>
      <c r="F38" s="273"/>
      <c r="G38" s="273"/>
      <c r="H38" s="273"/>
      <c r="I38" s="273"/>
      <c r="J38" s="273"/>
      <c r="K38" s="273"/>
      <c r="L38" s="273"/>
    </row>
    <row r="39" spans="2:12">
      <c r="B39" s="273"/>
      <c r="C39" s="273"/>
      <c r="D39" s="273"/>
      <c r="E39" s="273"/>
      <c r="F39" s="273"/>
      <c r="G39" s="273"/>
      <c r="H39" s="273"/>
      <c r="I39" s="273"/>
      <c r="J39" s="273"/>
      <c r="K39" s="273"/>
      <c r="L39" s="273"/>
    </row>
    <row r="40" spans="2:12">
      <c r="B40" s="258" t="s">
        <v>722</v>
      </c>
      <c r="D40" s="260"/>
      <c r="E40" s="260"/>
      <c r="F40" s="273"/>
      <c r="G40" s="273"/>
      <c r="H40" s="273"/>
      <c r="I40" s="273"/>
      <c r="J40" s="273"/>
      <c r="K40" s="273"/>
      <c r="L40" s="273"/>
    </row>
    <row r="41" spans="2:12">
      <c r="B41" s="260"/>
      <c r="C41" s="260"/>
      <c r="D41" s="260"/>
      <c r="E41" s="273"/>
      <c r="F41" s="273"/>
      <c r="G41" s="273"/>
      <c r="H41" s="273"/>
      <c r="I41" s="273"/>
      <c r="J41" s="273"/>
      <c r="K41" s="273"/>
      <c r="L41" s="273"/>
    </row>
    <row r="42" spans="2:12" ht="36" hidden="1" customHeight="1">
      <c r="B42" s="1902" t="s">
        <v>258</v>
      </c>
      <c r="C42" s="1902"/>
      <c r="D42" s="1902"/>
      <c r="E42" s="1902"/>
      <c r="F42" s="1902"/>
      <c r="G42" s="1902"/>
      <c r="H42" s="1902"/>
      <c r="I42" s="1902"/>
      <c r="J42" s="1902"/>
      <c r="K42" s="1902"/>
      <c r="L42" s="1902"/>
    </row>
    <row r="43" spans="2:12" ht="24.6" hidden="1">
      <c r="B43" s="1902" t="s">
        <v>628</v>
      </c>
      <c r="C43" s="1902"/>
      <c r="D43" s="1902"/>
      <c r="E43" s="1902"/>
      <c r="F43" s="1902"/>
      <c r="G43" s="1902"/>
      <c r="H43" s="1902"/>
      <c r="I43" s="1902"/>
      <c r="J43" s="1902"/>
      <c r="K43" s="1902"/>
      <c r="L43" s="1902"/>
    </row>
    <row r="44" spans="2:12" ht="11.25" hidden="1" customHeight="1"/>
    <row r="45" spans="2:12" hidden="1">
      <c r="B45" s="259" t="s">
        <v>593</v>
      </c>
      <c r="C45" s="410" t="str">
        <f>มาตรการและเป้าหมายปี_64!B9</f>
        <v>เปลี่ยนหลอด T8 (36W) เป็นหลอด LED (18W)</v>
      </c>
      <c r="D45" s="260"/>
      <c r="E45" s="260"/>
      <c r="F45" s="260"/>
      <c r="G45" s="260"/>
      <c r="H45" s="260"/>
      <c r="I45" s="260"/>
    </row>
    <row r="46" spans="2:12" hidden="1">
      <c r="B46" s="261" t="s">
        <v>591</v>
      </c>
      <c r="C46" s="405">
        <v>3</v>
      </c>
      <c r="D46" s="262" t="s">
        <v>637</v>
      </c>
      <c r="E46" s="405">
        <v>5</v>
      </c>
      <c r="F46" s="258" t="s">
        <v>416</v>
      </c>
    </row>
    <row r="47" spans="2:12" ht="12" hidden="1" customHeight="1"/>
    <row r="48" spans="2:12" ht="21" hidden="1" customHeight="1">
      <c r="B48" s="1903" t="s">
        <v>629</v>
      </c>
      <c r="C48" s="1903"/>
      <c r="D48" s="1903" t="s">
        <v>721</v>
      </c>
      <c r="E48" s="1904" t="s">
        <v>633</v>
      </c>
      <c r="F48" s="1904"/>
      <c r="G48" s="1905" t="s">
        <v>635</v>
      </c>
      <c r="H48" s="1905"/>
      <c r="I48" s="1905"/>
      <c r="J48" s="1905"/>
      <c r="K48" s="1905"/>
      <c r="L48" s="1905"/>
    </row>
    <row r="49" spans="2:12" hidden="1">
      <c r="B49" s="1903"/>
      <c r="C49" s="1903"/>
      <c r="D49" s="1903"/>
      <c r="E49" s="1904"/>
      <c r="F49" s="1904"/>
      <c r="G49" s="1905" t="s">
        <v>636</v>
      </c>
      <c r="H49" s="1905"/>
      <c r="I49" s="1905"/>
      <c r="J49" s="1905" t="s">
        <v>632</v>
      </c>
      <c r="K49" s="1905"/>
      <c r="L49" s="1905"/>
    </row>
    <row r="50" spans="2:12" ht="21" hidden="1" customHeight="1">
      <c r="B50" s="263" t="s">
        <v>630</v>
      </c>
      <c r="C50" s="264" t="s">
        <v>632</v>
      </c>
      <c r="D50" s="1903"/>
      <c r="E50" s="265" t="s">
        <v>630</v>
      </c>
      <c r="F50" s="265" t="s">
        <v>634</v>
      </c>
      <c r="G50" s="1906" t="s">
        <v>409</v>
      </c>
      <c r="H50" s="1906"/>
      <c r="I50" s="1906"/>
      <c r="J50" s="1906" t="s">
        <v>409</v>
      </c>
      <c r="K50" s="1906"/>
      <c r="L50" s="1906"/>
    </row>
    <row r="51" spans="2:12" hidden="1">
      <c r="B51" s="267" t="s">
        <v>631</v>
      </c>
      <c r="C51" s="268"/>
      <c r="D51" s="1903"/>
      <c r="E51" s="269" t="s">
        <v>362</v>
      </c>
      <c r="F51" s="269" t="s">
        <v>362</v>
      </c>
      <c r="G51" s="266" t="s">
        <v>418</v>
      </c>
      <c r="H51" s="266" t="s">
        <v>404</v>
      </c>
      <c r="I51" s="266" t="s">
        <v>419</v>
      </c>
      <c r="J51" s="266" t="s">
        <v>418</v>
      </c>
      <c r="K51" s="266" t="s">
        <v>404</v>
      </c>
      <c r="L51" s="266" t="s">
        <v>419</v>
      </c>
    </row>
    <row r="52" spans="2:12" ht="112.5" hidden="1" customHeight="1">
      <c r="B52" s="408" t="s">
        <v>1045</v>
      </c>
      <c r="C52" s="408" t="s">
        <v>1045</v>
      </c>
      <c r="D52" s="407" t="s">
        <v>257</v>
      </c>
      <c r="E52" s="406">
        <f>มาตรการและเป้าหมายปี_64!M9</f>
        <v>0</v>
      </c>
      <c r="F52" s="406">
        <f>E52</f>
        <v>0</v>
      </c>
      <c r="G52" s="270"/>
      <c r="H52" s="409">
        <f>มาตรการและเป้าหมายปี_64!F9</f>
        <v>0</v>
      </c>
      <c r="I52" s="409">
        <f>มาตรการและเป้าหมายปี_64!G9</f>
        <v>0</v>
      </c>
      <c r="J52" s="271"/>
      <c r="K52" s="409">
        <f>H52</f>
        <v>0</v>
      </c>
      <c r="L52" s="409">
        <f>I52</f>
        <v>0</v>
      </c>
    </row>
    <row r="53" spans="2:12" hidden="1">
      <c r="B53" s="272" t="s">
        <v>638</v>
      </c>
    </row>
    <row r="54" spans="2:12" hidden="1">
      <c r="B54" s="258" t="s">
        <v>723</v>
      </c>
      <c r="E54" s="260"/>
      <c r="F54" s="260"/>
      <c r="G54" s="260"/>
      <c r="H54" s="260"/>
      <c r="I54" s="260"/>
      <c r="J54" s="260"/>
      <c r="K54" s="260"/>
      <c r="L54" s="260"/>
    </row>
    <row r="55" spans="2:12" hidden="1">
      <c r="B55" s="260"/>
      <c r="C55" s="260"/>
      <c r="D55" s="260"/>
      <c r="E55" s="273"/>
      <c r="F55" s="273"/>
      <c r="G55" s="273"/>
      <c r="H55" s="273"/>
      <c r="I55" s="273"/>
      <c r="J55" s="273"/>
      <c r="K55" s="273"/>
      <c r="L55" s="273"/>
    </row>
    <row r="56" spans="2:12" hidden="1">
      <c r="B56" s="273"/>
      <c r="C56" s="273"/>
      <c r="D56" s="273"/>
      <c r="E56" s="273"/>
      <c r="F56" s="273"/>
      <c r="G56" s="273"/>
      <c r="H56" s="273"/>
      <c r="I56" s="273"/>
      <c r="J56" s="273"/>
      <c r="K56" s="273"/>
      <c r="L56" s="273"/>
    </row>
    <row r="57" spans="2:12" hidden="1">
      <c r="B57" s="258" t="s">
        <v>722</v>
      </c>
      <c r="D57" s="260"/>
      <c r="E57" s="260"/>
      <c r="F57" s="273"/>
      <c r="G57" s="273"/>
      <c r="H57" s="273"/>
      <c r="I57" s="273"/>
      <c r="J57" s="273"/>
      <c r="K57" s="273"/>
      <c r="L57" s="273"/>
    </row>
    <row r="58" spans="2:12" hidden="1">
      <c r="B58" s="260"/>
      <c r="C58" s="260"/>
      <c r="D58" s="260"/>
      <c r="E58" s="273"/>
      <c r="F58" s="273"/>
      <c r="G58" s="273"/>
      <c r="H58" s="273"/>
      <c r="I58" s="273"/>
      <c r="J58" s="273"/>
      <c r="K58" s="273"/>
      <c r="L58" s="273"/>
    </row>
    <row r="59" spans="2:12" hidden="1">
      <c r="B59" s="260"/>
      <c r="C59" s="260"/>
      <c r="D59" s="260"/>
      <c r="E59" s="273"/>
      <c r="F59" s="273"/>
      <c r="G59" s="273"/>
      <c r="H59" s="273"/>
      <c r="I59" s="273"/>
      <c r="J59" s="273"/>
      <c r="K59" s="273"/>
      <c r="L59" s="273"/>
    </row>
    <row r="60" spans="2:12" ht="24.6" hidden="1">
      <c r="B60" s="1902" t="s">
        <v>258</v>
      </c>
      <c r="C60" s="1902"/>
      <c r="D60" s="1902"/>
      <c r="E60" s="1902"/>
      <c r="F60" s="1902"/>
      <c r="G60" s="1902"/>
      <c r="H60" s="1902"/>
      <c r="I60" s="1902"/>
      <c r="J60" s="1902"/>
      <c r="K60" s="1902"/>
      <c r="L60" s="1902"/>
    </row>
    <row r="61" spans="2:12" ht="24.6" hidden="1">
      <c r="B61" s="1902" t="s">
        <v>628</v>
      </c>
      <c r="C61" s="1902"/>
      <c r="D61" s="1902"/>
      <c r="E61" s="1902"/>
      <c r="F61" s="1902"/>
      <c r="G61" s="1902"/>
      <c r="H61" s="1902"/>
      <c r="I61" s="1902"/>
      <c r="J61" s="1902"/>
      <c r="K61" s="1902"/>
      <c r="L61" s="1902"/>
    </row>
    <row r="62" spans="2:12" ht="11.25" hidden="1" customHeight="1"/>
    <row r="63" spans="2:12" hidden="1">
      <c r="B63" s="259" t="s">
        <v>593</v>
      </c>
      <c r="C63" s="404" t="str">
        <f>มาตรการและเป้าหมายปี_64!B10</f>
        <v>เปลี่ยนหลอด T8 (18W) เป็นหลอด LED (9W)</v>
      </c>
      <c r="D63" s="260"/>
      <c r="E63" s="260"/>
      <c r="F63" s="260"/>
      <c r="G63" s="260"/>
      <c r="H63" s="260"/>
      <c r="I63" s="260"/>
    </row>
    <row r="64" spans="2:12" hidden="1">
      <c r="B64" s="261" t="s">
        <v>591</v>
      </c>
      <c r="C64" s="405">
        <v>4</v>
      </c>
      <c r="D64" s="262" t="s">
        <v>637</v>
      </c>
      <c r="E64" s="405">
        <v>5</v>
      </c>
      <c r="F64" s="258" t="s">
        <v>416</v>
      </c>
    </row>
    <row r="65" spans="2:12" ht="12" hidden="1" customHeight="1"/>
    <row r="66" spans="2:12" ht="21" hidden="1" customHeight="1">
      <c r="B66" s="1903" t="s">
        <v>629</v>
      </c>
      <c r="C66" s="1903"/>
      <c r="D66" s="1903" t="s">
        <v>721</v>
      </c>
      <c r="E66" s="1904" t="s">
        <v>633</v>
      </c>
      <c r="F66" s="1904"/>
      <c r="G66" s="1905" t="s">
        <v>635</v>
      </c>
      <c r="H66" s="1905"/>
      <c r="I66" s="1905"/>
      <c r="J66" s="1905"/>
      <c r="K66" s="1905"/>
      <c r="L66" s="1905"/>
    </row>
    <row r="67" spans="2:12" hidden="1">
      <c r="B67" s="1903"/>
      <c r="C67" s="1903"/>
      <c r="D67" s="1903"/>
      <c r="E67" s="1904"/>
      <c r="F67" s="1904"/>
      <c r="G67" s="1905" t="s">
        <v>636</v>
      </c>
      <c r="H67" s="1905"/>
      <c r="I67" s="1905"/>
      <c r="J67" s="1905" t="s">
        <v>632</v>
      </c>
      <c r="K67" s="1905"/>
      <c r="L67" s="1905"/>
    </row>
    <row r="68" spans="2:12" ht="21" hidden="1" customHeight="1">
      <c r="B68" s="263" t="s">
        <v>630</v>
      </c>
      <c r="C68" s="264" t="s">
        <v>632</v>
      </c>
      <c r="D68" s="1903"/>
      <c r="E68" s="265" t="s">
        <v>630</v>
      </c>
      <c r="F68" s="265" t="s">
        <v>634</v>
      </c>
      <c r="G68" s="1906" t="s">
        <v>409</v>
      </c>
      <c r="H68" s="1906"/>
      <c r="I68" s="1906"/>
      <c r="J68" s="1906" t="s">
        <v>409</v>
      </c>
      <c r="K68" s="1906"/>
      <c r="L68" s="1906"/>
    </row>
    <row r="69" spans="2:12" hidden="1">
      <c r="B69" s="267" t="s">
        <v>631</v>
      </c>
      <c r="C69" s="268"/>
      <c r="D69" s="1903"/>
      <c r="E69" s="269" t="s">
        <v>362</v>
      </c>
      <c r="F69" s="269" t="s">
        <v>362</v>
      </c>
      <c r="G69" s="266" t="s">
        <v>418</v>
      </c>
      <c r="H69" s="266" t="s">
        <v>404</v>
      </c>
      <c r="I69" s="266" t="s">
        <v>419</v>
      </c>
      <c r="J69" s="266" t="s">
        <v>418</v>
      </c>
      <c r="K69" s="266" t="s">
        <v>404</v>
      </c>
      <c r="L69" s="266" t="s">
        <v>419</v>
      </c>
    </row>
    <row r="70" spans="2:12" ht="112.5" hidden="1" customHeight="1">
      <c r="B70" s="408" t="s">
        <v>1045</v>
      </c>
      <c r="C70" s="408" t="s">
        <v>1045</v>
      </c>
      <c r="D70" s="407" t="str">
        <f>D52</f>
        <v>แล้วเสร็จ</v>
      </c>
      <c r="E70" s="406">
        <f>มาตรการและเป้าหมายปี_64!M10</f>
        <v>0</v>
      </c>
      <c r="F70" s="406">
        <f>E70</f>
        <v>0</v>
      </c>
      <c r="G70" s="270"/>
      <c r="H70" s="409">
        <f>มาตรการและเป้าหมายปี_64!F10</f>
        <v>0</v>
      </c>
      <c r="I70" s="409">
        <f>มาตรการและเป้าหมายปี_64!G10</f>
        <v>0</v>
      </c>
      <c r="J70" s="271"/>
      <c r="K70" s="409">
        <f>H70</f>
        <v>0</v>
      </c>
      <c r="L70" s="409">
        <f>I70</f>
        <v>0</v>
      </c>
    </row>
    <row r="71" spans="2:12" hidden="1">
      <c r="B71" s="272" t="s">
        <v>638</v>
      </c>
    </row>
    <row r="72" spans="2:12" ht="13.5" hidden="1" customHeight="1"/>
    <row r="73" spans="2:12" hidden="1">
      <c r="B73" s="258" t="s">
        <v>723</v>
      </c>
      <c r="E73" s="260"/>
      <c r="F73" s="260"/>
      <c r="G73" s="260"/>
      <c r="H73" s="260"/>
      <c r="I73" s="260"/>
      <c r="J73" s="260"/>
      <c r="K73" s="260"/>
      <c r="L73" s="260"/>
    </row>
    <row r="74" spans="2:12" hidden="1">
      <c r="B74" s="260"/>
      <c r="C74" s="260"/>
      <c r="D74" s="260"/>
      <c r="E74" s="273"/>
      <c r="F74" s="273"/>
      <c r="G74" s="273"/>
      <c r="H74" s="273"/>
      <c r="I74" s="273"/>
      <c r="J74" s="273"/>
      <c r="K74" s="273"/>
      <c r="L74" s="273"/>
    </row>
    <row r="75" spans="2:12" hidden="1"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</row>
    <row r="76" spans="2:12" hidden="1">
      <c r="B76" s="258" t="s">
        <v>722</v>
      </c>
      <c r="D76" s="260"/>
      <c r="E76" s="260"/>
      <c r="F76" s="273"/>
      <c r="G76" s="273"/>
      <c r="H76" s="273"/>
      <c r="I76" s="273"/>
      <c r="J76" s="273"/>
      <c r="K76" s="273"/>
      <c r="L76" s="273"/>
    </row>
    <row r="77" spans="2:12" hidden="1">
      <c r="B77" s="260"/>
      <c r="C77" s="260"/>
      <c r="D77" s="260"/>
      <c r="E77" s="273"/>
      <c r="F77" s="273"/>
      <c r="G77" s="273"/>
      <c r="H77" s="273"/>
      <c r="I77" s="273"/>
      <c r="J77" s="273"/>
      <c r="K77" s="273"/>
      <c r="L77" s="273"/>
    </row>
    <row r="78" spans="2:12" s="248" customFormat="1" hidden="1">
      <c r="F78" s="274"/>
      <c r="G78" s="274"/>
      <c r="H78" s="274"/>
      <c r="I78" s="274"/>
      <c r="J78" s="274"/>
      <c r="K78" s="274"/>
      <c r="L78" s="274"/>
    </row>
    <row r="79" spans="2:12" ht="24.6" hidden="1">
      <c r="B79" s="1902" t="s">
        <v>1046</v>
      </c>
      <c r="C79" s="1902"/>
      <c r="D79" s="1902"/>
      <c r="E79" s="1902"/>
      <c r="F79" s="1902"/>
      <c r="G79" s="1902"/>
      <c r="H79" s="1902"/>
      <c r="I79" s="1902"/>
      <c r="J79" s="1902"/>
      <c r="K79" s="1902"/>
      <c r="L79" s="1902"/>
    </row>
    <row r="80" spans="2:12" ht="24.6" hidden="1">
      <c r="B80" s="1902" t="s">
        <v>628</v>
      </c>
      <c r="C80" s="1902"/>
      <c r="D80" s="1902"/>
      <c r="E80" s="1902"/>
      <c r="F80" s="1902"/>
      <c r="G80" s="1902"/>
      <c r="H80" s="1902"/>
      <c r="I80" s="1902"/>
      <c r="J80" s="1902"/>
      <c r="K80" s="1902"/>
      <c r="L80" s="1902"/>
    </row>
    <row r="81" spans="2:12" ht="11.25" hidden="1" customHeight="1"/>
    <row r="82" spans="2:12" hidden="1">
      <c r="B82" s="259" t="s">
        <v>593</v>
      </c>
      <c r="C82" s="404" t="str">
        <f>มาตรการและเป้าหมายปี_64!B11</f>
        <v>เครื่องปรับอากาศประสิทธิภาพสูง Inverter</v>
      </c>
      <c r="D82" s="260"/>
      <c r="E82" s="260"/>
      <c r="F82" s="260"/>
      <c r="G82" s="260"/>
      <c r="H82" s="260"/>
      <c r="I82" s="260"/>
    </row>
    <row r="83" spans="2:12" hidden="1">
      <c r="B83" s="261" t="s">
        <v>591</v>
      </c>
      <c r="C83" s="405">
        <v>5</v>
      </c>
      <c r="D83" s="262" t="s">
        <v>637</v>
      </c>
      <c r="E83" s="405">
        <v>5</v>
      </c>
      <c r="F83" s="258" t="s">
        <v>416</v>
      </c>
    </row>
    <row r="84" spans="2:12" ht="12" hidden="1" customHeight="1"/>
    <row r="85" spans="2:12" ht="21" hidden="1" customHeight="1">
      <c r="B85" s="1903" t="s">
        <v>629</v>
      </c>
      <c r="C85" s="1903"/>
      <c r="D85" s="1903" t="s">
        <v>721</v>
      </c>
      <c r="E85" s="1904" t="s">
        <v>633</v>
      </c>
      <c r="F85" s="1904"/>
      <c r="G85" s="1905" t="s">
        <v>635</v>
      </c>
      <c r="H85" s="1905"/>
      <c r="I85" s="1905"/>
      <c r="J85" s="1905"/>
      <c r="K85" s="1905"/>
      <c r="L85" s="1905"/>
    </row>
    <row r="86" spans="2:12" hidden="1">
      <c r="B86" s="1903"/>
      <c r="C86" s="1903"/>
      <c r="D86" s="1903"/>
      <c r="E86" s="1904"/>
      <c r="F86" s="1904"/>
      <c r="G86" s="1905" t="s">
        <v>636</v>
      </c>
      <c r="H86" s="1905"/>
      <c r="I86" s="1905"/>
      <c r="J86" s="1905" t="s">
        <v>632</v>
      </c>
      <c r="K86" s="1905"/>
      <c r="L86" s="1905"/>
    </row>
    <row r="87" spans="2:12" ht="21" hidden="1" customHeight="1">
      <c r="B87" s="263" t="s">
        <v>630</v>
      </c>
      <c r="C87" s="264" t="s">
        <v>632</v>
      </c>
      <c r="D87" s="1903"/>
      <c r="E87" s="265" t="s">
        <v>630</v>
      </c>
      <c r="F87" s="265" t="s">
        <v>634</v>
      </c>
      <c r="G87" s="1906" t="s">
        <v>409</v>
      </c>
      <c r="H87" s="1906"/>
      <c r="I87" s="1906"/>
      <c r="J87" s="1906" t="s">
        <v>409</v>
      </c>
      <c r="K87" s="1906"/>
      <c r="L87" s="1906"/>
    </row>
    <row r="88" spans="2:12" hidden="1">
      <c r="B88" s="267" t="s">
        <v>631</v>
      </c>
      <c r="C88" s="268"/>
      <c r="D88" s="1903"/>
      <c r="E88" s="269" t="s">
        <v>362</v>
      </c>
      <c r="F88" s="269" t="s">
        <v>362</v>
      </c>
      <c r="G88" s="666" t="s">
        <v>418</v>
      </c>
      <c r="H88" s="666" t="s">
        <v>404</v>
      </c>
      <c r="I88" s="666" t="s">
        <v>419</v>
      </c>
      <c r="J88" s="666" t="s">
        <v>418</v>
      </c>
      <c r="K88" s="666" t="s">
        <v>404</v>
      </c>
      <c r="L88" s="666" t="s">
        <v>419</v>
      </c>
    </row>
    <row r="89" spans="2:12" ht="112.5" hidden="1" customHeight="1">
      <c r="B89" s="408" t="s">
        <v>1045</v>
      </c>
      <c r="C89" s="408" t="s">
        <v>1045</v>
      </c>
      <c r="D89" s="407" t="str">
        <f>D70</f>
        <v>แล้วเสร็จ</v>
      </c>
      <c r="E89" s="406">
        <f>มาตรการและเป้าหมายปี_64!M11</f>
        <v>0</v>
      </c>
      <c r="F89" s="406">
        <f>E89</f>
        <v>0</v>
      </c>
      <c r="G89" s="270"/>
      <c r="H89" s="409">
        <f>มาตรการและเป้าหมายปี_64!F11</f>
        <v>0</v>
      </c>
      <c r="I89" s="409">
        <f>มาตรการและเป้าหมายปี_64!G11</f>
        <v>0</v>
      </c>
      <c r="J89" s="271"/>
      <c r="K89" s="409">
        <f>H89</f>
        <v>0</v>
      </c>
      <c r="L89" s="409">
        <f>I89</f>
        <v>0</v>
      </c>
    </row>
    <row r="90" spans="2:12" hidden="1">
      <c r="B90" s="272" t="s">
        <v>638</v>
      </c>
    </row>
    <row r="91" spans="2:12" ht="13.5" hidden="1" customHeight="1"/>
    <row r="92" spans="2:12" hidden="1">
      <c r="B92" s="258" t="s">
        <v>723</v>
      </c>
      <c r="E92" s="260"/>
      <c r="F92" s="260"/>
      <c r="G92" s="260"/>
      <c r="H92" s="260"/>
      <c r="I92" s="260"/>
      <c r="J92" s="260"/>
      <c r="K92" s="260"/>
      <c r="L92" s="260"/>
    </row>
    <row r="93" spans="2:12" hidden="1">
      <c r="B93" s="260"/>
      <c r="C93" s="260"/>
      <c r="D93" s="260"/>
      <c r="E93" s="273"/>
      <c r="F93" s="273"/>
      <c r="G93" s="273"/>
      <c r="H93" s="273"/>
      <c r="I93" s="273"/>
      <c r="J93" s="273"/>
      <c r="K93" s="273"/>
      <c r="L93" s="273"/>
    </row>
    <row r="94" spans="2:12" hidden="1">
      <c r="B94" s="273"/>
      <c r="C94" s="273"/>
      <c r="D94" s="273"/>
      <c r="E94" s="273"/>
      <c r="F94" s="273"/>
      <c r="G94" s="273"/>
      <c r="H94" s="273"/>
      <c r="I94" s="273"/>
      <c r="J94" s="273"/>
      <c r="K94" s="273"/>
      <c r="L94" s="273"/>
    </row>
    <row r="95" spans="2:12" hidden="1">
      <c r="B95" s="258" t="s">
        <v>722</v>
      </c>
      <c r="D95" s="260"/>
      <c r="E95" s="260"/>
      <c r="F95" s="273"/>
      <c r="G95" s="273"/>
      <c r="H95" s="273"/>
      <c r="I95" s="273"/>
      <c r="J95" s="273"/>
      <c r="K95" s="273"/>
      <c r="L95" s="273"/>
    </row>
    <row r="96" spans="2:12" hidden="1">
      <c r="B96" s="260"/>
      <c r="C96" s="260"/>
      <c r="D96" s="260"/>
      <c r="E96" s="273"/>
      <c r="F96" s="273"/>
      <c r="G96" s="273"/>
      <c r="H96" s="273"/>
      <c r="I96" s="273"/>
      <c r="J96" s="273"/>
      <c r="K96" s="273"/>
      <c r="L96" s="273"/>
    </row>
    <row r="97" spans="6:12" s="248" customFormat="1" hidden="1">
      <c r="F97" s="274"/>
      <c r="G97" s="274"/>
      <c r="H97" s="274"/>
      <c r="I97" s="274"/>
      <c r="J97" s="274"/>
      <c r="K97" s="274"/>
      <c r="L97" s="274"/>
    </row>
  </sheetData>
  <mergeCells count="50">
    <mergeCell ref="B79:L79"/>
    <mergeCell ref="B80:L80"/>
    <mergeCell ref="B85:C86"/>
    <mergeCell ref="D85:D88"/>
    <mergeCell ref="E85:F86"/>
    <mergeCell ref="G85:L85"/>
    <mergeCell ref="G86:I86"/>
    <mergeCell ref="J86:L86"/>
    <mergeCell ref="G87:I87"/>
    <mergeCell ref="J87:L87"/>
    <mergeCell ref="B2:L2"/>
    <mergeCell ref="B3:L3"/>
    <mergeCell ref="B8:C9"/>
    <mergeCell ref="D8:D11"/>
    <mergeCell ref="E8:F9"/>
    <mergeCell ref="G8:L8"/>
    <mergeCell ref="G9:I9"/>
    <mergeCell ref="J9:L9"/>
    <mergeCell ref="G10:I10"/>
    <mergeCell ref="J10:L10"/>
    <mergeCell ref="B22:L22"/>
    <mergeCell ref="B23:L23"/>
    <mergeCell ref="B28:C29"/>
    <mergeCell ref="D28:D31"/>
    <mergeCell ref="E28:F29"/>
    <mergeCell ref="G28:L28"/>
    <mergeCell ref="G29:I29"/>
    <mergeCell ref="J29:L29"/>
    <mergeCell ref="G30:I30"/>
    <mergeCell ref="J30:L30"/>
    <mergeCell ref="B42:L42"/>
    <mergeCell ref="B43:L43"/>
    <mergeCell ref="B48:C49"/>
    <mergeCell ref="D48:D51"/>
    <mergeCell ref="E48:F49"/>
    <mergeCell ref="G48:L48"/>
    <mergeCell ref="G49:I49"/>
    <mergeCell ref="J49:L49"/>
    <mergeCell ref="G50:I50"/>
    <mergeCell ref="J50:L50"/>
    <mergeCell ref="B60:L60"/>
    <mergeCell ref="B61:L61"/>
    <mergeCell ref="B66:C67"/>
    <mergeCell ref="D66:D69"/>
    <mergeCell ref="E66:F67"/>
    <mergeCell ref="G66:L66"/>
    <mergeCell ref="G67:I67"/>
    <mergeCell ref="J67:L67"/>
    <mergeCell ref="G68:I68"/>
    <mergeCell ref="J68:L68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8" firstPageNumber="66" orientation="landscape" useFirstPageNumber="1" r:id="rId1"/>
  <headerFooter>
    <oddFooter>&amp;C&amp;"TH SarabunPSK,ตัวหนา"&amp;16&amp;P</oddFooter>
  </headerFooter>
  <rowBreaks count="2" manualBreakCount="2">
    <brk id="21" max="11" man="1"/>
    <brk id="59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4276" r:id="rId4" name="Check Box 4">
              <controlPr defaultSize="0" autoFill="0" autoLine="0" autoPict="0">
                <anchor moveWithCells="1">
                  <from>
                    <xdr:col>3</xdr:col>
                    <xdr:colOff>7620</xdr:colOff>
                    <xdr:row>11</xdr:row>
                    <xdr:rowOff>22860</xdr:rowOff>
                  </from>
                  <to>
                    <xdr:col>3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7" r:id="rId5" name="Check Box 5">
              <controlPr defaultSize="0" autoFill="0" autoLine="0" autoPict="0">
                <anchor moveWithCells="1">
                  <from>
                    <xdr:col>3</xdr:col>
                    <xdr:colOff>22860</xdr:colOff>
                    <xdr:row>12</xdr:row>
                    <xdr:rowOff>0</xdr:rowOff>
                  </from>
                  <to>
                    <xdr:col>3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8" r:id="rId6" name="Check Box 6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7620</xdr:rowOff>
                  </from>
                  <to>
                    <xdr:col>3</xdr:col>
                    <xdr:colOff>312420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79" r:id="rId7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31</xdr:row>
                    <xdr:rowOff>22860</xdr:rowOff>
                  </from>
                  <to>
                    <xdr:col>3</xdr:col>
                    <xdr:colOff>312420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0" r:id="rId8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0</xdr:rowOff>
                  </from>
                  <to>
                    <xdr:col>3</xdr:col>
                    <xdr:colOff>327660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81" r:id="rId9" name="Check Box 9">
              <controlPr defaultSize="0" autoFill="0" autoLine="0" autoPict="0">
                <anchor moveWithCells="1">
                  <from>
                    <xdr:col>3</xdr:col>
                    <xdr:colOff>7620</xdr:colOff>
                    <xdr:row>33</xdr:row>
                    <xdr:rowOff>7620</xdr:rowOff>
                  </from>
                  <to>
                    <xdr:col>3</xdr:col>
                    <xdr:colOff>312420</xdr:colOff>
                    <xdr:row>33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55"/>
  <sheetViews>
    <sheetView showGridLines="0" view="pageBreakPreview" zoomScaleNormal="100" zoomScaleSheetLayoutView="100" workbookViewId="0">
      <selection sqref="A1:XFD1048576"/>
    </sheetView>
  </sheetViews>
  <sheetFormatPr defaultRowHeight="24.6"/>
  <cols>
    <col min="1" max="1" width="1.59765625" style="984" customWidth="1"/>
    <col min="2" max="2" width="3.59765625" style="490" customWidth="1"/>
    <col min="3" max="3" width="10.19921875" style="1437" customWidth="1"/>
    <col min="4" max="4" width="14.5" style="1437" customWidth="1"/>
    <col min="5" max="5" width="12" style="490" customWidth="1"/>
    <col min="6" max="6" width="12.19921875" style="490" customWidth="1"/>
    <col min="7" max="7" width="13" style="490" customWidth="1"/>
    <col min="8" max="8" width="14.19921875" style="490" customWidth="1"/>
    <col min="9" max="16384" width="8.796875" style="1534"/>
  </cols>
  <sheetData>
    <row r="1" spans="2:8">
      <c r="B1" s="1911" t="s">
        <v>1129</v>
      </c>
      <c r="C1" s="1911"/>
      <c r="D1" s="1911"/>
      <c r="E1" s="1911"/>
      <c r="F1" s="1911"/>
      <c r="G1" s="1911"/>
      <c r="H1" s="984"/>
    </row>
    <row r="2" spans="2:8">
      <c r="B2" s="1911" t="s">
        <v>589</v>
      </c>
      <c r="C2" s="1911"/>
      <c r="D2" s="1911"/>
      <c r="E2" s="1911"/>
      <c r="F2" s="1911"/>
      <c r="G2" s="1911"/>
      <c r="H2" s="984"/>
    </row>
    <row r="3" spans="2:8">
      <c r="B3" s="984" t="str">
        <f>'ผลการตรวจสอบ-วิเคราะห์ไฟฟ้า1'!B5</f>
        <v>ชื่อมาตรการ:</v>
      </c>
      <c r="C3" s="1099"/>
      <c r="D3" s="1535" t="str">
        <f>'ผลการตรวจสอบ-วิเคราะห์ไฟฟ้า1'!C5</f>
        <v>บำรุงรักษาเครื่องปรับอากาศแบบแยกส่วน</v>
      </c>
      <c r="E3" s="1431"/>
      <c r="F3" s="1431"/>
      <c r="G3" s="984"/>
      <c r="H3" s="984"/>
    </row>
    <row r="4" spans="2:8">
      <c r="B4" s="984" t="str">
        <f>'ผลการตรวจสอบ-วิเคราะห์ไฟฟ้า1'!B6</f>
        <v>มาตรการลำดับที่:</v>
      </c>
      <c r="C4" s="1099"/>
      <c r="D4" s="1536">
        <f>'ผลการตรวจสอบ-วิเคราะห์ไฟฟ้า1'!C6</f>
        <v>1</v>
      </c>
      <c r="E4" s="984"/>
      <c r="F4" s="984"/>
      <c r="G4" s="984"/>
      <c r="H4" s="984"/>
    </row>
    <row r="5" spans="2:8">
      <c r="B5" s="984"/>
      <c r="C5" s="1099" t="s">
        <v>1252</v>
      </c>
      <c r="D5" s="1099"/>
      <c r="E5" s="984"/>
      <c r="F5" s="984"/>
      <c r="G5" s="984"/>
      <c r="H5" s="984"/>
    </row>
    <row r="6" spans="2:8">
      <c r="B6" s="1537"/>
      <c r="C6" s="1537"/>
      <c r="D6" s="1537"/>
      <c r="E6" s="1537"/>
      <c r="F6" s="1537"/>
      <c r="G6" s="1537"/>
      <c r="H6" s="984"/>
    </row>
    <row r="7" spans="2:8">
      <c r="B7" s="1537"/>
      <c r="C7" s="1537"/>
      <c r="D7" s="1537"/>
      <c r="E7" s="1537"/>
      <c r="F7" s="1537"/>
      <c r="G7" s="1537"/>
      <c r="H7" s="984"/>
    </row>
    <row r="8" spans="2:8">
      <c r="B8" s="1537"/>
      <c r="C8" s="1537"/>
      <c r="D8" s="1537"/>
      <c r="E8" s="1537"/>
      <c r="F8" s="1537"/>
      <c r="G8" s="1537"/>
      <c r="H8" s="984"/>
    </row>
    <row r="9" spans="2:8">
      <c r="B9" s="1537"/>
      <c r="C9" s="1537"/>
      <c r="D9" s="1537"/>
      <c r="E9" s="1537"/>
      <c r="F9" s="1537"/>
      <c r="G9" s="1537"/>
      <c r="H9" s="984"/>
    </row>
    <row r="10" spans="2:8">
      <c r="B10" s="1537"/>
      <c r="C10" s="1537"/>
      <c r="D10" s="1537"/>
      <c r="E10" s="1537"/>
      <c r="F10" s="1537"/>
      <c r="G10" s="1537"/>
      <c r="H10" s="984"/>
    </row>
    <row r="11" spans="2:8">
      <c r="B11" s="1537"/>
      <c r="C11" s="1537"/>
      <c r="D11" s="1537"/>
      <c r="E11" s="1537"/>
      <c r="F11" s="1537"/>
      <c r="G11" s="1537"/>
      <c r="H11" s="984"/>
    </row>
    <row r="12" spans="2:8">
      <c r="B12" s="1537"/>
      <c r="C12" s="1537"/>
      <c r="D12" s="1537"/>
      <c r="E12" s="1537"/>
      <c r="F12" s="1537"/>
      <c r="G12" s="1537"/>
      <c r="H12" s="984"/>
    </row>
    <row r="13" spans="2:8">
      <c r="B13" s="1537"/>
      <c r="C13" s="1537"/>
      <c r="D13" s="1537"/>
      <c r="E13" s="1537"/>
      <c r="F13" s="1537"/>
      <c r="G13" s="1537"/>
      <c r="H13" s="984"/>
    </row>
    <row r="14" spans="2:8">
      <c r="B14" s="1537"/>
      <c r="C14" s="1537"/>
      <c r="D14" s="1537"/>
      <c r="E14" s="1537"/>
      <c r="F14" s="1537"/>
      <c r="G14" s="1537"/>
      <c r="H14" s="984"/>
    </row>
    <row r="15" spans="2:8">
      <c r="B15" s="1537"/>
      <c r="C15" s="1537"/>
      <c r="D15" s="1537"/>
      <c r="E15" s="1537"/>
      <c r="F15" s="1537"/>
      <c r="G15" s="1537"/>
      <c r="H15" s="984"/>
    </row>
    <row r="16" spans="2:8">
      <c r="B16" s="1537"/>
      <c r="C16" s="1537"/>
      <c r="D16" s="1537"/>
      <c r="E16" s="1537"/>
      <c r="F16" s="1537"/>
      <c r="G16" s="1537"/>
      <c r="H16" s="984"/>
    </row>
    <row r="17" spans="1:8">
      <c r="B17" s="1537"/>
      <c r="C17" s="1537"/>
      <c r="D17" s="1537"/>
      <c r="E17" s="1537"/>
      <c r="F17" s="1537"/>
      <c r="G17" s="1537"/>
      <c r="H17" s="984"/>
    </row>
    <row r="18" spans="1:8">
      <c r="B18" s="1537"/>
      <c r="C18" s="1537"/>
      <c r="D18" s="1537"/>
      <c r="E18" s="1537"/>
      <c r="F18" s="1537"/>
      <c r="G18" s="1537"/>
      <c r="H18" s="984"/>
    </row>
    <row r="19" spans="1:8">
      <c r="B19" s="1537"/>
      <c r="C19" s="1537"/>
      <c r="D19" s="1537"/>
      <c r="E19" s="1537"/>
      <c r="F19" s="1537"/>
      <c r="G19" s="1537"/>
      <c r="H19" s="984"/>
    </row>
    <row r="20" spans="1:8">
      <c r="B20" s="1537"/>
      <c r="C20" s="1537"/>
      <c r="D20" s="1537"/>
      <c r="E20" s="1537"/>
      <c r="F20" s="1537"/>
      <c r="G20" s="1537"/>
      <c r="H20" s="984"/>
    </row>
    <row r="21" spans="1:8">
      <c r="B21" s="1537"/>
      <c r="C21" s="1537"/>
      <c r="D21" s="1537"/>
      <c r="E21" s="1537"/>
      <c r="F21" s="1537"/>
      <c r="G21" s="1537"/>
      <c r="H21" s="984"/>
    </row>
    <row r="22" spans="1:8">
      <c r="B22" s="1912"/>
      <c r="C22" s="1912"/>
      <c r="D22" s="1912"/>
      <c r="E22" s="1912"/>
      <c r="F22" s="1912"/>
      <c r="G22" s="1912"/>
      <c r="H22" s="984"/>
    </row>
    <row r="23" spans="1:8">
      <c r="B23" s="1513"/>
      <c r="C23" s="1513"/>
      <c r="D23" s="1513"/>
      <c r="E23" s="1513"/>
      <c r="F23" s="1513"/>
      <c r="G23" s="1513"/>
      <c r="H23" s="984"/>
    </row>
    <row r="24" spans="1:8">
      <c r="B24" s="1513"/>
      <c r="C24" s="1513"/>
      <c r="D24" s="1513"/>
      <c r="E24" s="1513"/>
      <c r="F24" s="1513"/>
      <c r="G24" s="1513"/>
      <c r="H24" s="984"/>
    </row>
    <row r="25" spans="1:8">
      <c r="B25" s="1432"/>
      <c r="C25" s="1432"/>
      <c r="D25" s="1432"/>
      <c r="E25" s="1432"/>
      <c r="F25" s="1432"/>
      <c r="G25" s="1432"/>
      <c r="H25" s="1436"/>
    </row>
    <row r="26" spans="1:8">
      <c r="B26" s="1432"/>
      <c r="E26" s="1437"/>
      <c r="F26" s="1437"/>
      <c r="G26" s="1437"/>
      <c r="H26" s="1437"/>
    </row>
    <row r="27" spans="1:8">
      <c r="A27" s="1429"/>
      <c r="B27" s="1432" t="s">
        <v>1253</v>
      </c>
      <c r="C27" s="1458"/>
      <c r="D27" s="1458"/>
      <c r="E27" s="1458"/>
      <c r="F27" s="1458"/>
      <c r="G27" s="1458"/>
      <c r="H27" s="1458"/>
    </row>
    <row r="28" spans="1:8">
      <c r="A28" s="1462"/>
      <c r="B28" s="1439"/>
      <c r="C28" s="1438"/>
      <c r="D28" s="1438"/>
      <c r="E28" s="968"/>
      <c r="F28" s="968"/>
      <c r="G28" s="968"/>
      <c r="H28" s="968"/>
    </row>
    <row r="29" spans="1:8">
      <c r="A29" s="1462" t="s">
        <v>1254</v>
      </c>
      <c r="B29" s="1439"/>
      <c r="C29" s="1438"/>
      <c r="D29" s="1438"/>
      <c r="E29" s="968"/>
      <c r="F29" s="968"/>
      <c r="G29" s="968"/>
      <c r="H29" s="968"/>
    </row>
    <row r="30" spans="1:8">
      <c r="A30" s="1462"/>
      <c r="B30" s="1439"/>
      <c r="C30" s="1438"/>
      <c r="D30" s="1438"/>
      <c r="E30" s="968"/>
      <c r="F30" s="968"/>
      <c r="G30" s="968"/>
      <c r="H30" s="968"/>
    </row>
    <row r="31" spans="1:8">
      <c r="A31" s="1439"/>
      <c r="B31" s="1455" t="str">
        <f>'มาตรการไฟฟ้า '!B36:I36</f>
        <v>รายการข้อมูลประกอบการคำนวณ</v>
      </c>
      <c r="C31" s="1456"/>
      <c r="D31" s="1456"/>
      <c r="E31" s="1442" t="str">
        <f>'มาตรการไฟฟ้า '!J36</f>
        <v>หน่วย</v>
      </c>
      <c r="F31" s="1442" t="str">
        <f>'มาตรการไฟฟ้า '!K36</f>
        <v>ตัวย่อ</v>
      </c>
      <c r="G31" s="1442" t="str">
        <f>'มาตรการไฟฟ้า '!L36</f>
        <v>ปริมาณ</v>
      </c>
      <c r="H31" s="968"/>
    </row>
    <row r="32" spans="1:8">
      <c r="A32" s="1439"/>
      <c r="B32" s="1443" t="str">
        <f>'มาตรการไฟฟ้า '!B37:I37</f>
        <v>จำนวนเครื่องปรับอากาศ</v>
      </c>
      <c r="C32" s="1444"/>
      <c r="D32" s="1444"/>
      <c r="E32" s="1445" t="str">
        <f>'มาตรการไฟฟ้า '!J37</f>
        <v>เครื่อง</v>
      </c>
      <c r="F32" s="1445" t="str">
        <f>'มาตรการไฟฟ้า '!K37</f>
        <v>n</v>
      </c>
      <c r="G32" s="1461">
        <f>'มาตรการไฟฟ้า '!L37</f>
        <v>965</v>
      </c>
      <c r="H32" s="968"/>
    </row>
    <row r="33" spans="1:8">
      <c r="A33" s="1439"/>
      <c r="B33" s="1443" t="str">
        <f>'มาตรการไฟฟ้า '!B38:I38</f>
        <v>กำลังไฟฟ้าต่อเครื่อง</v>
      </c>
      <c r="C33" s="1444"/>
      <c r="D33" s="1444"/>
      <c r="E33" s="1445" t="str">
        <f>'มาตรการไฟฟ้า '!J38</f>
        <v>kW</v>
      </c>
      <c r="F33" s="1445" t="str">
        <f>'มาตรการไฟฟ้า '!K38</f>
        <v>W</v>
      </c>
      <c r="G33" s="1461">
        <f>'มาตรการไฟฟ้า '!L38</f>
        <v>3.39</v>
      </c>
      <c r="H33" s="968"/>
    </row>
    <row r="34" spans="1:8">
      <c r="A34" s="1439"/>
      <c r="B34" s="1446" t="str">
        <f>'มาตรการไฟฟ้า '!B39:I39</f>
        <v xml:space="preserve">ชั่วโมงใช้งานต่อวัน </v>
      </c>
      <c r="C34" s="1447"/>
      <c r="D34" s="1448"/>
      <c r="E34" s="1445" t="str">
        <f>'มาตรการไฟฟ้า '!J39</f>
        <v>ชั่วโมง</v>
      </c>
      <c r="F34" s="1445" t="str">
        <f>'มาตรการไฟฟ้า '!K39</f>
        <v>h</v>
      </c>
      <c r="G34" s="1461">
        <f>'มาตรการไฟฟ้า '!L39</f>
        <v>6.5</v>
      </c>
      <c r="H34" s="968"/>
    </row>
    <row r="35" spans="1:8">
      <c r="A35" s="1439"/>
      <c r="B35" s="1443" t="str">
        <f>'มาตรการไฟฟ้า '!B40:I40</f>
        <v>แฟกเตอร์การทำงาน</v>
      </c>
      <c r="C35" s="1444"/>
      <c r="D35" s="1444"/>
      <c r="E35" s="1445" t="str">
        <f>'มาตรการไฟฟ้า '!J40</f>
        <v>%</v>
      </c>
      <c r="F35" s="1445" t="str">
        <f>'มาตรการไฟฟ้า '!K40</f>
        <v>F</v>
      </c>
      <c r="G35" s="1461">
        <f>'มาตรการไฟฟ้า '!L40</f>
        <v>70</v>
      </c>
      <c r="H35" s="968"/>
    </row>
    <row r="36" spans="1:8">
      <c r="A36" s="1439"/>
      <c r="B36" s="1446" t="str">
        <f>'มาตรการไฟฟ้า '!B41:I41</f>
        <v>วันที่ใช้งานต่อปี</v>
      </c>
      <c r="C36" s="1447"/>
      <c r="D36" s="1448"/>
      <c r="E36" s="1445" t="str">
        <f>'มาตรการไฟฟ้า '!J41</f>
        <v>วัน</v>
      </c>
      <c r="F36" s="1445" t="str">
        <f>'มาตรการไฟฟ้า '!K41</f>
        <v>D</v>
      </c>
      <c r="G36" s="1461">
        <f>'มาตรการไฟฟ้า '!L41</f>
        <v>250</v>
      </c>
      <c r="H36" s="968"/>
    </row>
    <row r="37" spans="1:8">
      <c r="A37" s="1439"/>
      <c r="B37" s="1443" t="str">
        <f>'มาตรการไฟฟ้า '!B42:I42</f>
        <v>ผลประหยัดภายหลังการบำรุงรักษา</v>
      </c>
      <c r="C37" s="1444"/>
      <c r="D37" s="1444"/>
      <c r="E37" s="1445" t="str">
        <f>'มาตรการไฟฟ้า '!J42</f>
        <v>%</v>
      </c>
      <c r="F37" s="1445" t="str">
        <f>'มาตรการไฟฟ้า '!K42</f>
        <v>S</v>
      </c>
      <c r="G37" s="1461">
        <f>'มาตรการไฟฟ้า '!L42</f>
        <v>5</v>
      </c>
      <c r="H37" s="968"/>
    </row>
    <row r="38" spans="1:8">
      <c r="A38" s="1439"/>
      <c r="B38" s="1443" t="str">
        <f>'มาตรการไฟฟ้า '!B43:I43</f>
        <v>อัตราค่าไฟฟ้าโดยเฉลี่ยต่อหน่วย</v>
      </c>
      <c r="C38" s="1444"/>
      <c r="D38" s="1444"/>
      <c r="E38" s="1445" t="str">
        <f>'มาตรการไฟฟ้า '!J43</f>
        <v>บาท</v>
      </c>
      <c r="F38" s="1445" t="str">
        <f>'มาตรการไฟฟ้า '!K43</f>
        <v>B</v>
      </c>
      <c r="G38" s="1461">
        <f>'มาตรการไฟฟ้า '!L43</f>
        <v>3.6626032157535247</v>
      </c>
      <c r="H38" s="968"/>
    </row>
    <row r="39" spans="1:8">
      <c r="A39" s="1439"/>
      <c r="B39" s="1451"/>
      <c r="C39" s="1452"/>
      <c r="D39" s="1457"/>
      <c r="E39" s="1449"/>
      <c r="F39" s="1449"/>
      <c r="G39" s="1449"/>
      <c r="H39" s="968"/>
    </row>
    <row r="40" spans="1:8">
      <c r="A40" s="1439"/>
      <c r="B40" s="968"/>
      <c r="C40" s="1438"/>
      <c r="D40" s="1438"/>
      <c r="E40" s="968"/>
      <c r="F40" s="968"/>
      <c r="G40" s="968"/>
      <c r="H40" s="968"/>
    </row>
    <row r="41" spans="1:8">
      <c r="A41" s="1439"/>
      <c r="B41" s="1440" t="str">
        <f>'มาตรการไฟฟ้า '!B45:I45</f>
        <v>การคำนวณ</v>
      </c>
      <c r="C41" s="1441"/>
      <c r="D41" s="1441"/>
      <c r="E41" s="1459"/>
      <c r="F41" s="1442" t="str">
        <f>'มาตรการไฟฟ้า '!J45</f>
        <v>หน่วย</v>
      </c>
      <c r="G41" s="1442" t="str">
        <f>'มาตรการไฟฟ้า '!K45</f>
        <v>ตัวย่อ</v>
      </c>
      <c r="H41" s="1442" t="str">
        <f>'มาตรการไฟฟ้า '!L45</f>
        <v>ปริมาณ</v>
      </c>
    </row>
    <row r="42" spans="1:8">
      <c r="A42" s="1439"/>
      <c r="B42" s="1446" t="str">
        <f>'มาตรการไฟฟ้า '!B46:I46</f>
        <v>พลังงานที่ใช้ก่อนปรับปรุง;   n x W x h x D x (F/100)</v>
      </c>
      <c r="C42" s="1447"/>
      <c r="D42" s="1447"/>
      <c r="E42" s="1460"/>
      <c r="F42" s="1445" t="str">
        <f>'มาตรการไฟฟ้า '!J46</f>
        <v>kWh/y</v>
      </c>
      <c r="G42" s="1445" t="str">
        <f>'มาตรการไฟฟ้า '!K46</f>
        <v>Ei</v>
      </c>
      <c r="H42" s="1461">
        <f>'มาตรการไฟฟ้า '!L46</f>
        <v>3721160.6249999995</v>
      </c>
    </row>
    <row r="43" spans="1:8">
      <c r="A43" s="1439"/>
      <c r="B43" s="1446" t="str">
        <f>'มาตรการไฟฟ้า '!B47:I47</f>
        <v>พลังงานที่สามารถประหยัดได้;  (S x Ei)/100</v>
      </c>
      <c r="C43" s="1447"/>
      <c r="D43" s="1447"/>
      <c r="E43" s="1460"/>
      <c r="F43" s="1445" t="str">
        <f>'มาตรการไฟฟ้า '!J47</f>
        <v>kWh/y</v>
      </c>
      <c r="G43" s="1445" t="str">
        <f>'มาตรการไฟฟ้า '!K47</f>
        <v>Es</v>
      </c>
      <c r="H43" s="1461">
        <f>'มาตรการไฟฟ้า '!L47</f>
        <v>186058.03124999997</v>
      </c>
    </row>
    <row r="44" spans="1:8">
      <c r="A44" s="1439"/>
      <c r="B44" s="1446" t="str">
        <f>'มาตรการไฟฟ้า '!B48:I48</f>
        <v>คิดเป็นเงินที่ประหยัดได้;  (Es x B)</v>
      </c>
      <c r="C44" s="1447"/>
      <c r="D44" s="1447"/>
      <c r="E44" s="1460"/>
      <c r="F44" s="1445" t="str">
        <f>'มาตรการไฟฟ้า '!J48</f>
        <v>บาท/ปี</v>
      </c>
      <c r="G44" s="1445" t="str">
        <f>'มาตรการไฟฟ้า '!K48</f>
        <v>Bs</v>
      </c>
      <c r="H44" s="1461">
        <f>'มาตรการไฟฟ้า '!L48</f>
        <v>681456.74357301963</v>
      </c>
    </row>
    <row r="45" spans="1:8">
      <c r="A45" s="1439"/>
      <c r="B45" s="1451"/>
      <c r="C45" s="1452"/>
      <c r="D45" s="1452"/>
      <c r="E45" s="1454"/>
      <c r="F45" s="1449"/>
      <c r="G45" s="1449"/>
      <c r="H45" s="1449"/>
    </row>
    <row r="46" spans="1:8">
      <c r="A46" s="1439"/>
      <c r="B46" s="968"/>
      <c r="C46" s="1438"/>
      <c r="D46" s="1438"/>
      <c r="E46" s="968"/>
      <c r="F46" s="968"/>
      <c r="G46" s="968"/>
      <c r="H46" s="968"/>
    </row>
    <row r="47" spans="1:8">
      <c r="A47" s="1439"/>
      <c r="B47" s="968"/>
      <c r="C47" s="1438"/>
      <c r="D47" s="1438"/>
      <c r="E47" s="968"/>
      <c r="F47" s="968"/>
      <c r="G47" s="968"/>
      <c r="H47" s="968"/>
    </row>
    <row r="48" spans="1:8">
      <c r="A48" s="1439"/>
      <c r="B48" s="968"/>
      <c r="C48" s="1438"/>
      <c r="D48" s="1438"/>
      <c r="E48" s="968"/>
      <c r="F48" s="968"/>
      <c r="G48" s="968"/>
      <c r="H48" s="968"/>
    </row>
    <row r="49" spans="1:8">
      <c r="A49" s="1439"/>
      <c r="B49" s="968"/>
      <c r="C49" s="1438"/>
      <c r="D49" s="1438"/>
      <c r="E49" s="968"/>
      <c r="F49" s="968"/>
      <c r="G49" s="968"/>
      <c r="H49" s="968"/>
    </row>
    <row r="50" spans="1:8">
      <c r="A50" s="1439"/>
      <c r="B50" s="968"/>
      <c r="C50" s="1438"/>
      <c r="D50" s="1438"/>
      <c r="E50" s="968"/>
      <c r="F50" s="968"/>
      <c r="G50" s="968"/>
      <c r="H50" s="968"/>
    </row>
    <row r="51" spans="1:8">
      <c r="A51" s="1439"/>
      <c r="B51" s="968"/>
      <c r="C51" s="1438"/>
      <c r="D51" s="1438"/>
      <c r="E51" s="968"/>
      <c r="F51" s="968"/>
      <c r="G51" s="968"/>
      <c r="H51" s="968"/>
    </row>
    <row r="52" spans="1:8">
      <c r="A52" s="1439"/>
      <c r="B52" s="968"/>
      <c r="C52" s="1438"/>
      <c r="D52" s="1438"/>
      <c r="E52" s="968"/>
      <c r="F52" s="968"/>
      <c r="G52" s="968"/>
      <c r="H52" s="968"/>
    </row>
    <row r="53" spans="1:8">
      <c r="A53" s="1439"/>
      <c r="B53" s="968"/>
      <c r="C53" s="1438"/>
      <c r="D53" s="1438"/>
      <c r="E53" s="968"/>
      <c r="F53" s="968"/>
      <c r="G53" s="968"/>
      <c r="H53" s="968"/>
    </row>
    <row r="54" spans="1:8">
      <c r="A54" s="1439"/>
      <c r="B54" s="968"/>
      <c r="C54" s="1438"/>
      <c r="D54" s="1438"/>
      <c r="E54" s="968"/>
      <c r="F54" s="968"/>
      <c r="G54" s="968"/>
      <c r="H54" s="968"/>
    </row>
    <row r="55" spans="1:8">
      <c r="A55" s="1439"/>
      <c r="B55" s="968"/>
      <c r="C55" s="1438"/>
      <c r="D55" s="1438"/>
      <c r="E55" s="968"/>
      <c r="F55" s="968"/>
      <c r="G55" s="968"/>
      <c r="H55" s="968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firstPageNumber="68" orientation="portrait" useFirstPageNumber="1" r:id="rId1"/>
  <headerFooter>
    <oddFooter>&amp;C
69</oddFooter>
  </headerFooter>
  <rowBreaks count="1" manualBreakCount="1">
    <brk id="27" max="7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H68"/>
  <sheetViews>
    <sheetView showGridLines="0" view="pageBreakPreview" zoomScaleNormal="100" zoomScaleSheetLayoutView="100" workbookViewId="0">
      <selection activeCell="B2" sqref="B2:G2"/>
    </sheetView>
  </sheetViews>
  <sheetFormatPr defaultRowHeight="24.6"/>
  <cols>
    <col min="1" max="1" width="1.59765625" style="984" customWidth="1"/>
    <col min="2" max="2" width="3.59765625" style="490" customWidth="1"/>
    <col min="3" max="3" width="10.19921875" style="1437" customWidth="1"/>
    <col min="4" max="4" width="14.5" style="1437" customWidth="1"/>
    <col min="5" max="5" width="17" style="490" customWidth="1"/>
    <col min="6" max="6" width="11.296875" style="490" customWidth="1"/>
    <col min="7" max="7" width="10.09765625" style="490" customWidth="1"/>
    <col min="8" max="8" width="13.09765625" style="490" customWidth="1"/>
    <col min="9" max="16384" width="8.796875" style="1534"/>
  </cols>
  <sheetData>
    <row r="1" spans="2:8">
      <c r="B1" s="1911" t="s">
        <v>1129</v>
      </c>
      <c r="C1" s="1911"/>
      <c r="D1" s="1911"/>
      <c r="E1" s="1911"/>
      <c r="F1" s="1911"/>
      <c r="G1" s="1911"/>
      <c r="H1" s="984"/>
    </row>
    <row r="2" spans="2:8">
      <c r="B2" s="1911" t="s">
        <v>589</v>
      </c>
      <c r="C2" s="1911"/>
      <c r="D2" s="1911"/>
      <c r="E2" s="1911"/>
      <c r="F2" s="1911"/>
      <c r="G2" s="1911"/>
      <c r="H2" s="984"/>
    </row>
    <row r="3" spans="2:8">
      <c r="B3" s="984" t="str">
        <f>'ผลการตรวจสอบ-วิเคราะห์ไฟฟ้า1'!B5</f>
        <v>ชื่อมาตรการ:</v>
      </c>
      <c r="C3" s="1099"/>
      <c r="D3" s="1535" t="str">
        <f>'ผลการตรวจสอบ-วิเคราะห์ไฟฟ้า1'!C25</f>
        <v>ลดชั่วโมงการใช้งานเครื่องปรับอากาศ</v>
      </c>
      <c r="E3" s="1431"/>
      <c r="F3" s="1431"/>
      <c r="G3" s="984"/>
      <c r="H3" s="984"/>
    </row>
    <row r="4" spans="2:8">
      <c r="B4" s="984" t="str">
        <f>'ผลการตรวจสอบ-วิเคราะห์ไฟฟ้า1'!B6</f>
        <v>มาตรการลำดับที่:</v>
      </c>
      <c r="C4" s="1099"/>
      <c r="D4" s="1536">
        <f>'ผลการตรวจสอบ-วิเคราะห์ไฟฟ้า1'!C26</f>
        <v>2</v>
      </c>
      <c r="E4" s="984"/>
      <c r="F4" s="984"/>
      <c r="G4" s="984"/>
      <c r="H4" s="984"/>
    </row>
    <row r="5" spans="2:8">
      <c r="B5" s="984"/>
      <c r="C5" s="1099" t="s">
        <v>1252</v>
      </c>
      <c r="D5" s="1099"/>
      <c r="E5" s="984"/>
      <c r="F5" s="984"/>
      <c r="G5" s="984"/>
      <c r="H5" s="984"/>
    </row>
    <row r="6" spans="2:8">
      <c r="B6" s="1537"/>
      <c r="C6" s="1537"/>
      <c r="D6" s="1537"/>
      <c r="E6" s="1537"/>
      <c r="F6" s="1537"/>
      <c r="G6" s="1537"/>
      <c r="H6" s="984"/>
    </row>
    <row r="7" spans="2:8">
      <c r="B7" s="1537"/>
      <c r="C7" s="1537"/>
      <c r="D7" s="1537"/>
      <c r="E7" s="1537"/>
      <c r="F7" s="1537"/>
      <c r="G7" s="1537"/>
      <c r="H7" s="984"/>
    </row>
    <row r="8" spans="2:8">
      <c r="B8" s="1537"/>
      <c r="C8" s="1537"/>
      <c r="D8" s="1537"/>
      <c r="E8" s="1537"/>
      <c r="F8" s="1537"/>
      <c r="G8" s="1537"/>
      <c r="H8" s="984"/>
    </row>
    <row r="9" spans="2:8">
      <c r="B9" s="1537"/>
      <c r="C9" s="1537"/>
      <c r="D9" s="1537"/>
      <c r="E9" s="1537"/>
      <c r="F9" s="1537"/>
      <c r="G9" s="1537"/>
      <c r="H9" s="984"/>
    </row>
    <row r="10" spans="2:8">
      <c r="B10" s="1537"/>
      <c r="C10" s="1537"/>
      <c r="D10" s="1537"/>
      <c r="E10" s="1537"/>
      <c r="F10" s="1537"/>
      <c r="G10" s="1537"/>
      <c r="H10" s="984"/>
    </row>
    <row r="11" spans="2:8">
      <c r="B11" s="1537"/>
      <c r="C11" s="1537"/>
      <c r="D11" s="1537"/>
      <c r="E11" s="1537"/>
      <c r="F11" s="1537"/>
      <c r="G11" s="1537"/>
      <c r="H11" s="984"/>
    </row>
    <row r="12" spans="2:8">
      <c r="B12" s="1537"/>
      <c r="C12" s="1537"/>
      <c r="D12" s="1537"/>
      <c r="E12" s="1537"/>
      <c r="F12" s="1537"/>
      <c r="G12" s="1537"/>
      <c r="H12" s="984"/>
    </row>
    <row r="13" spans="2:8">
      <c r="B13" s="1537"/>
      <c r="C13" s="1537"/>
      <c r="D13" s="1537"/>
      <c r="E13" s="1537"/>
      <c r="F13" s="1537"/>
      <c r="G13" s="1537"/>
      <c r="H13" s="984"/>
    </row>
    <row r="14" spans="2:8">
      <c r="B14" s="1537"/>
      <c r="C14" s="1537"/>
      <c r="D14" s="1537"/>
      <c r="E14" s="1537"/>
      <c r="F14" s="1537"/>
      <c r="G14" s="1537"/>
      <c r="H14" s="984"/>
    </row>
    <row r="15" spans="2:8">
      <c r="B15" s="1537"/>
      <c r="C15" s="1537"/>
      <c r="D15" s="1537"/>
      <c r="E15" s="1537"/>
      <c r="F15" s="1537"/>
      <c r="G15" s="1537"/>
      <c r="H15" s="984"/>
    </row>
    <row r="16" spans="2:8">
      <c r="B16" s="1537"/>
      <c r="C16" s="1537"/>
      <c r="D16" s="1537"/>
      <c r="E16" s="1537"/>
      <c r="F16" s="1537"/>
      <c r="G16" s="1537"/>
      <c r="H16" s="984"/>
    </row>
    <row r="17" spans="1:8">
      <c r="B17" s="1537"/>
      <c r="C17" s="1537"/>
      <c r="D17" s="1537"/>
      <c r="E17" s="1537"/>
      <c r="F17" s="1537"/>
      <c r="G17" s="1537"/>
      <c r="H17" s="984"/>
    </row>
    <row r="18" spans="1:8">
      <c r="B18" s="1537"/>
      <c r="C18" s="1537"/>
      <c r="D18" s="1537"/>
      <c r="E18" s="1537"/>
      <c r="F18" s="1537"/>
      <c r="G18" s="1537"/>
      <c r="H18" s="984"/>
    </row>
    <row r="19" spans="1:8">
      <c r="B19" s="1537"/>
      <c r="C19" s="1537"/>
      <c r="D19" s="1537"/>
      <c r="E19" s="1537"/>
      <c r="F19" s="1537"/>
      <c r="G19" s="1537"/>
      <c r="H19" s="984"/>
    </row>
    <row r="20" spans="1:8">
      <c r="B20" s="1537"/>
      <c r="C20" s="1537"/>
      <c r="D20" s="1537"/>
      <c r="E20" s="1537"/>
      <c r="F20" s="1537"/>
      <c r="G20" s="1537"/>
      <c r="H20" s="984"/>
    </row>
    <row r="21" spans="1:8">
      <c r="B21" s="1537"/>
      <c r="C21" s="1537"/>
      <c r="D21" s="1537"/>
      <c r="E21" s="1537"/>
      <c r="F21" s="1537"/>
      <c r="G21" s="1537"/>
      <c r="H21" s="984"/>
    </row>
    <row r="22" spans="1:8">
      <c r="B22" s="1912"/>
      <c r="C22" s="1912"/>
      <c r="D22" s="1912"/>
      <c r="E22" s="1912"/>
      <c r="F22" s="1912"/>
      <c r="G22" s="1912"/>
      <c r="H22" s="984"/>
    </row>
    <row r="23" spans="1:8">
      <c r="B23" s="1513"/>
      <c r="C23" s="1513"/>
      <c r="D23" s="1513"/>
      <c r="E23" s="1513"/>
      <c r="F23" s="1513"/>
      <c r="G23" s="1513"/>
      <c r="H23" s="984"/>
    </row>
    <row r="24" spans="1:8">
      <c r="B24" s="1513"/>
      <c r="C24" s="1513"/>
      <c r="D24" s="1513"/>
      <c r="E24" s="1513"/>
      <c r="F24" s="1513"/>
      <c r="G24" s="1513"/>
      <c r="H24" s="984"/>
    </row>
    <row r="25" spans="1:8">
      <c r="B25" s="1432"/>
      <c r="C25" s="1432"/>
      <c r="D25" s="1432"/>
      <c r="E25" s="1432"/>
      <c r="F25" s="1432"/>
      <c r="G25" s="1432"/>
      <c r="H25" s="1436"/>
    </row>
    <row r="26" spans="1:8">
      <c r="E26" s="1437"/>
      <c r="F26" s="1437"/>
      <c r="G26" s="1437"/>
      <c r="H26" s="1437"/>
    </row>
    <row r="27" spans="1:8">
      <c r="A27" s="1429"/>
    </row>
    <row r="28" spans="1:8">
      <c r="A28" s="1439"/>
      <c r="B28" s="1432" t="s">
        <v>1253</v>
      </c>
      <c r="C28" s="1463"/>
      <c r="D28" s="1463"/>
      <c r="E28" s="1463"/>
      <c r="F28" s="1463"/>
      <c r="G28" s="1463"/>
      <c r="H28" s="1463"/>
    </row>
    <row r="29" spans="1:8">
      <c r="A29" s="1439"/>
      <c r="B29" s="968"/>
      <c r="C29" s="1438"/>
      <c r="D29" s="1438"/>
      <c r="E29" s="968"/>
      <c r="F29" s="968"/>
      <c r="G29" s="968"/>
      <c r="H29" s="968"/>
    </row>
    <row r="30" spans="1:8">
      <c r="A30" s="1429" t="s">
        <v>1254</v>
      </c>
      <c r="B30" s="968"/>
      <c r="C30" s="1438"/>
      <c r="D30" s="1438"/>
      <c r="E30" s="968"/>
      <c r="F30" s="968"/>
      <c r="G30" s="968"/>
      <c r="H30" s="968"/>
    </row>
    <row r="31" spans="1:8">
      <c r="A31" s="1439"/>
      <c r="B31" s="968"/>
      <c r="C31" s="1438"/>
      <c r="D31" s="1438"/>
      <c r="E31" s="968"/>
      <c r="F31" s="968"/>
      <c r="G31" s="968"/>
      <c r="H31" s="968"/>
    </row>
    <row r="32" spans="1:8">
      <c r="A32" s="1439"/>
      <c r="B32" s="1455" t="str">
        <f>'มาตรการไฟฟ้า '!B99:I99</f>
        <v>รายการข้อมูลประกอบการคำนวณ</v>
      </c>
      <c r="C32" s="1456"/>
      <c r="D32" s="1456"/>
      <c r="E32" s="1442" t="str">
        <f>'มาตรการไฟฟ้า '!J99</f>
        <v>หน่วย</v>
      </c>
      <c r="F32" s="1442" t="str">
        <f>'มาตรการไฟฟ้า '!K99</f>
        <v>ตัวย่อ</v>
      </c>
      <c r="G32" s="1442" t="str">
        <f>'มาตรการไฟฟ้า '!L99</f>
        <v>ปริมาณ</v>
      </c>
      <c r="H32" s="968"/>
    </row>
    <row r="33" spans="1:8">
      <c r="A33" s="1439"/>
      <c r="B33" s="1446" t="str">
        <f>'มาตรการไฟฟ้า '!B100:I100</f>
        <v>จำนวนเครื่องปรับอากาศ</v>
      </c>
      <c r="C33" s="1447"/>
      <c r="D33" s="1448"/>
      <c r="E33" s="1445" t="str">
        <f>'มาตรการไฟฟ้า '!J100</f>
        <v>เครื่อง</v>
      </c>
      <c r="F33" s="1445" t="str">
        <f>'มาตรการไฟฟ้า '!K100</f>
        <v>n</v>
      </c>
      <c r="G33" s="1461">
        <f>'มาตรการไฟฟ้า '!L100</f>
        <v>3040</v>
      </c>
      <c r="H33" s="968"/>
    </row>
    <row r="34" spans="1:8">
      <c r="A34" s="1439"/>
      <c r="B34" s="1446" t="str">
        <f>'มาตรการไฟฟ้า '!B101:I101</f>
        <v>กำลังไฟฟ้าต่อเครื่อง</v>
      </c>
      <c r="C34" s="1447"/>
      <c r="D34" s="1448"/>
      <c r="E34" s="1445" t="str">
        <f>'มาตรการไฟฟ้า '!J101</f>
        <v>kW</v>
      </c>
      <c r="F34" s="1445" t="str">
        <f>'มาตรการไฟฟ้า '!K101</f>
        <v>W</v>
      </c>
      <c r="G34" s="1461">
        <f>'มาตรการไฟฟ้า '!L101</f>
        <v>3.39</v>
      </c>
      <c r="H34" s="968"/>
    </row>
    <row r="35" spans="1:8">
      <c r="A35" s="1439"/>
      <c r="B35" s="1446" t="str">
        <f>'มาตรการไฟฟ้า '!B102:I102</f>
        <v xml:space="preserve">ชั่วโมงใช้งานต่อวัน </v>
      </c>
      <c r="C35" s="1447"/>
      <c r="D35" s="1448"/>
      <c r="E35" s="1445" t="str">
        <f>'มาตรการไฟฟ้า '!J102</f>
        <v>ชั่วโมง</v>
      </c>
      <c r="F35" s="1445" t="str">
        <f>'มาตรการไฟฟ้า '!K102</f>
        <v>h1</v>
      </c>
      <c r="G35" s="1461">
        <f>'มาตรการไฟฟ้า '!L102</f>
        <v>6.5</v>
      </c>
      <c r="H35" s="968"/>
    </row>
    <row r="36" spans="1:8">
      <c r="A36" s="1439"/>
      <c r="B36" s="1446" t="str">
        <f>'มาตรการไฟฟ้า '!B103:I103</f>
        <v>แฟกเตอร์การทำงาน</v>
      </c>
      <c r="C36" s="1447"/>
      <c r="D36" s="1448"/>
      <c r="E36" s="1445" t="str">
        <f>'มาตรการไฟฟ้า '!J103</f>
        <v>%</v>
      </c>
      <c r="F36" s="1445" t="str">
        <f>'มาตรการไฟฟ้า '!K103</f>
        <v>F</v>
      </c>
      <c r="G36" s="1461">
        <f>'มาตรการไฟฟ้า '!L103</f>
        <v>70</v>
      </c>
      <c r="H36" s="968"/>
    </row>
    <row r="37" spans="1:8">
      <c r="A37" s="1439"/>
      <c r="B37" s="1446" t="str">
        <f>'มาตรการไฟฟ้า '!B104:I104</f>
        <v>วันที่ใช้งานต่อปี</v>
      </c>
      <c r="C37" s="1447"/>
      <c r="D37" s="1448"/>
      <c r="E37" s="1445" t="str">
        <f>'มาตรการไฟฟ้า '!J104</f>
        <v>วัน</v>
      </c>
      <c r="F37" s="1445" t="str">
        <f>'มาตรการไฟฟ้า '!K104</f>
        <v>D</v>
      </c>
      <c r="G37" s="1461">
        <f>'มาตรการไฟฟ้า '!L104</f>
        <v>250</v>
      </c>
      <c r="H37" s="968"/>
    </row>
    <row r="38" spans="1:8">
      <c r="A38" s="1439"/>
      <c r="B38" s="1446" t="str">
        <f>'มาตรการไฟฟ้า '!B105:I105</f>
        <v xml:space="preserve">ชั่วโมงใช้งานต่อวันที่ลดลง </v>
      </c>
      <c r="C38" s="1447"/>
      <c r="D38" s="1448"/>
      <c r="E38" s="1445" t="str">
        <f>'มาตรการไฟฟ้า '!J105</f>
        <v>ชั่วโมง</v>
      </c>
      <c r="F38" s="1445" t="str">
        <f>'มาตรการไฟฟ้า '!K105</f>
        <v>h2</v>
      </c>
      <c r="G38" s="1461">
        <f>'มาตรการไฟฟ้า '!L105</f>
        <v>0.5</v>
      </c>
      <c r="H38" s="968"/>
    </row>
    <row r="39" spans="1:8">
      <c r="A39" s="1439"/>
      <c r="B39" s="1446" t="str">
        <f>'มาตรการไฟฟ้า '!B106:I106</f>
        <v>อัตราค่าไฟฟ้าโดยเฉลี่ยต่อหน่วย</v>
      </c>
      <c r="C39" s="1447"/>
      <c r="D39" s="1448"/>
      <c r="E39" s="1445" t="str">
        <f>'มาตรการไฟฟ้า '!J106</f>
        <v>บาท</v>
      </c>
      <c r="F39" s="1445" t="str">
        <f>'มาตรการไฟฟ้า '!K106</f>
        <v>B</v>
      </c>
      <c r="G39" s="1461">
        <f>'มาตรการไฟฟ้า '!L106</f>
        <v>3.6626032157535247</v>
      </c>
      <c r="H39" s="968"/>
    </row>
    <row r="40" spans="1:8">
      <c r="A40" s="1439"/>
      <c r="B40" s="1451"/>
      <c r="C40" s="1452"/>
      <c r="D40" s="1457"/>
      <c r="E40" s="1449"/>
      <c r="F40" s="1449"/>
      <c r="G40" s="1449"/>
      <c r="H40" s="968"/>
    </row>
    <row r="41" spans="1:8">
      <c r="A41" s="1439"/>
      <c r="B41" s="968"/>
      <c r="C41" s="1438"/>
      <c r="D41" s="1438"/>
      <c r="E41" s="968"/>
      <c r="F41" s="968"/>
      <c r="G41" s="968"/>
      <c r="H41" s="968"/>
    </row>
    <row r="42" spans="1:8">
      <c r="A42" s="1439"/>
      <c r="B42" s="1440" t="str">
        <f>'มาตรการไฟฟ้า '!B108:I108</f>
        <v>การคำนวณ</v>
      </c>
      <c r="C42" s="1441"/>
      <c r="D42" s="1441"/>
      <c r="E42" s="1459"/>
      <c r="F42" s="1442" t="str">
        <f>'มาตรการไฟฟ้า '!J108</f>
        <v>หน่วย</v>
      </c>
      <c r="G42" s="1442" t="str">
        <f>'มาตรการไฟฟ้า '!K108</f>
        <v>ตัวย่อ</v>
      </c>
      <c r="H42" s="1442" t="str">
        <f>'มาตรการไฟฟ้า '!L108</f>
        <v>ปริมาณ</v>
      </c>
    </row>
    <row r="43" spans="1:8">
      <c r="A43" s="1439"/>
      <c r="B43" s="1446" t="str">
        <f>'มาตรการไฟฟ้า '!B109:I109</f>
        <v>พลังงานที่ใช้ก่อนปรับปรุง;   n x W x h x D x (F/100)</v>
      </c>
      <c r="C43" s="1447"/>
      <c r="D43" s="1447"/>
      <c r="E43" s="1464"/>
      <c r="F43" s="1445" t="str">
        <f>'มาตรการไฟฟ้า '!J109</f>
        <v>kWh/y</v>
      </c>
      <c r="G43" s="1445" t="str">
        <f>'มาตรการไฟฟ้า '!K109</f>
        <v>Ei</v>
      </c>
      <c r="H43" s="1461">
        <f>'มาตรการไฟฟ้า '!L109</f>
        <v>11722620.000000002</v>
      </c>
    </row>
    <row r="44" spans="1:8">
      <c r="A44" s="1439"/>
      <c r="B44" s="1446" t="str">
        <f>'มาตรการไฟฟ้า '!B110:I110</f>
        <v>พลังงานที่ใช้หลังปรับปรุง;   n x W x (h1-h2) x D x (F/100)</v>
      </c>
      <c r="C44" s="1447"/>
      <c r="D44" s="1447"/>
      <c r="E44" s="1464"/>
      <c r="F44" s="1445" t="str">
        <f>'มาตรการไฟฟ้า '!J110</f>
        <v>kWh/y</v>
      </c>
      <c r="G44" s="1445" t="str">
        <f>'มาตรการไฟฟ้า '!K110</f>
        <v>Eo</v>
      </c>
      <c r="H44" s="1461">
        <f>'มาตรการไฟฟ้า '!L110</f>
        <v>10820880.000000002</v>
      </c>
    </row>
    <row r="45" spans="1:8">
      <c r="A45" s="1439"/>
      <c r="B45" s="1446" t="str">
        <f>'มาตรการไฟฟ้า '!B111:I111</f>
        <v>พลังงานที่สามารถประหยัดได้;  ( Ei-Eo)</v>
      </c>
      <c r="C45" s="1447"/>
      <c r="D45" s="1447"/>
      <c r="E45" s="1464"/>
      <c r="F45" s="1445" t="str">
        <f>'มาตรการไฟฟ้า '!J111</f>
        <v>kWh/y</v>
      </c>
      <c r="G45" s="1445" t="str">
        <f>'มาตรการไฟฟ้า '!K111</f>
        <v>Es</v>
      </c>
      <c r="H45" s="1461">
        <f>'มาตรการไฟฟ้า '!L111</f>
        <v>901740</v>
      </c>
    </row>
    <row r="46" spans="1:8">
      <c r="A46" s="1439"/>
      <c r="B46" s="1446" t="str">
        <f>'มาตรการไฟฟ้า '!B112:I112</f>
        <v>คิดเป็นเงินที่ประหยัดได้;  (Es x B)</v>
      </c>
      <c r="C46" s="1447"/>
      <c r="D46" s="1447"/>
      <c r="E46" s="1464"/>
      <c r="F46" s="1445" t="str">
        <f>'มาตรการไฟฟ้า '!J112</f>
        <v>บาท/ปี</v>
      </c>
      <c r="G46" s="1445" t="str">
        <f>'มาตรการไฟฟ้า '!K112</f>
        <v>Bs</v>
      </c>
      <c r="H46" s="1461">
        <f>'มาตรการไฟฟ้า '!L112</f>
        <v>3302715.8237735834</v>
      </c>
    </row>
    <row r="47" spans="1:8">
      <c r="A47" s="1439"/>
      <c r="B47" s="1451"/>
      <c r="C47" s="1452"/>
      <c r="D47" s="1452"/>
      <c r="E47" s="1453"/>
      <c r="F47" s="1450"/>
      <c r="G47" s="1450"/>
      <c r="H47" s="1465"/>
    </row>
    <row r="48" spans="1:8">
      <c r="A48" s="1439"/>
      <c r="B48" s="968"/>
      <c r="C48" s="1438"/>
      <c r="D48" s="1438"/>
      <c r="E48" s="968"/>
      <c r="F48" s="968"/>
      <c r="G48" s="968"/>
      <c r="H48" s="968"/>
    </row>
    <row r="49" spans="1:8">
      <c r="A49" s="1439"/>
      <c r="B49" s="968"/>
      <c r="C49" s="1438"/>
      <c r="D49" s="1438"/>
      <c r="E49" s="968"/>
      <c r="F49" s="968"/>
      <c r="G49" s="968"/>
      <c r="H49" s="968"/>
    </row>
    <row r="50" spans="1:8">
      <c r="A50" s="1439"/>
      <c r="B50" s="968"/>
      <c r="C50" s="1438"/>
      <c r="D50" s="1438"/>
      <c r="E50" s="968"/>
      <c r="F50" s="968"/>
      <c r="G50" s="968"/>
      <c r="H50" s="968"/>
    </row>
    <row r="51" spans="1:8">
      <c r="A51" s="1439"/>
      <c r="B51" s="968"/>
      <c r="C51" s="1438"/>
      <c r="D51" s="1438"/>
      <c r="E51" s="968"/>
      <c r="F51" s="968"/>
      <c r="G51" s="968"/>
      <c r="H51" s="968"/>
    </row>
    <row r="52" spans="1:8">
      <c r="A52" s="1439"/>
      <c r="B52" s="968"/>
      <c r="C52" s="1438"/>
      <c r="D52" s="1438"/>
      <c r="E52" s="968"/>
      <c r="F52" s="968"/>
      <c r="G52" s="968"/>
      <c r="H52" s="968"/>
    </row>
    <row r="53" spans="1:8">
      <c r="A53" s="1439"/>
      <c r="B53" s="968"/>
      <c r="C53" s="1438"/>
      <c r="D53" s="1438"/>
      <c r="E53" s="968"/>
      <c r="F53" s="968"/>
      <c r="G53" s="968"/>
      <c r="H53" s="968"/>
    </row>
    <row r="54" spans="1:8">
      <c r="A54" s="1439"/>
      <c r="B54" s="968"/>
      <c r="C54" s="1438"/>
      <c r="D54" s="1438"/>
      <c r="E54" s="968"/>
      <c r="F54" s="968"/>
      <c r="G54" s="968"/>
      <c r="H54" s="968"/>
    </row>
    <row r="55" spans="1:8">
      <c r="A55" s="1439"/>
      <c r="B55" s="968"/>
      <c r="C55" s="1438"/>
      <c r="D55" s="1438"/>
      <c r="E55" s="968"/>
      <c r="F55" s="968"/>
      <c r="G55" s="968"/>
      <c r="H55" s="968"/>
    </row>
    <row r="56" spans="1:8">
      <c r="A56" s="1439"/>
      <c r="B56" s="968"/>
      <c r="C56" s="1438"/>
      <c r="D56" s="1438"/>
      <c r="E56" s="968"/>
      <c r="F56" s="968"/>
      <c r="G56" s="968"/>
      <c r="H56" s="968"/>
    </row>
    <row r="57" spans="1:8">
      <c r="A57" s="1439"/>
      <c r="B57" s="968"/>
      <c r="C57" s="1438"/>
      <c r="D57" s="1438"/>
      <c r="E57" s="968"/>
      <c r="F57" s="968"/>
      <c r="G57" s="968"/>
      <c r="H57" s="968"/>
    </row>
    <row r="58" spans="1:8">
      <c r="A58" s="1439"/>
      <c r="B58" s="968"/>
      <c r="C58" s="1438"/>
      <c r="D58" s="1438"/>
      <c r="E58" s="968"/>
      <c r="F58" s="968"/>
      <c r="G58" s="968"/>
      <c r="H58" s="968"/>
    </row>
    <row r="59" spans="1:8">
      <c r="A59" s="1439"/>
      <c r="B59" s="968"/>
      <c r="C59" s="1438"/>
      <c r="D59" s="1438"/>
      <c r="E59" s="968"/>
      <c r="F59" s="968"/>
      <c r="G59" s="968"/>
      <c r="H59" s="968"/>
    </row>
    <row r="60" spans="1:8">
      <c r="A60" s="1439"/>
      <c r="B60" s="968"/>
      <c r="C60" s="1438"/>
      <c r="D60" s="1438"/>
      <c r="E60" s="968"/>
      <c r="F60" s="968"/>
      <c r="G60" s="968"/>
      <c r="H60" s="968"/>
    </row>
    <row r="61" spans="1:8">
      <c r="A61" s="1439"/>
      <c r="B61" s="968"/>
      <c r="C61" s="1438"/>
      <c r="D61" s="1438"/>
      <c r="E61" s="968"/>
      <c r="F61" s="968"/>
      <c r="G61" s="968"/>
      <c r="H61" s="968"/>
    </row>
    <row r="62" spans="1:8">
      <c r="A62" s="1439"/>
      <c r="B62" s="968"/>
      <c r="C62" s="1438"/>
      <c r="D62" s="1438"/>
      <c r="E62" s="968"/>
      <c r="F62" s="968"/>
      <c r="G62" s="968"/>
      <c r="H62" s="968"/>
    </row>
    <row r="63" spans="1:8">
      <c r="A63" s="1439"/>
      <c r="B63" s="968"/>
      <c r="C63" s="1438"/>
      <c r="D63" s="1438"/>
      <c r="E63" s="968"/>
      <c r="F63" s="968"/>
      <c r="G63" s="968"/>
      <c r="H63" s="968"/>
    </row>
    <row r="64" spans="1:8">
      <c r="A64" s="1439"/>
      <c r="B64" s="968"/>
      <c r="C64" s="1438"/>
      <c r="D64" s="1438"/>
      <c r="E64" s="968"/>
      <c r="F64" s="968"/>
      <c r="G64" s="968"/>
      <c r="H64" s="968"/>
    </row>
    <row r="65" spans="1:8">
      <c r="A65" s="1439"/>
      <c r="B65" s="968"/>
      <c r="C65" s="1438"/>
      <c r="D65" s="1438"/>
      <c r="E65" s="968"/>
      <c r="F65" s="968"/>
      <c r="G65" s="968"/>
      <c r="H65" s="968"/>
    </row>
    <row r="66" spans="1:8">
      <c r="A66" s="1439"/>
      <c r="B66" s="968"/>
      <c r="C66" s="1438"/>
      <c r="D66" s="1438"/>
      <c r="E66" s="968"/>
      <c r="F66" s="968"/>
      <c r="G66" s="968"/>
      <c r="H66" s="968"/>
    </row>
    <row r="67" spans="1:8">
      <c r="A67" s="1439"/>
      <c r="B67" s="968"/>
      <c r="C67" s="1438"/>
      <c r="D67" s="1438"/>
      <c r="E67" s="968"/>
      <c r="F67" s="968"/>
      <c r="G67" s="968"/>
      <c r="H67" s="968"/>
    </row>
    <row r="68" spans="1:8">
      <c r="A68" s="1439"/>
      <c r="B68" s="968"/>
      <c r="C68" s="1438"/>
      <c r="D68" s="1438"/>
      <c r="E68" s="968"/>
      <c r="F68" s="968"/>
      <c r="G68" s="968"/>
      <c r="H68" s="968"/>
    </row>
  </sheetData>
  <mergeCells count="3">
    <mergeCell ref="B1:G1"/>
    <mergeCell ref="B2:G2"/>
    <mergeCell ref="B22:G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
71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A2:M21"/>
  <sheetViews>
    <sheetView showGridLines="0" view="pageBreakPreview" zoomScaleNormal="100" zoomScaleSheetLayoutView="100" workbookViewId="0">
      <selection activeCell="I1" sqref="I1"/>
    </sheetView>
  </sheetViews>
  <sheetFormatPr defaultColWidth="9" defaultRowHeight="21"/>
  <cols>
    <col min="1" max="1" width="11.19921875" style="84" customWidth="1"/>
    <col min="2" max="2" width="10.69921875" style="84" customWidth="1"/>
    <col min="3" max="3" width="15.09765625" style="84" customWidth="1"/>
    <col min="4" max="5" width="9.19921875" style="84" customWidth="1"/>
    <col min="6" max="6" width="8.3984375" style="84" customWidth="1"/>
    <col min="7" max="7" width="8.8984375" style="84" customWidth="1"/>
    <col min="8" max="8" width="8.3984375" style="84" customWidth="1"/>
    <col min="9" max="9" width="8.8984375" style="84" customWidth="1"/>
    <col min="10" max="10" width="7.09765625" style="84" customWidth="1"/>
    <col min="11" max="11" width="8.8984375" style="84" customWidth="1"/>
    <col min="12" max="12" width="8.3984375" style="84" customWidth="1"/>
    <col min="13" max="13" width="8.8984375" style="84" customWidth="1"/>
    <col min="14" max="16384" width="9" style="84"/>
  </cols>
  <sheetData>
    <row r="2" spans="1:13" ht="24.6">
      <c r="A2" s="1684" t="s">
        <v>106</v>
      </c>
      <c r="B2" s="1684"/>
      <c r="C2" s="1684"/>
      <c r="D2" s="1684"/>
      <c r="E2" s="1684"/>
      <c r="F2" s="1684"/>
      <c r="G2" s="1684"/>
      <c r="H2" s="1684"/>
      <c r="I2" s="1684"/>
      <c r="J2" s="1684"/>
      <c r="K2" s="1684"/>
      <c r="L2" s="1684"/>
      <c r="M2" s="1684"/>
    </row>
    <row r="3" spans="1:13" ht="24.6">
      <c r="A3" s="1684" t="s">
        <v>639</v>
      </c>
      <c r="B3" s="1684"/>
      <c r="C3" s="1684"/>
      <c r="D3" s="1684"/>
      <c r="E3" s="1684"/>
      <c r="F3" s="1684"/>
      <c r="G3" s="1684"/>
      <c r="H3" s="1684"/>
      <c r="I3" s="1684"/>
      <c r="J3" s="1684"/>
      <c r="K3" s="1684"/>
      <c r="L3" s="1684"/>
      <c r="M3" s="1684"/>
    </row>
    <row r="4" spans="1:13" ht="11.25" customHeight="1"/>
    <row r="5" spans="1:13" s="28" customFormat="1" ht="24.6">
      <c r="A5" s="178" t="s">
        <v>593</v>
      </c>
      <c r="B5" s="179"/>
      <c r="C5" s="179"/>
      <c r="D5" s="179"/>
      <c r="E5" s="179"/>
      <c r="F5" s="179"/>
      <c r="G5" s="179"/>
      <c r="H5" s="179"/>
      <c r="I5" s="179"/>
    </row>
    <row r="6" spans="1:13" s="28" customFormat="1" ht="24.6">
      <c r="A6" s="180" t="s">
        <v>591</v>
      </c>
      <c r="B6" s="181"/>
      <c r="C6" s="182" t="s">
        <v>637</v>
      </c>
      <c r="D6" s="181"/>
      <c r="E6" s="28" t="s">
        <v>416</v>
      </c>
    </row>
    <row r="7" spans="1:13" s="28" customFormat="1" ht="12" customHeight="1"/>
    <row r="8" spans="1:13" s="177" customFormat="1" ht="21" customHeight="1">
      <c r="A8" s="1913" t="s">
        <v>629</v>
      </c>
      <c r="B8" s="1913"/>
      <c r="C8" s="1913" t="s">
        <v>721</v>
      </c>
      <c r="D8" s="1914" t="s">
        <v>633</v>
      </c>
      <c r="E8" s="1914"/>
      <c r="F8" s="1915" t="s">
        <v>635</v>
      </c>
      <c r="G8" s="1915"/>
      <c r="H8" s="1915"/>
      <c r="I8" s="1915"/>
      <c r="J8" s="1915"/>
      <c r="K8" s="1915"/>
      <c r="L8" s="1915"/>
      <c r="M8" s="1915"/>
    </row>
    <row r="9" spans="1:13" s="177" customFormat="1" ht="22.8">
      <c r="A9" s="1913"/>
      <c r="B9" s="1913"/>
      <c r="C9" s="1913"/>
      <c r="D9" s="1914"/>
      <c r="E9" s="1914"/>
      <c r="F9" s="1915" t="s">
        <v>636</v>
      </c>
      <c r="G9" s="1915"/>
      <c r="H9" s="1915"/>
      <c r="I9" s="1915"/>
      <c r="J9" s="1915" t="s">
        <v>632</v>
      </c>
      <c r="K9" s="1915"/>
      <c r="L9" s="1915"/>
      <c r="M9" s="1915"/>
    </row>
    <row r="10" spans="1:13" s="177" customFormat="1" ht="21" customHeight="1">
      <c r="A10" s="183" t="s">
        <v>630</v>
      </c>
      <c r="B10" s="184" t="s">
        <v>632</v>
      </c>
      <c r="C10" s="1913"/>
      <c r="D10" s="185" t="s">
        <v>630</v>
      </c>
      <c r="E10" s="185" t="s">
        <v>634</v>
      </c>
      <c r="F10" s="1916" t="s">
        <v>420</v>
      </c>
      <c r="G10" s="1916"/>
      <c r="H10" s="1916"/>
      <c r="I10" s="1916"/>
      <c r="J10" s="1916" t="s">
        <v>420</v>
      </c>
      <c r="K10" s="1916"/>
      <c r="L10" s="1916"/>
      <c r="M10" s="1916"/>
    </row>
    <row r="11" spans="1:13" s="177" customFormat="1" ht="22.8">
      <c r="A11" s="187" t="s">
        <v>631</v>
      </c>
      <c r="B11" s="188"/>
      <c r="C11" s="1913"/>
      <c r="D11" s="189" t="s">
        <v>362</v>
      </c>
      <c r="E11" s="189" t="s">
        <v>362</v>
      </c>
      <c r="F11" s="186" t="s">
        <v>371</v>
      </c>
      <c r="G11" s="186" t="s">
        <v>364</v>
      </c>
      <c r="H11" s="186" t="s">
        <v>724</v>
      </c>
      <c r="I11" s="186" t="s">
        <v>419</v>
      </c>
      <c r="J11" s="186" t="s">
        <v>371</v>
      </c>
      <c r="K11" s="186" t="s">
        <v>364</v>
      </c>
      <c r="L11" s="186" t="s">
        <v>724</v>
      </c>
      <c r="M11" s="186" t="s">
        <v>419</v>
      </c>
    </row>
    <row r="12" spans="1:13" s="177" customFormat="1" ht="48.6" customHeight="1">
      <c r="A12" s="1056"/>
      <c r="B12" s="1057"/>
      <c r="C12" s="1035" t="s">
        <v>1126</v>
      </c>
      <c r="D12" s="1062"/>
      <c r="E12" s="1062"/>
      <c r="F12" s="1063"/>
      <c r="G12" s="1062"/>
      <c r="H12" s="1064"/>
      <c r="I12" s="1062"/>
      <c r="J12" s="1064"/>
      <c r="K12" s="1062"/>
      <c r="L12" s="1064"/>
      <c r="M12" s="1062"/>
    </row>
    <row r="13" spans="1:13" s="177" customFormat="1" ht="22.2" customHeight="1">
      <c r="A13" s="1058"/>
      <c r="B13" s="1059"/>
      <c r="C13" s="1036" t="s">
        <v>1127</v>
      </c>
      <c r="D13" s="1065"/>
      <c r="E13" s="1065"/>
      <c r="F13" s="1066"/>
      <c r="G13" s="1065"/>
      <c r="H13" s="1067"/>
      <c r="I13" s="1065"/>
      <c r="J13" s="1067"/>
      <c r="K13" s="1065"/>
      <c r="L13" s="1067"/>
      <c r="M13" s="1065"/>
    </row>
    <row r="14" spans="1:13" s="177" customFormat="1" ht="34.200000000000003" customHeight="1">
      <c r="A14" s="1060"/>
      <c r="B14" s="1061"/>
      <c r="C14" s="1037" t="s">
        <v>1128</v>
      </c>
      <c r="D14" s="1068"/>
      <c r="E14" s="1068"/>
      <c r="F14" s="1069"/>
      <c r="G14" s="1068"/>
      <c r="H14" s="1070"/>
      <c r="I14" s="1068"/>
      <c r="J14" s="1070"/>
      <c r="K14" s="1068"/>
      <c r="L14" s="1070"/>
      <c r="M14" s="1068"/>
    </row>
    <row r="15" spans="1:13" s="28" customFormat="1" ht="24.6">
      <c r="A15" s="133" t="s">
        <v>638</v>
      </c>
    </row>
    <row r="16" spans="1:13" s="28" customFormat="1" ht="11.25" customHeight="1"/>
    <row r="17" spans="1:13" s="28" customFormat="1" ht="24.6">
      <c r="A17" s="28" t="s">
        <v>723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</row>
    <row r="18" spans="1:13" s="28" customFormat="1" ht="24.6">
      <c r="A18" s="179"/>
      <c r="B18" s="179"/>
      <c r="C18" s="179"/>
      <c r="D18" s="181"/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s="28" customFormat="1" ht="24.6">
      <c r="A19" s="28" t="s">
        <v>722</v>
      </c>
      <c r="C19" s="179"/>
      <c r="D19" s="181"/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s="28" customFormat="1" ht="24.6">
      <c r="A20" s="179"/>
      <c r="B20" s="179"/>
      <c r="C20" s="179"/>
      <c r="D20" s="181"/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s="27" customFormat="1"/>
  </sheetData>
  <mergeCells count="10">
    <mergeCell ref="A2:M2"/>
    <mergeCell ref="A3:M3"/>
    <mergeCell ref="A8:B9"/>
    <mergeCell ref="C8:C11"/>
    <mergeCell ref="D8:E9"/>
    <mergeCell ref="F8:M8"/>
    <mergeCell ref="F9:I9"/>
    <mergeCell ref="J9:M9"/>
    <mergeCell ref="F10:I10"/>
    <mergeCell ref="J10:M10"/>
  </mergeCells>
  <phoneticPr fontId="5" type="noConversion"/>
  <pageMargins left="0.59055118110236227" right="0.78740157480314965" top="0.78740157480314965" bottom="0.59055118110236227" header="0.31496062992125984" footer="0.31496062992125984"/>
  <pageSetup paperSize="9" scale="99" firstPageNumber="72" orientation="landscape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22529" r:id="rId4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11</xdr:row>
                    <xdr:rowOff>22860</xdr:rowOff>
                  </from>
                  <to>
                    <xdr:col>2</xdr:col>
                    <xdr:colOff>312420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0" r:id="rId5" name="Check Box 2">
              <controlPr defaultSize="0" autoFill="0" autoLine="0" autoPict="0">
                <anchor moveWithCells="1">
                  <from>
                    <xdr:col>2</xdr:col>
                    <xdr:colOff>22860</xdr:colOff>
                    <xdr:row>12</xdr:row>
                    <xdr:rowOff>0</xdr:rowOff>
                  </from>
                  <to>
                    <xdr:col>2</xdr:col>
                    <xdr:colOff>327660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2531" r:id="rId6" name="Check Box 3">
              <controlPr defaultSize="0" autoFill="0" autoLine="0" autoPict="0">
                <anchor moveWithCells="1">
                  <from>
                    <xdr:col>2</xdr:col>
                    <xdr:colOff>7620</xdr:colOff>
                    <xdr:row>13</xdr:row>
                    <xdr:rowOff>7620</xdr:rowOff>
                  </from>
                  <to>
                    <xdr:col>2</xdr:col>
                    <xdr:colOff>312420</xdr:colOff>
                    <xdr:row>13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P59"/>
  <sheetViews>
    <sheetView showGridLines="0" view="pageBreakPreview" topLeftCell="A10" zoomScaleNormal="100" zoomScaleSheetLayoutView="100" workbookViewId="0">
      <selection activeCell="S19" sqref="S19"/>
    </sheetView>
  </sheetViews>
  <sheetFormatPr defaultColWidth="9" defaultRowHeight="21"/>
  <cols>
    <col min="1" max="1" width="2.5" style="125" customWidth="1"/>
    <col min="2" max="2" width="3.09765625" style="325" customWidth="1"/>
    <col min="3" max="3" width="5.5" style="125" customWidth="1"/>
    <col min="4" max="4" width="5.8984375" style="125" customWidth="1"/>
    <col min="5" max="5" width="5.5" style="125" customWidth="1"/>
    <col min="6" max="6" width="5" style="125" customWidth="1"/>
    <col min="7" max="7" width="7.5" style="125" customWidth="1"/>
    <col min="8" max="8" width="6.09765625" style="125" customWidth="1"/>
    <col min="9" max="9" width="8.69921875" style="125" customWidth="1"/>
    <col min="10" max="10" width="5.3984375" style="125" customWidth="1"/>
    <col min="11" max="11" width="4.09765625" style="125" customWidth="1"/>
    <col min="12" max="12" width="8.3984375" style="125" customWidth="1"/>
    <col min="13" max="13" width="8.8984375" style="125" customWidth="1"/>
    <col min="14" max="14" width="11.69921875" style="125" customWidth="1"/>
    <col min="15" max="15" width="2.8984375" style="125" customWidth="1"/>
    <col min="16" max="16384" width="9" style="125"/>
  </cols>
  <sheetData>
    <row r="1" spans="1:16" s="323" customFormat="1" ht="30.75" customHeight="1" thickTop="1" thickBot="1">
      <c r="A1" s="1603" t="s">
        <v>280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5"/>
      <c r="O1" s="190"/>
      <c r="P1" s="190"/>
    </row>
    <row r="2" spans="1:16" s="323" customFormat="1" ht="21.75" customHeight="1" thickTop="1">
      <c r="B2" s="1516"/>
    </row>
    <row r="3" spans="1:16" ht="21.75" customHeight="1">
      <c r="A3" s="1608" t="s">
        <v>793</v>
      </c>
      <c r="B3" s="1608"/>
      <c r="C3" s="1608"/>
      <c r="D3" s="1608"/>
      <c r="E3" s="1608"/>
      <c r="F3" s="1608"/>
      <c r="G3" s="1608"/>
      <c r="H3" s="1608"/>
      <c r="I3" s="1608"/>
      <c r="J3" s="1608"/>
      <c r="K3" s="1608"/>
      <c r="L3" s="1608"/>
      <c r="M3" s="1608"/>
      <c r="N3" s="1608"/>
    </row>
    <row r="4" spans="1:16" s="178" customFormat="1" ht="21.75" customHeight="1">
      <c r="B4" s="1515">
        <v>1</v>
      </c>
      <c r="C4" s="178" t="s">
        <v>302</v>
      </c>
      <c r="E4" s="324"/>
      <c r="F4" s="1606" t="str">
        <f>'ปก '!F32:I32</f>
        <v>มหาวิทยาลัยแม่โจ้</v>
      </c>
      <c r="G4" s="1606"/>
      <c r="H4" s="1606"/>
      <c r="I4" s="1606"/>
      <c r="J4" s="1606"/>
      <c r="K4" s="1606"/>
      <c r="L4" s="1606"/>
      <c r="M4" s="1606"/>
      <c r="N4" s="1606"/>
    </row>
    <row r="5" spans="1:16" s="178" customFormat="1" ht="21.75" customHeight="1">
      <c r="B5" s="1515"/>
      <c r="C5" s="178" t="s">
        <v>738</v>
      </c>
      <c r="E5" s="324"/>
      <c r="F5" s="1606" t="str">
        <f>'ปก '!F33:I33</f>
        <v>มหาวิทยาลัยแม่โจ้</v>
      </c>
      <c r="G5" s="1606"/>
      <c r="H5" s="1606"/>
      <c r="I5" s="1606"/>
      <c r="J5" s="1606"/>
      <c r="K5" s="1606"/>
      <c r="L5" s="1606"/>
      <c r="M5" s="1606"/>
      <c r="N5" s="1606"/>
    </row>
    <row r="6" spans="1:16" s="178" customFormat="1" ht="21.75" customHeight="1">
      <c r="B6" s="1515"/>
      <c r="C6" s="178" t="s">
        <v>303</v>
      </c>
      <c r="E6" s="324"/>
      <c r="F6" s="1607" t="str">
        <f>'ปก '!F34:I34</f>
        <v>85302-0095</v>
      </c>
      <c r="G6" s="1607"/>
      <c r="H6" s="1607"/>
      <c r="I6" s="1607"/>
      <c r="J6" s="1607"/>
      <c r="K6" s="1607"/>
      <c r="L6" s="1607"/>
      <c r="M6" s="1607"/>
      <c r="N6" s="1607"/>
    </row>
    <row r="7" spans="1:16" s="178" customFormat="1" ht="21.75" customHeight="1">
      <c r="B7" s="1515">
        <v>2</v>
      </c>
      <c r="C7" s="178" t="s">
        <v>754</v>
      </c>
    </row>
    <row r="8" spans="1:16" ht="21.75" customHeight="1">
      <c r="D8" s="1598" t="s">
        <v>263</v>
      </c>
      <c r="E8" s="1598"/>
      <c r="F8" s="1598"/>
      <c r="G8" s="1598"/>
      <c r="H8" s="1598"/>
      <c r="I8" s="1598"/>
      <c r="J8" s="1598"/>
      <c r="K8" s="1598"/>
      <c r="L8" s="1598"/>
      <c r="M8" s="1598"/>
      <c r="N8" s="1598"/>
    </row>
    <row r="9" spans="1:16" ht="21.75" customHeight="1">
      <c r="D9" s="1598"/>
      <c r="E9" s="1598"/>
      <c r="F9" s="1598"/>
      <c r="G9" s="1598"/>
      <c r="H9" s="1598"/>
      <c r="I9" s="1598"/>
      <c r="J9" s="1598"/>
      <c r="K9" s="1598"/>
      <c r="L9" s="1598"/>
      <c r="M9" s="1598"/>
      <c r="N9" s="1598"/>
    </row>
    <row r="10" spans="1:16" ht="21.75" customHeight="1">
      <c r="D10" s="1598"/>
      <c r="E10" s="1598"/>
      <c r="F10" s="1598"/>
      <c r="G10" s="1598"/>
      <c r="H10" s="1598"/>
      <c r="I10" s="1598"/>
      <c r="J10" s="1598"/>
      <c r="K10" s="1598"/>
      <c r="L10" s="1598"/>
      <c r="M10" s="1598"/>
      <c r="N10" s="1598"/>
    </row>
    <row r="11" spans="1:16" ht="21.75" customHeight="1">
      <c r="D11" s="1598" t="s">
        <v>264</v>
      </c>
      <c r="E11" s="1598"/>
      <c r="F11" s="1598"/>
      <c r="G11" s="1598"/>
      <c r="H11" s="1598"/>
      <c r="I11" s="1598"/>
      <c r="J11" s="1598"/>
      <c r="K11" s="1598"/>
      <c r="L11" s="1598"/>
      <c r="M11" s="1598"/>
      <c r="N11" s="1598"/>
    </row>
    <row r="12" spans="1:16" ht="21.75" customHeight="1">
      <c r="D12" s="1598"/>
      <c r="E12" s="1598"/>
      <c r="F12" s="1598"/>
      <c r="G12" s="1598"/>
      <c r="H12" s="1598"/>
      <c r="I12" s="1598"/>
      <c r="J12" s="1598"/>
      <c r="K12" s="1598"/>
      <c r="L12" s="1598"/>
      <c r="M12" s="1598"/>
      <c r="N12" s="1598"/>
    </row>
    <row r="13" spans="1:16" ht="21.75" customHeight="1">
      <c r="D13" s="1598"/>
      <c r="E13" s="1598"/>
      <c r="F13" s="1598"/>
      <c r="G13" s="1598"/>
      <c r="H13" s="1598"/>
      <c r="I13" s="1598"/>
      <c r="J13" s="1598"/>
      <c r="K13" s="1598"/>
      <c r="L13" s="1598"/>
      <c r="M13" s="1598"/>
      <c r="N13" s="1598"/>
    </row>
    <row r="14" spans="1:16" ht="13.95" customHeight="1"/>
    <row r="15" spans="1:16" s="178" customFormat="1" ht="21.75" customHeight="1">
      <c r="B15" s="1515">
        <v>3</v>
      </c>
      <c r="C15" s="178" t="s">
        <v>739</v>
      </c>
    </row>
    <row r="16" spans="1:16" s="178" customFormat="1" ht="21.75" customHeight="1">
      <c r="B16" s="1515"/>
      <c r="C16" s="178" t="s">
        <v>304</v>
      </c>
      <c r="D16" s="499">
        <v>63</v>
      </c>
      <c r="E16" s="368"/>
      <c r="F16" s="368"/>
      <c r="G16" s="1515" t="s">
        <v>305</v>
      </c>
      <c r="H16" s="500" t="s">
        <v>430</v>
      </c>
      <c r="I16" s="370"/>
      <c r="J16" s="370"/>
      <c r="K16" s="326" t="s">
        <v>142</v>
      </c>
      <c r="L16" s="499" t="s">
        <v>195</v>
      </c>
      <c r="M16" s="368"/>
      <c r="N16" s="368"/>
    </row>
    <row r="17" spans="2:14" s="178" customFormat="1" ht="21.75" customHeight="1">
      <c r="B17" s="1515"/>
      <c r="C17" s="178" t="s">
        <v>306</v>
      </c>
      <c r="D17" s="501" t="s">
        <v>431</v>
      </c>
      <c r="E17" s="369"/>
      <c r="F17" s="369"/>
      <c r="G17" s="1515" t="s">
        <v>307</v>
      </c>
      <c r="H17" s="499" t="s">
        <v>152</v>
      </c>
      <c r="I17" s="371"/>
      <c r="K17" s="326" t="s">
        <v>308</v>
      </c>
      <c r="L17" s="369">
        <v>50290</v>
      </c>
      <c r="M17" s="369"/>
      <c r="N17" s="369"/>
    </row>
    <row r="18" spans="2:14" s="178" customFormat="1" ht="21.75" customHeight="1">
      <c r="B18" s="1515"/>
      <c r="C18" s="178" t="s">
        <v>433</v>
      </c>
      <c r="D18" s="369"/>
      <c r="E18" s="369" t="s">
        <v>1260</v>
      </c>
      <c r="F18" s="369"/>
      <c r="G18" s="1511" t="s">
        <v>951</v>
      </c>
      <c r="H18" s="371" t="s">
        <v>1234</v>
      </c>
      <c r="I18" s="371"/>
      <c r="J18" s="1511"/>
      <c r="K18" s="1511" t="s">
        <v>153</v>
      </c>
      <c r="L18" s="1531" t="s">
        <v>984</v>
      </c>
      <c r="M18" s="369"/>
      <c r="N18" s="369"/>
    </row>
    <row r="19" spans="2:14" ht="13.2" customHeight="1"/>
    <row r="20" spans="2:14" s="178" customFormat="1" ht="21.75" customHeight="1">
      <c r="B20" s="1515">
        <v>4</v>
      </c>
      <c r="C20" s="178" t="s">
        <v>19</v>
      </c>
    </row>
    <row r="21" spans="2:14" s="178" customFormat="1" ht="21.75" customHeight="1">
      <c r="B21" s="1515"/>
      <c r="C21" s="178" t="s">
        <v>740</v>
      </c>
      <c r="F21" s="178" t="s">
        <v>741</v>
      </c>
      <c r="H21" s="178" t="s">
        <v>742</v>
      </c>
      <c r="J21" s="178" t="s">
        <v>755</v>
      </c>
    </row>
    <row r="22" spans="2:14" s="178" customFormat="1" ht="21.75" customHeight="1">
      <c r="B22" s="1515"/>
      <c r="C22" s="178" t="s">
        <v>21</v>
      </c>
      <c r="F22" s="178" t="s">
        <v>143</v>
      </c>
      <c r="H22" s="305"/>
      <c r="I22" s="305"/>
      <c r="J22" s="305"/>
      <c r="K22" s="327"/>
      <c r="L22" s="327"/>
    </row>
    <row r="23" spans="2:14" s="178" customFormat="1" ht="21.75" customHeight="1">
      <c r="B23" s="1515">
        <v>5</v>
      </c>
      <c r="C23" s="178" t="s">
        <v>432</v>
      </c>
      <c r="G23" s="327"/>
      <c r="H23" s="502">
        <v>2477</v>
      </c>
    </row>
    <row r="24" spans="2:14" s="178" customFormat="1" ht="21.75" customHeight="1">
      <c r="B24" s="1515"/>
      <c r="C24" s="178" t="s">
        <v>1235</v>
      </c>
      <c r="E24" s="327"/>
      <c r="F24" s="178" t="s">
        <v>797</v>
      </c>
      <c r="G24" s="178" t="s">
        <v>1261</v>
      </c>
      <c r="H24" s="327"/>
      <c r="L24" s="178" t="s">
        <v>437</v>
      </c>
      <c r="M24" s="502">
        <v>15</v>
      </c>
      <c r="N24" s="178" t="s">
        <v>154</v>
      </c>
    </row>
    <row r="25" spans="2:14" s="178" customFormat="1" ht="21.75" customHeight="1">
      <c r="B25" s="1515"/>
      <c r="C25" s="178" t="s">
        <v>437</v>
      </c>
      <c r="D25" s="502">
        <v>2</v>
      </c>
      <c r="E25" s="178" t="s">
        <v>1236</v>
      </c>
      <c r="G25" s="178" t="s">
        <v>437</v>
      </c>
      <c r="H25" s="502">
        <v>3</v>
      </c>
      <c r="I25" s="178" t="s">
        <v>1237</v>
      </c>
      <c r="L25" s="178" t="s">
        <v>437</v>
      </c>
      <c r="M25" s="502">
        <v>10</v>
      </c>
      <c r="N25" s="178" t="s">
        <v>1238</v>
      </c>
    </row>
    <row r="26" spans="2:14" s="47" customFormat="1" ht="13.5" customHeight="1">
      <c r="B26" s="1512"/>
      <c r="D26" s="48"/>
      <c r="G26" s="48"/>
    </row>
    <row r="27" spans="2:14" s="47" customFormat="1" ht="25.5" customHeight="1">
      <c r="B27" s="238" t="s">
        <v>113</v>
      </c>
      <c r="C27" s="47" t="s">
        <v>743</v>
      </c>
      <c r="F27" s="283">
        <v>115</v>
      </c>
      <c r="G27" s="48" t="s">
        <v>137</v>
      </c>
      <c r="H27" s="48"/>
      <c r="I27" s="48"/>
      <c r="J27" s="48"/>
      <c r="K27" s="48"/>
      <c r="L27" s="48"/>
    </row>
    <row r="28" spans="2:14" s="47" customFormat="1" ht="13.5" customHeight="1">
      <c r="B28" s="1512"/>
      <c r="F28" s="48"/>
      <c r="G28" s="48"/>
      <c r="H28" s="48"/>
      <c r="I28" s="48"/>
      <c r="J28" s="48"/>
      <c r="K28" s="48"/>
      <c r="L28" s="48"/>
    </row>
    <row r="29" spans="2:14" s="47" customFormat="1" ht="21.75" customHeight="1">
      <c r="B29" s="238" t="s">
        <v>114</v>
      </c>
      <c r="C29" s="47" t="s">
        <v>744</v>
      </c>
    </row>
    <row r="30" spans="2:14" s="47" customFormat="1" ht="26.25" customHeight="1">
      <c r="B30" s="1512"/>
      <c r="C30" s="47" t="s">
        <v>745</v>
      </c>
      <c r="F30" s="283" t="s">
        <v>148</v>
      </c>
      <c r="G30" s="47" t="s">
        <v>138</v>
      </c>
      <c r="H30" s="1510"/>
    </row>
    <row r="31" spans="2:14" s="47" customFormat="1" ht="13.5" customHeight="1">
      <c r="B31" s="1512"/>
      <c r="F31" s="48"/>
      <c r="H31" s="1510"/>
    </row>
    <row r="32" spans="2:14" s="47" customFormat="1" ht="21.75" customHeight="1">
      <c r="B32" s="238" t="s">
        <v>115</v>
      </c>
      <c r="C32" s="47" t="s">
        <v>746</v>
      </c>
      <c r="H32" s="1510"/>
    </row>
    <row r="33" spans="2:14" s="47" customFormat="1" ht="24.75" customHeight="1">
      <c r="B33" s="1512"/>
      <c r="C33" s="47" t="s">
        <v>747</v>
      </c>
      <c r="F33" s="48"/>
      <c r="G33" s="283" t="s">
        <v>148</v>
      </c>
      <c r="H33" s="50" t="s">
        <v>139</v>
      </c>
    </row>
    <row r="34" spans="2:14" s="47" customFormat="1" ht="24.6">
      <c r="B34" s="238" t="s">
        <v>116</v>
      </c>
      <c r="C34" s="48" t="s">
        <v>310</v>
      </c>
      <c r="D34" s="48"/>
      <c r="E34" s="48"/>
      <c r="F34" s="48"/>
      <c r="G34" s="48"/>
      <c r="H34" s="48"/>
      <c r="I34" s="48"/>
      <c r="J34" s="48"/>
      <c r="K34" s="48"/>
      <c r="L34" s="48"/>
    </row>
    <row r="35" spans="2:14" s="323" customFormat="1" ht="14.25" customHeight="1">
      <c r="B35" s="1516"/>
      <c r="C35" s="328"/>
      <c r="D35" s="328"/>
      <c r="E35" s="328"/>
      <c r="F35" s="328"/>
      <c r="G35" s="328"/>
      <c r="H35" s="328"/>
      <c r="I35" s="328"/>
      <c r="J35" s="328"/>
      <c r="K35" s="328"/>
      <c r="L35" s="328"/>
    </row>
    <row r="36" spans="2:14" s="47" customFormat="1" ht="24.6">
      <c r="B36" s="1599" t="s">
        <v>311</v>
      </c>
      <c r="C36" s="1599"/>
      <c r="D36" s="1599" t="s">
        <v>312</v>
      </c>
      <c r="E36" s="1599"/>
      <c r="F36" s="1599"/>
      <c r="G36" s="1599"/>
      <c r="H36" s="1599"/>
      <c r="I36" s="1600" t="s">
        <v>313</v>
      </c>
      <c r="J36" s="1601"/>
      <c r="K36" s="1601"/>
      <c r="L36" s="1601"/>
      <c r="M36" s="1602"/>
      <c r="N36" s="1509" t="s">
        <v>314</v>
      </c>
    </row>
    <row r="37" spans="2:14" s="178" customFormat="1" ht="24.6">
      <c r="B37" s="1581">
        <v>1</v>
      </c>
      <c r="C37" s="1582"/>
      <c r="D37" s="1581" t="s">
        <v>434</v>
      </c>
      <c r="E37" s="1587"/>
      <c r="F37" s="1587"/>
      <c r="G37" s="1587"/>
      <c r="H37" s="1588"/>
      <c r="I37" s="301" t="s">
        <v>140</v>
      </c>
      <c r="J37" s="302"/>
      <c r="K37" s="302"/>
      <c r="L37" s="303"/>
      <c r="M37" s="304"/>
      <c r="N37" s="1585" t="s">
        <v>974</v>
      </c>
    </row>
    <row r="38" spans="2:14" s="178" customFormat="1" ht="24.6">
      <c r="B38" s="1583"/>
      <c r="C38" s="1584"/>
      <c r="D38" s="1589"/>
      <c r="E38" s="1590"/>
      <c r="F38" s="1590"/>
      <c r="G38" s="1590"/>
      <c r="H38" s="1591"/>
      <c r="I38" s="297" t="s">
        <v>141</v>
      </c>
      <c r="J38" s="298"/>
      <c r="K38" s="298"/>
      <c r="L38" s="299"/>
      <c r="M38" s="300"/>
      <c r="N38" s="1586"/>
    </row>
    <row r="39" spans="2:14" s="178" customFormat="1" ht="24.6">
      <c r="B39" s="1581">
        <v>2</v>
      </c>
      <c r="C39" s="1582"/>
      <c r="D39" s="1581" t="s">
        <v>435</v>
      </c>
      <c r="E39" s="1594"/>
      <c r="F39" s="1594"/>
      <c r="G39" s="1594"/>
      <c r="H39" s="1582"/>
      <c r="I39" s="301" t="s">
        <v>140</v>
      </c>
      <c r="J39" s="302"/>
      <c r="K39" s="302"/>
      <c r="L39" s="303"/>
      <c r="M39" s="304"/>
      <c r="N39" s="1585" t="s">
        <v>436</v>
      </c>
    </row>
    <row r="40" spans="2:14" s="178" customFormat="1" ht="24.6">
      <c r="B40" s="1583"/>
      <c r="C40" s="1584"/>
      <c r="D40" s="1583"/>
      <c r="E40" s="1595"/>
      <c r="F40" s="1595"/>
      <c r="G40" s="1595"/>
      <c r="H40" s="1584"/>
      <c r="I40" s="297" t="s">
        <v>141</v>
      </c>
      <c r="J40" s="298"/>
      <c r="K40" s="298"/>
      <c r="L40" s="299"/>
      <c r="M40" s="300"/>
      <c r="N40" s="1586"/>
    </row>
    <row r="41" spans="2:14" s="323" customFormat="1" ht="18.75" hidden="1" customHeight="1">
      <c r="B41" s="1581">
        <v>1</v>
      </c>
      <c r="C41" s="1588"/>
      <c r="D41" s="1581"/>
      <c r="E41" s="1587"/>
      <c r="F41" s="1587"/>
      <c r="G41" s="1587"/>
      <c r="H41" s="1588"/>
      <c r="I41" s="301" t="s">
        <v>140</v>
      </c>
      <c r="J41" s="302"/>
      <c r="K41" s="302"/>
      <c r="L41" s="303"/>
      <c r="M41" s="304"/>
      <c r="N41" s="1585"/>
    </row>
    <row r="42" spans="2:14" s="323" customFormat="1" ht="22.8" hidden="1">
      <c r="B42" s="1589"/>
      <c r="C42" s="1591"/>
      <c r="D42" s="1589"/>
      <c r="E42" s="1590"/>
      <c r="F42" s="1590"/>
      <c r="G42" s="1590"/>
      <c r="H42" s="1591"/>
      <c r="I42" s="297" t="s">
        <v>141</v>
      </c>
      <c r="J42" s="298"/>
      <c r="K42" s="298"/>
      <c r="L42" s="299"/>
      <c r="M42" s="300"/>
      <c r="N42" s="1586"/>
    </row>
    <row r="43" spans="2:14" s="323" customFormat="1" ht="22.8">
      <c r="B43" s="643"/>
      <c r="C43" s="643"/>
      <c r="D43" s="643"/>
      <c r="E43" s="643"/>
      <c r="F43" s="643"/>
      <c r="G43" s="643"/>
      <c r="H43" s="643"/>
      <c r="I43" s="302"/>
      <c r="J43" s="302"/>
      <c r="K43" s="302"/>
      <c r="L43" s="303"/>
      <c r="M43" s="302"/>
      <c r="N43" s="644"/>
    </row>
    <row r="44" spans="2:14" s="323" customFormat="1">
      <c r="B44" s="1516"/>
    </row>
    <row r="45" spans="2:14" s="323" customFormat="1">
      <c r="B45" s="1621" t="s">
        <v>315</v>
      </c>
      <c r="C45" s="1622"/>
      <c r="D45" s="1622"/>
      <c r="E45" s="1622"/>
      <c r="F45" s="1622"/>
      <c r="G45" s="51"/>
      <c r="H45" s="51"/>
      <c r="I45" s="51"/>
      <c r="J45" s="51"/>
      <c r="K45" s="51"/>
      <c r="L45" s="51"/>
      <c r="M45" s="51"/>
      <c r="N45" s="52"/>
    </row>
    <row r="46" spans="2:14" s="323" customFormat="1">
      <c r="B46" s="53" t="s">
        <v>35</v>
      </c>
      <c r="C46" s="54"/>
      <c r="D46" s="54"/>
      <c r="E46" s="54"/>
      <c r="F46" s="54"/>
      <c r="G46" s="55"/>
      <c r="H46" s="55"/>
      <c r="I46" s="55"/>
      <c r="J46" s="55"/>
      <c r="K46" s="55"/>
      <c r="L46" s="55"/>
      <c r="M46" s="55"/>
      <c r="N46" s="56"/>
    </row>
    <row r="47" spans="2:14" s="323" customFormat="1">
      <c r="B47" s="1596"/>
      <c r="C47" s="1597"/>
      <c r="D47" s="57" t="s">
        <v>799</v>
      </c>
      <c r="E47" s="1592" t="s">
        <v>12</v>
      </c>
      <c r="F47" s="1592"/>
      <c r="G47" s="1592"/>
      <c r="H47" s="1592"/>
      <c r="I47" s="1592"/>
      <c r="J47" s="1592"/>
      <c r="K47" s="1592"/>
      <c r="L47" s="1592"/>
      <c r="M47" s="1592"/>
      <c r="N47" s="1593"/>
    </row>
    <row r="48" spans="2:14" s="323" customFormat="1" ht="15.75" customHeight="1">
      <c r="B48" s="1619"/>
      <c r="C48" s="1620"/>
      <c r="D48" s="57"/>
      <c r="E48" s="1592" t="s">
        <v>809</v>
      </c>
      <c r="F48" s="1592"/>
      <c r="G48" s="1592"/>
      <c r="H48" s="1592"/>
      <c r="I48" s="1592"/>
      <c r="J48" s="1592"/>
      <c r="K48" s="1592"/>
      <c r="L48" s="1592"/>
      <c r="M48" s="1592"/>
      <c r="N48" s="1593"/>
    </row>
    <row r="49" spans="2:14" s="323" customFormat="1" ht="18" customHeight="1">
      <c r="B49" s="1619"/>
      <c r="C49" s="1620"/>
      <c r="D49" s="57" t="s">
        <v>800</v>
      </c>
      <c r="E49" s="1609" t="s">
        <v>13</v>
      </c>
      <c r="F49" s="1609"/>
      <c r="G49" s="1609"/>
      <c r="H49" s="1609"/>
      <c r="I49" s="1609"/>
      <c r="J49" s="1609"/>
      <c r="K49" s="1609"/>
      <c r="L49" s="1609"/>
      <c r="M49" s="1609"/>
      <c r="N49" s="1610"/>
    </row>
    <row r="50" spans="2:14" s="323" customFormat="1">
      <c r="B50" s="58"/>
      <c r="C50" s="57"/>
      <c r="D50" s="57"/>
      <c r="E50" s="1609"/>
      <c r="F50" s="1609"/>
      <c r="G50" s="1609"/>
      <c r="H50" s="1609"/>
      <c r="I50" s="1609"/>
      <c r="J50" s="1609"/>
      <c r="K50" s="1609"/>
      <c r="L50" s="1609"/>
      <c r="M50" s="1609"/>
      <c r="N50" s="1610"/>
    </row>
    <row r="51" spans="2:14" s="323" customFormat="1">
      <c r="B51" s="58"/>
      <c r="C51" s="57"/>
      <c r="D51" s="57" t="s">
        <v>801</v>
      </c>
      <c r="E51" s="1615" t="s">
        <v>802</v>
      </c>
      <c r="F51" s="1615"/>
      <c r="G51" s="1615"/>
      <c r="H51" s="1615"/>
      <c r="I51" s="1615"/>
      <c r="J51" s="1615"/>
      <c r="K51" s="1615"/>
      <c r="L51" s="1615"/>
      <c r="M51" s="1615"/>
      <c r="N51" s="1616"/>
    </row>
    <row r="52" spans="2:14" s="323" customFormat="1">
      <c r="B52" s="58"/>
      <c r="C52" s="57"/>
      <c r="D52" s="57" t="s">
        <v>803</v>
      </c>
      <c r="E52" s="59" t="s">
        <v>804</v>
      </c>
      <c r="F52" s="1507"/>
      <c r="G52" s="1507"/>
      <c r="H52" s="1507"/>
      <c r="I52" s="1507"/>
      <c r="J52" s="1507"/>
      <c r="K52" s="1507"/>
      <c r="L52" s="1507"/>
      <c r="M52" s="1507"/>
      <c r="N52" s="1508"/>
    </row>
    <row r="53" spans="2:14" s="323" customFormat="1">
      <c r="B53" s="58"/>
      <c r="C53" s="57"/>
      <c r="D53" s="57" t="s">
        <v>805</v>
      </c>
      <c r="E53" s="1592" t="s">
        <v>806</v>
      </c>
      <c r="F53" s="1592"/>
      <c r="G53" s="1592"/>
      <c r="H53" s="1592"/>
      <c r="I53" s="1592"/>
      <c r="J53" s="1592"/>
      <c r="K53" s="1592"/>
      <c r="L53" s="1592"/>
      <c r="M53" s="1592"/>
      <c r="N53" s="1593"/>
    </row>
    <row r="54" spans="2:14" s="323" customFormat="1">
      <c r="B54" s="58"/>
      <c r="C54" s="57"/>
      <c r="D54" s="57"/>
      <c r="E54" s="1507" t="s">
        <v>807</v>
      </c>
      <c r="F54" s="1507"/>
      <c r="G54" s="1507"/>
      <c r="H54" s="1507"/>
      <c r="I54" s="1507"/>
      <c r="J54" s="1507"/>
      <c r="K54" s="1507"/>
      <c r="L54" s="1507"/>
      <c r="M54" s="1507"/>
      <c r="N54" s="1508"/>
    </row>
    <row r="55" spans="2:14" s="323" customFormat="1">
      <c r="B55" s="53" t="s">
        <v>36</v>
      </c>
      <c r="C55" s="54"/>
      <c r="D55" s="54"/>
      <c r="E55" s="54"/>
      <c r="F55" s="54"/>
      <c r="G55" s="55"/>
      <c r="H55" s="55"/>
      <c r="I55" s="55"/>
      <c r="J55" s="55"/>
      <c r="K55" s="55"/>
      <c r="L55" s="55"/>
      <c r="M55" s="55"/>
      <c r="N55" s="56"/>
    </row>
    <row r="56" spans="2:14" s="323" customFormat="1">
      <c r="B56" s="1617"/>
      <c r="C56" s="1618"/>
      <c r="D56" s="57" t="s">
        <v>799</v>
      </c>
      <c r="E56" s="59" t="s">
        <v>804</v>
      </c>
      <c r="F56" s="1507"/>
      <c r="G56" s="1507"/>
      <c r="H56" s="1507"/>
      <c r="I56" s="1507"/>
      <c r="J56" s="1507"/>
      <c r="K56" s="1507"/>
      <c r="L56" s="1507"/>
      <c r="M56" s="1507"/>
      <c r="N56" s="1508"/>
    </row>
    <row r="57" spans="2:14" s="323" customFormat="1">
      <c r="B57" s="1613"/>
      <c r="C57" s="1614"/>
      <c r="D57" s="57" t="s">
        <v>800</v>
      </c>
      <c r="E57" s="1609" t="s">
        <v>808</v>
      </c>
      <c r="F57" s="1609"/>
      <c r="G57" s="1609"/>
      <c r="H57" s="1609"/>
      <c r="I57" s="1609"/>
      <c r="J57" s="1609"/>
      <c r="K57" s="1609"/>
      <c r="L57" s="1609"/>
      <c r="M57" s="1609"/>
      <c r="N57" s="1610"/>
    </row>
    <row r="58" spans="2:14">
      <c r="B58" s="329"/>
      <c r="C58" s="330"/>
      <c r="D58" s="330"/>
      <c r="E58" s="1611"/>
      <c r="F58" s="1611"/>
      <c r="G58" s="1611"/>
      <c r="H58" s="1611"/>
      <c r="I58" s="1611"/>
      <c r="J58" s="1611"/>
      <c r="K58" s="1611"/>
      <c r="L58" s="1611"/>
      <c r="M58" s="1611"/>
      <c r="N58" s="1612"/>
    </row>
    <row r="59" spans="2:14">
      <c r="B59" s="1516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</sheetData>
  <mergeCells count="31">
    <mergeCell ref="E57:N58"/>
    <mergeCell ref="B57:C57"/>
    <mergeCell ref="E53:N53"/>
    <mergeCell ref="E51:N51"/>
    <mergeCell ref="B41:C42"/>
    <mergeCell ref="B56:C56"/>
    <mergeCell ref="B49:C49"/>
    <mergeCell ref="B48:C48"/>
    <mergeCell ref="E49:N50"/>
    <mergeCell ref="B45:F45"/>
    <mergeCell ref="A1:N1"/>
    <mergeCell ref="F4:N4"/>
    <mergeCell ref="D8:N10"/>
    <mergeCell ref="F6:N6"/>
    <mergeCell ref="F5:N5"/>
    <mergeCell ref="A3:N3"/>
    <mergeCell ref="D11:N13"/>
    <mergeCell ref="D37:H38"/>
    <mergeCell ref="D36:H36"/>
    <mergeCell ref="I36:M36"/>
    <mergeCell ref="B36:C36"/>
    <mergeCell ref="N37:N38"/>
    <mergeCell ref="B37:C38"/>
    <mergeCell ref="B39:C40"/>
    <mergeCell ref="N41:N42"/>
    <mergeCell ref="D41:H42"/>
    <mergeCell ref="E48:N48"/>
    <mergeCell ref="D39:H40"/>
    <mergeCell ref="B47:C47"/>
    <mergeCell ref="E47:N47"/>
    <mergeCell ref="N39:N40"/>
  </mergeCells>
  <phoneticPr fontId="5" type="noConversion"/>
  <hyperlinks>
    <hyperlink ref="L18" r:id="rId1"/>
  </hyperlinks>
  <pageMargins left="0.59055118110236227" right="0.15748031496062992" top="0.9055118110236221" bottom="0.74803149606299213" header="0.31496062992125984" footer="0.31496062992125984"/>
  <pageSetup paperSize="9" orientation="portrait" r:id="rId2"/>
  <headerFooter>
    <oddFooter>&amp;C&amp;"TH SarabunPSK,Bold"&amp;16 &amp;P</oddFooter>
  </headerFooter>
  <rowBreaks count="1" manualBreakCount="1">
    <brk id="33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3" r:id="rId5" name="Check Box 25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7" name="Check Box 3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8" name="Check Box 3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9" name="Check Box 3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" name="Check Box 3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1" name="Check Box 4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4" name="Check Box 4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5" name="Check Box 4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6" name="Check Box 4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7" name="Check Box 46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8" name="Check Box 47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9" name="Check Box 49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0" name="Check Box 50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1" name="Check Box 51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4" name="Check Box 6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5" name="Check Box 6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6" name="Check Box 6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7" name="Check Box 6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8" name="Check Box 6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9" name="Check Box 67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0" name="Check Box 68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1" name="Check Box 69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2" name="Check Box 70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4" name="Check Box 72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5" name="Check Box 73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7" name="Check Box 75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8" name="Check Box 76">
              <controlPr defaultSize="0" autoFill="0" autoLine="0" autoPict="0">
                <anchor moveWithCells="1">
                  <from>
                    <xdr:col>8</xdr:col>
                    <xdr:colOff>60960</xdr:colOff>
                    <xdr:row>36</xdr:row>
                    <xdr:rowOff>0</xdr:rowOff>
                  </from>
                  <to>
                    <xdr:col>8</xdr:col>
                    <xdr:colOff>365760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9" name="Check Box 77">
              <controlPr defaultSize="0" autoFill="0" autoLine="0" autoPict="0">
                <anchor moveWithCells="1">
                  <from>
                    <xdr:col>8</xdr:col>
                    <xdr:colOff>60960</xdr:colOff>
                    <xdr:row>37</xdr:row>
                    <xdr:rowOff>0</xdr:rowOff>
                  </from>
                  <to>
                    <xdr:col>8</xdr:col>
                    <xdr:colOff>365760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0" name="Check Box 78">
              <controlPr defaultSize="0" autoFill="0" autoLine="0" autoPict="0">
                <anchor moveWithCells="1">
                  <from>
                    <xdr:col>8</xdr:col>
                    <xdr:colOff>60960</xdr:colOff>
                    <xdr:row>38</xdr:row>
                    <xdr:rowOff>0</xdr:rowOff>
                  </from>
                  <to>
                    <xdr:col>8</xdr:col>
                    <xdr:colOff>365760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>
                <anchor moveWithCells="1">
                  <from>
                    <xdr:col>8</xdr:col>
                    <xdr:colOff>60960</xdr:colOff>
                    <xdr:row>39</xdr:row>
                    <xdr:rowOff>0</xdr:rowOff>
                  </from>
                  <to>
                    <xdr:col>8</xdr:col>
                    <xdr:colOff>365760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2" name="Check Box 80">
              <controlPr defaultSize="0" autoFill="0" autoLine="0" autoPict="0">
                <anchor moveWithCells="1">
                  <from>
                    <xdr:col>2</xdr:col>
                    <xdr:colOff>83820</xdr:colOff>
                    <xdr:row>7</xdr:row>
                    <xdr:rowOff>7620</xdr:rowOff>
                  </from>
                  <to>
                    <xdr:col>2</xdr:col>
                    <xdr:colOff>403860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3" name="Check Box 81">
              <controlPr defaultSize="0" autoFill="0" autoLine="0" autoPict="0">
                <anchor moveWithCells="1">
                  <from>
                    <xdr:col>2</xdr:col>
                    <xdr:colOff>83820</xdr:colOff>
                    <xdr:row>10</xdr:row>
                    <xdr:rowOff>0</xdr:rowOff>
                  </from>
                  <to>
                    <xdr:col>2</xdr:col>
                    <xdr:colOff>403860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44" name="Check Box 82">
              <controlPr defaultSize="0" autoFill="0" autoLine="0" autoPict="0">
                <anchor moveWithCells="1">
                  <from>
                    <xdr:col>2</xdr:col>
                    <xdr:colOff>60960</xdr:colOff>
                    <xdr:row>20</xdr:row>
                    <xdr:rowOff>0</xdr:rowOff>
                  </from>
                  <to>
                    <xdr:col>2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45" name="Check Box 83">
              <controlPr defaultSize="0" autoFill="0" autoLine="0" autoPict="0">
                <anchor moveWithCells="1">
                  <from>
                    <xdr:col>2</xdr:col>
                    <xdr:colOff>60960</xdr:colOff>
                    <xdr:row>21</xdr:row>
                    <xdr:rowOff>7620</xdr:rowOff>
                  </from>
                  <to>
                    <xdr:col>2</xdr:col>
                    <xdr:colOff>365760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46" name="Check Box 84">
              <controlPr defaultSize="0" autoFill="0" autoLine="0" autoPict="0">
                <anchor moveWithCells="1">
                  <from>
                    <xdr:col>5</xdr:col>
                    <xdr:colOff>60960</xdr:colOff>
                    <xdr:row>20</xdr:row>
                    <xdr:rowOff>0</xdr:rowOff>
                  </from>
                  <to>
                    <xdr:col>5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47" name="Check Box 85">
              <controlPr defaultSize="0" autoFill="0" autoLine="0" autoPict="0">
                <anchor moveWithCells="1">
                  <from>
                    <xdr:col>5</xdr:col>
                    <xdr:colOff>60960</xdr:colOff>
                    <xdr:row>21</xdr:row>
                    <xdr:rowOff>0</xdr:rowOff>
                  </from>
                  <to>
                    <xdr:col>5</xdr:col>
                    <xdr:colOff>365760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48" name="Check Box 86">
              <controlPr defaultSize="0" autoFill="0" autoLine="0" autoPict="0">
                <anchor moveWithCells="1">
                  <from>
                    <xdr:col>7</xdr:col>
                    <xdr:colOff>60960</xdr:colOff>
                    <xdr:row>20</xdr:row>
                    <xdr:rowOff>0</xdr:rowOff>
                  </from>
                  <to>
                    <xdr:col>7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49" name="Check Box 87">
              <controlPr defaultSize="0" autoFill="0" autoLine="0" autoPict="0">
                <anchor moveWithCells="1">
                  <from>
                    <xdr:col>9</xdr:col>
                    <xdr:colOff>60960</xdr:colOff>
                    <xdr:row>20</xdr:row>
                    <xdr:rowOff>0</xdr:rowOff>
                  </from>
                  <to>
                    <xdr:col>9</xdr:col>
                    <xdr:colOff>365760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50" name="Check Box 88">
              <controlPr defaultSize="0" autoFill="0" autoLine="0" autoPict="0">
                <anchor moveWithCells="1">
                  <from>
                    <xdr:col>5</xdr:col>
                    <xdr:colOff>60960</xdr:colOff>
                    <xdr:row>23</xdr:row>
                    <xdr:rowOff>0</xdr:rowOff>
                  </from>
                  <to>
                    <xdr:col>5</xdr:col>
                    <xdr:colOff>365760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5"/>
  <sheetViews>
    <sheetView showGridLines="0" view="pageBreakPreview" zoomScaleNormal="100" zoomScaleSheetLayoutView="100" workbookViewId="0">
      <selection activeCell="M3" sqref="M3"/>
    </sheetView>
  </sheetViews>
  <sheetFormatPr defaultColWidth="9" defaultRowHeight="21"/>
  <cols>
    <col min="1" max="1" width="3.19921875" style="159" customWidth="1"/>
    <col min="2" max="2" width="8.19921875" style="159" customWidth="1"/>
    <col min="3" max="3" width="4.3984375" style="159" customWidth="1"/>
    <col min="4" max="4" width="2.8984375" style="159" customWidth="1"/>
    <col min="5" max="5" width="2.3984375" style="159" customWidth="1"/>
    <col min="6" max="6" width="6" style="159" customWidth="1"/>
    <col min="7" max="7" width="9" style="159"/>
    <col min="8" max="8" width="3.59765625" style="159" customWidth="1"/>
    <col min="9" max="9" width="2.69921875" style="159" customWidth="1"/>
    <col min="10" max="10" width="6" style="159" customWidth="1"/>
    <col min="11" max="11" width="13" style="159" customWidth="1"/>
    <col min="12" max="13" width="13.3984375" style="159" customWidth="1"/>
    <col min="14" max="14" width="9" style="159"/>
    <col min="15" max="15" width="10.69921875" style="159" customWidth="1"/>
    <col min="16" max="16" width="13.5" style="159" customWidth="1"/>
    <col min="17" max="17" width="10.59765625" style="159" customWidth="1"/>
    <col min="18" max="16384" width="9" style="159"/>
  </cols>
  <sheetData>
    <row r="1" spans="1:17" ht="24.6">
      <c r="A1" s="1829" t="s">
        <v>1129</v>
      </c>
      <c r="B1" s="1829"/>
      <c r="C1" s="1829"/>
      <c r="D1" s="1829"/>
      <c r="E1" s="1829"/>
      <c r="F1" s="1829"/>
      <c r="G1" s="1829"/>
      <c r="H1" s="1829"/>
      <c r="I1" s="1829"/>
      <c r="J1" s="1829"/>
      <c r="K1" s="1829"/>
      <c r="L1" s="1829"/>
      <c r="M1" s="1829"/>
    </row>
    <row r="2" spans="1:17" ht="24.6">
      <c r="A2" s="1829" t="s">
        <v>621</v>
      </c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</row>
    <row r="3" spans="1:17" ht="11.25" customHeight="1">
      <c r="K3" s="165"/>
      <c r="L3" s="165"/>
    </row>
    <row r="4" spans="1:17">
      <c r="A4" s="159" t="s">
        <v>590</v>
      </c>
      <c r="B4" s="159" t="s">
        <v>591</v>
      </c>
      <c r="D4" s="161"/>
      <c r="E4" s="161"/>
      <c r="F4" s="161"/>
      <c r="K4" s="166"/>
      <c r="L4" s="167"/>
    </row>
    <row r="5" spans="1:17">
      <c r="A5" s="159" t="s">
        <v>592</v>
      </c>
      <c r="B5" s="159" t="s">
        <v>593</v>
      </c>
      <c r="C5" s="161"/>
      <c r="D5" s="161"/>
      <c r="E5" s="161"/>
      <c r="F5" s="162"/>
      <c r="G5" s="161"/>
      <c r="H5" s="161"/>
      <c r="I5" s="161"/>
      <c r="J5" s="161"/>
      <c r="K5" s="168"/>
      <c r="L5" s="168"/>
      <c r="M5" s="161"/>
    </row>
    <row r="6" spans="1:17">
      <c r="A6" s="159" t="s">
        <v>594</v>
      </c>
      <c r="B6" s="159" t="s">
        <v>595</v>
      </c>
      <c r="E6" s="162"/>
      <c r="F6" s="162"/>
      <c r="G6" s="162"/>
      <c r="H6" s="162"/>
      <c r="J6" s="159" t="s">
        <v>596</v>
      </c>
      <c r="K6" s="162"/>
      <c r="L6" s="162"/>
      <c r="M6" s="161"/>
    </row>
    <row r="7" spans="1:17">
      <c r="A7" s="159" t="s">
        <v>597</v>
      </c>
      <c r="B7" s="159" t="s">
        <v>598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</row>
    <row r="8" spans="1:17">
      <c r="A8" s="159" t="s">
        <v>599</v>
      </c>
      <c r="B8" s="159" t="s">
        <v>736</v>
      </c>
      <c r="F8" s="162"/>
      <c r="G8" s="162"/>
      <c r="H8" s="160"/>
      <c r="I8" s="160"/>
      <c r="J8" s="160"/>
      <c r="K8" s="160"/>
      <c r="L8" s="160"/>
    </row>
    <row r="9" spans="1:17">
      <c r="A9" s="159" t="s">
        <v>600</v>
      </c>
      <c r="B9" s="159" t="s">
        <v>601</v>
      </c>
      <c r="D9" s="161"/>
      <c r="E9" s="161"/>
      <c r="F9" s="161"/>
      <c r="G9" s="161"/>
      <c r="H9" s="161"/>
      <c r="I9" s="161"/>
      <c r="J9" s="161"/>
      <c r="K9" s="161"/>
      <c r="L9" s="161"/>
      <c r="M9" s="161"/>
    </row>
    <row r="10" spans="1:17">
      <c r="A10" s="159" t="s">
        <v>602</v>
      </c>
      <c r="B10" s="159" t="s">
        <v>603</v>
      </c>
      <c r="D10" s="162"/>
      <c r="E10" s="162"/>
      <c r="F10" s="162"/>
      <c r="G10" s="162"/>
      <c r="H10" s="162"/>
      <c r="I10" s="162"/>
      <c r="J10" s="162"/>
      <c r="K10" s="162"/>
      <c r="L10" s="162"/>
      <c r="M10" s="161"/>
      <c r="P10" s="169"/>
    </row>
    <row r="11" spans="1:17"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P11" s="169"/>
    </row>
    <row r="12" spans="1:17"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P12" s="169"/>
    </row>
    <row r="13" spans="1:17" ht="10.5" customHeight="1"/>
    <row r="14" spans="1:17">
      <c r="K14" s="163" t="s">
        <v>737</v>
      </c>
      <c r="L14" s="163" t="s">
        <v>415</v>
      </c>
      <c r="M14" s="163" t="s">
        <v>419</v>
      </c>
      <c r="O14" s="170"/>
      <c r="P14" s="170"/>
      <c r="Q14" s="170"/>
    </row>
    <row r="15" spans="1:17">
      <c r="A15" s="159" t="s">
        <v>605</v>
      </c>
      <c r="B15" s="159" t="s">
        <v>610</v>
      </c>
      <c r="K15" s="171"/>
      <c r="L15" s="171"/>
      <c r="M15" s="171"/>
    </row>
    <row r="16" spans="1:17">
      <c r="A16" s="159" t="s">
        <v>607</v>
      </c>
      <c r="B16" s="159" t="s">
        <v>609</v>
      </c>
      <c r="K16" s="171"/>
      <c r="L16" s="171"/>
      <c r="M16" s="171"/>
    </row>
    <row r="17" spans="1:17">
      <c r="A17" s="159" t="s">
        <v>608</v>
      </c>
      <c r="B17" s="159" t="s">
        <v>1124</v>
      </c>
      <c r="K17" s="171"/>
      <c r="L17" s="171"/>
      <c r="M17" s="171"/>
    </row>
    <row r="18" spans="1:17">
      <c r="A18" s="159" t="s">
        <v>611</v>
      </c>
      <c r="B18" s="159" t="s">
        <v>612</v>
      </c>
      <c r="L18" s="171"/>
      <c r="M18" s="164" t="s">
        <v>382</v>
      </c>
      <c r="O18" s="172"/>
      <c r="P18" s="172"/>
      <c r="Q18" s="172"/>
    </row>
    <row r="19" spans="1:17">
      <c r="A19" s="159" t="s">
        <v>613</v>
      </c>
      <c r="B19" s="159" t="s">
        <v>614</v>
      </c>
      <c r="L19" s="173"/>
      <c r="M19" s="164" t="s">
        <v>604</v>
      </c>
    </row>
    <row r="20" spans="1:17">
      <c r="A20" s="159" t="s">
        <v>615</v>
      </c>
      <c r="B20" s="159" t="s">
        <v>616</v>
      </c>
      <c r="O20" s="174"/>
      <c r="P20" s="174"/>
      <c r="Q20" s="174"/>
    </row>
    <row r="21" spans="1:17"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</row>
    <row r="22" spans="1:17"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O22" s="170"/>
      <c r="P22" s="170"/>
      <c r="Q22" s="170"/>
    </row>
    <row r="23" spans="1:17"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O23" s="170"/>
      <c r="P23" s="170"/>
      <c r="Q23" s="170"/>
    </row>
    <row r="24" spans="1:17"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7" ht="12" customHeight="1"/>
    <row r="26" spans="1:17">
      <c r="A26" s="159" t="s">
        <v>617</v>
      </c>
      <c r="B26" s="159" t="s">
        <v>618</v>
      </c>
      <c r="Q26" s="170"/>
    </row>
    <row r="27" spans="1:17"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7"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7" ht="21" customHeight="1"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7"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7">
      <c r="A31" s="159" t="s">
        <v>619</v>
      </c>
      <c r="B31" s="159" t="s">
        <v>620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</row>
    <row r="32" spans="1:17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2:13"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</row>
    <row r="34" spans="2:13"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2:13"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</sheetData>
  <mergeCells count="2">
    <mergeCell ref="A1:M1"/>
    <mergeCell ref="A2:M2"/>
  </mergeCells>
  <pageMargins left="0.70866141732283472" right="0.31496062992125984" top="0.74803149606299213" bottom="0.74803149606299213" header="0.31496062992125984" footer="0.31496062992125984"/>
  <pageSetup paperSize="9" scale="98" firstPageNumber="73" orientation="portrait" useFirstPageNumber="1" r:id="rId1"/>
  <headerFooter>
    <oddFooter>&amp;C 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theme="0" tint="-0.14999847407452621"/>
  </sheetPr>
  <dimension ref="A1:G73"/>
  <sheetViews>
    <sheetView showGridLines="0" view="pageBreakPreview" zoomScaleNormal="100" zoomScaleSheetLayoutView="100" workbookViewId="0">
      <selection activeCell="C8" sqref="C8:E8"/>
    </sheetView>
  </sheetViews>
  <sheetFormatPr defaultColWidth="9" defaultRowHeight="24.6"/>
  <cols>
    <col min="1" max="1" width="5.69921875" style="1539" customWidth="1"/>
    <col min="2" max="2" width="20.69921875" style="1539" customWidth="1"/>
    <col min="3" max="3" width="13.09765625" style="1539" customWidth="1"/>
    <col min="4" max="4" width="7.8984375" style="1539" customWidth="1"/>
    <col min="5" max="5" width="12.19921875" style="1539" customWidth="1"/>
    <col min="6" max="6" width="7.5" style="1532" bestFit="1" customWidth="1"/>
    <col min="7" max="7" width="7.69921875" style="1539" customWidth="1"/>
    <col min="8" max="8" width="4.69921875" style="1539" customWidth="1"/>
    <col min="9" max="16384" width="9" style="1539"/>
  </cols>
  <sheetData>
    <row r="1" spans="1:7">
      <c r="A1" s="1538" t="s">
        <v>1130</v>
      </c>
      <c r="F1" s="1533"/>
    </row>
    <row r="2" spans="1:7" ht="11.25" customHeight="1"/>
    <row r="3" spans="1:7">
      <c r="A3" s="1925" t="s">
        <v>1391</v>
      </c>
      <c r="B3" s="1917"/>
      <c r="C3" s="1917"/>
      <c r="D3" s="1917"/>
      <c r="E3" s="1917"/>
      <c r="F3" s="1917"/>
      <c r="G3" s="1917"/>
    </row>
    <row r="4" spans="1:7" ht="10.5" customHeight="1"/>
    <row r="5" spans="1:7" ht="73.8">
      <c r="A5" s="1540" t="s">
        <v>719</v>
      </c>
      <c r="B5" s="1541" t="s">
        <v>1132</v>
      </c>
      <c r="C5" s="1926" t="s">
        <v>624</v>
      </c>
      <c r="D5" s="1926"/>
      <c r="E5" s="1926"/>
      <c r="F5" s="1540" t="s">
        <v>725</v>
      </c>
      <c r="G5" s="1541" t="s">
        <v>397</v>
      </c>
    </row>
    <row r="6" spans="1:7" ht="21" customHeight="1">
      <c r="A6" s="1927">
        <v>1</v>
      </c>
      <c r="B6" s="1930" t="str">
        <f>'5.2แผนการฝึกอบรม'!B6</f>
        <v xml:space="preserve"> ประชุมสัมมนาวิชาการรูปแบบพลังงานทดแทนสู่ชุมชนแห่งประเทศไทย ครั้งที่ 14</v>
      </c>
      <c r="C6" s="1542" t="s">
        <v>625</v>
      </c>
      <c r="D6" s="1543"/>
      <c r="E6" s="1544"/>
      <c r="F6" s="1933">
        <v>30</v>
      </c>
      <c r="G6" s="1930"/>
    </row>
    <row r="7" spans="1:7">
      <c r="A7" s="1928"/>
      <c r="B7" s="1931"/>
      <c r="C7" s="1545" t="s">
        <v>626</v>
      </c>
      <c r="D7" s="1546"/>
      <c r="E7" s="1547"/>
      <c r="F7" s="1934"/>
      <c r="G7" s="1931"/>
    </row>
    <row r="8" spans="1:7">
      <c r="A8" s="1928"/>
      <c r="B8" s="1931"/>
      <c r="C8" s="1919"/>
      <c r="D8" s="1920"/>
      <c r="E8" s="1921"/>
      <c r="F8" s="1934"/>
      <c r="G8" s="1931"/>
    </row>
    <row r="9" spans="1:7">
      <c r="A9" s="1928"/>
      <c r="B9" s="1931"/>
      <c r="C9" s="1922"/>
      <c r="D9" s="1923"/>
      <c r="E9" s="1924"/>
      <c r="F9" s="1934"/>
      <c r="G9" s="1931"/>
    </row>
    <row r="10" spans="1:7">
      <c r="A10" s="1928"/>
      <c r="B10" s="1931"/>
      <c r="C10" s="1545" t="s">
        <v>627</v>
      </c>
      <c r="D10" s="1548"/>
      <c r="E10" s="1549"/>
      <c r="F10" s="1934"/>
      <c r="G10" s="1931"/>
    </row>
    <row r="11" spans="1:7">
      <c r="A11" s="1928"/>
      <c r="B11" s="1931"/>
      <c r="C11" s="1919"/>
      <c r="D11" s="1920"/>
      <c r="E11" s="1921"/>
      <c r="F11" s="1934"/>
      <c r="G11" s="1931"/>
    </row>
    <row r="12" spans="1:7">
      <c r="A12" s="1928"/>
      <c r="B12" s="1931"/>
      <c r="C12" s="1922"/>
      <c r="D12" s="1923"/>
      <c r="E12" s="1924"/>
      <c r="F12" s="1934"/>
      <c r="G12" s="1931"/>
    </row>
    <row r="13" spans="1:7" ht="10.5" customHeight="1">
      <c r="A13" s="1929"/>
      <c r="B13" s="1932"/>
      <c r="C13" s="1550"/>
      <c r="D13" s="1551"/>
      <c r="E13" s="1552"/>
      <c r="F13" s="1935"/>
      <c r="G13" s="1932"/>
    </row>
    <row r="14" spans="1:7">
      <c r="A14" s="1927">
        <v>2</v>
      </c>
      <c r="B14" s="1930" t="str">
        <f>'5.2แผนการฝึกอบรม'!B7</f>
        <v>กิจกรรมลดการใช้พลังงาน "ปิดไฟ ปิดแอร์ care สนม" ให้แก่เจ้าหน้าที่และบุคลากรสำนักงานมหาวิทยาลัย</v>
      </c>
      <c r="C14" s="1542" t="s">
        <v>625</v>
      </c>
      <c r="D14" s="1543"/>
      <c r="E14" s="1544"/>
      <c r="F14" s="1933">
        <v>100</v>
      </c>
      <c r="G14" s="1930"/>
    </row>
    <row r="15" spans="1:7">
      <c r="A15" s="1928"/>
      <c r="B15" s="1931"/>
      <c r="C15" s="1545" t="s">
        <v>626</v>
      </c>
      <c r="D15" s="1546"/>
      <c r="E15" s="1547"/>
      <c r="F15" s="1934"/>
      <c r="G15" s="1931"/>
    </row>
    <row r="16" spans="1:7">
      <c r="A16" s="1928"/>
      <c r="B16" s="1931"/>
      <c r="C16" s="1919"/>
      <c r="D16" s="1920"/>
      <c r="E16" s="1921"/>
      <c r="F16" s="1934"/>
      <c r="G16" s="1931"/>
    </row>
    <row r="17" spans="1:7">
      <c r="A17" s="1928"/>
      <c r="B17" s="1931"/>
      <c r="C17" s="1922"/>
      <c r="D17" s="1923"/>
      <c r="E17" s="1924"/>
      <c r="F17" s="1934"/>
      <c r="G17" s="1931"/>
    </row>
    <row r="18" spans="1:7">
      <c r="A18" s="1928"/>
      <c r="B18" s="1931"/>
      <c r="C18" s="1545" t="s">
        <v>627</v>
      </c>
      <c r="D18" s="1548"/>
      <c r="E18" s="1549"/>
      <c r="F18" s="1934"/>
      <c r="G18" s="1931"/>
    </row>
    <row r="19" spans="1:7">
      <c r="A19" s="1928"/>
      <c r="B19" s="1931"/>
      <c r="C19" s="1919"/>
      <c r="D19" s="1920"/>
      <c r="E19" s="1921"/>
      <c r="F19" s="1934"/>
      <c r="G19" s="1931"/>
    </row>
    <row r="20" spans="1:7">
      <c r="A20" s="1928"/>
      <c r="B20" s="1931"/>
      <c r="C20" s="1922"/>
      <c r="D20" s="1923"/>
      <c r="E20" s="1924"/>
      <c r="F20" s="1934"/>
      <c r="G20" s="1931"/>
    </row>
    <row r="21" spans="1:7">
      <c r="A21" s="1929"/>
      <c r="B21" s="1932"/>
      <c r="C21" s="1550"/>
      <c r="D21" s="1551"/>
      <c r="E21" s="1552"/>
      <c r="F21" s="1935"/>
      <c r="G21" s="1932"/>
    </row>
    <row r="22" spans="1:7">
      <c r="A22" s="1553"/>
      <c r="B22" s="1554"/>
      <c r="C22" s="1546"/>
      <c r="D22" s="1546"/>
      <c r="E22" s="1546"/>
      <c r="F22" s="1555"/>
      <c r="G22" s="1554"/>
    </row>
    <row r="23" spans="1:7">
      <c r="A23" s="1553"/>
      <c r="B23" s="1554"/>
      <c r="C23" s="1546"/>
      <c r="D23" s="1546"/>
      <c r="E23" s="1546"/>
      <c r="F23" s="1555"/>
      <c r="G23" s="1554"/>
    </row>
    <row r="24" spans="1:7">
      <c r="A24" s="1553"/>
      <c r="B24" s="1554"/>
      <c r="C24" s="1546"/>
      <c r="D24" s="1546"/>
      <c r="E24" s="1546"/>
      <c r="F24" s="1555"/>
      <c r="G24" s="1554"/>
    </row>
    <row r="25" spans="1:7">
      <c r="A25" s="1553"/>
      <c r="B25" s="1554"/>
      <c r="C25" s="1546"/>
      <c r="D25" s="1546"/>
      <c r="E25" s="1546"/>
      <c r="F25" s="1555"/>
      <c r="G25" s="1554"/>
    </row>
    <row r="26" spans="1:7">
      <c r="A26" s="1553"/>
      <c r="B26" s="1554"/>
      <c r="C26" s="1546"/>
      <c r="D26" s="1546"/>
      <c r="E26" s="1546"/>
      <c r="F26" s="1555"/>
      <c r="G26" s="1554"/>
    </row>
    <row r="27" spans="1:7">
      <c r="A27" s="1553"/>
      <c r="B27" s="1554"/>
      <c r="C27" s="1546"/>
      <c r="D27" s="1546"/>
      <c r="E27" s="1546"/>
      <c r="F27" s="1555"/>
      <c r="G27" s="1554"/>
    </row>
    <row r="28" spans="1:7">
      <c r="A28" s="1553"/>
      <c r="B28" s="1554"/>
      <c r="C28" s="1546"/>
      <c r="D28" s="1546"/>
      <c r="E28" s="1546"/>
      <c r="F28" s="1555"/>
      <c r="G28" s="1554"/>
    </row>
    <row r="29" spans="1:7">
      <c r="A29" s="1553"/>
      <c r="B29" s="1554"/>
      <c r="C29" s="1546"/>
      <c r="D29" s="1546"/>
      <c r="E29" s="1546"/>
      <c r="F29" s="1555"/>
      <c r="G29" s="1554"/>
    </row>
    <row r="30" spans="1:7">
      <c r="B30" s="1539" t="s">
        <v>1131</v>
      </c>
    </row>
    <row r="31" spans="1:7">
      <c r="B31" s="1542"/>
      <c r="C31" s="1543"/>
      <c r="D31" s="1543"/>
      <c r="E31" s="1543"/>
      <c r="F31" s="1543"/>
      <c r="G31" s="1544"/>
    </row>
    <row r="32" spans="1:7">
      <c r="B32" s="1545"/>
      <c r="C32" s="1546"/>
      <c r="D32" s="1546"/>
      <c r="E32" s="1546"/>
      <c r="F32" s="1533"/>
      <c r="G32" s="1556"/>
    </row>
    <row r="33" spans="2:7">
      <c r="B33" s="1545"/>
      <c r="C33" s="1546"/>
      <c r="D33" s="1546"/>
      <c r="E33" s="1546"/>
      <c r="F33" s="1533"/>
      <c r="G33" s="1556"/>
    </row>
    <row r="34" spans="2:7">
      <c r="B34" s="1545"/>
      <c r="C34" s="1546"/>
      <c r="D34" s="1546"/>
      <c r="E34" s="1546"/>
      <c r="F34" s="1533"/>
      <c r="G34" s="1556"/>
    </row>
    <row r="35" spans="2:7">
      <c r="B35" s="1545"/>
      <c r="C35" s="1546"/>
      <c r="D35" s="1546"/>
      <c r="E35" s="1546"/>
      <c r="F35" s="1533"/>
      <c r="G35" s="1556"/>
    </row>
    <row r="36" spans="2:7">
      <c r="B36" s="1545"/>
      <c r="C36" s="1546"/>
      <c r="D36" s="1546"/>
      <c r="E36" s="1546"/>
      <c r="F36" s="1533"/>
      <c r="G36" s="1556"/>
    </row>
    <row r="37" spans="2:7">
      <c r="B37" s="1545"/>
      <c r="C37" s="1546"/>
      <c r="D37" s="1546"/>
      <c r="E37" s="1546"/>
      <c r="F37" s="1533"/>
      <c r="G37" s="1556"/>
    </row>
    <row r="38" spans="2:7">
      <c r="B38" s="1545"/>
      <c r="C38" s="1546"/>
      <c r="D38" s="1546"/>
      <c r="E38" s="1546"/>
      <c r="F38" s="1533"/>
      <c r="G38" s="1556"/>
    </row>
    <row r="39" spans="2:7">
      <c r="B39" s="1545"/>
      <c r="C39" s="1546"/>
      <c r="D39" s="1546"/>
      <c r="E39" s="1546"/>
      <c r="F39" s="1533"/>
      <c r="G39" s="1556"/>
    </row>
    <row r="40" spans="2:7">
      <c r="B40" s="1545"/>
      <c r="C40" s="1546"/>
      <c r="D40" s="1546"/>
      <c r="E40" s="1546"/>
      <c r="F40" s="1533"/>
      <c r="G40" s="1556"/>
    </row>
    <row r="41" spans="2:7">
      <c r="B41" s="1545"/>
      <c r="C41" s="1546"/>
      <c r="D41" s="1546"/>
      <c r="E41" s="1546"/>
      <c r="F41" s="1533"/>
      <c r="G41" s="1556"/>
    </row>
    <row r="42" spans="2:7">
      <c r="B42" s="1550"/>
      <c r="C42" s="1551"/>
      <c r="D42" s="1551"/>
      <c r="E42" s="1551"/>
      <c r="F42" s="1557"/>
      <c r="G42" s="1552"/>
    </row>
    <row r="43" spans="2:7">
      <c r="B43" s="1918" t="s">
        <v>1382</v>
      </c>
      <c r="C43" s="1918"/>
      <c r="D43" s="1918"/>
      <c r="E43" s="1918"/>
      <c r="F43" s="1918"/>
      <c r="G43" s="1918"/>
    </row>
    <row r="44" spans="2:7">
      <c r="B44" s="1558"/>
      <c r="C44" s="1558"/>
      <c r="D44" s="1558"/>
      <c r="E44" s="1558"/>
      <c r="F44" s="1558"/>
      <c r="G44" s="1558"/>
    </row>
    <row r="45" spans="2:7">
      <c r="B45" s="1558"/>
      <c r="C45" s="1558"/>
      <c r="D45" s="1558"/>
      <c r="E45" s="1558"/>
      <c r="F45" s="1558"/>
      <c r="G45" s="1558"/>
    </row>
    <row r="46" spans="2:7">
      <c r="B46" s="1542"/>
      <c r="C46" s="1543"/>
      <c r="D46" s="1543"/>
      <c r="E46" s="1543"/>
      <c r="F46" s="1543"/>
      <c r="G46" s="1544"/>
    </row>
    <row r="47" spans="2:7">
      <c r="B47" s="1545"/>
      <c r="C47" s="1546"/>
      <c r="D47" s="1546"/>
      <c r="E47" s="1546"/>
      <c r="F47" s="1533"/>
      <c r="G47" s="1556"/>
    </row>
    <row r="48" spans="2:7">
      <c r="B48" s="1545"/>
      <c r="C48" s="1546"/>
      <c r="D48" s="1546"/>
      <c r="E48" s="1546"/>
      <c r="F48" s="1533"/>
      <c r="G48" s="1556"/>
    </row>
    <row r="49" spans="2:7">
      <c r="B49" s="1545"/>
      <c r="C49" s="1546"/>
      <c r="D49" s="1546"/>
      <c r="E49" s="1546"/>
      <c r="F49" s="1533"/>
      <c r="G49" s="1556"/>
    </row>
    <row r="50" spans="2:7">
      <c r="B50" s="1545"/>
      <c r="C50" s="1546"/>
      <c r="D50" s="1546"/>
      <c r="E50" s="1546"/>
      <c r="F50" s="1533"/>
      <c r="G50" s="1556"/>
    </row>
    <row r="51" spans="2:7">
      <c r="B51" s="1545"/>
      <c r="C51" s="1546"/>
      <c r="D51" s="1546"/>
      <c r="E51" s="1546"/>
      <c r="F51" s="1533"/>
      <c r="G51" s="1556"/>
    </row>
    <row r="52" spans="2:7">
      <c r="B52" s="1545"/>
      <c r="C52" s="1546"/>
      <c r="D52" s="1546"/>
      <c r="E52" s="1546"/>
      <c r="F52" s="1533"/>
      <c r="G52" s="1556"/>
    </row>
    <row r="53" spans="2:7">
      <c r="B53" s="1545"/>
      <c r="C53" s="1546"/>
      <c r="D53" s="1546"/>
      <c r="E53" s="1546"/>
      <c r="F53" s="1533"/>
      <c r="G53" s="1556"/>
    </row>
    <row r="54" spans="2:7">
      <c r="B54" s="1545"/>
      <c r="C54" s="1546"/>
      <c r="D54" s="1546"/>
      <c r="E54" s="1546"/>
      <c r="F54" s="1533"/>
      <c r="G54" s="1556"/>
    </row>
    <row r="55" spans="2:7">
      <c r="B55" s="1545"/>
      <c r="C55" s="1546"/>
      <c r="D55" s="1546"/>
      <c r="E55" s="1546"/>
      <c r="F55" s="1533"/>
      <c r="G55" s="1556"/>
    </row>
    <row r="56" spans="2:7">
      <c r="B56" s="1545"/>
      <c r="C56" s="1546"/>
      <c r="D56" s="1546"/>
      <c r="E56" s="1546"/>
      <c r="F56" s="1533"/>
      <c r="G56" s="1556"/>
    </row>
    <row r="57" spans="2:7">
      <c r="B57" s="1550"/>
      <c r="C57" s="1551"/>
      <c r="D57" s="1551"/>
      <c r="E57" s="1551"/>
      <c r="F57" s="1557"/>
      <c r="G57" s="1552"/>
    </row>
    <row r="58" spans="2:7">
      <c r="B58" s="1918" t="s">
        <v>1383</v>
      </c>
      <c r="C58" s="1918"/>
      <c r="D58" s="1918"/>
      <c r="E58" s="1918"/>
      <c r="F58" s="1918"/>
      <c r="G58" s="1918"/>
    </row>
    <row r="59" spans="2:7" hidden="1">
      <c r="B59" s="1559"/>
      <c r="C59" s="1559"/>
      <c r="D59" s="1559"/>
      <c r="E59" s="1559"/>
      <c r="F59" s="1559"/>
      <c r="G59" s="1559"/>
    </row>
    <row r="60" spans="2:7" hidden="1">
      <c r="B60" s="1542"/>
      <c r="C60" s="1543"/>
      <c r="D60" s="1543"/>
      <c r="E60" s="1543"/>
      <c r="F60" s="1543"/>
      <c r="G60" s="1544"/>
    </row>
    <row r="61" spans="2:7" hidden="1">
      <c r="B61" s="1545"/>
      <c r="C61" s="1546"/>
      <c r="D61" s="1546"/>
      <c r="E61" s="1546"/>
      <c r="F61" s="1533"/>
      <c r="G61" s="1556"/>
    </row>
    <row r="62" spans="2:7" hidden="1">
      <c r="B62" s="1545"/>
      <c r="C62" s="1546"/>
      <c r="D62" s="1546"/>
      <c r="E62" s="1546"/>
      <c r="F62" s="1533"/>
      <c r="G62" s="1556"/>
    </row>
    <row r="63" spans="2:7" hidden="1">
      <c r="B63" s="1545"/>
      <c r="C63" s="1546"/>
      <c r="D63" s="1546"/>
      <c r="E63" s="1546"/>
      <c r="F63" s="1533"/>
      <c r="G63" s="1556"/>
    </row>
    <row r="64" spans="2:7" hidden="1">
      <c r="B64" s="1545"/>
      <c r="C64" s="1546"/>
      <c r="D64" s="1546"/>
      <c r="E64" s="1546"/>
      <c r="F64" s="1533"/>
      <c r="G64" s="1556"/>
    </row>
    <row r="65" spans="2:7" hidden="1">
      <c r="B65" s="1545"/>
      <c r="C65" s="1546"/>
      <c r="D65" s="1546"/>
      <c r="E65" s="1546"/>
      <c r="F65" s="1533"/>
      <c r="G65" s="1556"/>
    </row>
    <row r="66" spans="2:7" hidden="1">
      <c r="B66" s="1545"/>
      <c r="C66" s="1546"/>
      <c r="D66" s="1546"/>
      <c r="E66" s="1546"/>
      <c r="F66" s="1533"/>
      <c r="G66" s="1556"/>
    </row>
    <row r="67" spans="2:7" hidden="1">
      <c r="B67" s="1545"/>
      <c r="C67" s="1546"/>
      <c r="D67" s="1546"/>
      <c r="E67" s="1546"/>
      <c r="F67" s="1533"/>
      <c r="G67" s="1556"/>
    </row>
    <row r="68" spans="2:7" hidden="1">
      <c r="B68" s="1545"/>
      <c r="C68" s="1546"/>
      <c r="D68" s="1546"/>
      <c r="E68" s="1546"/>
      <c r="F68" s="1533"/>
      <c r="G68" s="1556"/>
    </row>
    <row r="69" spans="2:7" hidden="1">
      <c r="B69" s="1545"/>
      <c r="C69" s="1546"/>
      <c r="D69" s="1546"/>
      <c r="E69" s="1546"/>
      <c r="F69" s="1533"/>
      <c r="G69" s="1556"/>
    </row>
    <row r="70" spans="2:7" hidden="1">
      <c r="B70" s="1545"/>
      <c r="C70" s="1546"/>
      <c r="D70" s="1546"/>
      <c r="E70" s="1546"/>
      <c r="F70" s="1533"/>
      <c r="G70" s="1556"/>
    </row>
    <row r="71" spans="2:7" hidden="1">
      <c r="B71" s="1550"/>
      <c r="C71" s="1551"/>
      <c r="D71" s="1551"/>
      <c r="E71" s="1551"/>
      <c r="F71" s="1557"/>
      <c r="G71" s="1552"/>
    </row>
    <row r="72" spans="2:7" hidden="1">
      <c r="B72" s="1917" t="s">
        <v>1138</v>
      </c>
      <c r="C72" s="1917"/>
      <c r="D72" s="1917"/>
      <c r="E72" s="1917"/>
      <c r="F72" s="1917"/>
      <c r="G72" s="1917"/>
    </row>
    <row r="73" spans="2:7" hidden="1"/>
  </sheetData>
  <mergeCells count="21">
    <mergeCell ref="A14:A21"/>
    <mergeCell ref="B14:B21"/>
    <mergeCell ref="F14:F21"/>
    <mergeCell ref="G14:G21"/>
    <mergeCell ref="C16:E16"/>
    <mergeCell ref="C17:E17"/>
    <mergeCell ref="C19:E19"/>
    <mergeCell ref="C20:E20"/>
    <mergeCell ref="A3:G3"/>
    <mergeCell ref="C5:E5"/>
    <mergeCell ref="A6:A13"/>
    <mergeCell ref="B6:B13"/>
    <mergeCell ref="F6:F13"/>
    <mergeCell ref="G6:G13"/>
    <mergeCell ref="C8:E8"/>
    <mergeCell ref="C9:E9"/>
    <mergeCell ref="B72:G72"/>
    <mergeCell ref="B58:G58"/>
    <mergeCell ref="B43:G43"/>
    <mergeCell ref="C11:E11"/>
    <mergeCell ref="C12:E12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9" firstPageNumber="74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16001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0" r:id="rId5" name="Check Box 30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1" r:id="rId6" name="Check Box 31">
              <controlPr defaultSize="0" autoFill="0" autoLine="0" autoPict="0">
                <anchor moveWithCells="1">
                  <from>
                    <xdr:col>2</xdr:col>
                    <xdr:colOff>45720</xdr:colOff>
                    <xdr:row>6</xdr:row>
                    <xdr:rowOff>0</xdr:rowOff>
                  </from>
                  <to>
                    <xdr:col>2</xdr:col>
                    <xdr:colOff>350520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2" r:id="rId7" name="Check Box 32">
              <controlPr defaultSize="0" autoFill="0" autoLine="0" autoPict="0">
                <anchor moveWithCells="1">
                  <from>
                    <xdr:col>2</xdr:col>
                    <xdr:colOff>45720</xdr:colOff>
                    <xdr:row>9</xdr:row>
                    <xdr:rowOff>0</xdr:rowOff>
                  </from>
                  <to>
                    <xdr:col>2</xdr:col>
                    <xdr:colOff>350520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3" r:id="rId8" name="Check Box 33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4" r:id="rId9" name="Check Box 34">
              <controlPr defaultSize="0" autoFill="0" autoLine="0" autoPict="0">
                <anchor moveWithCells="1">
                  <from>
                    <xdr:col>2</xdr:col>
                    <xdr:colOff>45720</xdr:colOff>
                    <xdr:row>13</xdr:row>
                    <xdr:rowOff>0</xdr:rowOff>
                  </from>
                  <to>
                    <xdr:col>2</xdr:col>
                    <xdr:colOff>350520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5" r:id="rId10" name="Check Box 35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0</xdr:rowOff>
                  </from>
                  <to>
                    <xdr:col>2</xdr:col>
                    <xdr:colOff>350520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036" r:id="rId11" name="Check Box 36">
              <controlPr defaultSize="0" autoFill="0" autoLine="0" autoPict="0">
                <anchor moveWithCells="1">
                  <from>
                    <xdr:col>2</xdr:col>
                    <xdr:colOff>45720</xdr:colOff>
                    <xdr:row>17</xdr:row>
                    <xdr:rowOff>0</xdr:rowOff>
                  </from>
                  <to>
                    <xdr:col>2</xdr:col>
                    <xdr:colOff>350520</xdr:colOff>
                    <xdr:row>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G28"/>
  <sheetViews>
    <sheetView showGridLines="0" view="pageBreakPreview" zoomScaleNormal="100" zoomScaleSheetLayoutView="100" workbookViewId="0">
      <selection activeCell="G13" sqref="G13"/>
    </sheetView>
  </sheetViews>
  <sheetFormatPr defaultColWidth="9" defaultRowHeight="24.6"/>
  <cols>
    <col min="1" max="1" width="6.19921875" style="1245" customWidth="1"/>
    <col min="2" max="2" width="20.69921875" style="1245" customWidth="1"/>
    <col min="3" max="3" width="13.09765625" style="1245" customWidth="1"/>
    <col min="4" max="4" width="7.8984375" style="1245" customWidth="1"/>
    <col min="5" max="5" width="12.19921875" style="1245" customWidth="1"/>
    <col min="6" max="6" width="7.5" style="1243" bestFit="1" customWidth="1"/>
    <col min="7" max="7" width="9.59765625" style="1245" customWidth="1"/>
    <col min="8" max="8" width="6.09765625" style="1245" customWidth="1"/>
    <col min="9" max="16384" width="9" style="1245"/>
  </cols>
  <sheetData>
    <row r="1" spans="1:7" ht="11.25" customHeight="1"/>
    <row r="2" spans="1:7">
      <c r="A2" s="1937" t="s">
        <v>1159</v>
      </c>
      <c r="B2" s="1936"/>
      <c r="C2" s="1936"/>
      <c r="D2" s="1936"/>
      <c r="E2" s="1936"/>
      <c r="F2" s="1936"/>
      <c r="G2" s="1936"/>
    </row>
    <row r="3" spans="1:7" ht="10.5" customHeight="1"/>
    <row r="4" spans="1:7" ht="73.8">
      <c r="A4" s="1246" t="s">
        <v>719</v>
      </c>
      <c r="B4" s="1261" t="s">
        <v>1133</v>
      </c>
      <c r="C4" s="1938" t="s">
        <v>624</v>
      </c>
      <c r="D4" s="1938"/>
      <c r="E4" s="1938"/>
      <c r="F4" s="1261" t="s">
        <v>1134</v>
      </c>
      <c r="G4" s="1247" t="s">
        <v>397</v>
      </c>
    </row>
    <row r="5" spans="1:7" ht="21" customHeight="1">
      <c r="A5" s="1939">
        <v>1</v>
      </c>
      <c r="B5" s="1942" t="s">
        <v>1365</v>
      </c>
      <c r="C5" s="1248" t="s">
        <v>625</v>
      </c>
      <c r="D5" s="1249"/>
      <c r="E5" s="1250"/>
      <c r="F5" s="1945">
        <v>1000</v>
      </c>
      <c r="G5" s="1942"/>
    </row>
    <row r="6" spans="1:7">
      <c r="A6" s="1940"/>
      <c r="B6" s="1943"/>
      <c r="C6" s="1251" t="s">
        <v>626</v>
      </c>
      <c r="D6" s="1252"/>
      <c r="E6" s="1253"/>
      <c r="F6" s="1946"/>
      <c r="G6" s="1943"/>
    </row>
    <row r="7" spans="1:7">
      <c r="A7" s="1940"/>
      <c r="B7" s="1943"/>
      <c r="C7" s="1948"/>
      <c r="D7" s="1949"/>
      <c r="E7" s="1950"/>
      <c r="F7" s="1946"/>
      <c r="G7" s="1943"/>
    </row>
    <row r="8" spans="1:7">
      <c r="A8" s="1940"/>
      <c r="B8" s="1943"/>
      <c r="C8" s="1951"/>
      <c r="D8" s="1952"/>
      <c r="E8" s="1953"/>
      <c r="F8" s="1946"/>
      <c r="G8" s="1943"/>
    </row>
    <row r="9" spans="1:7">
      <c r="A9" s="1940"/>
      <c r="B9" s="1943"/>
      <c r="C9" s="1251" t="s">
        <v>627</v>
      </c>
      <c r="D9" s="1254"/>
      <c r="E9" s="1255"/>
      <c r="F9" s="1946"/>
      <c r="G9" s="1943"/>
    </row>
    <row r="10" spans="1:7">
      <c r="A10" s="1940"/>
      <c r="B10" s="1943"/>
      <c r="C10" s="1948"/>
      <c r="D10" s="1949"/>
      <c r="E10" s="1950"/>
      <c r="F10" s="1946"/>
      <c r="G10" s="1943"/>
    </row>
    <row r="11" spans="1:7">
      <c r="A11" s="1940"/>
      <c r="B11" s="1943"/>
      <c r="C11" s="1951"/>
      <c r="D11" s="1952"/>
      <c r="E11" s="1953"/>
      <c r="F11" s="1946"/>
      <c r="G11" s="1943"/>
    </row>
    <row r="12" spans="1:7" ht="10.5" customHeight="1">
      <c r="A12" s="1941"/>
      <c r="B12" s="1944"/>
      <c r="C12" s="1256"/>
      <c r="D12" s="1257"/>
      <c r="E12" s="1258"/>
      <c r="F12" s="1947"/>
      <c r="G12" s="1944"/>
    </row>
    <row r="14" spans="1:7">
      <c r="B14" s="1245" t="s">
        <v>1135</v>
      </c>
    </row>
    <row r="15" spans="1:7" ht="12" customHeight="1"/>
    <row r="16" spans="1:7">
      <c r="B16" s="1248"/>
      <c r="C16" s="1249"/>
      <c r="D16" s="1249"/>
      <c r="E16" s="1249"/>
      <c r="F16" s="1249"/>
      <c r="G16" s="1250"/>
    </row>
    <row r="17" spans="2:7">
      <c r="B17" s="1251"/>
      <c r="C17" s="1252"/>
      <c r="D17" s="1252"/>
      <c r="E17" s="1252"/>
      <c r="F17" s="1244"/>
      <c r="G17" s="1259"/>
    </row>
    <row r="18" spans="2:7">
      <c r="B18" s="1251"/>
      <c r="C18" s="1252"/>
      <c r="D18" s="1252"/>
      <c r="E18" s="1252"/>
      <c r="F18" s="1244"/>
      <c r="G18" s="1259"/>
    </row>
    <row r="19" spans="2:7">
      <c r="B19" s="1251"/>
      <c r="C19" s="1252"/>
      <c r="D19" s="1252"/>
      <c r="E19" s="1252"/>
      <c r="F19" s="1244"/>
      <c r="G19" s="1259"/>
    </row>
    <row r="20" spans="2:7">
      <c r="B20" s="1251"/>
      <c r="C20" s="1252"/>
      <c r="D20" s="1252"/>
      <c r="E20" s="1252"/>
      <c r="F20" s="1244"/>
      <c r="G20" s="1259"/>
    </row>
    <row r="21" spans="2:7">
      <c r="B21" s="1251"/>
      <c r="C21" s="1252"/>
      <c r="D21" s="1252"/>
      <c r="E21" s="1252"/>
      <c r="F21" s="1244"/>
      <c r="G21" s="1259"/>
    </row>
    <row r="22" spans="2:7">
      <c r="B22" s="1251"/>
      <c r="C22" s="1252"/>
      <c r="D22" s="1252"/>
      <c r="E22" s="1252"/>
      <c r="F22" s="1244"/>
      <c r="G22" s="1259"/>
    </row>
    <row r="23" spans="2:7">
      <c r="B23" s="1251"/>
      <c r="C23" s="1252"/>
      <c r="D23" s="1252"/>
      <c r="E23" s="1252"/>
      <c r="F23" s="1244"/>
      <c r="G23" s="1259"/>
    </row>
    <row r="24" spans="2:7">
      <c r="B24" s="1251"/>
      <c r="C24" s="1252"/>
      <c r="D24" s="1252"/>
      <c r="E24" s="1252"/>
      <c r="F24" s="1244"/>
      <c r="G24" s="1259"/>
    </row>
    <row r="25" spans="2:7">
      <c r="B25" s="1251"/>
      <c r="C25" s="1252"/>
      <c r="D25" s="1252"/>
      <c r="E25" s="1252"/>
      <c r="F25" s="1244"/>
      <c r="G25" s="1259"/>
    </row>
    <row r="26" spans="2:7">
      <c r="B26" s="1251"/>
      <c r="C26" s="1252"/>
      <c r="D26" s="1252"/>
      <c r="E26" s="1252"/>
      <c r="F26" s="1244"/>
      <c r="G26" s="1259"/>
    </row>
    <row r="27" spans="2:7">
      <c r="B27" s="1256"/>
      <c r="C27" s="1257"/>
      <c r="D27" s="1257"/>
      <c r="E27" s="1257"/>
      <c r="F27" s="1260"/>
      <c r="G27" s="1258"/>
    </row>
    <row r="28" spans="2:7">
      <c r="B28" s="1936" t="s">
        <v>1227</v>
      </c>
      <c r="C28" s="1936"/>
      <c r="D28" s="1936"/>
      <c r="E28" s="1936"/>
      <c r="F28" s="1936"/>
      <c r="G28" s="1936"/>
    </row>
  </sheetData>
  <mergeCells count="11">
    <mergeCell ref="B28:G28"/>
    <mergeCell ref="A2:G2"/>
    <mergeCell ref="C4:E4"/>
    <mergeCell ref="A5:A12"/>
    <mergeCell ref="B5:B12"/>
    <mergeCell ref="F5:F12"/>
    <mergeCell ref="G5:G12"/>
    <mergeCell ref="C7:E7"/>
    <mergeCell ref="C8:E8"/>
    <mergeCell ref="C10:E10"/>
    <mergeCell ref="C11:E11"/>
  </mergeCells>
  <pageMargins left="0.78740157480314965" right="0.59055118110236227" top="0.78740157480314965" bottom="0.59055118110236227" header="0.31496062992125984" footer="0.31496062992125984"/>
  <pageSetup paperSize="9" scale="99" firstPageNumber="76" orientation="portrait" useFirstPageNumber="1" r:id="rId1"/>
  <headerFooter>
    <oddFooter>&amp;C&amp;"TH SarabunPSK,ตัวหนา"&amp;16&amp;P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10945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4</xdr:row>
                    <xdr:rowOff>0</xdr:rowOff>
                  </from>
                  <to>
                    <xdr:col>2</xdr:col>
                    <xdr:colOff>350520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6" r:id="rId5" name="Check Box 2">
              <controlPr defaultSize="0" autoFill="0" autoLine="0" autoPict="0">
                <anchor moveWithCells="1">
                  <from>
                    <xdr:col>2</xdr:col>
                    <xdr:colOff>45720</xdr:colOff>
                    <xdr:row>5</xdr:row>
                    <xdr:rowOff>0</xdr:rowOff>
                  </from>
                  <to>
                    <xdr:col>2</xdr:col>
                    <xdr:colOff>350520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47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8</xdr:row>
                    <xdr:rowOff>0</xdr:rowOff>
                  </from>
                  <to>
                    <xdr:col>2</xdr:col>
                    <xdr:colOff>350520</xdr:colOff>
                    <xdr:row>8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4"/>
  <sheetViews>
    <sheetView showGridLines="0" view="pageBreakPreview" zoomScaleNormal="100" zoomScaleSheetLayoutView="100" workbookViewId="0">
      <selection activeCell="H140" sqref="H140"/>
    </sheetView>
  </sheetViews>
  <sheetFormatPr defaultColWidth="9" defaultRowHeight="24.6"/>
  <cols>
    <col min="1" max="1" width="4" style="178" customWidth="1"/>
    <col min="2" max="2" width="9.69921875" style="178" customWidth="1"/>
    <col min="3" max="3" width="36.09765625" style="1304" customWidth="1"/>
    <col min="4" max="4" width="11.8984375" style="728" customWidth="1"/>
    <col min="5" max="5" width="5.19921875" style="729" hidden="1" customWidth="1"/>
    <col min="6" max="6" width="15.19921875" style="728" customWidth="1"/>
    <col min="7" max="7" width="13" style="728" customWidth="1"/>
    <col min="8" max="8" width="12.09765625" style="178" customWidth="1"/>
    <col min="9" max="9" width="12.59765625" style="178" customWidth="1"/>
    <col min="10" max="10" width="11.69921875" style="728" customWidth="1"/>
    <col min="11" max="11" width="12.19921875" style="728" customWidth="1"/>
    <col min="12" max="12" width="12.19921875" style="1025" customWidth="1"/>
    <col min="13" max="16384" width="9" style="178"/>
  </cols>
  <sheetData>
    <row r="1" spans="1:12">
      <c r="A1" s="1071" t="s">
        <v>1265</v>
      </c>
      <c r="B1" s="587"/>
      <c r="K1" s="747"/>
    </row>
    <row r="2" spans="1:12">
      <c r="A2" s="587" t="s">
        <v>1266</v>
      </c>
    </row>
    <row r="3" spans="1:12">
      <c r="B3" s="178" t="s">
        <v>1136</v>
      </c>
    </row>
    <row r="4" spans="1:12">
      <c r="B4" s="588" t="s">
        <v>1267</v>
      </c>
      <c r="C4" s="1305"/>
      <c r="D4" s="730"/>
      <c r="E4" s="731"/>
      <c r="F4" s="730"/>
      <c r="G4" s="730"/>
      <c r="H4" s="588"/>
      <c r="I4" s="588"/>
      <c r="J4" s="730"/>
      <c r="K4" s="730"/>
    </row>
    <row r="5" spans="1:12" ht="10.5" customHeight="1"/>
    <row r="6" spans="1:12" ht="21" customHeight="1">
      <c r="B6" s="921"/>
      <c r="C6" s="1306"/>
      <c r="D6" s="922"/>
      <c r="E6" s="743"/>
      <c r="F6" s="905" t="s">
        <v>299</v>
      </c>
      <c r="G6" s="906"/>
      <c r="H6" s="907" t="s">
        <v>749</v>
      </c>
      <c r="I6" s="908"/>
      <c r="J6" s="908"/>
      <c r="K6" s="909"/>
      <c r="L6" s="910"/>
    </row>
    <row r="7" spans="1:12" ht="21" customHeight="1">
      <c r="B7" s="923" t="s">
        <v>311</v>
      </c>
      <c r="C7" s="1307" t="s">
        <v>748</v>
      </c>
      <c r="D7" s="924" t="s">
        <v>459</v>
      </c>
      <c r="E7" s="744" t="s">
        <v>350</v>
      </c>
      <c r="F7" s="911"/>
      <c r="G7" s="912"/>
      <c r="H7" s="907" t="s">
        <v>750</v>
      </c>
      <c r="I7" s="908"/>
      <c r="J7" s="913"/>
      <c r="K7" s="914" t="s">
        <v>461</v>
      </c>
      <c r="L7" s="915" t="s">
        <v>463</v>
      </c>
    </row>
    <row r="8" spans="1:12" ht="45.6" customHeight="1">
      <c r="B8" s="925"/>
      <c r="C8" s="1308"/>
      <c r="D8" s="926" t="s">
        <v>460</v>
      </c>
      <c r="E8" s="745" t="s">
        <v>564</v>
      </c>
      <c r="F8" s="916" t="s">
        <v>300</v>
      </c>
      <c r="G8" s="916" t="s">
        <v>301</v>
      </c>
      <c r="H8" s="917" t="s">
        <v>751</v>
      </c>
      <c r="I8" s="918" t="s">
        <v>752</v>
      </c>
      <c r="J8" s="917" t="s">
        <v>355</v>
      </c>
      <c r="K8" s="919" t="s">
        <v>462</v>
      </c>
      <c r="L8" s="920" t="s">
        <v>355</v>
      </c>
    </row>
    <row r="9" spans="1:12">
      <c r="B9" s="1265" t="str">
        <f>'4.1.1 รายละเอียดการใช้อาคาร_63'!B9</f>
        <v>ส่วนกลาง</v>
      </c>
      <c r="C9" s="1266"/>
      <c r="D9" s="732"/>
      <c r="E9" s="733"/>
      <c r="F9" s="734"/>
      <c r="G9" s="734"/>
      <c r="H9" s="591"/>
      <c r="I9" s="591"/>
      <c r="J9" s="740"/>
      <c r="K9" s="748"/>
      <c r="L9" s="592"/>
    </row>
    <row r="10" spans="1:12" s="593" customFormat="1">
      <c r="B10" s="594">
        <f>'4.1.1 รายละเอียดการใช้อาคาร_63'!B10</f>
        <v>1</v>
      </c>
      <c r="C10" s="1302" t="str">
        <f>'4.1.1 รายละเอียดการใช้อาคาร_63'!C10</f>
        <v>อาคารเทพศาสตร์สถิตย์(มิเตอร์หมุนกลับทาง)</v>
      </c>
      <c r="D10" s="594">
        <f>'4.1.1 รายละเอียดการใช้อาคาร_63'!D10</f>
        <v>2526</v>
      </c>
      <c r="E10" s="594">
        <f>'4.1.1 รายละเอียดการใช้อาคาร_63'!E10</f>
        <v>2</v>
      </c>
      <c r="F10" s="594">
        <f>'4.1.1 รายละเอียดการใช้อาคาร_63'!F10</f>
        <v>8</v>
      </c>
      <c r="G10" s="594">
        <f>'4.1.1 รายละเอียดการใช้อาคาร_63'!G10</f>
        <v>250</v>
      </c>
      <c r="H10" s="594">
        <f>'4.1.1 รายละเอียดการใช้อาคาร_63'!H10</f>
        <v>788</v>
      </c>
      <c r="I10" s="594">
        <f>'4.1.1 รายละเอียดการใช้อาคาร_63'!I10</f>
        <v>2015.5</v>
      </c>
      <c r="J10" s="594">
        <f>'4.1.1 รายละเอียดการใช้อาคาร_63'!J10</f>
        <v>2803.5</v>
      </c>
      <c r="K10" s="1301">
        <f>'4.1.1 รายละเอียดการใช้อาคาร_63'!K10</f>
        <v>0</v>
      </c>
      <c r="L10" s="594">
        <f>'4.1.1 รายละเอียดการใช้อาคาร_63'!L10</f>
        <v>2803.5</v>
      </c>
    </row>
    <row r="11" spans="1:12" s="593" customFormat="1">
      <c r="B11" s="594">
        <f>'4.1.1 รายละเอียดการใช้อาคาร_63'!B11</f>
        <v>2</v>
      </c>
      <c r="C11" s="1302" t="str">
        <f>'4.1.1 รายละเอียดการใช้อาคาร_63'!C11</f>
        <v>โรงประชุม (รวมอาคารห้องน้ำ) (ชูติวัตร เดิม)</v>
      </c>
      <c r="D11" s="594">
        <f>'4.1.1 รายละเอียดการใช้อาคาร_63'!D11</f>
        <v>2490</v>
      </c>
      <c r="E11" s="594">
        <f>'4.1.1 รายละเอียดการใช้อาคาร_63'!E11</f>
        <v>1</v>
      </c>
      <c r="F11" s="594">
        <f>'4.1.1 รายละเอียดการใช้อาคาร_63'!F11</f>
        <v>1</v>
      </c>
      <c r="G11" s="594">
        <f>'4.1.1 รายละเอียดการใช้อาคาร_63'!G11</f>
        <v>250</v>
      </c>
      <c r="H11" s="1301">
        <f>'4.1.1 รายละเอียดการใช้อาคาร_63'!H11</f>
        <v>0</v>
      </c>
      <c r="I11" s="594">
        <f>'4.1.1 รายละเอียดการใช้อาคาร_63'!I11</f>
        <v>461</v>
      </c>
      <c r="J11" s="594">
        <f>'4.1.1 รายละเอียดการใช้อาคาร_63'!J11</f>
        <v>461</v>
      </c>
      <c r="K11" s="1301">
        <f>'4.1.1 รายละเอียดการใช้อาคาร_63'!K11</f>
        <v>0</v>
      </c>
      <c r="L11" s="594">
        <f>'4.1.1 รายละเอียดการใช้อาคาร_63'!L11</f>
        <v>461</v>
      </c>
    </row>
    <row r="12" spans="1:12" s="593" customFormat="1">
      <c r="B12" s="594">
        <f>'4.1.1 รายละเอียดการใช้อาคาร_63'!B12</f>
        <v>3</v>
      </c>
      <c r="C12" s="1302" t="str">
        <f>'4.1.1 รายละเอียดการใช้อาคาร_63'!C12</f>
        <v>อาคารแผ่พืชน์</v>
      </c>
      <c r="D12" s="594">
        <f>'4.1.1 รายละเอียดการใช้อาคาร_63'!D12</f>
        <v>2511</v>
      </c>
      <c r="E12" s="594">
        <f>'4.1.1 รายละเอียดการใช้อาคาร_63'!E12</f>
        <v>1</v>
      </c>
      <c r="F12" s="594">
        <f>'4.1.1 รายละเอียดการใช้อาคาร_63'!F12</f>
        <v>1</v>
      </c>
      <c r="G12" s="594">
        <f>'4.1.1 รายละเอียดการใช้อาคาร_63'!G12</f>
        <v>250</v>
      </c>
      <c r="H12" s="594">
        <f>'4.1.1 รายละเอียดการใช้อาคาร_63'!H12</f>
        <v>12</v>
      </c>
      <c r="I12" s="594">
        <f>'4.1.1 รายละเอียดการใช้อาคาร_63'!I12</f>
        <v>1892</v>
      </c>
      <c r="J12" s="594">
        <f>'4.1.1 รายละเอียดการใช้อาคาร_63'!J12</f>
        <v>1904</v>
      </c>
      <c r="K12" s="1301">
        <f>'4.1.1 รายละเอียดการใช้อาคาร_63'!K12</f>
        <v>0</v>
      </c>
      <c r="L12" s="594">
        <f>'4.1.1 รายละเอียดการใช้อาคาร_63'!L12</f>
        <v>1904</v>
      </c>
    </row>
    <row r="13" spans="1:12" s="593" customFormat="1">
      <c r="B13" s="594">
        <f>'4.1.1 รายละเอียดการใช้อาคาร_63'!B13</f>
        <v>4</v>
      </c>
      <c r="C13" s="1302" t="str">
        <f>'4.1.1 รายละเอียดการใช้อาคาร_63'!C13</f>
        <v>อาคารวุฒากาศ</v>
      </c>
      <c r="D13" s="594">
        <f>'4.1.1 รายละเอียดการใช้อาคาร_63'!D13</f>
        <v>2515</v>
      </c>
      <c r="E13" s="594">
        <f>'4.1.1 รายละเอียดการใช้อาคาร_63'!E13</f>
        <v>2</v>
      </c>
      <c r="F13" s="594">
        <f>'4.1.1 รายละเอียดการใช้อาคาร_63'!F13</f>
        <v>1</v>
      </c>
      <c r="G13" s="594">
        <f>'4.1.1 รายละเอียดการใช้อาคาร_63'!G13</f>
        <v>250</v>
      </c>
      <c r="H13" s="594">
        <f>'4.1.1 รายละเอียดการใช้อาคาร_63'!H13</f>
        <v>426</v>
      </c>
      <c r="I13" s="594">
        <f>'4.1.1 รายละเอียดการใช้อาคาร_63'!I13</f>
        <v>205</v>
      </c>
      <c r="J13" s="594">
        <f>'4.1.1 รายละเอียดการใช้อาคาร_63'!J13</f>
        <v>631</v>
      </c>
      <c r="K13" s="1301">
        <f>'4.1.1 รายละเอียดการใช้อาคาร_63'!K13</f>
        <v>0</v>
      </c>
      <c r="L13" s="594">
        <f>'4.1.1 รายละเอียดการใช้อาคาร_63'!L13</f>
        <v>631</v>
      </c>
    </row>
    <row r="14" spans="1:12" s="593" customFormat="1">
      <c r="B14" s="594">
        <f>'4.1.1 รายละเอียดการใช้อาคาร_63'!B14</f>
        <v>5</v>
      </c>
      <c r="C14" s="1302" t="str">
        <f>'4.1.1 รายละเอียดการใช้อาคาร_63'!C14</f>
        <v>อาคารเฉลิมพระเกียรติ  โซน  A</v>
      </c>
      <c r="D14" s="594">
        <f>'4.1.1 รายละเอียดการใช้อาคาร_63'!D14</f>
        <v>2537</v>
      </c>
      <c r="E14" s="594">
        <f>'4.1.1 รายละเอียดการใช้อาคาร_63'!E14</f>
        <v>2</v>
      </c>
      <c r="F14" s="594">
        <f>'4.1.1 รายละเอียดการใช้อาคาร_63'!F14</f>
        <v>1</v>
      </c>
      <c r="G14" s="594">
        <f>'4.1.1 รายละเอียดการใช้อาคาร_63'!G14</f>
        <v>250</v>
      </c>
      <c r="H14" s="594">
        <f>'4.1.1 รายละเอียดการใช้อาคาร_63'!H14</f>
        <v>5503.65</v>
      </c>
      <c r="I14" s="594">
        <f>'4.1.1 รายละเอียดการใช้อาคาร_63'!I14</f>
        <v>8353.36</v>
      </c>
      <c r="J14" s="594">
        <f>'4.1.1 รายละเอียดการใช้อาคาร_63'!J14</f>
        <v>13857.01</v>
      </c>
      <c r="K14" s="594">
        <f>'4.1.1 รายละเอียดการใช้อาคาร_63'!K14</f>
        <v>4791.38</v>
      </c>
      <c r="L14" s="594">
        <f>'4.1.1 รายละเอียดการใช้อาคาร_63'!L14</f>
        <v>18648.39</v>
      </c>
    </row>
    <row r="15" spans="1:12" s="593" customFormat="1">
      <c r="B15" s="594">
        <f>'4.1.1 รายละเอียดการใช้อาคาร_63'!B15</f>
        <v>6</v>
      </c>
      <c r="C15" s="1302" t="str">
        <f>'4.1.1 รายละเอียดการใช้อาคาร_63'!C15</f>
        <v xml:space="preserve">อาคารเฉลิมพระเกียรติ  โซน  B </v>
      </c>
      <c r="D15" s="594">
        <f>'4.1.1 รายละเอียดการใช้อาคาร_63'!D15</f>
        <v>2537</v>
      </c>
      <c r="E15" s="594">
        <f>'4.1.1 รายละเอียดการใช้อาคาร_63'!E15</f>
        <v>4</v>
      </c>
      <c r="F15" s="594">
        <f>'4.1.1 รายละเอียดการใช้อาคาร_63'!F15</f>
        <v>5</v>
      </c>
      <c r="G15" s="594">
        <f>'4.1.1 รายละเอียดการใช้อาคาร_63'!G15</f>
        <v>250</v>
      </c>
      <c r="H15" s="594">
        <f>'4.1.1 รายละเอียดการใช้อาคาร_63'!H15</f>
        <v>606.25</v>
      </c>
      <c r="I15" s="594">
        <f>'4.1.1 รายละเอียดการใช้อาคาร_63'!I15</f>
        <v>5253.25</v>
      </c>
      <c r="J15" s="594">
        <f>'4.1.1 รายละเอียดการใช้อาคาร_63'!J15</f>
        <v>5859.5</v>
      </c>
      <c r="K15" s="1301">
        <f>'4.1.1 รายละเอียดการใช้อาคาร_63'!K15</f>
        <v>0</v>
      </c>
      <c r="L15" s="594">
        <f>'4.1.1 รายละเอียดการใช้อาคาร_63'!L15</f>
        <v>5859.5</v>
      </c>
    </row>
    <row r="16" spans="1:12" s="593" customFormat="1">
      <c r="B16" s="594">
        <f>'4.1.1 รายละเอียดการใช้อาคาร_63'!B16</f>
        <v>7</v>
      </c>
      <c r="C16" s="1302" t="str">
        <f>'4.1.1 รายละเอียดการใช้อาคาร_63'!C16</f>
        <v>สนามกีฬาอินทนิล (อัฒจัททร์ 2 หลัง)</v>
      </c>
      <c r="D16" s="594">
        <f>'4.1.1 รายละเอียดการใช้อาคาร_63'!D16</f>
        <v>2527</v>
      </c>
      <c r="E16" s="594">
        <f>'4.1.1 รายละเอียดการใช้อาคาร_63'!E16</f>
        <v>2</v>
      </c>
      <c r="F16" s="594">
        <f>'4.1.1 รายละเอียดการใช้อาคาร_63'!F16</f>
        <v>1</v>
      </c>
      <c r="G16" s="594">
        <f>'4.1.1 รายละเอียดการใช้อาคาร_63'!G16</f>
        <v>250</v>
      </c>
      <c r="H16" s="594">
        <f>'4.1.1 รายละเอียดการใช้อาคาร_63'!H16</f>
        <v>79.319999999999993</v>
      </c>
      <c r="I16" s="594">
        <f>'4.1.1 รายละเอียดการใช้อาคาร_63'!I16</f>
        <v>1742.6000000000001</v>
      </c>
      <c r="J16" s="594">
        <f>'4.1.1 รายละเอียดการใช้อาคาร_63'!J16</f>
        <v>1821.92</v>
      </c>
      <c r="K16" s="1301">
        <f>'4.1.1 รายละเอียดการใช้อาคาร_63'!K16</f>
        <v>0</v>
      </c>
      <c r="L16" s="594">
        <f>'4.1.1 รายละเอียดการใช้อาคาร_63'!L16</f>
        <v>1821.92</v>
      </c>
    </row>
    <row r="17" spans="2:12" s="593" customFormat="1">
      <c r="B17" s="594">
        <f>'4.1.1 รายละเอียดการใช้อาคาร_63'!B17</f>
        <v>8</v>
      </c>
      <c r="C17" s="1302" t="str">
        <f>'4.1.1 รายละเอียดการใช้อาคาร_63'!C17</f>
        <v>โรงประปา 2</v>
      </c>
      <c r="D17" s="594">
        <f>'4.1.1 รายละเอียดการใช้อาคาร_63'!D17</f>
        <v>2559</v>
      </c>
      <c r="E17" s="594">
        <f>'4.1.1 รายละเอียดการใช้อาคาร_63'!E17</f>
        <v>1</v>
      </c>
      <c r="F17" s="594">
        <f>'4.1.1 รายละเอียดการใช้อาคาร_63'!F17</f>
        <v>1</v>
      </c>
      <c r="G17" s="594">
        <f>'4.1.1 รายละเอียดการใช้อาคาร_63'!G17</f>
        <v>250</v>
      </c>
      <c r="H17" s="1301">
        <f>'4.1.1 รายละเอียดการใช้อาคาร_63'!H17</f>
        <v>0</v>
      </c>
      <c r="I17" s="594">
        <f>'4.1.1 รายละเอียดการใช้อาคาร_63'!I17</f>
        <v>32</v>
      </c>
      <c r="J17" s="594">
        <f>'4.1.1 รายละเอียดการใช้อาคาร_63'!J17</f>
        <v>32</v>
      </c>
      <c r="K17" s="1301">
        <f>'4.1.1 รายละเอียดการใช้อาคาร_63'!K17</f>
        <v>0</v>
      </c>
      <c r="L17" s="594">
        <f>'4.1.1 รายละเอียดการใช้อาคาร_63'!L17</f>
        <v>32</v>
      </c>
    </row>
    <row r="18" spans="2:12" s="593" customFormat="1">
      <c r="B18" s="594">
        <f>'4.1.1 รายละเอียดการใช้อาคาร_63'!B18</f>
        <v>9</v>
      </c>
      <c r="C18" s="1302" t="str">
        <f>'4.1.1 รายละเอียดการใช้อาคาร_63'!C18</f>
        <v>อาคารเรือนธรรม</v>
      </c>
      <c r="D18" s="594">
        <f>'4.1.1 รายละเอียดการใช้อาคาร_63'!D18</f>
        <v>2540</v>
      </c>
      <c r="E18" s="594">
        <f>'4.1.1 รายละเอียดการใช้อาคาร_63'!E18</f>
        <v>2</v>
      </c>
      <c r="F18" s="594">
        <f>'4.1.1 รายละเอียดการใช้อาคาร_63'!F18</f>
        <v>1</v>
      </c>
      <c r="G18" s="594">
        <f>'4.1.1 รายละเอียดการใช้อาคาร_63'!G18</f>
        <v>250</v>
      </c>
      <c r="H18" s="1301">
        <f>'4.1.1 รายละเอียดการใช้อาคาร_63'!H18</f>
        <v>0</v>
      </c>
      <c r="I18" s="594">
        <f>'4.1.1 รายละเอียดการใช้อาคาร_63'!I18</f>
        <v>607.25</v>
      </c>
      <c r="J18" s="594">
        <f>'4.1.1 รายละเอียดการใช้อาคาร_63'!J18</f>
        <v>607.25</v>
      </c>
      <c r="K18" s="1301">
        <f>'4.1.1 รายละเอียดการใช้อาคาร_63'!K18</f>
        <v>0</v>
      </c>
      <c r="L18" s="594">
        <f>'4.1.1 รายละเอียดการใช้อาคาร_63'!L18</f>
        <v>607.25</v>
      </c>
    </row>
    <row r="19" spans="2:12" s="593" customFormat="1">
      <c r="B19" s="594">
        <f>'4.1.1 รายละเอียดการใช้อาคาร_63'!B19</f>
        <v>10</v>
      </c>
      <c r="C19" s="1302" t="str">
        <f>'4.1.1 รายละเอียดการใช้อาคาร_63'!C19</f>
        <v>อาคารพิพิธภัณฑ์เกษตรไทย</v>
      </c>
      <c r="D19" s="594">
        <f>'4.1.1 รายละเอียดการใช้อาคาร_63'!D19</f>
        <v>2499</v>
      </c>
      <c r="E19" s="594">
        <f>'4.1.1 รายละเอียดการใช้อาคาร_63'!E19</f>
        <v>2</v>
      </c>
      <c r="F19" s="594">
        <f>'4.1.1 รายละเอียดการใช้อาคาร_63'!F19</f>
        <v>1</v>
      </c>
      <c r="G19" s="594">
        <f>'4.1.1 รายละเอียดการใช้อาคาร_63'!G19</f>
        <v>250</v>
      </c>
      <c r="H19" s="594">
        <f>'4.1.1 รายละเอียดการใช้อาคาร_63'!H19</f>
        <v>640</v>
      </c>
      <c r="I19" s="594" t="str">
        <f>'4.1.1 รายละเอียดการใช้อาคาร_63'!I19</f>
        <v>-</v>
      </c>
      <c r="J19" s="594">
        <f>'4.1.1 รายละเอียดการใช้อาคาร_63'!J19</f>
        <v>640</v>
      </c>
      <c r="K19" s="1301">
        <f>'4.1.1 รายละเอียดการใช้อาคาร_63'!K19</f>
        <v>0</v>
      </c>
      <c r="L19" s="594">
        <f>'4.1.1 รายละเอียดการใช้อาคาร_63'!L19</f>
        <v>640</v>
      </c>
    </row>
    <row r="20" spans="2:12" s="593" customFormat="1">
      <c r="B20" s="594">
        <f>'4.1.1 รายละเอียดการใช้อาคาร_63'!B20</f>
        <v>11</v>
      </c>
      <c r="C20" s="1302" t="str">
        <f>'4.1.1 รายละเอียดการใช้อาคาร_63'!C20</f>
        <v>อาคารเรียนรวมแม่โจ้  70  ปี</v>
      </c>
      <c r="D20" s="594">
        <f>'4.1.1 รายละเอียดการใช้อาคาร_63'!D20</f>
        <v>2549</v>
      </c>
      <c r="E20" s="594">
        <f>'4.1.1 รายละเอียดการใช้อาคาร_63'!E20</f>
        <v>5</v>
      </c>
      <c r="F20" s="594">
        <f>'4.1.1 รายละเอียดการใช้อาคาร_63'!F20</f>
        <v>8</v>
      </c>
      <c r="G20" s="594">
        <f>'4.1.1 รายละเอียดการใช้อาคาร_63'!G20</f>
        <v>250</v>
      </c>
      <c r="H20" s="594">
        <f>'4.1.1 รายละเอียดการใช้อาคาร_63'!H20</f>
        <v>3105.81</v>
      </c>
      <c r="I20" s="594">
        <f>'4.1.1 รายละเอียดการใช้อาคาร_63'!I20</f>
        <v>9055.8100000000013</v>
      </c>
      <c r="J20" s="594">
        <f>'4.1.1 รายละเอียดการใช้อาคาร_63'!J20</f>
        <v>12161.62</v>
      </c>
      <c r="K20" s="594">
        <f>'4.1.1 รายละเอียดการใช้อาคาร_63'!K20</f>
        <v>1260.25</v>
      </c>
      <c r="L20" s="594">
        <f>'4.1.1 รายละเอียดการใช้อาคาร_63'!L20</f>
        <v>13421.87</v>
      </c>
    </row>
    <row r="21" spans="2:12" s="593" customFormat="1">
      <c r="B21" s="594">
        <f>'4.1.1 รายละเอียดการใช้อาคาร_63'!B21</f>
        <v>12</v>
      </c>
      <c r="C21" s="1302" t="str">
        <f>'4.1.1 รายละเอียดการใช้อาคาร_63'!C21</f>
        <v>อาคารเฉลิมพระเกียรติสมเด็จพระเทพรัตนราชสุดา</v>
      </c>
      <c r="D21" s="594">
        <f>'4.1.1 รายละเอียดการใช้อาคาร_63'!D21</f>
        <v>2536</v>
      </c>
      <c r="E21" s="594">
        <f>'4.1.1 รายละเอียดการใช้อาคาร_63'!E21</f>
        <v>3</v>
      </c>
      <c r="F21" s="594">
        <f>'4.1.1 รายละเอียดการใช้อาคาร_63'!F21</f>
        <v>8</v>
      </c>
      <c r="G21" s="594">
        <f>'4.1.1 รายละเอียดการใช้อาคาร_63'!G21</f>
        <v>250</v>
      </c>
      <c r="H21" s="594">
        <f>'4.1.1 รายละเอียดการใช้อาคาร_63'!H21</f>
        <v>7063.5</v>
      </c>
      <c r="I21" s="594">
        <f>'4.1.1 รายละเอียดการใช้อาคาร_63'!I21</f>
        <v>5573.75</v>
      </c>
      <c r="J21" s="594">
        <f>'4.1.1 รายละเอียดการใช้อาคาร_63'!J21</f>
        <v>12637.25</v>
      </c>
      <c r="K21" s="1301">
        <f>'4.1.1 รายละเอียดการใช้อาคาร_63'!K21</f>
        <v>0</v>
      </c>
      <c r="L21" s="594">
        <f>'4.1.1 รายละเอียดการใช้อาคาร_63'!L21</f>
        <v>12637.25</v>
      </c>
    </row>
    <row r="22" spans="2:12" s="593" customFormat="1">
      <c r="B22" s="594">
        <f>'4.1.1 รายละเอียดการใช้อาคาร_63'!B22</f>
        <v>13</v>
      </c>
      <c r="C22" s="1302" t="str">
        <f>'4.1.1 รายละเอียดการใช้อาคาร_63'!C22</f>
        <v>อาคารเรือนกระจก</v>
      </c>
      <c r="D22" s="594">
        <f>'4.1.1 รายละเอียดการใช้อาคาร_63'!D22</f>
        <v>2536</v>
      </c>
      <c r="E22" s="594">
        <f>'4.1.1 รายละเอียดการใช้อาคาร_63'!E22</f>
        <v>1</v>
      </c>
      <c r="F22" s="594">
        <f>'4.1.1 รายละเอียดการใช้อาคาร_63'!F22</f>
        <v>5</v>
      </c>
      <c r="G22" s="594">
        <f>'4.1.1 รายละเอียดการใช้อาคาร_63'!G22</f>
        <v>250</v>
      </c>
      <c r="H22" s="1301">
        <f>'4.1.1 รายละเอียดการใช้อาคาร_63'!H22</f>
        <v>0</v>
      </c>
      <c r="I22" s="594">
        <f>'4.1.1 รายละเอียดการใช้อาคาร_63'!I22</f>
        <v>1827</v>
      </c>
      <c r="J22" s="594">
        <f>'4.1.1 รายละเอียดการใช้อาคาร_63'!J22</f>
        <v>1827</v>
      </c>
      <c r="K22" s="1301">
        <f>'4.1.1 รายละเอียดการใช้อาคาร_63'!K22</f>
        <v>0</v>
      </c>
      <c r="L22" s="594">
        <f>'4.1.1 รายละเอียดการใช้อาคาร_63'!L22</f>
        <v>1827</v>
      </c>
    </row>
    <row r="23" spans="2:12" s="593" customFormat="1">
      <c r="B23" s="594">
        <f>'4.1.1 รายละเอียดการใช้อาคาร_63'!B23</f>
        <v>14</v>
      </c>
      <c r="C23" s="1302" t="str">
        <f>'4.1.1 รายละเอียดการใช้อาคาร_63'!C23</f>
        <v>อาคาร 80 ปี</v>
      </c>
      <c r="D23" s="594">
        <f>'4.1.1 รายละเอียดการใช้อาคาร_63'!D23</f>
        <v>2559</v>
      </c>
      <c r="E23" s="594">
        <f>'4.1.1 รายละเอียดการใช้อาคาร_63'!E23</f>
        <v>4</v>
      </c>
      <c r="F23" s="594">
        <f>'4.1.1 รายละเอียดการใช้อาคาร_63'!F23</f>
        <v>8</v>
      </c>
      <c r="G23" s="594">
        <f>'4.1.1 รายละเอียดการใช้อาคาร_63'!G23</f>
        <v>250</v>
      </c>
      <c r="H23" s="594">
        <f>'4.1.1 รายละเอียดการใช้อาคาร_63'!H23</f>
        <v>1255.2000000000003</v>
      </c>
      <c r="I23" s="594">
        <f>'4.1.1 รายละเอียดการใช้อาคาร_63'!I23</f>
        <v>8512.7999999999993</v>
      </c>
      <c r="J23" s="594">
        <f>'4.1.1 รายละเอียดการใช้อาคาร_63'!J23</f>
        <v>9768</v>
      </c>
      <c r="K23" s="594">
        <f>'4.1.1 รายละเอียดการใช้อาคาร_63'!K23</f>
        <v>432</v>
      </c>
      <c r="L23" s="594">
        <f>'4.1.1 รายละเอียดการใช้อาคาร_63'!L23</f>
        <v>10200</v>
      </c>
    </row>
    <row r="24" spans="2:12" s="593" customFormat="1">
      <c r="B24" s="594">
        <f>'4.1.1 รายละเอียดการใช้อาคาร_63'!B24</f>
        <v>15</v>
      </c>
      <c r="C24" s="1302" t="str">
        <f>'4.1.1 รายละเอียดการใช้อาคาร_63'!C24</f>
        <v>อาคารเกษตรทฏืใหม่</v>
      </c>
      <c r="D24" s="594">
        <f>'4.1.1 รายละเอียดการใช้อาคาร_63'!D24</f>
        <v>2547</v>
      </c>
      <c r="E24" s="594">
        <f>'4.1.1 รายละเอียดการใช้อาคาร_63'!E24</f>
        <v>2</v>
      </c>
      <c r="F24" s="594">
        <f>'4.1.1 รายละเอียดการใช้อาคาร_63'!F24</f>
        <v>1</v>
      </c>
      <c r="G24" s="594">
        <f>'4.1.1 รายละเอียดการใช้อาคาร_63'!G24</f>
        <v>250</v>
      </c>
      <c r="H24" s="594">
        <f>'4.1.1 รายละเอียดการใช้อาคาร_63'!H24</f>
        <v>8</v>
      </c>
      <c r="I24" s="594">
        <f>'4.1.1 รายละเอียดการใช้อาคาร_63'!I24</f>
        <v>116</v>
      </c>
      <c r="J24" s="594">
        <f>'4.1.1 รายละเอียดการใช้อาคาร_63'!J24</f>
        <v>124</v>
      </c>
      <c r="K24" s="1301">
        <f>'4.1.1 รายละเอียดการใช้อาคาร_63'!K24</f>
        <v>0</v>
      </c>
      <c r="L24" s="594">
        <f>'4.1.1 รายละเอียดการใช้อาคาร_63'!L24</f>
        <v>124</v>
      </c>
    </row>
    <row r="25" spans="2:12" s="593" customFormat="1">
      <c r="B25" s="594">
        <f>'4.1.1 รายละเอียดการใช้อาคาร_63'!B25</f>
        <v>16</v>
      </c>
      <c r="C25" s="1302" t="str">
        <f>'4.1.1 รายละเอียดการใช้อาคาร_63'!C25</f>
        <v>อาคารต้นแบบขยายเชื้อจุลินทรัย์เพื่อการเกษตร</v>
      </c>
      <c r="D25" s="594">
        <f>'4.1.1 รายละเอียดการใช้อาคาร_63'!D25</f>
        <v>2547</v>
      </c>
      <c r="E25" s="594">
        <f>'4.1.1 รายละเอียดการใช้อาคาร_63'!E25</f>
        <v>1</v>
      </c>
      <c r="F25" s="594">
        <f>'4.1.1 รายละเอียดการใช้อาคาร_63'!F25</f>
        <v>1</v>
      </c>
      <c r="G25" s="594">
        <f>'4.1.1 รายละเอียดการใช้อาคาร_63'!G25</f>
        <v>250</v>
      </c>
      <c r="H25" s="1301">
        <f>'4.1.1 รายละเอียดการใช้อาคาร_63'!H25</f>
        <v>0</v>
      </c>
      <c r="I25" s="594">
        <f>'4.1.1 รายละเอียดการใช้อาคาร_63'!I25</f>
        <v>42</v>
      </c>
      <c r="J25" s="594">
        <f>'4.1.1 รายละเอียดการใช้อาคาร_63'!J25</f>
        <v>42</v>
      </c>
      <c r="K25" s="1301">
        <f>'4.1.1 รายละเอียดการใช้อาคาร_63'!K25</f>
        <v>0</v>
      </c>
      <c r="L25" s="594">
        <f>'4.1.1 รายละเอียดการใช้อาคาร_63'!L25</f>
        <v>42</v>
      </c>
    </row>
    <row r="26" spans="2:12" s="593" customFormat="1">
      <c r="B26" s="594">
        <f>'4.1.1 รายละเอียดการใช้อาคาร_63'!B26</f>
        <v>17</v>
      </c>
      <c r="C26" s="1302" t="str">
        <f>'4.1.1 รายละเอียดการใช้อาคาร_63'!C26</f>
        <v>อาคารเก็บอุปกรณ์</v>
      </c>
      <c r="D26" s="594">
        <f>'4.1.1 รายละเอียดการใช้อาคาร_63'!D26</f>
        <v>2547</v>
      </c>
      <c r="E26" s="594">
        <f>'4.1.1 รายละเอียดการใช้อาคาร_63'!E26</f>
        <v>1</v>
      </c>
      <c r="F26" s="594">
        <f>'4.1.1 รายละเอียดการใช้อาคาร_63'!F26</f>
        <v>1</v>
      </c>
      <c r="G26" s="594">
        <f>'4.1.1 รายละเอียดการใช้อาคาร_63'!G26</f>
        <v>250</v>
      </c>
      <c r="H26" s="1301">
        <f>'4.1.1 รายละเอียดการใช้อาคาร_63'!H26</f>
        <v>0</v>
      </c>
      <c r="I26" s="594">
        <f>'4.1.1 รายละเอียดการใช้อาคาร_63'!I26</f>
        <v>22</v>
      </c>
      <c r="J26" s="594">
        <f>'4.1.1 รายละเอียดการใช้อาคาร_63'!J26</f>
        <v>22</v>
      </c>
      <c r="K26" s="1301">
        <f>'4.1.1 รายละเอียดการใช้อาคาร_63'!K26</f>
        <v>0</v>
      </c>
      <c r="L26" s="594">
        <f>'4.1.1 รายละเอียดการใช้อาคาร_63'!L26</f>
        <v>22</v>
      </c>
    </row>
    <row r="27" spans="2:12" s="593" customFormat="1">
      <c r="B27" s="594">
        <f>'4.1.1 รายละเอียดการใช้อาคาร_63'!B27</f>
        <v>18</v>
      </c>
      <c r="C27" s="1302" t="str">
        <f>'4.1.1 รายละเอียดการใช้อาคาร_63'!C27</f>
        <v>อาคารโรงสูบน้ำแรงดันต่ำ</v>
      </c>
      <c r="D27" s="594">
        <f>'4.1.1 รายละเอียดการใช้อาคาร_63'!D27</f>
        <v>2542</v>
      </c>
      <c r="E27" s="594">
        <f>'4.1.1 รายละเอียดการใช้อาคาร_63'!E27</f>
        <v>1</v>
      </c>
      <c r="F27" s="594">
        <f>'4.1.1 รายละเอียดการใช้อาคาร_63'!F27</f>
        <v>1</v>
      </c>
      <c r="G27" s="594">
        <f>'4.1.1 รายละเอียดการใช้อาคาร_63'!G27</f>
        <v>250</v>
      </c>
      <c r="H27" s="1301">
        <f>'4.1.1 รายละเอียดการใช้อาคาร_63'!H27</f>
        <v>0</v>
      </c>
      <c r="I27" s="594">
        <f>'4.1.1 รายละเอียดการใช้อาคาร_63'!I27</f>
        <v>30</v>
      </c>
      <c r="J27" s="594">
        <f>'4.1.1 รายละเอียดการใช้อาคาร_63'!J27</f>
        <v>30</v>
      </c>
      <c r="K27" s="1301">
        <f>'4.1.1 รายละเอียดการใช้อาคาร_63'!K27</f>
        <v>0</v>
      </c>
      <c r="L27" s="594">
        <f>'4.1.1 รายละเอียดการใช้อาคาร_63'!L27</f>
        <v>30</v>
      </c>
    </row>
    <row r="28" spans="2:12" s="593" customFormat="1">
      <c r="B28" s="594">
        <f>'4.1.1 รายละเอียดการใช้อาคาร_63'!B28</f>
        <v>19</v>
      </c>
      <c r="C28" s="1302" t="str">
        <f>'4.1.1 รายละเอียดการใช้อาคาร_63'!C28</f>
        <v>อาคารโรงสูบน้ำแรงดันสูง</v>
      </c>
      <c r="D28" s="594">
        <f>'4.1.1 รายละเอียดการใช้อาคาร_63'!D28</f>
        <v>2542</v>
      </c>
      <c r="E28" s="594">
        <f>'4.1.1 รายละเอียดการใช้อาคาร_63'!E28</f>
        <v>1</v>
      </c>
      <c r="F28" s="594">
        <f>'4.1.1 รายละเอียดการใช้อาคาร_63'!F28</f>
        <v>1</v>
      </c>
      <c r="G28" s="594">
        <f>'4.1.1 รายละเอียดการใช้อาคาร_63'!G28</f>
        <v>250</v>
      </c>
      <c r="H28" s="1301">
        <f>'4.1.1 รายละเอียดการใช้อาคาร_63'!H28</f>
        <v>0</v>
      </c>
      <c r="I28" s="594">
        <f>'4.1.1 รายละเอียดการใช้อาคาร_63'!I28</f>
        <v>72</v>
      </c>
      <c r="J28" s="594">
        <f>'4.1.1 รายละเอียดการใช้อาคาร_63'!J28</f>
        <v>72</v>
      </c>
      <c r="K28" s="1301">
        <f>'4.1.1 รายละเอียดการใช้อาคาร_63'!K28</f>
        <v>0</v>
      </c>
      <c r="L28" s="594">
        <f>'4.1.1 รายละเอียดการใช้อาคาร_63'!L28</f>
        <v>72</v>
      </c>
    </row>
    <row r="29" spans="2:12" s="593" customFormat="1">
      <c r="B29" s="594">
        <f>'4.1.1 รายละเอียดการใช้อาคาร_63'!B29</f>
        <v>20</v>
      </c>
      <c r="C29" s="1302" t="str">
        <f>'4.1.1 รายละเอียดการใช้อาคาร_63'!C29</f>
        <v>อาคารจ่ายสารเคมีและเก็บสารเคมี</v>
      </c>
      <c r="D29" s="594">
        <f>'4.1.1 รายละเอียดการใช้อาคาร_63'!D29</f>
        <v>2542</v>
      </c>
      <c r="E29" s="594">
        <f>'4.1.1 รายละเอียดการใช้อาคาร_63'!E29</f>
        <v>1</v>
      </c>
      <c r="F29" s="594">
        <f>'4.1.1 รายละเอียดการใช้อาคาร_63'!F29</f>
        <v>1</v>
      </c>
      <c r="G29" s="594">
        <f>'4.1.1 รายละเอียดการใช้อาคาร_63'!G29</f>
        <v>250</v>
      </c>
      <c r="H29" s="1301">
        <f>'4.1.1 รายละเอียดการใช้อาคาร_63'!H29</f>
        <v>0</v>
      </c>
      <c r="I29" s="594">
        <f>'4.1.1 รายละเอียดการใช้อาคาร_63'!I29</f>
        <v>60</v>
      </c>
      <c r="J29" s="594">
        <f>'4.1.1 รายละเอียดการใช้อาคาร_63'!J29</f>
        <v>60</v>
      </c>
      <c r="K29" s="1301">
        <f>'4.1.1 รายละเอียดการใช้อาคาร_63'!K29</f>
        <v>0</v>
      </c>
      <c r="L29" s="594">
        <f>'4.1.1 รายละเอียดการใช้อาคาร_63'!L29</f>
        <v>60</v>
      </c>
    </row>
    <row r="30" spans="2:12" s="593" customFormat="1">
      <c r="B30" s="594">
        <f>'4.1.1 รายละเอียดการใช้อาคาร_63'!B30</f>
        <v>21</v>
      </c>
      <c r="C30" s="1302" t="str">
        <f>'4.1.1 รายละเอียดการใช้อาคาร_63'!C30</f>
        <v>อาคารช่วงเกษตรศิลป์</v>
      </c>
      <c r="D30" s="594">
        <f>'4.1.1 รายละเอียดการใช้อาคาร_63'!D30</f>
        <v>2496</v>
      </c>
      <c r="E30" s="594">
        <f>'4.1.1 รายละเอียดการใช้อาคาร_63'!E30</f>
        <v>2</v>
      </c>
      <c r="F30" s="594">
        <f>'4.1.1 รายละเอียดการใช้อาคาร_63'!F30</f>
        <v>8</v>
      </c>
      <c r="G30" s="594">
        <f>'4.1.1 รายละเอียดการใช้อาคาร_63'!G30</f>
        <v>250</v>
      </c>
      <c r="H30" s="594">
        <f>'4.1.1 รายละเอียดการใช้อาคาร_63'!H30</f>
        <v>954.5</v>
      </c>
      <c r="I30" s="594">
        <f>'4.1.1 รายละเอียดการใช้อาคาร_63'!I30</f>
        <v>1269.7600000000002</v>
      </c>
      <c r="J30" s="594">
        <f>'4.1.1 รายละเอียดการใช้อาคาร_63'!J30</f>
        <v>2224.2600000000002</v>
      </c>
      <c r="K30" s="1301">
        <f>'4.1.1 รายละเอียดการใช้อาคาร_63'!K30</f>
        <v>0</v>
      </c>
      <c r="L30" s="594">
        <f>'4.1.1 รายละเอียดการใช้อาคาร_63'!L30</f>
        <v>2224.2600000000002</v>
      </c>
    </row>
    <row r="31" spans="2:12" s="593" customFormat="1">
      <c r="B31" s="589" t="str">
        <f>'4.1.1 รายละเอียดการใช้อาคาร_63'!B31</f>
        <v>สำนักงานมหาวิทยาลัย</v>
      </c>
      <c r="C31" s="1309"/>
      <c r="D31" s="1299"/>
      <c r="E31" s="1299"/>
      <c r="F31" s="1299"/>
      <c r="G31" s="1299"/>
      <c r="H31" s="1299"/>
      <c r="I31" s="1299"/>
      <c r="J31" s="1299"/>
      <c r="K31" s="1299"/>
      <c r="L31" s="1300"/>
    </row>
    <row r="32" spans="2:12" s="593" customFormat="1">
      <c r="B32" s="594">
        <f>'4.1.1 รายละเอียดการใช้อาคาร_63'!B32</f>
        <v>22</v>
      </c>
      <c r="C32" s="1302" t="str">
        <f>'4.1.1 รายละเอียดการใช้อาคาร_63'!C32</f>
        <v>อาคารสำนักงานมหาวิทยาลัย 1 (สำนักมาตราฐานการศึกษา เดิม)</v>
      </c>
      <c r="D32" s="594">
        <f>'4.1.1 รายละเอียดการใช้อาคาร_63'!D32</f>
        <v>2513</v>
      </c>
      <c r="E32" s="594">
        <f>'4.1.1 รายละเอียดการใช้อาคาร_63'!E32</f>
        <v>2</v>
      </c>
      <c r="F32" s="594">
        <f>'4.1.1 รายละเอียดการใช้อาคาร_63'!F32</f>
        <v>8</v>
      </c>
      <c r="G32" s="594">
        <f>'4.1.1 รายละเอียดการใช้อาคาร_63'!G32</f>
        <v>250</v>
      </c>
      <c r="H32" s="594">
        <f>'4.1.1 รายละเอียดการใช้อาคาร_63'!H32</f>
        <v>404</v>
      </c>
      <c r="I32" s="594">
        <f>'4.1.1 รายละเอียดการใช้อาคาร_63'!I32</f>
        <v>489</v>
      </c>
      <c r="J32" s="594">
        <f>'4.1.1 รายละเอียดการใช้อาคาร_63'!J32</f>
        <v>893</v>
      </c>
      <c r="K32" s="1301">
        <f>'4.1.1 รายละเอียดการใช้อาคาร_63'!K32</f>
        <v>0</v>
      </c>
      <c r="L32" s="594">
        <f>'4.1.1 รายละเอียดการใช้อาคาร_63'!L32</f>
        <v>893</v>
      </c>
    </row>
    <row r="33" spans="2:12" s="593" customFormat="1">
      <c r="B33" s="594">
        <f>'4.1.1 รายละเอียดการใช้อาคาร_63'!B33</f>
        <v>23</v>
      </c>
      <c r="C33" s="1302" t="str">
        <f>'4.1.1 รายละเอียดการใช้อาคาร_63'!C33</f>
        <v>อาคารสำนักงานมหาวิทยาลัย 2 (สำนักงานอธิการบดี เดิม)</v>
      </c>
      <c r="D33" s="594">
        <f>'4.1.1 รายละเอียดการใช้อาคาร_63'!D33</f>
        <v>2537</v>
      </c>
      <c r="E33" s="594">
        <f>'4.1.1 รายละเอียดการใช้อาคาร_63'!E33</f>
        <v>5</v>
      </c>
      <c r="F33" s="594">
        <f>'4.1.1 รายละเอียดการใช้อาคาร_63'!F33</f>
        <v>8</v>
      </c>
      <c r="G33" s="594">
        <f>'4.1.1 รายละเอียดการใช้อาคาร_63'!G33</f>
        <v>250</v>
      </c>
      <c r="H33" s="594">
        <f>'4.1.1 รายละเอียดการใช้อาคาร_63'!H33</f>
        <v>2549</v>
      </c>
      <c r="I33" s="594">
        <f>'4.1.1 รายละเอียดการใช้อาคาร_63'!I33</f>
        <v>4097</v>
      </c>
      <c r="J33" s="594">
        <f>'4.1.1 รายละเอียดการใช้อาคาร_63'!J33</f>
        <v>6646</v>
      </c>
      <c r="K33" s="1301">
        <f>'4.1.1 รายละเอียดการใช้อาคาร_63'!K33</f>
        <v>0</v>
      </c>
      <c r="L33" s="594">
        <f>'4.1.1 รายละเอียดการใช้อาคาร_63'!L33</f>
        <v>6646</v>
      </c>
    </row>
    <row r="34" spans="2:12" s="593" customFormat="1">
      <c r="B34" s="594">
        <f>'4.1.1 รายละเอียดการใช้อาคาร_63'!B34</f>
        <v>24</v>
      </c>
      <c r="C34" s="1302" t="str">
        <f>'4.1.1 รายละเอียดการใช้อาคาร_63'!C34</f>
        <v>อาคารสำนักงานมหาวิทยาลัย 3  (อิงคศรีกสิการ เดิม)</v>
      </c>
      <c r="D34" s="594">
        <f>'4.1.1 รายละเอียดการใช้อาคาร_63'!D34</f>
        <v>2513</v>
      </c>
      <c r="E34" s="594">
        <f>'4.1.1 รายละเอียดการใช้อาคาร_63'!E34</f>
        <v>2</v>
      </c>
      <c r="F34" s="594">
        <f>'4.1.1 รายละเอียดการใช้อาคาร_63'!F34</f>
        <v>8</v>
      </c>
      <c r="G34" s="594">
        <f>'4.1.1 รายละเอียดการใช้อาคาร_63'!G34</f>
        <v>250</v>
      </c>
      <c r="H34" s="594">
        <f>'4.1.1 รายละเอียดการใช้อาคาร_63'!H34</f>
        <v>752</v>
      </c>
      <c r="I34" s="594">
        <f>'4.1.1 รายละเอียดการใช้อาคาร_63'!I34</f>
        <v>744</v>
      </c>
      <c r="J34" s="594">
        <f>'4.1.1 รายละเอียดการใช้อาคาร_63'!J34</f>
        <v>1496</v>
      </c>
      <c r="K34" s="1301">
        <f>'4.1.1 รายละเอียดการใช้อาคาร_63'!K34</f>
        <v>0</v>
      </c>
      <c r="L34" s="594">
        <f>'4.1.1 รายละเอียดการใช้อาคาร_63'!L34</f>
        <v>1496</v>
      </c>
    </row>
    <row r="35" spans="2:12" s="593" customFormat="1">
      <c r="B35" s="594">
        <f>'4.1.1 รายละเอียดการใช้อาคาร_63'!B35</f>
        <v>25</v>
      </c>
      <c r="C35" s="1302" t="str">
        <f>'4.1.1 รายละเอียดการใช้อาคาร_63'!C35</f>
        <v>โรงจอดรถกองกิจการนักศึกษา</v>
      </c>
      <c r="D35" s="594">
        <f>'4.1.1 รายละเอียดการใช้อาคาร_63'!D35</f>
        <v>2515</v>
      </c>
      <c r="E35" s="594">
        <f>'4.1.1 รายละเอียดการใช้อาคาร_63'!E35</f>
        <v>1</v>
      </c>
      <c r="F35" s="594">
        <f>'4.1.1 รายละเอียดการใช้อาคาร_63'!F35</f>
        <v>1</v>
      </c>
      <c r="G35" s="594">
        <f>'4.1.1 รายละเอียดการใช้อาคาร_63'!G35</f>
        <v>250</v>
      </c>
      <c r="H35" s="1301">
        <f>'4.1.1 รายละเอียดการใช้อาคาร_63'!H35</f>
        <v>0</v>
      </c>
      <c r="I35" s="594">
        <f>'4.1.1 รายละเอียดการใช้อาคาร_63'!I35</f>
        <v>305.5</v>
      </c>
      <c r="J35" s="594">
        <f>'4.1.1 รายละเอียดการใช้อาคาร_63'!J35</f>
        <v>305.5</v>
      </c>
      <c r="K35" s="1301">
        <f>'4.1.1 รายละเอียดการใช้อาคาร_63'!K35</f>
        <v>0</v>
      </c>
      <c r="L35" s="594">
        <f>'4.1.1 รายละเอียดการใช้อาคาร_63'!L35</f>
        <v>305.5</v>
      </c>
    </row>
    <row r="36" spans="2:12" s="593" customFormat="1">
      <c r="B36" s="594">
        <f>'4.1.1 รายละเอียดการใช้อาคาร_63'!B36</f>
        <v>26</v>
      </c>
      <c r="C36" s="1302" t="str">
        <f>'4.1.1 รายละเอียดการใช้อาคาร_63'!C36</f>
        <v>ชมรมวิทยุสมัครเล่น</v>
      </c>
      <c r="D36" s="594">
        <f>'4.1.1 รายละเอียดการใช้อาคาร_63'!D36</f>
        <v>2542</v>
      </c>
      <c r="E36" s="594">
        <f>'4.1.1 รายละเอียดการใช้อาคาร_63'!E36</f>
        <v>1</v>
      </c>
      <c r="F36" s="594">
        <f>'4.1.1 รายละเอียดการใช้อาคาร_63'!F36</f>
        <v>1</v>
      </c>
      <c r="G36" s="594">
        <f>'4.1.1 รายละเอียดการใช้อาคาร_63'!G36</f>
        <v>250</v>
      </c>
      <c r="H36" s="1301">
        <f>'4.1.1 รายละเอียดการใช้อาคาร_63'!H36</f>
        <v>0</v>
      </c>
      <c r="I36" s="594">
        <f>'4.1.1 รายละเอียดการใช้อาคาร_63'!I36</f>
        <v>28</v>
      </c>
      <c r="J36" s="594">
        <f>'4.1.1 รายละเอียดการใช้อาคาร_63'!J36</f>
        <v>28</v>
      </c>
      <c r="K36" s="1301">
        <f>'4.1.1 รายละเอียดการใช้อาคาร_63'!K36</f>
        <v>0</v>
      </c>
      <c r="L36" s="594">
        <f>'4.1.1 รายละเอียดการใช้อาคาร_63'!L36</f>
        <v>28</v>
      </c>
    </row>
    <row r="37" spans="2:12" s="593" customFormat="1">
      <c r="B37" s="594">
        <f>'4.1.1 รายละเอียดการใช้อาคาร_63'!B37</f>
        <v>27</v>
      </c>
      <c r="C37" s="1302" t="str">
        <f>'4.1.1 รายละเอียดการใช้อาคาร_63'!C37</f>
        <v>อาคารอำนวย  ยศสุข</v>
      </c>
      <c r="D37" s="594">
        <f>'4.1.1 รายละเอียดการใช้อาคาร_63'!D37</f>
        <v>2553</v>
      </c>
      <c r="E37" s="594">
        <f>'4.1.1 รายละเอียดการใช้อาคาร_63'!E37</f>
        <v>4</v>
      </c>
      <c r="F37" s="594">
        <f>'4.1.1 รายละเอียดการใช้อาคาร_63'!F37</f>
        <v>8</v>
      </c>
      <c r="G37" s="594">
        <f>'4.1.1 รายละเอียดการใช้อาคาร_63'!G37</f>
        <v>250</v>
      </c>
      <c r="H37" s="594">
        <f>'4.1.1 รายละเอียดการใช้อาคาร_63'!H37</f>
        <v>3148.74</v>
      </c>
      <c r="I37" s="594">
        <f>'4.1.1 รายละเอียดการใช้อาคาร_63'!I37</f>
        <v>13113.86</v>
      </c>
      <c r="J37" s="594">
        <f>'4.1.1 รายละเอียดการใช้อาคาร_63'!J37</f>
        <v>16262.6</v>
      </c>
      <c r="K37" s="1301">
        <f>'4.1.1 รายละเอียดการใช้อาคาร_63'!K37</f>
        <v>0</v>
      </c>
      <c r="L37" s="594">
        <f>'4.1.1 รายละเอียดการใช้อาคาร_63'!L37</f>
        <v>16262.6</v>
      </c>
    </row>
    <row r="38" spans="2:12" s="593" customFormat="1">
      <c r="B38" s="594">
        <f>'4.1.1 รายละเอียดการใช้อาคาร_63'!B38</f>
        <v>28</v>
      </c>
      <c r="C38" s="1302" t="str">
        <f>'4.1.1 รายละเอียดการใช้อาคาร_63'!C38</f>
        <v>อาคารหน่วยอาคารและสถานที่</v>
      </c>
      <c r="D38" s="594">
        <f>'4.1.1 รายละเอียดการใช้อาคาร_63'!D38</f>
        <v>2540</v>
      </c>
      <c r="E38" s="594">
        <f>'4.1.1 รายละเอียดการใช้อาคาร_63'!E38</f>
        <v>2</v>
      </c>
      <c r="F38" s="594">
        <f>'4.1.1 รายละเอียดการใช้อาคาร_63'!F38</f>
        <v>1</v>
      </c>
      <c r="G38" s="594">
        <f>'4.1.1 รายละเอียดการใช้อาคาร_63'!G38</f>
        <v>250</v>
      </c>
      <c r="H38" s="594">
        <f>'4.1.1 รายละเอียดการใช้อาคาร_63'!H38</f>
        <v>48</v>
      </c>
      <c r="I38" s="594">
        <f>'4.1.1 รายละเอียดการใช้อาคาร_63'!I38</f>
        <v>780</v>
      </c>
      <c r="J38" s="594">
        <f>'4.1.1 รายละเอียดการใช้อาคาร_63'!J38</f>
        <v>828</v>
      </c>
      <c r="K38" s="1301">
        <f>'4.1.1 รายละเอียดการใช้อาคาร_63'!K38</f>
        <v>0</v>
      </c>
      <c r="L38" s="594">
        <f>'4.1.1 รายละเอียดการใช้อาคาร_63'!L38</f>
        <v>828</v>
      </c>
    </row>
    <row r="39" spans="2:12" s="593" customFormat="1">
      <c r="B39" s="594">
        <f>'4.1.1 รายละเอียดการใช้อาคาร_63'!B39</f>
        <v>29</v>
      </c>
      <c r="C39" s="1302" t="str">
        <f>'4.1.1 รายละเอียดการใช้อาคาร_63'!C39</f>
        <v>อาคารสำนักงานประปาและสุขาภิบาล</v>
      </c>
      <c r="D39" s="594">
        <f>'4.1.1 รายละเอียดการใช้อาคาร_63'!D39</f>
        <v>2532</v>
      </c>
      <c r="E39" s="594">
        <f>'4.1.1 รายละเอียดการใช้อาคาร_63'!E39</f>
        <v>2</v>
      </c>
      <c r="F39" s="594">
        <f>'4.1.1 รายละเอียดการใช้อาคาร_63'!F39</f>
        <v>5</v>
      </c>
      <c r="G39" s="594">
        <f>'4.1.1 รายละเอียดการใช้อาคาร_63'!G39</f>
        <v>250</v>
      </c>
      <c r="H39" s="594">
        <f>'4.1.1 รายละเอียดการใช้อาคาร_63'!H39</f>
        <v>41.4</v>
      </c>
      <c r="I39" s="594">
        <f>'4.1.1 รายละเอียดการใช้อาคาร_63'!I39</f>
        <v>313.20000000000005</v>
      </c>
      <c r="J39" s="594">
        <f>'4.1.1 รายละเอียดการใช้อาคาร_63'!J39</f>
        <v>354.6</v>
      </c>
      <c r="K39" s="1301">
        <f>'4.1.1 รายละเอียดการใช้อาคาร_63'!K39</f>
        <v>0</v>
      </c>
      <c r="L39" s="594">
        <f>'4.1.1 รายละเอียดการใช้อาคาร_63'!L39</f>
        <v>354.6</v>
      </c>
    </row>
    <row r="40" spans="2:12" s="593" customFormat="1">
      <c r="B40" s="594">
        <f>'4.1.1 รายละเอียดการใช้อาคาร_63'!B40</f>
        <v>30</v>
      </c>
      <c r="C40" s="1302" t="str">
        <f>'4.1.1 รายละเอียดการใช้อาคาร_63'!C40</f>
        <v>อาคารงานไฟฟ้า</v>
      </c>
      <c r="D40" s="594">
        <f>'4.1.1 รายละเอียดการใช้อาคาร_63'!D40</f>
        <v>2540</v>
      </c>
      <c r="E40" s="594">
        <f>'4.1.1 รายละเอียดการใช้อาคาร_63'!E40</f>
        <v>2</v>
      </c>
      <c r="F40" s="594">
        <f>'4.1.1 รายละเอียดการใช้อาคาร_63'!F40</f>
        <v>1</v>
      </c>
      <c r="G40" s="594">
        <f>'4.1.1 รายละเอียดการใช้อาคาร_63'!G40</f>
        <v>250</v>
      </c>
      <c r="H40" s="1301">
        <f>'4.1.1 รายละเอียดการใช้อาคาร_63'!H40</f>
        <v>0</v>
      </c>
      <c r="I40" s="594">
        <f>'4.1.1 รายละเอียดการใช้อาคาร_63'!I40</f>
        <v>328</v>
      </c>
      <c r="J40" s="594">
        <f>'4.1.1 รายละเอียดการใช้อาคาร_63'!J40</f>
        <v>328</v>
      </c>
      <c r="K40" s="1301">
        <f>'4.1.1 รายละเอียดการใช้อาคาร_63'!K40</f>
        <v>0</v>
      </c>
      <c r="L40" s="594">
        <f>'4.1.1 รายละเอียดการใช้อาคาร_63'!L40</f>
        <v>328</v>
      </c>
    </row>
    <row r="41" spans="2:12" s="593" customFormat="1">
      <c r="B41" s="594">
        <f>'4.1.1 รายละเอียดการใช้อาคาร_63'!B41</f>
        <v>31</v>
      </c>
      <c r="C41" s="1302" t="str">
        <f>'4.1.1 รายละเอียดการใช้อาคาร_63'!C41</f>
        <v>อาคารซ่อมบำรุงอาคารและสถานที่</v>
      </c>
      <c r="D41" s="594">
        <f>'4.1.1 รายละเอียดการใช้อาคาร_63'!D41</f>
        <v>2540</v>
      </c>
      <c r="E41" s="594">
        <f>'4.1.1 รายละเอียดการใช้อาคาร_63'!E41</f>
        <v>2</v>
      </c>
      <c r="F41" s="594">
        <f>'4.1.1 รายละเอียดการใช้อาคาร_63'!F41</f>
        <v>1</v>
      </c>
      <c r="G41" s="594">
        <f>'4.1.1 รายละเอียดการใช้อาคาร_63'!G41</f>
        <v>250</v>
      </c>
      <c r="H41" s="594">
        <f>'4.1.1 รายละเอียดการใช้อาคาร_63'!H41</f>
        <v>48</v>
      </c>
      <c r="I41" s="594">
        <f>'4.1.1 รายละเอียดการใช้อาคาร_63'!I41</f>
        <v>780</v>
      </c>
      <c r="J41" s="594">
        <f>'4.1.1 รายละเอียดการใช้อาคาร_63'!J41</f>
        <v>828</v>
      </c>
      <c r="K41" s="1301">
        <f>'4.1.1 รายละเอียดการใช้อาคาร_63'!K41</f>
        <v>0</v>
      </c>
      <c r="L41" s="594">
        <f>'4.1.1 รายละเอียดการใช้อาคาร_63'!L41</f>
        <v>828</v>
      </c>
    </row>
    <row r="42" spans="2:12" s="593" customFormat="1">
      <c r="B42" s="594">
        <f>'4.1.1 รายละเอียดการใช้อาคาร_63'!B42</f>
        <v>32</v>
      </c>
      <c r="C42" s="1302" t="str">
        <f>'4.1.1 รายละเอียดการใช้อาคาร_63'!C42</f>
        <v>อาคารยานพาหนะ</v>
      </c>
      <c r="D42" s="594">
        <f>'4.1.1 รายละเอียดการใช้อาคาร_63'!D42</f>
        <v>2540</v>
      </c>
      <c r="E42" s="594">
        <f>'4.1.1 รายละเอียดการใช้อาคาร_63'!E42</f>
        <v>1</v>
      </c>
      <c r="F42" s="594">
        <f>'4.1.1 รายละเอียดการใช้อาคาร_63'!F42</f>
        <v>1</v>
      </c>
      <c r="G42" s="594">
        <f>'4.1.1 รายละเอียดการใช้อาคาร_63'!G42</f>
        <v>250</v>
      </c>
      <c r="H42" s="594">
        <f>'4.1.1 รายละเอียดการใช้อาคาร_63'!H42</f>
        <v>68</v>
      </c>
      <c r="I42" s="594">
        <f>'4.1.1 รายละเอียดการใช้อาคาร_63'!I42</f>
        <v>212</v>
      </c>
      <c r="J42" s="594">
        <f>'4.1.1 รายละเอียดการใช้อาคาร_63'!J42</f>
        <v>280</v>
      </c>
      <c r="K42" s="1301">
        <f>'4.1.1 รายละเอียดการใช้อาคาร_63'!K42</f>
        <v>0</v>
      </c>
      <c r="L42" s="594">
        <f>'4.1.1 รายละเอียดการใช้อาคาร_63'!L42</f>
        <v>280</v>
      </c>
    </row>
    <row r="43" spans="2:12" s="593" customFormat="1">
      <c r="B43" s="594">
        <f>'4.1.1 รายละเอียดการใช้อาคาร_63'!B43</f>
        <v>33</v>
      </c>
      <c r="C43" s="1302" t="str">
        <f>'4.1.1 รายละเอียดการใช้อาคาร_63'!C43</f>
        <v>อาคารโรงจอดรถ</v>
      </c>
      <c r="D43" s="594">
        <f>'4.1.1 รายละเอียดการใช้อาคาร_63'!D43</f>
        <v>2540</v>
      </c>
      <c r="E43" s="594">
        <f>'4.1.1 รายละเอียดการใช้อาคาร_63'!E43</f>
        <v>1</v>
      </c>
      <c r="F43" s="594">
        <f>'4.1.1 รายละเอียดการใช้อาคาร_63'!F43</f>
        <v>1</v>
      </c>
      <c r="G43" s="594">
        <f>'4.1.1 รายละเอียดการใช้อาคาร_63'!G43</f>
        <v>250</v>
      </c>
      <c r="H43" s="1301">
        <f>'4.1.1 รายละเอียดการใช้อาคาร_63'!H43</f>
        <v>0</v>
      </c>
      <c r="I43" s="594">
        <f>'4.1.1 รายละเอียดการใช้อาคาร_63'!I43</f>
        <v>390</v>
      </c>
      <c r="J43" s="594">
        <f>'4.1.1 รายละเอียดการใช้อาคาร_63'!J43</f>
        <v>390</v>
      </c>
      <c r="K43" s="1301">
        <f>'4.1.1 รายละเอียดการใช้อาคาร_63'!K43</f>
        <v>0</v>
      </c>
      <c r="L43" s="594">
        <f>'4.1.1 รายละเอียดการใช้อาคาร_63'!L43</f>
        <v>390</v>
      </c>
    </row>
    <row r="44" spans="2:12" s="593" customFormat="1">
      <c r="B44" s="594">
        <f>'4.1.1 รายละเอียดการใช้อาคาร_63'!B44</f>
        <v>34</v>
      </c>
      <c r="C44" s="1302" t="str">
        <f>'4.1.1 รายละเอียดการใช้อาคาร_63'!C44</f>
        <v>อาคารสำนักงานระบบบำบัดน้ำเสียรวม (รวมอาคารห้องน้ำ)</v>
      </c>
      <c r="D44" s="594">
        <f>'4.1.1 รายละเอียดการใช้อาคาร_63'!D44</f>
        <v>2547</v>
      </c>
      <c r="E44" s="594">
        <f>'4.1.1 รายละเอียดการใช้อาคาร_63'!E44</f>
        <v>1</v>
      </c>
      <c r="F44" s="594">
        <f>'4.1.1 รายละเอียดการใช้อาคาร_63'!F44</f>
        <v>5</v>
      </c>
      <c r="G44" s="594">
        <f>'4.1.1 รายละเอียดการใช้อาคาร_63'!G44</f>
        <v>250</v>
      </c>
      <c r="H44" s="594">
        <f>'4.1.1 รายละเอียดการใช้อาคาร_63'!H44</f>
        <v>102.2</v>
      </c>
      <c r="I44" s="594">
        <f>'4.1.1 รายละเอียดการใช้อาคาร_63'!I44</f>
        <v>80.8</v>
      </c>
      <c r="J44" s="594">
        <f>'4.1.1 รายละเอียดการใช้อาคาร_63'!J44</f>
        <v>183</v>
      </c>
      <c r="K44" s="1301">
        <f>'4.1.1 รายละเอียดการใช้อาคาร_63'!K44</f>
        <v>0</v>
      </c>
      <c r="L44" s="594">
        <f>'4.1.1 รายละเอียดการใช้อาคาร_63'!L44</f>
        <v>183</v>
      </c>
    </row>
    <row r="45" spans="2:12" s="593" customFormat="1">
      <c r="B45" s="594" t="str">
        <f>'4.1.1 รายละเอียดการใช้อาคาร_63'!B45</f>
        <v>สระว่ายน้ำ</v>
      </c>
      <c r="C45" s="1310"/>
      <c r="D45" s="1299"/>
      <c r="E45" s="1299"/>
      <c r="F45" s="1299"/>
      <c r="G45" s="1299"/>
      <c r="H45" s="1299"/>
      <c r="I45" s="1299"/>
      <c r="J45" s="1299"/>
      <c r="K45" s="1299"/>
      <c r="L45" s="1300"/>
    </row>
    <row r="46" spans="2:12" s="593" customFormat="1">
      <c r="B46" s="594">
        <f>'4.1.1 รายละเอียดการใช้อาคาร_63'!B46</f>
        <v>35</v>
      </c>
      <c r="C46" s="1302" t="str">
        <f>'4.1.1 รายละเอียดการใช้อาคาร_63'!C46</f>
        <v>อาคารสระว่ายน้ำ</v>
      </c>
      <c r="D46" s="594">
        <f>'4.1.1 รายละเอียดการใช้อาคาร_63'!D46</f>
        <v>2553</v>
      </c>
      <c r="E46" s="594">
        <f>'4.1.1 รายละเอียดการใช้อาคาร_63'!E46</f>
        <v>2</v>
      </c>
      <c r="F46" s="594">
        <f>'4.1.1 รายละเอียดการใช้อาคาร_63'!F46</f>
        <v>5</v>
      </c>
      <c r="G46" s="594">
        <f>'4.1.1 รายละเอียดการใช้อาคาร_63'!G46</f>
        <v>250</v>
      </c>
      <c r="H46" s="594">
        <f>'4.1.1 รายละเอียดการใช้อาคาร_63'!H46</f>
        <v>60</v>
      </c>
      <c r="I46" s="594">
        <f>'4.1.1 รายละเอียดการใช้อาคาร_63'!I46</f>
        <v>4120.6000000000004</v>
      </c>
      <c r="J46" s="594">
        <f>'4.1.1 รายละเอียดการใช้อาคาร_63'!J46</f>
        <v>4180.6000000000004</v>
      </c>
      <c r="K46" s="1301">
        <f>'4.1.1 รายละเอียดการใช้อาคาร_63'!K46</f>
        <v>0</v>
      </c>
      <c r="L46" s="594">
        <f>'4.1.1 รายละเอียดการใช้อาคาร_63'!L46</f>
        <v>4180.6000000000004</v>
      </c>
    </row>
    <row r="47" spans="2:12" s="593" customFormat="1">
      <c r="B47" s="594" t="str">
        <f>'4.1.1 รายละเอียดการใช้อาคาร_63'!B47</f>
        <v>โรงอาหาร</v>
      </c>
      <c r="C47" s="1310"/>
      <c r="D47" s="1299"/>
      <c r="E47" s="1299"/>
      <c r="F47" s="1299"/>
      <c r="G47" s="1299"/>
      <c r="H47" s="1299"/>
      <c r="I47" s="1299"/>
      <c r="J47" s="1299"/>
      <c r="K47" s="1299"/>
      <c r="L47" s="1300"/>
    </row>
    <row r="48" spans="2:12" s="593" customFormat="1">
      <c r="B48" s="594">
        <f>'4.1.1 รายละเอียดการใช้อาคาร_63'!B48</f>
        <v>36</v>
      </c>
      <c r="C48" s="1302" t="str">
        <f>'4.1.1 รายละเอียดการใช้อาคาร_63'!C48</f>
        <v>อาคารโรงอาหารเทิดกสิกร</v>
      </c>
      <c r="D48" s="594">
        <f>'4.1.1 รายละเอียดการใช้อาคาร_63'!D48</f>
        <v>2536</v>
      </c>
      <c r="E48" s="594">
        <f>'4.1.1 รายละเอียดการใช้อาคาร_63'!E48</f>
        <v>2</v>
      </c>
      <c r="F48" s="594">
        <f>'4.1.1 รายละเอียดการใช้อาคาร_63'!F48</f>
        <v>5</v>
      </c>
      <c r="G48" s="594">
        <f>'4.1.1 รายละเอียดการใช้อาคาร_63'!G48</f>
        <v>250</v>
      </c>
      <c r="H48" s="594">
        <f>'4.1.1 รายละเอียดการใช้อาคาร_63'!H48</f>
        <v>600</v>
      </c>
      <c r="I48" s="594">
        <f>'4.1.1 รายละเอียดการใช้อาคาร_63'!I48</f>
        <v>3725</v>
      </c>
      <c r="J48" s="594">
        <f>'4.1.1 รายละเอียดการใช้อาคาร_63'!J48</f>
        <v>4325</v>
      </c>
      <c r="K48" s="1301">
        <f>'4.1.1 รายละเอียดการใช้อาคาร_63'!K48</f>
        <v>0</v>
      </c>
      <c r="L48" s="594">
        <f>'4.1.1 รายละเอียดการใช้อาคาร_63'!L48</f>
        <v>4325</v>
      </c>
    </row>
    <row r="49" spans="2:12" s="593" customFormat="1">
      <c r="B49" s="589" t="str">
        <f>'4.1.1 รายละเอียดการใช้อาคาร_63'!B49</f>
        <v>หอพักนักศึกษา</v>
      </c>
      <c r="C49" s="1309"/>
      <c r="D49" s="1299"/>
      <c r="E49" s="1299"/>
      <c r="F49" s="1299"/>
      <c r="G49" s="1299"/>
      <c r="H49" s="1299"/>
      <c r="I49" s="1299"/>
      <c r="J49" s="1299"/>
      <c r="K49" s="1299"/>
      <c r="L49" s="1300"/>
    </row>
    <row r="50" spans="2:12" s="593" customFormat="1">
      <c r="B50" s="594">
        <f>'4.1.1 รายละเอียดการใช้อาคาร_63'!B50</f>
        <v>37</v>
      </c>
      <c r="C50" s="1302" t="str">
        <f>'4.1.1 รายละเอียดการใช้อาคาร_63'!C50</f>
        <v>อาคารหอพักนักศึกษานานาชาติ</v>
      </c>
      <c r="D50" s="594">
        <f>'4.1.1 รายละเอียดการใช้อาคาร_63'!D50</f>
        <v>2551</v>
      </c>
      <c r="E50" s="594">
        <f>'4.1.1 รายละเอียดการใช้อาคาร_63'!E50</f>
        <v>2</v>
      </c>
      <c r="F50" s="594">
        <f>'4.1.1 รายละเอียดการใช้อาคาร_63'!F50</f>
        <v>5</v>
      </c>
      <c r="G50" s="594">
        <f>'4.1.1 รายละเอียดการใช้อาคาร_63'!G50</f>
        <v>250</v>
      </c>
      <c r="H50" s="1301">
        <f>'4.1.1 รายละเอียดการใช้อาคาร_63'!H50</f>
        <v>0</v>
      </c>
      <c r="I50" s="594">
        <f>'4.1.1 รายละเอียดการใช้อาคาร_63'!I50</f>
        <v>1048.4000000000001</v>
      </c>
      <c r="J50" s="594">
        <f>'4.1.1 รายละเอียดการใช้อาคาร_63'!J50</f>
        <v>1048.4000000000001</v>
      </c>
      <c r="K50" s="1301">
        <f>'4.1.1 รายละเอียดการใช้อาคาร_63'!K50</f>
        <v>0</v>
      </c>
      <c r="L50" s="594">
        <f>'4.1.1 รายละเอียดการใช้อาคาร_63'!L50</f>
        <v>1048.4000000000001</v>
      </c>
    </row>
    <row r="51" spans="2:12" s="593" customFormat="1">
      <c r="B51" s="594">
        <f>'4.1.1 รายละเอียดการใช้อาคาร_63'!B51</f>
        <v>38</v>
      </c>
      <c r="C51" s="1302" t="str">
        <f>'4.1.1 รายละเอียดการใช้อาคาร_63'!C51</f>
        <v>อาคารหอพักนักศึกษาชาย 2</v>
      </c>
      <c r="D51" s="594">
        <f>'4.1.1 รายละเอียดการใช้อาคาร_63'!D51</f>
        <v>2511</v>
      </c>
      <c r="E51" s="594">
        <f>'4.1.1 รายละเอียดการใช้อาคาร_63'!E51</f>
        <v>5</v>
      </c>
      <c r="F51" s="594">
        <f>'4.1.1 รายละเอียดการใช้อาคาร_63'!F51</f>
        <v>5</v>
      </c>
      <c r="G51" s="594">
        <f>'4.1.1 รายละเอียดการใช้อาคาร_63'!G51</f>
        <v>250</v>
      </c>
      <c r="H51" s="594">
        <f>'4.1.1 รายละเอียดการใช้อาคาร_63'!H51</f>
        <v>28</v>
      </c>
      <c r="I51" s="594">
        <f>'4.1.1 รายละเอียดการใช้อาคาร_63'!I51</f>
        <v>5940</v>
      </c>
      <c r="J51" s="594">
        <f>'4.1.1 รายละเอียดการใช้อาคาร_63'!J51</f>
        <v>5968</v>
      </c>
      <c r="K51" s="1301">
        <f>'4.1.1 รายละเอียดการใช้อาคาร_63'!K51</f>
        <v>0</v>
      </c>
      <c r="L51" s="594">
        <f>'4.1.1 รายละเอียดการใช้อาคาร_63'!L51</f>
        <v>5968</v>
      </c>
    </row>
    <row r="52" spans="2:12" s="593" customFormat="1">
      <c r="B52" s="594">
        <f>'4.1.1 รายละเอียดการใช้อาคาร_63'!B52</f>
        <v>39</v>
      </c>
      <c r="C52" s="1302" t="str">
        <f>'4.1.1 รายละเอียดการใช้อาคาร_63'!C52</f>
        <v>อาคารหอพักนักศึกษาชาย 3 (รวมอาคารห้องน้ำ)</v>
      </c>
      <c r="D52" s="594">
        <f>'4.1.1 รายละเอียดการใช้อาคาร_63'!D52</f>
        <v>2511</v>
      </c>
      <c r="E52" s="594">
        <f>'4.1.1 รายละเอียดการใช้อาคาร_63'!E52</f>
        <v>2</v>
      </c>
      <c r="F52" s="594">
        <f>'4.1.1 รายละเอียดการใช้อาคาร_63'!F52</f>
        <v>5</v>
      </c>
      <c r="G52" s="594">
        <f>'4.1.1 รายละเอียดการใช้อาคาร_63'!G52</f>
        <v>250</v>
      </c>
      <c r="H52" s="1301">
        <f>'4.1.1 รายละเอียดการใช้อาคาร_63'!H52</f>
        <v>0</v>
      </c>
      <c r="I52" s="594">
        <f>'4.1.1 รายละเอียดการใช้อาคาร_63'!I52</f>
        <v>1200</v>
      </c>
      <c r="J52" s="594">
        <f>'4.1.1 รายละเอียดการใช้อาคาร_63'!J52</f>
        <v>1200</v>
      </c>
      <c r="K52" s="1301">
        <f>'4.1.1 รายละเอียดการใช้อาคาร_63'!K52</f>
        <v>0</v>
      </c>
      <c r="L52" s="594">
        <f>'4.1.1 รายละเอียดการใช้อาคาร_63'!L52</f>
        <v>1200</v>
      </c>
    </row>
    <row r="53" spans="2:12" s="593" customFormat="1">
      <c r="B53" s="594">
        <f>'4.1.1 รายละเอียดการใช้อาคาร_63'!B53</f>
        <v>40</v>
      </c>
      <c r="C53" s="1302" t="str">
        <f>'4.1.1 รายละเอียดการใช้อาคาร_63'!C53</f>
        <v>อาคารหอพักนักศึกษาชาย 4 (รวมอาคารโรงจอดรถ ข้างหอ)</v>
      </c>
      <c r="D53" s="594">
        <f>'4.1.1 รายละเอียดการใช้อาคาร_63'!D53</f>
        <v>2536</v>
      </c>
      <c r="E53" s="594">
        <f>'4.1.1 รายละเอียดการใช้อาคาร_63'!E53</f>
        <v>5</v>
      </c>
      <c r="F53" s="594">
        <f>'4.1.1 รายละเอียดการใช้อาคาร_63'!F53</f>
        <v>5</v>
      </c>
      <c r="G53" s="594">
        <f>'4.1.1 รายละเอียดการใช้อาคาร_63'!G53</f>
        <v>250</v>
      </c>
      <c r="H53" s="594">
        <f>'4.1.1 รายละเอียดการใช้อาคาร_63'!H53</f>
        <v>28</v>
      </c>
      <c r="I53" s="594">
        <f>'4.1.1 รายละเอียดการใช้อาคาร_63'!I53</f>
        <v>3826</v>
      </c>
      <c r="J53" s="594">
        <f>'4.1.1 รายละเอียดการใช้อาคาร_63'!J53</f>
        <v>3854</v>
      </c>
      <c r="K53" s="1301">
        <f>'4.1.1 รายละเอียดการใช้อาคาร_63'!K53</f>
        <v>0</v>
      </c>
      <c r="L53" s="594">
        <f>'4.1.1 รายละเอียดการใช้อาคาร_63'!L53</f>
        <v>3854</v>
      </c>
    </row>
    <row r="54" spans="2:12" s="593" customFormat="1">
      <c r="B54" s="594">
        <f>'4.1.1 รายละเอียดการใช้อาคาร_63'!B54</f>
        <v>41</v>
      </c>
      <c r="C54" s="1302" t="str">
        <f>'4.1.1 รายละเอียดการใช้อาคาร_63'!C54</f>
        <v>อาคารหอพักนักศึกษาชาย 5 (รวมอาคารห้องน้ำ)</v>
      </c>
      <c r="D54" s="594">
        <f>'4.1.1 รายละเอียดการใช้อาคาร_63'!D54</f>
        <v>2536</v>
      </c>
      <c r="E54" s="594">
        <f>'4.1.1 รายละเอียดการใช้อาคาร_63'!E54</f>
        <v>2</v>
      </c>
      <c r="F54" s="594">
        <f>'4.1.1 รายละเอียดการใช้อาคาร_63'!F54</f>
        <v>5</v>
      </c>
      <c r="G54" s="594">
        <f>'4.1.1 รายละเอียดการใช้อาคาร_63'!G54</f>
        <v>250</v>
      </c>
      <c r="H54" s="1301">
        <f>'4.1.1 รายละเอียดการใช้อาคาร_63'!H54</f>
        <v>0</v>
      </c>
      <c r="I54" s="594">
        <f>'4.1.1 รายละเอียดการใช้อาคาร_63'!I54</f>
        <v>1160</v>
      </c>
      <c r="J54" s="594">
        <f>'4.1.1 รายละเอียดการใช้อาคาร_63'!J54</f>
        <v>1160</v>
      </c>
      <c r="K54" s="1301">
        <f>'4.1.1 รายละเอียดการใช้อาคาร_63'!K54</f>
        <v>0</v>
      </c>
      <c r="L54" s="594">
        <f>'4.1.1 รายละเอียดการใช้อาคาร_63'!L54</f>
        <v>1160</v>
      </c>
    </row>
    <row r="55" spans="2:12" s="593" customFormat="1">
      <c r="B55" s="594">
        <f>'4.1.1 รายละเอียดการใช้อาคาร_63'!B55</f>
        <v>42</v>
      </c>
      <c r="C55" s="1302" t="str">
        <f>'4.1.1 รายละเอียดการใช้อาคาร_63'!C55</f>
        <v>อาคารหอพักนักศึกษาหญิง 6 (รวมอาคารโรงจอดรถ ข้างหอ)</v>
      </c>
      <c r="D55" s="594">
        <f>'4.1.1 รายละเอียดการใช้อาคาร_63'!D55</f>
        <v>2536</v>
      </c>
      <c r="E55" s="594">
        <f>'4.1.1 รายละเอียดการใช้อาคาร_63'!E55</f>
        <v>5</v>
      </c>
      <c r="F55" s="594">
        <f>'4.1.1 รายละเอียดการใช้อาคาร_63'!F55</f>
        <v>5</v>
      </c>
      <c r="G55" s="594">
        <f>'4.1.1 รายละเอียดการใช้อาคาร_63'!G55</f>
        <v>250</v>
      </c>
      <c r="H55" s="594">
        <f>'4.1.1 รายละเอียดการใช้อาคาร_63'!H55</f>
        <v>28</v>
      </c>
      <c r="I55" s="594">
        <f>'4.1.1 รายละเอียดการใช้อาคาร_63'!I55</f>
        <v>3826</v>
      </c>
      <c r="J55" s="594">
        <f>'4.1.1 รายละเอียดการใช้อาคาร_63'!J55</f>
        <v>3854</v>
      </c>
      <c r="K55" s="1301">
        <f>'4.1.1 รายละเอียดการใช้อาคาร_63'!K55</f>
        <v>0</v>
      </c>
      <c r="L55" s="594">
        <f>'4.1.1 รายละเอียดการใช้อาคาร_63'!L55</f>
        <v>3854</v>
      </c>
    </row>
    <row r="56" spans="2:12" s="593" customFormat="1">
      <c r="B56" s="594">
        <f>'4.1.1 รายละเอียดการใช้อาคาร_63'!B56</f>
        <v>43</v>
      </c>
      <c r="C56" s="1302" t="str">
        <f>'4.1.1 รายละเอียดการใช้อาคาร_63'!C56</f>
        <v>อาคารหอพักนักศึกษาหญิง 7</v>
      </c>
      <c r="D56" s="594">
        <f>'4.1.1 รายละเอียดการใช้อาคาร_63'!D56</f>
        <v>2536</v>
      </c>
      <c r="E56" s="594">
        <f>'4.1.1 รายละเอียดการใช้อาคาร_63'!E56</f>
        <v>5</v>
      </c>
      <c r="F56" s="594">
        <f>'4.1.1 รายละเอียดการใช้อาคาร_63'!F56</f>
        <v>5</v>
      </c>
      <c r="G56" s="594">
        <f>'4.1.1 รายละเอียดการใช้อาคาร_63'!G56</f>
        <v>250</v>
      </c>
      <c r="H56" s="594">
        <f>'4.1.1 รายละเอียดการใช้อาคาร_63'!H56</f>
        <v>28</v>
      </c>
      <c r="I56" s="594">
        <f>'4.1.1 รายละเอียดการใช้อาคาร_63'!I56</f>
        <v>3826</v>
      </c>
      <c r="J56" s="594">
        <f>'4.1.1 รายละเอียดการใช้อาคาร_63'!J56</f>
        <v>3854</v>
      </c>
      <c r="K56" s="1301">
        <f>'4.1.1 รายละเอียดการใช้อาคาร_63'!K56</f>
        <v>0</v>
      </c>
      <c r="L56" s="594">
        <f>'4.1.1 รายละเอียดการใช้อาคาร_63'!L56</f>
        <v>3854</v>
      </c>
    </row>
    <row r="57" spans="2:12" s="593" customFormat="1">
      <c r="B57" s="594">
        <f>'4.1.1 รายละเอียดการใช้อาคาร_63'!B57</f>
        <v>44</v>
      </c>
      <c r="C57" s="1302" t="str">
        <f>'4.1.1 รายละเอียดการใช้อาคาร_63'!C57</f>
        <v>อาคารหอพักนักศึกษาหญิง 8</v>
      </c>
      <c r="D57" s="594">
        <f>'4.1.1 รายละเอียดการใช้อาคาร_63'!D57</f>
        <v>2539</v>
      </c>
      <c r="E57" s="594">
        <f>'4.1.1 รายละเอียดการใช้อาคาร_63'!E57</f>
        <v>5</v>
      </c>
      <c r="F57" s="594">
        <f>'4.1.1 รายละเอียดการใช้อาคาร_63'!F57</f>
        <v>5</v>
      </c>
      <c r="G57" s="594">
        <f>'4.1.1 รายละเอียดการใช้อาคาร_63'!G57</f>
        <v>250</v>
      </c>
      <c r="H57" s="594">
        <f>'4.1.1 รายละเอียดการใช้อาคาร_63'!H57</f>
        <v>140</v>
      </c>
      <c r="I57" s="594">
        <f>'4.1.1 รายละเอียดการใช้อาคาร_63'!I57</f>
        <v>6511</v>
      </c>
      <c r="J57" s="594">
        <f>'4.1.1 รายละเอียดการใช้อาคาร_63'!J57</f>
        <v>6651</v>
      </c>
      <c r="K57" s="1301">
        <f>'4.1.1 รายละเอียดการใช้อาคาร_63'!K57</f>
        <v>0</v>
      </c>
      <c r="L57" s="594">
        <f>'4.1.1 รายละเอียดการใช้อาคาร_63'!L57</f>
        <v>6651</v>
      </c>
    </row>
    <row r="58" spans="2:12">
      <c r="B58" s="594">
        <f>'4.1.1 รายละเอียดการใช้อาคาร_63'!B58</f>
        <v>45</v>
      </c>
      <c r="C58" s="1302" t="str">
        <f>'4.1.1 รายละเอียดการใช้อาคาร_63'!C58</f>
        <v>อาคารหอพักนักศึกษาหญิง 9</v>
      </c>
      <c r="D58" s="594">
        <f>'4.1.1 รายละเอียดการใช้อาคาร_63'!D58</f>
        <v>2540</v>
      </c>
      <c r="E58" s="594">
        <f>'4.1.1 รายละเอียดการใช้อาคาร_63'!E58</f>
        <v>5</v>
      </c>
      <c r="F58" s="594">
        <f>'4.1.1 รายละเอียดการใช้อาคาร_63'!F58</f>
        <v>5</v>
      </c>
      <c r="G58" s="594">
        <f>'4.1.1 รายละเอียดการใช้อาคาร_63'!G58</f>
        <v>250</v>
      </c>
      <c r="H58" s="594">
        <f>'4.1.1 รายละเอียดการใช้อาคาร_63'!H58</f>
        <v>208</v>
      </c>
      <c r="I58" s="594">
        <f>'4.1.1 รายละเอียดการใช้อาคาร_63'!I58</f>
        <v>6443</v>
      </c>
      <c r="J58" s="594">
        <f>'4.1.1 รายละเอียดการใช้อาคาร_63'!J58</f>
        <v>6651</v>
      </c>
      <c r="K58" s="1301">
        <f>'4.1.1 รายละเอียดการใช้อาคาร_63'!K58</f>
        <v>0</v>
      </c>
      <c r="L58" s="594">
        <f>'4.1.1 รายละเอียดการใช้อาคาร_63'!L58</f>
        <v>6651</v>
      </c>
    </row>
    <row r="59" spans="2:12">
      <c r="B59" s="594">
        <f>'4.1.1 รายละเอียดการใช้อาคาร_63'!B59</f>
        <v>46</v>
      </c>
      <c r="C59" s="1302" t="str">
        <f>'4.1.1 รายละเอียดการใช้อาคาร_63'!C59</f>
        <v>อาคารหอพักนักศึกษาหญิง 10</v>
      </c>
      <c r="D59" s="594">
        <f>'4.1.1 รายละเอียดการใช้อาคาร_63'!D59</f>
        <v>2554</v>
      </c>
      <c r="E59" s="594">
        <f>'4.1.1 รายละเอียดการใช้อาคาร_63'!E59</f>
        <v>7</v>
      </c>
      <c r="F59" s="594">
        <f>'4.1.1 รายละเอียดการใช้อาคาร_63'!F59</f>
        <v>5</v>
      </c>
      <c r="G59" s="594">
        <f>'4.1.1 รายละเอียดการใช้อาคาร_63'!G59</f>
        <v>250</v>
      </c>
      <c r="H59" s="594">
        <f>'4.1.1 รายละเอียดการใช้อาคาร_63'!H59</f>
        <v>210</v>
      </c>
      <c r="I59" s="594">
        <f>'4.1.1 รายละเอียดการใช้อาคาร_63'!I59</f>
        <v>6965</v>
      </c>
      <c r="J59" s="594">
        <f>'4.1.1 รายละเอียดการใช้อาคาร_63'!J59</f>
        <v>7175</v>
      </c>
      <c r="K59" s="1301">
        <f>'4.1.1 รายละเอียดการใช้อาคาร_63'!K59</f>
        <v>0</v>
      </c>
      <c r="L59" s="594">
        <f>'4.1.1 รายละเอียดการใช้อาคาร_63'!L59</f>
        <v>7175</v>
      </c>
    </row>
    <row r="60" spans="2:12">
      <c r="B60" s="594">
        <f>'4.1.1 รายละเอียดการใช้อาคาร_63'!B60</f>
        <v>47</v>
      </c>
      <c r="C60" s="1302" t="str">
        <f>'4.1.1 รายละเอียดการใช้อาคาร_63'!C60</f>
        <v>อาคารหอพักนักศึกษาหญิง 11</v>
      </c>
      <c r="D60" s="594">
        <f>'4.1.1 รายละเอียดการใช้อาคาร_63'!D60</f>
        <v>2560</v>
      </c>
      <c r="E60" s="594">
        <f>'4.1.1 รายละเอียดการใช้อาคาร_63'!E60</f>
        <v>7</v>
      </c>
      <c r="F60" s="594">
        <f>'4.1.1 รายละเอียดการใช้อาคาร_63'!F60</f>
        <v>5</v>
      </c>
      <c r="G60" s="594">
        <f>'4.1.1 รายละเอียดการใช้อาคาร_63'!G60</f>
        <v>250</v>
      </c>
      <c r="H60" s="594">
        <f>'4.1.1 รายละเอียดการใช้อาคาร_63'!H60</f>
        <v>378</v>
      </c>
      <c r="I60" s="594">
        <f>'4.1.1 รายละเอียดการใช้อาคาร_63'!I60</f>
        <v>14122</v>
      </c>
      <c r="J60" s="594">
        <f>'4.1.1 รายละเอียดการใช้อาคาร_63'!J60</f>
        <v>14500</v>
      </c>
      <c r="K60" s="1301">
        <f>'4.1.1 รายละเอียดการใช้อาคาร_63'!K60</f>
        <v>0</v>
      </c>
      <c r="L60" s="594">
        <f>'4.1.1 รายละเอียดการใช้อาคาร_63'!L60</f>
        <v>14500</v>
      </c>
    </row>
    <row r="61" spans="2:12">
      <c r="B61" s="1303" t="str">
        <f>'4.1.1 รายละเอียดการใช้อาคาร_63'!B61</f>
        <v>คณะพัฒนาการท่องเที่ยว</v>
      </c>
      <c r="C61" s="1309"/>
      <c r="D61" s="1299"/>
      <c r="E61" s="1299"/>
      <c r="F61" s="1299"/>
      <c r="G61" s="1299"/>
      <c r="H61" s="1299"/>
      <c r="I61" s="1299"/>
      <c r="J61" s="1299"/>
      <c r="K61" s="1299"/>
      <c r="L61" s="1300"/>
    </row>
    <row r="62" spans="2:12">
      <c r="B62" s="594">
        <f>'4.1.1 รายละเอียดการใช้อาคาร_63'!B62</f>
        <v>48</v>
      </c>
      <c r="C62" s="1302" t="str">
        <f>'4.1.1 รายละเอียดการใช้อาคาร_63'!C62</f>
        <v xml:space="preserve">อาคารเรียนรวมสุวรรณวาจกกสิกิจ </v>
      </c>
      <c r="D62" s="594">
        <f>'4.1.1 รายละเอียดการใช้อาคาร_63'!D62</f>
        <v>2520</v>
      </c>
      <c r="E62" s="594">
        <f>'4.1.1 รายละเอียดการใช้อาคาร_63'!E62</f>
        <v>2</v>
      </c>
      <c r="F62" s="594">
        <f>'4.1.1 รายละเอียดการใช้อาคาร_63'!F62</f>
        <v>8</v>
      </c>
      <c r="G62" s="594">
        <f>'4.1.1 รายละเอียดการใช้อาคาร_63'!G62</f>
        <v>250</v>
      </c>
      <c r="H62" s="594">
        <f>'4.1.1 รายละเอียดการใช้อาคาร_63'!H62</f>
        <v>1296</v>
      </c>
      <c r="I62" s="594">
        <f>'4.1.1 รายละเอียดการใช้อาคาร_63'!I62</f>
        <v>915.44</v>
      </c>
      <c r="J62" s="594">
        <f>'4.1.1 รายละเอียดการใช้อาคาร_63'!J62</f>
        <v>2211.44</v>
      </c>
      <c r="K62" s="1301">
        <f>'4.1.1 รายละเอียดการใช้อาคาร_63'!K62</f>
        <v>0</v>
      </c>
      <c r="L62" s="594">
        <f>'4.1.1 รายละเอียดการใช้อาคาร_63'!L62</f>
        <v>2211.44</v>
      </c>
    </row>
    <row r="63" spans="2:12">
      <c r="B63" s="594">
        <f>'4.1.1 รายละเอียดการใช้อาคาร_63'!B63</f>
        <v>49</v>
      </c>
      <c r="C63" s="1302" t="str">
        <f>'4.1.1 รายละเอียดการใช้อาคาร_63'!C63</f>
        <v xml:space="preserve">อาคารพัฒนาวิสัยทัศน์ </v>
      </c>
      <c r="D63" s="594">
        <f>'4.1.1 รายละเอียดการใช้อาคาร_63'!D63</f>
        <v>2551</v>
      </c>
      <c r="E63" s="594">
        <f>'4.1.1 รายละเอียดการใช้อาคาร_63'!E63</f>
        <v>2</v>
      </c>
      <c r="F63" s="594">
        <f>'4.1.1 รายละเอียดการใช้อาคาร_63'!F63</f>
        <v>5</v>
      </c>
      <c r="G63" s="594">
        <f>'4.1.1 รายละเอียดการใช้อาคาร_63'!G63</f>
        <v>250</v>
      </c>
      <c r="H63" s="594">
        <f>'4.1.1 รายละเอียดการใช้อาคาร_63'!H63</f>
        <v>1792</v>
      </c>
      <c r="I63" s="594">
        <f>'4.1.1 รายละเอียดการใช้อาคาร_63'!I63</f>
        <v>1671.8000000000002</v>
      </c>
      <c r="J63" s="594">
        <f>'4.1.1 รายละเอียดการใช้อาคาร_63'!J63</f>
        <v>3463.8</v>
      </c>
      <c r="K63" s="1301">
        <f>'4.1.1 รายละเอียดการใช้อาคาร_63'!K63</f>
        <v>0</v>
      </c>
      <c r="L63" s="594">
        <f>'4.1.1 รายละเอียดการใช้อาคาร_63'!L63</f>
        <v>3463.8</v>
      </c>
    </row>
    <row r="64" spans="2:12">
      <c r="B64" s="1303" t="str">
        <f>'4.1.1 รายละเอียดการใช้อาคาร_63'!B64</f>
        <v>คณะศิลป์ศาสตร์</v>
      </c>
      <c r="C64" s="1309"/>
      <c r="D64" s="1299"/>
      <c r="E64" s="1299"/>
      <c r="F64" s="1299"/>
      <c r="G64" s="1299"/>
      <c r="H64" s="1299"/>
      <c r="I64" s="1299"/>
      <c r="J64" s="1299"/>
      <c r="K64" s="1299"/>
      <c r="L64" s="1300"/>
    </row>
    <row r="65" spans="2:12">
      <c r="B65" s="594">
        <f>'4.1.1 รายละเอียดการใช้อาคาร_63'!B65</f>
        <v>50</v>
      </c>
      <c r="C65" s="1302" t="str">
        <f>'4.1.1 รายละเอียดการใช้อาคาร_63'!C65</f>
        <v>อาคารประเสริฐ ณ.นคร</v>
      </c>
      <c r="D65" s="594">
        <f>'4.1.1 รายละเอียดการใช้อาคาร_63'!D65</f>
        <v>2537</v>
      </c>
      <c r="E65" s="594">
        <f>'4.1.1 รายละเอียดการใช้อาคาร_63'!E65</f>
        <v>6</v>
      </c>
      <c r="F65" s="594">
        <f>'4.1.1 รายละเอียดการใช้อาคาร_63'!F65</f>
        <v>8</v>
      </c>
      <c r="G65" s="594">
        <f>'4.1.1 รายละเอียดการใช้อาคาร_63'!G65</f>
        <v>250</v>
      </c>
      <c r="H65" s="594">
        <f>'4.1.1 รายละเอียดการใช้อาคาร_63'!H65</f>
        <v>3593.78</v>
      </c>
      <c r="I65" s="594">
        <f>'4.1.1 รายละเอียดการใช้อาคาร_63'!I65</f>
        <v>4045.6299999999997</v>
      </c>
      <c r="J65" s="594">
        <f>'4.1.1 รายละเอียดการใช้อาคาร_63'!J65</f>
        <v>7639.41</v>
      </c>
      <c r="K65" s="1301">
        <f>'4.1.1 รายละเอียดการใช้อาคาร_63'!K65</f>
        <v>0</v>
      </c>
      <c r="L65" s="594">
        <f>'4.1.1 รายละเอียดการใช้อาคาร_63'!L65</f>
        <v>7639.41</v>
      </c>
    </row>
    <row r="66" spans="2:12">
      <c r="B66" s="1303" t="str">
        <f>'4.1.1 รายละเอียดการใช้อาคาร_63'!B66</f>
        <v>สำนักหอสมุด</v>
      </c>
      <c r="C66" s="1310"/>
      <c r="D66" s="1299"/>
      <c r="E66" s="1299"/>
      <c r="F66" s="1299"/>
      <c r="G66" s="1299"/>
      <c r="H66" s="1299"/>
      <c r="I66" s="1299"/>
      <c r="J66" s="1299"/>
      <c r="K66" s="1299"/>
      <c r="L66" s="1300"/>
    </row>
    <row r="67" spans="2:12">
      <c r="B67" s="594">
        <f>'4.1.1 รายละเอียดการใช้อาคาร_63'!B67</f>
        <v>51</v>
      </c>
      <c r="C67" s="1302" t="str">
        <f>'4.1.1 รายละเอียดการใช้อาคาร_63'!C67</f>
        <v>อาคารวิภาต  บุญศรี  วังซ้าย</v>
      </c>
      <c r="D67" s="594">
        <f>'4.1.1 รายละเอียดการใช้อาคาร_63'!D67</f>
        <v>2524</v>
      </c>
      <c r="E67" s="594">
        <f>'4.1.1 รายละเอียดการใช้อาคาร_63'!E67</f>
        <v>3</v>
      </c>
      <c r="F67" s="594">
        <f>'4.1.1 รายละเอียดการใช้อาคาร_63'!F67</f>
        <v>8</v>
      </c>
      <c r="G67" s="594">
        <f>'4.1.1 รายละเอียดการใช้อาคาร_63'!G67</f>
        <v>250</v>
      </c>
      <c r="H67" s="594">
        <f>'4.1.1 รายละเอียดการใช้อาคาร_63'!H67</f>
        <v>8429.23</v>
      </c>
      <c r="I67" s="594">
        <f>'4.1.1 รายละเอียดการใช้อาคาร_63'!I67</f>
        <v>1948.3199999999997</v>
      </c>
      <c r="J67" s="594">
        <f>'4.1.1 รายละเอียดการใช้อาคาร_63'!J67</f>
        <v>10377.549999999999</v>
      </c>
      <c r="K67" s="1301">
        <f>'4.1.1 รายละเอียดการใช้อาคาร_63'!K67</f>
        <v>0</v>
      </c>
      <c r="L67" s="594">
        <f>'4.1.1 รายละเอียดการใช้อาคาร_63'!L67</f>
        <v>10377.549999999999</v>
      </c>
    </row>
    <row r="68" spans="2:12">
      <c r="B68" s="1303" t="str">
        <f>'4.1.1 รายละเอียดการใช้อาคาร_63'!B68</f>
        <v>คณะบริหารธุรกิจ</v>
      </c>
      <c r="C68" s="1309"/>
      <c r="D68" s="1299"/>
      <c r="E68" s="1299"/>
      <c r="F68" s="1299"/>
      <c r="G68" s="1299"/>
      <c r="H68" s="1299"/>
      <c r="I68" s="1299"/>
      <c r="J68" s="1299"/>
      <c r="K68" s="1299"/>
      <c r="L68" s="1300"/>
    </row>
    <row r="69" spans="2:12">
      <c r="B69" s="594">
        <f>'4.1.1 รายละเอียดการใช้อาคาร_63'!B69</f>
        <v>52</v>
      </c>
      <c r="C69" s="1302" t="str">
        <f>'4.1.1 รายละเอียดการใช้อาคาร_63'!C69</f>
        <v>อาคารพิทยาลงกรณ์</v>
      </c>
      <c r="D69" s="594">
        <f>'4.1.1 รายละเอียดการใช้อาคาร_63'!D69</f>
        <v>2521</v>
      </c>
      <c r="E69" s="594">
        <f>'4.1.1 รายละเอียดการใช้อาคาร_63'!E69</f>
        <v>3</v>
      </c>
      <c r="F69" s="594">
        <f>'4.1.1 รายละเอียดการใช้อาคาร_63'!F69</f>
        <v>8</v>
      </c>
      <c r="G69" s="594">
        <f>'4.1.1 รายละเอียดการใช้อาคาร_63'!G69</f>
        <v>250</v>
      </c>
      <c r="H69" s="594">
        <f>'4.1.1 รายละเอียดการใช้อาคาร_63'!H69</f>
        <v>1707.5</v>
      </c>
      <c r="I69" s="594">
        <f>'4.1.1 รายละเอียดการใช้อาคาร_63'!I69</f>
        <v>1269.4699999999998</v>
      </c>
      <c r="J69" s="594">
        <f>'4.1.1 รายละเอียดการใช้อาคาร_63'!J69</f>
        <v>2976.97</v>
      </c>
      <c r="K69" s="1301">
        <f>'4.1.1 รายละเอียดการใช้อาคาร_63'!K69</f>
        <v>0</v>
      </c>
      <c r="L69" s="594">
        <f>'4.1.1 รายละเอียดการใช้อาคาร_63'!L69</f>
        <v>2976.97</v>
      </c>
    </row>
    <row r="70" spans="2:12">
      <c r="B70" s="594">
        <f>'4.1.1 รายละเอียดการใช้อาคาร_63'!B70</f>
        <v>53</v>
      </c>
      <c r="C70" s="1302" t="str">
        <f>'4.1.1 รายละเอียดการใช้อาคาร_63'!C70</f>
        <v>อาคาร 25 ปี  คณะบริหารธุรกิจ</v>
      </c>
      <c r="D70" s="594">
        <f>'4.1.1 รายละเอียดการใช้อาคาร_63'!D70</f>
        <v>2539</v>
      </c>
      <c r="E70" s="594">
        <f>'4.1.1 รายละเอียดการใช้อาคาร_63'!E70</f>
        <v>6</v>
      </c>
      <c r="F70" s="594">
        <f>'4.1.1 รายละเอียดการใช้อาคาร_63'!F70</f>
        <v>8</v>
      </c>
      <c r="G70" s="594">
        <f>'4.1.1 รายละเอียดการใช้อาคาร_63'!G70</f>
        <v>250</v>
      </c>
      <c r="H70" s="594">
        <f>'4.1.1 รายละเอียดการใช้อาคาร_63'!H70</f>
        <v>2276</v>
      </c>
      <c r="I70" s="594">
        <f>'4.1.1 รายละเอียดการใช้อาคาร_63'!I70</f>
        <v>1766</v>
      </c>
      <c r="J70" s="594">
        <f>'4.1.1 รายละเอียดการใช้อาคาร_63'!J70</f>
        <v>4042</v>
      </c>
      <c r="K70" s="1301">
        <f>'4.1.1 รายละเอียดการใช้อาคาร_63'!K70</f>
        <v>0</v>
      </c>
      <c r="L70" s="594">
        <f>'4.1.1 รายละเอียดการใช้อาคาร_63'!L70</f>
        <v>4042</v>
      </c>
    </row>
    <row r="71" spans="2:12">
      <c r="B71" s="589" t="str">
        <f>'4.1.1 รายละเอียดการใช้อาคาร_63'!B71</f>
        <v>วิทยาลัยบริหารศาสตร์</v>
      </c>
      <c r="C71" s="1309"/>
      <c r="D71" s="1299"/>
      <c r="E71" s="1299"/>
      <c r="F71" s="1299"/>
      <c r="G71" s="1299"/>
      <c r="H71" s="1299"/>
      <c r="I71" s="1299"/>
      <c r="J71" s="1299"/>
      <c r="K71" s="1299"/>
      <c r="L71" s="1300"/>
    </row>
    <row r="72" spans="2:12">
      <c r="B72" s="594">
        <f>'4.1.1 รายละเอียดการใช้อาคาร_63'!B72</f>
        <v>54</v>
      </c>
      <c r="C72" s="1302" t="str">
        <f>'4.1.1 รายละเอียดการใช้อาคาร_63'!C72</f>
        <v>อาคารเทพ  พงษ์พานิช</v>
      </c>
      <c r="D72" s="594">
        <f>'4.1.1 รายละเอียดการใช้อาคาร_63'!D72</f>
        <v>2553</v>
      </c>
      <c r="E72" s="594">
        <f>'4.1.1 รายละเอียดการใช้อาคาร_63'!E72</f>
        <v>3</v>
      </c>
      <c r="F72" s="594">
        <f>'4.1.1 รายละเอียดการใช้อาคาร_63'!F72</f>
        <v>8</v>
      </c>
      <c r="G72" s="594">
        <f>'4.1.1 รายละเอียดการใช้อาคาร_63'!G72</f>
        <v>250</v>
      </c>
      <c r="H72" s="594">
        <f>'4.1.1 รายละเอียดการใช้อาคาร_63'!H72</f>
        <v>2727.73</v>
      </c>
      <c r="I72" s="594">
        <f>'4.1.1 รายละเอียดการใช้อาคาร_63'!I72</f>
        <v>6795.27</v>
      </c>
      <c r="J72" s="594">
        <f>'4.1.1 รายละเอียดการใช้อาคาร_63'!J72</f>
        <v>9523</v>
      </c>
      <c r="K72" s="1301">
        <f>'4.1.1 รายละเอียดการใช้อาคาร_63'!K72</f>
        <v>0</v>
      </c>
      <c r="L72" s="594">
        <f>'4.1.1 รายละเอียดการใช้อาคาร_63'!L72</f>
        <v>9523</v>
      </c>
    </row>
    <row r="73" spans="2:12">
      <c r="B73" s="1269" t="str">
        <f>'4.1.1 รายละเอียดการใช้อาคาร_63'!B73</f>
        <v>ศูนย์กล้วยไม้</v>
      </c>
      <c r="C73" s="1310"/>
      <c r="D73" s="1299"/>
      <c r="E73" s="1299"/>
      <c r="F73" s="1299"/>
      <c r="G73" s="1299"/>
      <c r="H73" s="1299"/>
      <c r="I73" s="1299"/>
      <c r="J73" s="1299"/>
      <c r="K73" s="1299"/>
      <c r="L73" s="1300"/>
    </row>
    <row r="74" spans="2:12">
      <c r="B74" s="594">
        <f>'4.1.1 รายละเอียดการใช้อาคาร_63'!B74</f>
        <v>55</v>
      </c>
      <c r="C74" s="1302" t="str">
        <f>'4.1.1 รายละเอียดการใช้อาคาร_63'!C74</f>
        <v xml:space="preserve">อาคารเฉลิมพระเกียรติสมเด็จพระศรีนครินทราบรมราชนี </v>
      </c>
      <c r="D74" s="594">
        <f>'4.1.1 รายละเอียดการใช้อาคาร_63'!D74</f>
        <v>2538</v>
      </c>
      <c r="E74" s="594">
        <f>'4.1.1 รายละเอียดการใช้อาคาร_63'!E74</f>
        <v>4</v>
      </c>
      <c r="F74" s="594">
        <f>'4.1.1 รายละเอียดการใช้อาคาร_63'!F74</f>
        <v>8</v>
      </c>
      <c r="G74" s="594">
        <f>'4.1.1 รายละเอียดการใช้อาคาร_63'!G74</f>
        <v>250</v>
      </c>
      <c r="H74" s="594">
        <f>'4.1.1 รายละเอียดการใช้อาคาร_63'!H74</f>
        <v>4332.2</v>
      </c>
      <c r="I74" s="594">
        <f>'4.1.1 รายละเอียดการใช้อาคาร_63'!I74</f>
        <v>2521.3600000000006</v>
      </c>
      <c r="J74" s="594">
        <f>'4.1.1 รายละเอียดการใช้อาคาร_63'!J74</f>
        <v>6853.56</v>
      </c>
      <c r="K74" s="1301">
        <f>'4.1.1 รายละเอียดการใช้อาคาร_63'!K74</f>
        <v>0</v>
      </c>
      <c r="L74" s="594">
        <f>'4.1.1 รายละเอียดการใช้อาคาร_63'!L74</f>
        <v>6853.56</v>
      </c>
    </row>
    <row r="75" spans="2:12">
      <c r="B75" s="589" t="str">
        <f>'4.1.1 รายละเอียดการใช้อาคาร_63'!B75</f>
        <v>คณะวิทยาศาสตร์</v>
      </c>
      <c r="C75" s="1309"/>
      <c r="D75" s="1299"/>
      <c r="E75" s="1299"/>
      <c r="F75" s="1299"/>
      <c r="G75" s="1299"/>
      <c r="H75" s="1299"/>
      <c r="I75" s="1299"/>
      <c r="J75" s="1299"/>
      <c r="K75" s="1299"/>
      <c r="L75" s="1300"/>
    </row>
    <row r="76" spans="2:12">
      <c r="B76" s="594">
        <f>'4.1.1 รายละเอียดการใช้อาคาร_63'!B76</f>
        <v>56</v>
      </c>
      <c r="C76" s="1302" t="str">
        <f>'4.1.1 รายละเอียดการใช้อาคาร_63'!C76</f>
        <v xml:space="preserve">อาคารแม่โจ้  60  ปี </v>
      </c>
      <c r="D76" s="594">
        <f>'4.1.1 รายละเอียดการใช้อาคาร_63'!D76</f>
        <v>2538</v>
      </c>
      <c r="E76" s="594">
        <f>'4.1.1 รายละเอียดการใช้อาคาร_63'!E76</f>
        <v>6</v>
      </c>
      <c r="F76" s="594">
        <f>'4.1.1 รายละเอียดการใช้อาคาร_63'!F76</f>
        <v>8</v>
      </c>
      <c r="G76" s="594">
        <f>'4.1.1 รายละเอียดการใช้อาคาร_63'!G76</f>
        <v>250</v>
      </c>
      <c r="H76" s="594">
        <f>'4.1.1 รายละเอียดการใช้อาคาร_63'!H76</f>
        <v>8723.1299999999992</v>
      </c>
      <c r="I76" s="594">
        <f>'4.1.1 รายละเอียดการใช้อาคาร_63'!I76</f>
        <v>13135.12</v>
      </c>
      <c r="J76" s="594">
        <f>'4.1.1 รายละเอียดการใช้อาคาร_63'!J76</f>
        <v>21858.25</v>
      </c>
      <c r="K76" s="594">
        <f>'4.1.1 รายละเอียดการใช้อาคาร_63'!K76</f>
        <v>3551</v>
      </c>
      <c r="L76" s="594">
        <f>'4.1.1 รายละเอียดการใช้อาคาร_63'!L76</f>
        <v>25409.25</v>
      </c>
    </row>
    <row r="77" spans="2:12">
      <c r="B77" s="594">
        <f>'4.1.1 รายละเอียดการใช้อาคาร_63'!B77</f>
        <v>57</v>
      </c>
      <c r="C77" s="1302" t="str">
        <f>'4.1.1 รายละเอียดการใช้อาคาร_63'!C77</f>
        <v>อาคารเสาวรัจนิตยวรรธนะ</v>
      </c>
      <c r="D77" s="594">
        <f>'4.1.1 รายละเอียดการใช้อาคาร_63'!D77</f>
        <v>2537</v>
      </c>
      <c r="E77" s="594">
        <f>'4.1.1 รายละเอียดการใช้อาคาร_63'!E77</f>
        <v>2</v>
      </c>
      <c r="F77" s="594">
        <f>'4.1.1 รายละเอียดการใช้อาคาร_63'!F77</f>
        <v>8</v>
      </c>
      <c r="G77" s="594">
        <f>'4.1.1 รายละเอียดการใช้อาคาร_63'!G77</f>
        <v>250</v>
      </c>
      <c r="H77" s="594">
        <f>'4.1.1 รายละเอียดการใช้อาคาร_63'!H77</f>
        <v>1059.8699999999999</v>
      </c>
      <c r="I77" s="594">
        <f>'4.1.1 รายละเอียดการใช้อาคาร_63'!I77</f>
        <v>2634.35</v>
      </c>
      <c r="J77" s="594">
        <f>'4.1.1 รายละเอียดการใช้อาคาร_63'!J77</f>
        <v>3694.22</v>
      </c>
      <c r="K77" s="1301">
        <f>'4.1.1 รายละเอียดการใช้อาคาร_63'!K77</f>
        <v>0</v>
      </c>
      <c r="L77" s="594">
        <f>'4.1.1 รายละเอียดการใช้อาคาร_63'!L77</f>
        <v>3694.22</v>
      </c>
    </row>
    <row r="78" spans="2:12">
      <c r="B78" s="594">
        <f>'4.1.1 รายละเอียดการใช้อาคาร_63'!B78</f>
        <v>58</v>
      </c>
      <c r="C78" s="1302" t="str">
        <f>'4.1.1 รายละเอียดการใช้อาคาร_63'!C78</f>
        <v xml:space="preserve">อาคารจุฬาภรณ์   </v>
      </c>
      <c r="D78" s="594">
        <f>'4.1.1 รายละเอียดการใช้อาคาร_63'!D78</f>
        <v>2552</v>
      </c>
      <c r="E78" s="594">
        <f>'4.1.1 รายละเอียดการใช้อาคาร_63'!E78</f>
        <v>5</v>
      </c>
      <c r="F78" s="594">
        <f>'4.1.1 รายละเอียดการใช้อาคาร_63'!F78</f>
        <v>8</v>
      </c>
      <c r="G78" s="594">
        <f>'4.1.1 รายละเอียดการใช้อาคาร_63'!G78</f>
        <v>250</v>
      </c>
      <c r="H78" s="594">
        <f>'4.1.1 รายละเอียดการใช้อาคาร_63'!H78</f>
        <v>3705.38</v>
      </c>
      <c r="I78" s="594">
        <f>'4.1.1 รายละเอียดการใช้อาคาร_63'!I78</f>
        <v>5440.62</v>
      </c>
      <c r="J78" s="594">
        <f>'4.1.1 รายละเอียดการใช้อาคาร_63'!J78</f>
        <v>9146</v>
      </c>
      <c r="K78" s="1301">
        <f>'4.1.1 รายละเอียดการใช้อาคาร_63'!K78</f>
        <v>0</v>
      </c>
      <c r="L78" s="594">
        <f>'4.1.1 รายละเอียดการใช้อาคาร_63'!L78</f>
        <v>9146</v>
      </c>
    </row>
    <row r="79" spans="2:12">
      <c r="B79" s="589" t="str">
        <f>'4.1.1 รายละเอียดการใช้อาคาร_63'!B79</f>
        <v>คณะเศรษฐศาสตร์</v>
      </c>
      <c r="C79" s="1309"/>
      <c r="D79" s="1299"/>
      <c r="E79" s="1299"/>
      <c r="F79" s="1299"/>
      <c r="G79" s="1299"/>
      <c r="H79" s="1299"/>
      <c r="I79" s="1299"/>
      <c r="J79" s="1299"/>
      <c r="K79" s="1299"/>
      <c r="L79" s="1300"/>
    </row>
    <row r="80" spans="2:12">
      <c r="B80" s="594">
        <f>'4.1.1 รายละเอียดการใช้อาคาร_63'!B80</f>
        <v>59</v>
      </c>
      <c r="C80" s="1302" t="str">
        <f>'4.1.1 รายละเอียดการใช้อาคาร_63'!C80</f>
        <v>อาคารยรรยง  สิทธิชัย</v>
      </c>
      <c r="D80" s="594">
        <f>'4.1.1 รายละเอียดการใช้อาคาร_63'!D80</f>
        <v>2552</v>
      </c>
      <c r="E80" s="594">
        <f>'4.1.1 รายละเอียดการใช้อาคาร_63'!E80</f>
        <v>4</v>
      </c>
      <c r="F80" s="594">
        <f>'4.1.1 รายละเอียดการใช้อาคาร_63'!F80</f>
        <v>8</v>
      </c>
      <c r="G80" s="594">
        <f>'4.1.1 รายละเอียดการใช้อาคาร_63'!G80</f>
        <v>250</v>
      </c>
      <c r="H80" s="594">
        <f>'4.1.1 รายละเอียดการใช้อาคาร_63'!H80</f>
        <v>2975.8199999999997</v>
      </c>
      <c r="I80" s="594">
        <f>'4.1.1 รายละเอียดการใช้อาคาร_63'!I80</f>
        <v>1904.1800000000003</v>
      </c>
      <c r="J80" s="594">
        <f>'4.1.1 รายละเอียดการใช้อาคาร_63'!J80</f>
        <v>4880</v>
      </c>
      <c r="K80" s="1301">
        <f>'4.1.1 รายละเอียดการใช้อาคาร_63'!K80</f>
        <v>0</v>
      </c>
      <c r="L80" s="594">
        <f>'4.1.1 รายละเอียดการใช้อาคาร_63'!L80</f>
        <v>4880</v>
      </c>
    </row>
    <row r="81" spans="2:12">
      <c r="B81" s="589" t="str">
        <f>'4.1.1 รายละเอียดการใช้อาคาร_63'!B81</f>
        <v>คณะเทคโนโลยีสารสนเทศและการสื่อสาร</v>
      </c>
      <c r="C81" s="1309"/>
      <c r="D81" s="1299"/>
      <c r="E81" s="1299"/>
      <c r="F81" s="1299"/>
      <c r="G81" s="1299"/>
      <c r="H81" s="1299"/>
      <c r="I81" s="1299"/>
      <c r="J81" s="1299"/>
      <c r="K81" s="1299"/>
      <c r="L81" s="1300"/>
    </row>
    <row r="82" spans="2:12">
      <c r="B82" s="594">
        <f>'4.1.1 รายละเอียดการใช้อาคาร_63'!B82</f>
        <v>60</v>
      </c>
      <c r="C82" s="1302" t="str">
        <f>'4.1.1 รายละเอียดการใช้อาคาร_63'!C82</f>
        <v>อาคาร  75  ปี  แม่โจ้</v>
      </c>
      <c r="D82" s="594">
        <f>'4.1.1 รายละเอียดการใช้อาคาร_63'!D82</f>
        <v>2553</v>
      </c>
      <c r="E82" s="594">
        <f>'4.1.1 รายละเอียดการใช้อาคาร_63'!E82</f>
        <v>3</v>
      </c>
      <c r="F82" s="594">
        <f>'4.1.1 รายละเอียดการใช้อาคาร_63'!F82</f>
        <v>8</v>
      </c>
      <c r="G82" s="594">
        <f>'4.1.1 รายละเอียดการใช้อาคาร_63'!G82</f>
        <v>250</v>
      </c>
      <c r="H82" s="594">
        <f>'4.1.1 รายละเอียดการใช้อาคาร_63'!H82</f>
        <v>815.89999999999986</v>
      </c>
      <c r="I82" s="594">
        <f>'4.1.1 รายละเอียดการใช้อาคาร_63'!I82</f>
        <v>4746.6000000000004</v>
      </c>
      <c r="J82" s="594">
        <f>'4.1.1 รายละเอียดการใช้อาคาร_63'!J82</f>
        <v>5562.5</v>
      </c>
      <c r="K82" s="1301">
        <f>'4.1.1 รายละเอียดการใช้อาคาร_63'!K82</f>
        <v>0</v>
      </c>
      <c r="L82" s="594">
        <f>'4.1.1 รายละเอียดการใช้อาคาร_63'!L82</f>
        <v>5562.5</v>
      </c>
    </row>
    <row r="83" spans="2:12">
      <c r="B83" s="589" t="str">
        <f>'4.1.1 รายละเอียดการใช้อาคาร_63'!B83</f>
        <v>คณะสถาปัตยกรรมศาสตร์และการออกแบบสิ่งแวดล้อม</v>
      </c>
      <c r="C83" s="1309"/>
      <c r="D83" s="1299"/>
      <c r="E83" s="1299"/>
      <c r="F83" s="1299"/>
      <c r="G83" s="1299"/>
      <c r="H83" s="1299"/>
      <c r="I83" s="1299"/>
      <c r="J83" s="1299"/>
      <c r="K83" s="1299"/>
      <c r="L83" s="1300"/>
    </row>
    <row r="84" spans="2:12">
      <c r="B84" s="594">
        <f>'4.1.1 รายละเอียดการใช้อาคาร_63'!B84</f>
        <v>61</v>
      </c>
      <c r="C84" s="1302" t="str">
        <f>'4.1.1 รายละเอียดการใช้อาคาร_63'!C84</f>
        <v>อาคารคณะสถาปัตยกรรมศาสตร์และการออกแบบสิ่งแวดล้อม</v>
      </c>
      <c r="D84" s="594">
        <f>'4.1.1 รายละเอียดการใช้อาคาร_63'!D84</f>
        <v>2534</v>
      </c>
      <c r="E84" s="594">
        <f>'4.1.1 รายละเอียดการใช้อาคาร_63'!E84</f>
        <v>4</v>
      </c>
      <c r="F84" s="594">
        <f>'4.1.1 รายละเอียดการใช้อาคาร_63'!F84</f>
        <v>8</v>
      </c>
      <c r="G84" s="594">
        <f>'4.1.1 รายละเอียดการใช้อาคาร_63'!G84</f>
        <v>250</v>
      </c>
      <c r="H84" s="594">
        <f>'4.1.1 รายละเอียดการใช้อาคาร_63'!H84</f>
        <v>1094.9000000000001</v>
      </c>
      <c r="I84" s="594">
        <f>'4.1.1 รายละเอียดการใช้อาคาร_63'!I84</f>
        <v>4374.75</v>
      </c>
      <c r="J84" s="594">
        <f>'4.1.1 รายละเอียดการใช้อาคาร_63'!J84</f>
        <v>5469.65</v>
      </c>
      <c r="K84" s="1301">
        <f>'4.1.1 รายละเอียดการใช้อาคาร_63'!K84</f>
        <v>0</v>
      </c>
      <c r="L84" s="594">
        <f>'4.1.1 รายละเอียดการใช้อาคาร_63'!L84</f>
        <v>5469.65</v>
      </c>
    </row>
    <row r="85" spans="2:12">
      <c r="B85" s="594">
        <f>'4.1.1 รายละเอียดการใช้อาคาร_63'!B85</f>
        <v>62</v>
      </c>
      <c r="C85" s="1302" t="str">
        <f>'4.1.1 รายละเอียดการใช้อาคาร_63'!C85</f>
        <v>อาคารคณะสถาปัตยกรรมศาสตร์และการออกแบบสิ่งแวดล้อม (ใหม่)</v>
      </c>
      <c r="D85" s="594">
        <f>'4.1.1 รายละเอียดการใช้อาคาร_63'!D85</f>
        <v>2558</v>
      </c>
      <c r="E85" s="594">
        <f>'4.1.1 รายละเอียดการใช้อาคาร_63'!E85</f>
        <v>4</v>
      </c>
      <c r="F85" s="594">
        <f>'4.1.1 รายละเอียดการใช้อาคาร_63'!F85</f>
        <v>8</v>
      </c>
      <c r="G85" s="594">
        <f>'4.1.1 รายละเอียดการใช้อาคาร_63'!G85</f>
        <v>250</v>
      </c>
      <c r="H85" s="594">
        <f>'4.1.1 รายละเอียดการใช้อาคาร_63'!H85</f>
        <v>2172</v>
      </c>
      <c r="I85" s="594">
        <f>'4.1.1 รายละเอียดการใช้อาคาร_63'!I85</f>
        <v>2850.5</v>
      </c>
      <c r="J85" s="594">
        <f>'4.1.1 รายละเอียดการใช้อาคาร_63'!J85</f>
        <v>5022.5</v>
      </c>
      <c r="K85" s="1301">
        <f>'4.1.1 รายละเอียดการใช้อาคาร_63'!K85</f>
        <v>0</v>
      </c>
      <c r="L85" s="594">
        <f>'4.1.1 รายละเอียดการใช้อาคาร_63'!L85</f>
        <v>5022.5</v>
      </c>
    </row>
    <row r="86" spans="2:12">
      <c r="B86" s="589" t="str">
        <f>'4.1.1 รายละเอียดการใช้อาคาร_63'!B86</f>
        <v>คณะผลิตกรรมการเกษตร</v>
      </c>
      <c r="C86" s="1309"/>
      <c r="D86" s="1299"/>
      <c r="E86" s="1299"/>
      <c r="F86" s="1299"/>
      <c r="G86" s="1299"/>
      <c r="H86" s="1299"/>
      <c r="I86" s="1299"/>
      <c r="J86" s="1299"/>
      <c r="K86" s="1299"/>
      <c r="L86" s="1300"/>
    </row>
    <row r="87" spans="2:12">
      <c r="B87" s="594">
        <f>'4.1.1 รายละเอียดการใช้อาคาร_63'!B87</f>
        <v>63</v>
      </c>
      <c r="C87" s="1302" t="str">
        <f>'4.1.1 รายละเอียดการใช้อาคาร_63'!C87</f>
        <v xml:space="preserve">อาคารรัตนโกสินทร์ 200 ปี </v>
      </c>
      <c r="D87" s="594">
        <f>'4.1.1 รายละเอียดการใช้อาคาร_63'!D87</f>
        <v>2525</v>
      </c>
      <c r="E87" s="594">
        <f>'4.1.1 รายละเอียดการใช้อาคาร_63'!E87</f>
        <v>2</v>
      </c>
      <c r="F87" s="594">
        <f>'4.1.1 รายละเอียดการใช้อาคาร_63'!F87</f>
        <v>8</v>
      </c>
      <c r="G87" s="594">
        <f>'4.1.1 รายละเอียดการใช้อาคาร_63'!G87</f>
        <v>250</v>
      </c>
      <c r="H87" s="594">
        <f>'4.1.1 รายละเอียดการใช้อาคาร_63'!H87</f>
        <v>744.91</v>
      </c>
      <c r="I87" s="594">
        <f>'4.1.1 รายละเอียดการใช้อาคาร_63'!I87</f>
        <v>806.24000000000012</v>
      </c>
      <c r="J87" s="594">
        <f>'4.1.1 รายละเอียดการใช้อาคาร_63'!J87</f>
        <v>1551.15</v>
      </c>
      <c r="K87" s="1301">
        <f>'4.1.1 รายละเอียดการใช้อาคาร_63'!K87</f>
        <v>0</v>
      </c>
      <c r="L87" s="594">
        <f>'4.1.1 รายละเอียดการใช้อาคาร_63'!L87</f>
        <v>1551.15</v>
      </c>
    </row>
    <row r="88" spans="2:12">
      <c r="B88" s="594">
        <f>'4.1.1 รายละเอียดการใช้อาคาร_63'!B88</f>
        <v>64</v>
      </c>
      <c r="C88" s="1302" t="str">
        <f>'4.1.1 รายละเอียดการใช้อาคาร_63'!C88</f>
        <v>อาคารเรียนและปฏิบัติการรวมทางปฐพีวิทยาและฝึกอบรมทางดินและปุ๋ยชั้นสูง</v>
      </c>
      <c r="D88" s="594">
        <f>'4.1.1 รายละเอียดการใช้อาคาร_63'!D88</f>
        <v>2540</v>
      </c>
      <c r="E88" s="594">
        <f>'4.1.1 รายละเอียดการใช้อาคาร_63'!E88</f>
        <v>4</v>
      </c>
      <c r="F88" s="594">
        <f>'4.1.1 รายละเอียดการใช้อาคาร_63'!F88</f>
        <v>8</v>
      </c>
      <c r="G88" s="594">
        <f>'4.1.1 รายละเอียดการใช้อาคาร_63'!G88</f>
        <v>250</v>
      </c>
      <c r="H88" s="594">
        <f>'4.1.1 รายละเอียดการใช้อาคาร_63'!H88</f>
        <v>1407.6399999999999</v>
      </c>
      <c r="I88" s="594">
        <f>'4.1.1 รายละเอียดการใช้อาคาร_63'!I88</f>
        <v>3438.61</v>
      </c>
      <c r="J88" s="594">
        <f>'4.1.1 รายละเอียดการใช้อาคาร_63'!J88</f>
        <v>4846.25</v>
      </c>
      <c r="K88" s="1301">
        <f>'4.1.1 รายละเอียดการใช้อาคาร_63'!K88</f>
        <v>0</v>
      </c>
      <c r="L88" s="594">
        <f>'4.1.1 รายละเอียดการใช้อาคาร_63'!L88</f>
        <v>4846.25</v>
      </c>
    </row>
    <row r="89" spans="2:12">
      <c r="B89" s="594">
        <f>'4.1.1 รายละเอียดการใช้อาคาร_63'!B89</f>
        <v>65</v>
      </c>
      <c r="C89" s="1302" t="str">
        <f>'4.1.1 รายละเอียดการใช้อาคาร_63'!C89</f>
        <v>อาคารปฏิบัติการไม้ผล</v>
      </c>
      <c r="D89" s="594">
        <f>'4.1.1 รายละเอียดการใช้อาคาร_63'!D89</f>
        <v>2528</v>
      </c>
      <c r="E89" s="594">
        <f>'4.1.1 รายละเอียดการใช้อาคาร_63'!E89</f>
        <v>1</v>
      </c>
      <c r="F89" s="594">
        <f>'4.1.1 รายละเอียดการใช้อาคาร_63'!F89</f>
        <v>5</v>
      </c>
      <c r="G89" s="594">
        <f>'4.1.1 รายละเอียดการใช้อาคาร_63'!G89</f>
        <v>250</v>
      </c>
      <c r="H89" s="594">
        <f>'4.1.1 รายละเอียดการใช้อาคาร_63'!H89</f>
        <v>313.27999999999997</v>
      </c>
      <c r="I89" s="594">
        <f>'4.1.1 รายละเอียดการใช้อาคาร_63'!I89</f>
        <v>166.72000000000003</v>
      </c>
      <c r="J89" s="594">
        <f>'4.1.1 รายละเอียดการใช้อาคาร_63'!J89</f>
        <v>480</v>
      </c>
      <c r="K89" s="1301">
        <f>'4.1.1 รายละเอียดการใช้อาคาร_63'!K89</f>
        <v>0</v>
      </c>
      <c r="L89" s="594">
        <f>'4.1.1 รายละเอียดการใช้อาคาร_63'!L89</f>
        <v>480</v>
      </c>
    </row>
    <row r="90" spans="2:12">
      <c r="B90" s="594">
        <f>'4.1.1 รายละเอียดการใช้อาคาร_63'!B90</f>
        <v>66</v>
      </c>
      <c r="C90" s="1302" t="str">
        <f>'4.1.1 รายละเอียดการใช้อาคาร_63'!C90</f>
        <v>โรงเรือนเพาะชำไม้ผล 1</v>
      </c>
      <c r="D90" s="594">
        <f>'4.1.1 รายละเอียดการใช้อาคาร_63'!D90</f>
        <v>2528</v>
      </c>
      <c r="E90" s="594">
        <f>'4.1.1 รายละเอียดการใช้อาคาร_63'!E90</f>
        <v>1</v>
      </c>
      <c r="F90" s="594">
        <f>'4.1.1 รายละเอียดการใช้อาคาร_63'!F90</f>
        <v>5</v>
      </c>
      <c r="G90" s="594">
        <f>'4.1.1 รายละเอียดการใช้อาคาร_63'!G90</f>
        <v>250</v>
      </c>
      <c r="H90" s="594">
        <f>'4.1.1 รายละเอียดการใช้อาคาร_63'!H90</f>
        <v>38.93</v>
      </c>
      <c r="I90" s="594">
        <f>'4.1.1 รายละเอียดการใช้อาคาร_63'!I90</f>
        <v>80.069999999999993</v>
      </c>
      <c r="J90" s="594">
        <f>'4.1.1 รายละเอียดการใช้อาคาร_63'!J90</f>
        <v>119</v>
      </c>
      <c r="K90" s="1301">
        <f>'4.1.1 รายละเอียดการใช้อาคาร_63'!K90</f>
        <v>0</v>
      </c>
      <c r="L90" s="594">
        <f>'4.1.1 รายละเอียดการใช้อาคาร_63'!L90</f>
        <v>119</v>
      </c>
    </row>
    <row r="91" spans="2:12">
      <c r="B91" s="594">
        <f>'4.1.1 รายละเอียดการใช้อาคาร_63'!B91</f>
        <v>67</v>
      </c>
      <c r="C91" s="1302" t="str">
        <f>'4.1.1 รายละเอียดการใช้อาคาร_63'!C91</f>
        <v>โรงเรือนเพาะชำไม้ผล 2</v>
      </c>
      <c r="D91" s="594">
        <f>'4.1.1 รายละเอียดการใช้อาคาร_63'!D91</f>
        <v>2528</v>
      </c>
      <c r="E91" s="594">
        <f>'4.1.1 รายละเอียดการใช้อาคาร_63'!E91</f>
        <v>1</v>
      </c>
      <c r="F91" s="594">
        <f>'4.1.1 รายละเอียดการใช้อาคาร_63'!F91</f>
        <v>5</v>
      </c>
      <c r="G91" s="594">
        <f>'4.1.1 รายละเอียดการใช้อาคาร_63'!G91</f>
        <v>250</v>
      </c>
      <c r="H91" s="594">
        <f>'4.1.1 รายละเอียดการใช้อาคาร_63'!H91</f>
        <v>102.57</v>
      </c>
      <c r="I91" s="594">
        <f>'4.1.1 รายละเอียดการใช้อาคาร_63'!I91</f>
        <v>317.43</v>
      </c>
      <c r="J91" s="594">
        <f>'4.1.1 รายละเอียดการใช้อาคาร_63'!J91</f>
        <v>420</v>
      </c>
      <c r="K91" s="1301">
        <f>'4.1.1 รายละเอียดการใช้อาคาร_63'!K91</f>
        <v>0</v>
      </c>
      <c r="L91" s="594">
        <f>'4.1.1 รายละเอียดการใช้อาคาร_63'!L91</f>
        <v>420</v>
      </c>
    </row>
    <row r="92" spans="2:12">
      <c r="B92" s="594">
        <f>'4.1.1 รายละเอียดการใช้อาคาร_63'!B92</f>
        <v>68</v>
      </c>
      <c r="C92" s="1302" t="str">
        <f>'4.1.1 รายละเอียดการใช้อาคาร_63'!C92</f>
        <v>อาคารเก็บพัสดุไม้ผล</v>
      </c>
      <c r="D92" s="594">
        <f>'4.1.1 รายละเอียดการใช้อาคาร_63'!D92</f>
        <v>2528</v>
      </c>
      <c r="E92" s="594">
        <f>'4.1.1 รายละเอียดการใช้อาคาร_63'!E92</f>
        <v>1</v>
      </c>
      <c r="F92" s="594">
        <f>'4.1.1 รายละเอียดการใช้อาคาร_63'!F92</f>
        <v>1</v>
      </c>
      <c r="G92" s="594">
        <f>'4.1.1 รายละเอียดการใช้อาคาร_63'!G92</f>
        <v>250</v>
      </c>
      <c r="H92" s="1301">
        <f>'4.1.1 รายละเอียดการใช้อาคาร_63'!H92</f>
        <v>0</v>
      </c>
      <c r="I92" s="594">
        <f>'4.1.1 รายละเอียดการใช้อาคาร_63'!I92</f>
        <v>105</v>
      </c>
      <c r="J92" s="594">
        <f>'4.1.1 รายละเอียดการใช้อาคาร_63'!J92</f>
        <v>105</v>
      </c>
      <c r="K92" s="1301">
        <f>'4.1.1 รายละเอียดการใช้อาคาร_63'!K92</f>
        <v>0</v>
      </c>
      <c r="L92" s="594">
        <f>'4.1.1 รายละเอียดการใช้อาคาร_63'!L92</f>
        <v>105</v>
      </c>
    </row>
    <row r="93" spans="2:12">
      <c r="B93" s="594">
        <f>'4.1.1 รายละเอียดการใช้อาคาร_63'!B93</f>
        <v>69</v>
      </c>
      <c r="C93" s="1302" t="str">
        <f>'4.1.1 รายละเอียดการใช้อาคาร_63'!C93</f>
        <v>อาคารสำนักงานพืชไร่(พักอาจารย์)</v>
      </c>
      <c r="D93" s="594">
        <f>'4.1.1 รายละเอียดการใช้อาคาร_63'!D93</f>
        <v>2525</v>
      </c>
      <c r="E93" s="594">
        <f>'4.1.1 รายละเอียดการใช้อาคาร_63'!E93</f>
        <v>1</v>
      </c>
      <c r="F93" s="594">
        <f>'4.1.1 รายละเอียดการใช้อาคาร_63'!F93</f>
        <v>5</v>
      </c>
      <c r="G93" s="594">
        <f>'4.1.1 รายละเอียดการใช้อาคาร_63'!G93</f>
        <v>250</v>
      </c>
      <c r="H93" s="594">
        <f>'4.1.1 รายละเอียดการใช้อาคาร_63'!H93</f>
        <v>57.406999999999996</v>
      </c>
      <c r="I93" s="594">
        <f>'4.1.1 รายละเอียดการใช้อาคาร_63'!I93</f>
        <v>104.593</v>
      </c>
      <c r="J93" s="594">
        <f>'4.1.1 รายละเอียดการใช้อาคาร_63'!J93</f>
        <v>162</v>
      </c>
      <c r="K93" s="1301">
        <f>'4.1.1 รายละเอียดการใช้อาคาร_63'!K93</f>
        <v>0</v>
      </c>
      <c r="L93" s="594">
        <f>'4.1.1 รายละเอียดการใช้อาคาร_63'!L93</f>
        <v>162</v>
      </c>
    </row>
    <row r="94" spans="2:12">
      <c r="B94" s="594">
        <f>'4.1.1 รายละเอียดการใช้อาคาร_63'!B94</f>
        <v>70</v>
      </c>
      <c r="C94" s="1302" t="str">
        <f>'4.1.1 รายละเอียดการใช้อาคาร_63'!C94</f>
        <v>อาคารศูนย์ประสานงานโครงการธัญพืชไร่</v>
      </c>
      <c r="D94" s="594">
        <f>'4.1.1 รายละเอียดการใช้อาคาร_63'!D94</f>
        <v>2543</v>
      </c>
      <c r="E94" s="594">
        <f>'4.1.1 รายละเอียดการใช้อาคาร_63'!E94</f>
        <v>1</v>
      </c>
      <c r="F94" s="594">
        <f>'4.1.1 รายละเอียดการใช้อาคาร_63'!F94</f>
        <v>5</v>
      </c>
      <c r="G94" s="594">
        <f>'4.1.1 รายละเอียดการใช้อาคาร_63'!G94</f>
        <v>250</v>
      </c>
      <c r="H94" s="594">
        <f>'4.1.1 รายละเอียดการใช้อาคาร_63'!H94</f>
        <v>74.2</v>
      </c>
      <c r="I94" s="594">
        <f>'4.1.1 รายละเอียดการใช้อาคาร_63'!I94</f>
        <v>34.799999999999997</v>
      </c>
      <c r="J94" s="594">
        <f>'4.1.1 รายละเอียดการใช้อาคาร_63'!J94</f>
        <v>109</v>
      </c>
      <c r="K94" s="1301">
        <f>'4.1.1 รายละเอียดการใช้อาคาร_63'!K94</f>
        <v>0</v>
      </c>
      <c r="L94" s="594">
        <f>'4.1.1 รายละเอียดการใช้อาคาร_63'!L94</f>
        <v>109</v>
      </c>
    </row>
    <row r="95" spans="2:12">
      <c r="B95" s="594">
        <f>'4.1.1 รายละเอียดการใช้อาคาร_63'!B95</f>
        <v>71</v>
      </c>
      <c r="C95" s="1302" t="str">
        <f>'4.1.1 รายละเอียดการใช้อาคาร_63'!C95</f>
        <v>อาคารเพาะเลี้ยงเนื้อเยื่อ  ฝ่ายพัฒนาเกษตรที่สูง</v>
      </c>
      <c r="D95" s="594">
        <f>'4.1.1 รายละเอียดการใช้อาคาร_63'!D95</f>
        <v>2525</v>
      </c>
      <c r="E95" s="594">
        <f>'4.1.1 รายละเอียดการใช้อาคาร_63'!E95</f>
        <v>1</v>
      </c>
      <c r="F95" s="594">
        <f>'4.1.1 รายละเอียดการใช้อาคาร_63'!F95</f>
        <v>8</v>
      </c>
      <c r="G95" s="594">
        <f>'4.1.1 รายละเอียดการใช้อาคาร_63'!G95</f>
        <v>250</v>
      </c>
      <c r="H95" s="594">
        <f>'4.1.1 รายละเอียดการใช้อาคาร_63'!H95</f>
        <v>103.39</v>
      </c>
      <c r="I95" s="594">
        <f>'4.1.1 รายละเอียดการใช้อาคาร_63'!I95</f>
        <v>31.61</v>
      </c>
      <c r="J95" s="594">
        <f>'4.1.1 รายละเอียดการใช้อาคาร_63'!J95</f>
        <v>135</v>
      </c>
      <c r="K95" s="1301">
        <f>'4.1.1 รายละเอียดการใช้อาคาร_63'!K95</f>
        <v>0</v>
      </c>
      <c r="L95" s="594">
        <f>'4.1.1 รายละเอียดการใช้อาคาร_63'!L95</f>
        <v>135</v>
      </c>
    </row>
    <row r="96" spans="2:12">
      <c r="B96" s="594">
        <f>'4.1.1 รายละเอียดการใช้อาคาร_63'!B96</f>
        <v>72</v>
      </c>
      <c r="C96" s="1302" t="str">
        <f>'4.1.1 รายละเอียดการใช้อาคาร_63'!C96</f>
        <v xml:space="preserve">อาคารเพิ่มพูล  </v>
      </c>
      <c r="D96" s="594">
        <f>'4.1.1 รายละเอียดการใช้อาคาร_63'!D96</f>
        <v>2548</v>
      </c>
      <c r="E96" s="594">
        <f>'4.1.1 รายละเอียดการใช้อาคาร_63'!E96</f>
        <v>4</v>
      </c>
      <c r="F96" s="594">
        <f>'4.1.1 รายละเอียดการใช้อาคาร_63'!F96</f>
        <v>8</v>
      </c>
      <c r="G96" s="594">
        <f>'4.1.1 รายละเอียดการใช้อาคาร_63'!G96</f>
        <v>250</v>
      </c>
      <c r="H96" s="594">
        <f>'4.1.1 รายละเอียดการใช้อาคาร_63'!H96</f>
        <v>3063.14</v>
      </c>
      <c r="I96" s="594">
        <f>'4.1.1 รายละเอียดการใช้อาคาร_63'!I96</f>
        <v>7659.8600000000006</v>
      </c>
      <c r="J96" s="594">
        <f>'4.1.1 รายละเอียดการใช้อาคาร_63'!J96</f>
        <v>10723</v>
      </c>
      <c r="K96" s="1301">
        <f>'4.1.1 รายละเอียดการใช้อาคาร_63'!K96</f>
        <v>0</v>
      </c>
      <c r="L96" s="594">
        <f>'4.1.1 รายละเอียดการใช้อาคาร_63'!L96</f>
        <v>10723</v>
      </c>
    </row>
    <row r="97" spans="2:12">
      <c r="B97" s="594">
        <f>'4.1.1 รายละเอียดการใช้อาคาร_63'!B97</f>
        <v>73</v>
      </c>
      <c r="C97" s="1302" t="str">
        <f>'4.1.1 รายละเอียดการใช้อาคาร_63'!C97</f>
        <v>อาคารปฏิบัติการและคัดเมล็ดพันธุ์พืชไร่</v>
      </c>
      <c r="D97" s="594">
        <f>'4.1.1 รายละเอียดการใช้อาคาร_63'!D97</f>
        <v>2524</v>
      </c>
      <c r="E97" s="594">
        <f>'4.1.1 รายละเอียดการใช้อาคาร_63'!E97</f>
        <v>1</v>
      </c>
      <c r="F97" s="594">
        <f>'4.1.1 รายละเอียดการใช้อาคาร_63'!F97</f>
        <v>5</v>
      </c>
      <c r="G97" s="594">
        <f>'4.1.1 รายละเอียดการใช้อาคาร_63'!G97</f>
        <v>250</v>
      </c>
      <c r="H97" s="594">
        <f>'4.1.1 รายละเอียดการใช้อาคาร_63'!H97</f>
        <v>285.85000000000002</v>
      </c>
      <c r="I97" s="594">
        <f>'4.1.1 รายละเอียดการใช้อาคาร_63'!I97</f>
        <v>158.14999999999998</v>
      </c>
      <c r="J97" s="594">
        <f>'4.1.1 รายละเอียดการใช้อาคาร_63'!J97</f>
        <v>444</v>
      </c>
      <c r="K97" s="1301">
        <f>'4.1.1 รายละเอียดการใช้อาคาร_63'!K97</f>
        <v>0</v>
      </c>
      <c r="L97" s="594">
        <f>'4.1.1 รายละเอียดการใช้อาคาร_63'!L97</f>
        <v>444</v>
      </c>
    </row>
    <row r="98" spans="2:12">
      <c r="B98" s="594">
        <f>'4.1.1 รายละเอียดการใช้อาคาร_63'!B98</f>
        <v>74</v>
      </c>
      <c r="C98" s="1302" t="str">
        <f>'4.1.1 รายละเอียดการใช้อาคาร_63'!C98</f>
        <v>อาคารอบเมล็ดพันธุ์พืช (ไซโล)</v>
      </c>
      <c r="D98" s="594">
        <f>'4.1.1 รายละเอียดการใช้อาคาร_63'!D98</f>
        <v>2535</v>
      </c>
      <c r="E98" s="594">
        <f>'4.1.1 รายละเอียดการใช้อาคาร_63'!E98</f>
        <v>1</v>
      </c>
      <c r="F98" s="594">
        <f>'4.1.1 รายละเอียดการใช้อาคาร_63'!F98</f>
        <v>1</v>
      </c>
      <c r="G98" s="594">
        <f>'4.1.1 รายละเอียดการใช้อาคาร_63'!G98</f>
        <v>250</v>
      </c>
      <c r="H98" s="1301">
        <f>'4.1.1 รายละเอียดการใช้อาคาร_63'!H98</f>
        <v>0</v>
      </c>
      <c r="I98" s="594">
        <f>'4.1.1 รายละเอียดการใช้อาคาร_63'!I98</f>
        <v>128</v>
      </c>
      <c r="J98" s="594">
        <f>'4.1.1 รายละเอียดการใช้อาคาร_63'!J98</f>
        <v>128</v>
      </c>
      <c r="K98" s="1301">
        <f>'4.1.1 รายละเอียดการใช้อาคาร_63'!K98</f>
        <v>0</v>
      </c>
      <c r="L98" s="594">
        <f>'4.1.1 รายละเอียดการใช้อาคาร_63'!L98</f>
        <v>128</v>
      </c>
    </row>
    <row r="99" spans="2:12">
      <c r="B99" s="594">
        <f>'4.1.1 รายละเอียดการใช้อาคาร_63'!B99</f>
        <v>75</v>
      </c>
      <c r="C99" s="1302" t="str">
        <f>'4.1.1 รายละเอียดการใช้อาคาร_63'!C99</f>
        <v>อาคารกำจร  บุญแปง</v>
      </c>
      <c r="D99" s="594">
        <f>'4.1.1 รายละเอียดการใช้อาคาร_63'!D99</f>
        <v>2526</v>
      </c>
      <c r="E99" s="594">
        <f>'4.1.1 รายละเอียดการใช้อาคาร_63'!E99</f>
        <v>2</v>
      </c>
      <c r="F99" s="594">
        <f>'4.1.1 รายละเอียดการใช้อาคาร_63'!F99</f>
        <v>8</v>
      </c>
      <c r="G99" s="594">
        <f>'4.1.1 รายละเอียดการใช้อาคาร_63'!G99</f>
        <v>250</v>
      </c>
      <c r="H99" s="594">
        <f>'4.1.1 รายละเอียดการใช้อาคาร_63'!H99</f>
        <v>686.27</v>
      </c>
      <c r="I99" s="594">
        <f>'4.1.1 รายละเอียดการใช้อาคาร_63'!I99</f>
        <v>525.91000000000008</v>
      </c>
      <c r="J99" s="594">
        <f>'4.1.1 รายละเอียดการใช้อาคาร_63'!J99</f>
        <v>1212.18</v>
      </c>
      <c r="K99" s="1301">
        <f>'4.1.1 รายละเอียดการใช้อาคาร_63'!K99</f>
        <v>0</v>
      </c>
      <c r="L99" s="594">
        <f>'4.1.1 รายละเอียดการใช้อาคาร_63'!L99</f>
        <v>1212.18</v>
      </c>
    </row>
    <row r="100" spans="2:12">
      <c r="B100" s="594">
        <f>'4.1.1 รายละเอียดการใช้อาคาร_63'!B100</f>
        <v>76</v>
      </c>
      <c r="C100" s="1302" t="str">
        <f>'4.1.1 รายละเอียดการใช้อาคาร_63'!C100</f>
        <v xml:space="preserve">อาคารเนื้อเยื่อ  </v>
      </c>
      <c r="D100" s="594">
        <f>'4.1.1 รายละเอียดการใช้อาคาร_63'!D100</f>
        <v>2522</v>
      </c>
      <c r="E100" s="594">
        <f>'4.1.1 รายละเอียดการใช้อาคาร_63'!E100</f>
        <v>2</v>
      </c>
      <c r="F100" s="594">
        <f>'4.1.1 รายละเอียดการใช้อาคาร_63'!F100</f>
        <v>8</v>
      </c>
      <c r="G100" s="594">
        <f>'4.1.1 รายละเอียดการใช้อาคาร_63'!G100</f>
        <v>250</v>
      </c>
      <c r="H100" s="594">
        <f>'4.1.1 รายละเอียดการใช้อาคาร_63'!H100</f>
        <v>464.69499999999994</v>
      </c>
      <c r="I100" s="594">
        <f>'4.1.1 รายละเอียดการใช้อาคาร_63'!I100</f>
        <v>482.30500000000006</v>
      </c>
      <c r="J100" s="594">
        <f>'4.1.1 รายละเอียดการใช้อาคาร_63'!J100</f>
        <v>947</v>
      </c>
      <c r="K100" s="1301">
        <f>'4.1.1 รายละเอียดการใช้อาคาร_63'!K100</f>
        <v>0</v>
      </c>
      <c r="L100" s="594">
        <f>'4.1.1 รายละเอียดการใช้อาคาร_63'!L100</f>
        <v>947</v>
      </c>
    </row>
    <row r="101" spans="2:12">
      <c r="B101" s="594">
        <f>'4.1.1 รายละเอียดการใช้อาคาร_63'!B101</f>
        <v>77</v>
      </c>
      <c r="C101" s="1302" t="str">
        <f>'4.1.1 รายละเอียดการใช้อาคาร_63'!C101</f>
        <v>อาคารปฏิบัติการพืชผัก</v>
      </c>
      <c r="D101" s="594">
        <f>'4.1.1 รายละเอียดการใช้อาคาร_63'!D101</f>
        <v>2524</v>
      </c>
      <c r="E101" s="594">
        <f>'4.1.1 รายละเอียดการใช้อาคาร_63'!E101</f>
        <v>1</v>
      </c>
      <c r="F101" s="594">
        <f>'4.1.1 รายละเอียดการใช้อาคาร_63'!F101</f>
        <v>5</v>
      </c>
      <c r="G101" s="594">
        <f>'4.1.1 รายละเอียดการใช้อาคาร_63'!G101</f>
        <v>250</v>
      </c>
      <c r="H101" s="594">
        <f>'4.1.1 รายละเอียดการใช้อาคาร_63'!H101</f>
        <v>233.25</v>
      </c>
      <c r="I101" s="594">
        <f>'4.1.1 รายละเอียดการใช้อาคาร_63'!I101</f>
        <v>142.25</v>
      </c>
      <c r="J101" s="594">
        <f>'4.1.1 รายละเอียดการใช้อาคาร_63'!J101</f>
        <v>375.5</v>
      </c>
      <c r="K101" s="1301">
        <f>'4.1.1 รายละเอียดการใช้อาคาร_63'!K101</f>
        <v>0</v>
      </c>
      <c r="L101" s="594">
        <f>'4.1.1 รายละเอียดการใช้อาคาร_63'!L101</f>
        <v>375.5</v>
      </c>
    </row>
    <row r="102" spans="2:12">
      <c r="B102" s="594">
        <f>'4.1.1 รายละเอียดการใช้อาคาร_63'!B102</f>
        <v>78</v>
      </c>
      <c r="C102" s="1302" t="str">
        <f>'4.1.1 รายละเอียดการใช้อาคาร_63'!C102</f>
        <v>อาคารจัดเก็บวัสดุพืชผัก</v>
      </c>
      <c r="D102" s="594">
        <f>'4.1.1 รายละเอียดการใช้อาคาร_63'!D102</f>
        <v>2524</v>
      </c>
      <c r="E102" s="594">
        <f>'4.1.1 รายละเอียดการใช้อาคาร_63'!E102</f>
        <v>1</v>
      </c>
      <c r="F102" s="594">
        <f>'4.1.1 รายละเอียดการใช้อาคาร_63'!F102</f>
        <v>5</v>
      </c>
      <c r="G102" s="594">
        <f>'4.1.1 รายละเอียดการใช้อาคาร_63'!G102</f>
        <v>250</v>
      </c>
      <c r="H102" s="594">
        <f>'4.1.1 รายละเอียดการใช้อาคาร_63'!H102</f>
        <v>28.32</v>
      </c>
      <c r="I102" s="594">
        <f>'4.1.1 รายละเอียดการใช้อาคาร_63'!I102</f>
        <v>331.68</v>
      </c>
      <c r="J102" s="594">
        <f>'4.1.1 รายละเอียดการใช้อาคาร_63'!J102</f>
        <v>360</v>
      </c>
      <c r="K102" s="1301">
        <f>'4.1.1 รายละเอียดการใช้อาคาร_63'!K102</f>
        <v>0</v>
      </c>
      <c r="L102" s="594">
        <f>'4.1.1 รายละเอียดการใช้อาคาร_63'!L102</f>
        <v>360</v>
      </c>
    </row>
    <row r="103" spans="2:12">
      <c r="B103" s="594">
        <f>'4.1.1 รายละเอียดการใช้อาคาร_63'!B103</f>
        <v>79</v>
      </c>
      <c r="C103" s="1302" t="str">
        <f>'4.1.1 รายละเอียดการใช้อาคาร_63'!C103</f>
        <v>อาคารสำนักงานพืชผัก</v>
      </c>
      <c r="D103" s="594">
        <f>'4.1.1 รายละเอียดการใช้อาคาร_63'!D103</f>
        <v>2524</v>
      </c>
      <c r="E103" s="594">
        <f>'4.1.1 รายละเอียดการใช้อาคาร_63'!E103</f>
        <v>1</v>
      </c>
      <c r="F103" s="594">
        <f>'4.1.1 รายละเอียดการใช้อาคาร_63'!F103</f>
        <v>5</v>
      </c>
      <c r="G103" s="594">
        <f>'4.1.1 รายละเอียดการใช้อาคาร_63'!G103</f>
        <v>250</v>
      </c>
      <c r="H103" s="594">
        <f>'4.1.1 รายละเอียดการใช้อาคาร_63'!H103</f>
        <v>30.96</v>
      </c>
      <c r="I103" s="594">
        <f>'4.1.1 รายละเอียดการใช้อาคาร_63'!I103</f>
        <v>27.04</v>
      </c>
      <c r="J103" s="594">
        <f>'4.1.1 รายละเอียดการใช้อาคาร_63'!J103</f>
        <v>58</v>
      </c>
      <c r="K103" s="1301">
        <f>'4.1.1 รายละเอียดการใช้อาคาร_63'!K103</f>
        <v>0</v>
      </c>
      <c r="L103" s="594">
        <f>'4.1.1 รายละเอียดการใช้อาคาร_63'!L103</f>
        <v>58</v>
      </c>
    </row>
    <row r="104" spans="2:12">
      <c r="B104" s="594">
        <f>'4.1.1 รายละเอียดการใช้อาคาร_63'!B104</f>
        <v>80</v>
      </c>
      <c r="C104" s="1302" t="str">
        <f>'4.1.1 รายละเอียดการใช้อาคาร_63'!C104</f>
        <v>ฐานการเรียนรู้การผลิตเห็ดเศรษฐกิจ</v>
      </c>
      <c r="D104" s="594">
        <f>'4.1.1 รายละเอียดการใช้อาคาร_63'!D104</f>
        <v>2524</v>
      </c>
      <c r="E104" s="594">
        <f>'4.1.1 รายละเอียดการใช้อาคาร_63'!E104</f>
        <v>1</v>
      </c>
      <c r="F104" s="594">
        <f>'4.1.1 รายละเอียดการใช้อาคาร_63'!F104</f>
        <v>1</v>
      </c>
      <c r="G104" s="594">
        <f>'4.1.1 รายละเอียดการใช้อาคาร_63'!G104</f>
        <v>250</v>
      </c>
      <c r="H104" s="1301">
        <f>'4.1.1 รายละเอียดการใช้อาคาร_63'!H104</f>
        <v>0</v>
      </c>
      <c r="I104" s="594">
        <f>'4.1.1 รายละเอียดการใช้อาคาร_63'!I104</f>
        <v>114</v>
      </c>
      <c r="J104" s="594">
        <f>'4.1.1 รายละเอียดการใช้อาคาร_63'!J104</f>
        <v>114</v>
      </c>
      <c r="K104" s="1301">
        <f>'4.1.1 รายละเอียดการใช้อาคาร_63'!K104</f>
        <v>0</v>
      </c>
      <c r="L104" s="594">
        <f>'4.1.1 รายละเอียดการใช้อาคาร_63'!L104</f>
        <v>114</v>
      </c>
    </row>
    <row r="105" spans="2:12">
      <c r="B105" s="594">
        <f>'4.1.1 รายละเอียดการใช้อาคาร_63'!B105</f>
        <v>81</v>
      </c>
      <c r="C105" s="1302" t="str">
        <f>'4.1.1 รายละเอียดการใช้อาคาร_63'!C105</f>
        <v>โรงเรือนเพาะเมล็ดพันธ์และขยายพันธุ์ไม้ดอกไม้ประดับ</v>
      </c>
      <c r="D105" s="594">
        <f>'4.1.1 รายละเอียดการใช้อาคาร_63'!D105</f>
        <v>2545</v>
      </c>
      <c r="E105" s="594">
        <f>'4.1.1 รายละเอียดการใช้อาคาร_63'!E105</f>
        <v>1</v>
      </c>
      <c r="F105" s="594">
        <f>'4.1.1 รายละเอียดการใช้อาคาร_63'!F105</f>
        <v>1</v>
      </c>
      <c r="G105" s="594">
        <f>'4.1.1 รายละเอียดการใช้อาคาร_63'!G105</f>
        <v>250</v>
      </c>
      <c r="H105" s="1301">
        <f>'4.1.1 รายละเอียดการใช้อาคาร_63'!H105</f>
        <v>0</v>
      </c>
      <c r="I105" s="594">
        <f>'4.1.1 รายละเอียดการใช้อาคาร_63'!I105</f>
        <v>288</v>
      </c>
      <c r="J105" s="594">
        <f>'4.1.1 รายละเอียดการใช้อาคาร_63'!J105</f>
        <v>288</v>
      </c>
      <c r="K105" s="1301">
        <f>'4.1.1 รายละเอียดการใช้อาคาร_63'!K105</f>
        <v>0</v>
      </c>
      <c r="L105" s="594">
        <f>'4.1.1 รายละเอียดการใช้อาคาร_63'!L105</f>
        <v>288</v>
      </c>
    </row>
    <row r="106" spans="2:12">
      <c r="B106" s="594">
        <f>'4.1.1 รายละเอียดการใช้อาคาร_63'!B106</f>
        <v>82</v>
      </c>
      <c r="C106" s="1302" t="str">
        <f>'4.1.1 รายละเอียดการใช้อาคาร_63'!C106</f>
        <v>อาคารเทคโนโลยีด้านการผลิตไม้ดอกไม้ประดับ</v>
      </c>
      <c r="D106" s="594">
        <f>'4.1.1 รายละเอียดการใช้อาคาร_63'!D106</f>
        <v>2540</v>
      </c>
      <c r="E106" s="594">
        <f>'4.1.1 รายละเอียดการใช้อาคาร_63'!E106</f>
        <v>1</v>
      </c>
      <c r="F106" s="594">
        <f>'4.1.1 รายละเอียดการใช้อาคาร_63'!F106</f>
        <v>5</v>
      </c>
      <c r="G106" s="594">
        <f>'4.1.1 รายละเอียดการใช้อาคาร_63'!G106</f>
        <v>250</v>
      </c>
      <c r="H106" s="594">
        <f>'4.1.1 รายละเอียดการใช้อาคาร_63'!H106</f>
        <v>88.87</v>
      </c>
      <c r="I106" s="594">
        <f>'4.1.1 รายละเอียดการใช้อาคาร_63'!I106</f>
        <v>487.13</v>
      </c>
      <c r="J106" s="594">
        <f>'4.1.1 รายละเอียดการใช้อาคาร_63'!J106</f>
        <v>576</v>
      </c>
      <c r="K106" s="1301">
        <f>'4.1.1 รายละเอียดการใช้อาคาร_63'!K106</f>
        <v>0</v>
      </c>
      <c r="L106" s="594">
        <f>'4.1.1 รายละเอียดการใช้อาคาร_63'!L106</f>
        <v>576</v>
      </c>
    </row>
    <row r="107" spans="2:12">
      <c r="B107" s="594">
        <f>'4.1.1 รายละเอียดการใช้อาคาร_63'!B107</f>
        <v>83</v>
      </c>
      <c r="C107" s="1302" t="str">
        <f>'4.1.1 รายละเอียดการใช้อาคาร_63'!C107</f>
        <v>อาคารโดมจัดแสดงกล้วยไม้และไม้ดอกไม้ประดับ</v>
      </c>
      <c r="D107" s="594">
        <f>'4.1.1 รายละเอียดการใช้อาคาร_63'!D107</f>
        <v>2513</v>
      </c>
      <c r="E107" s="594">
        <f>'4.1.1 รายละเอียดการใช้อาคาร_63'!E107</f>
        <v>1</v>
      </c>
      <c r="F107" s="594">
        <f>'4.1.1 รายละเอียดการใช้อาคาร_63'!F107</f>
        <v>1</v>
      </c>
      <c r="G107" s="594">
        <f>'4.1.1 รายละเอียดการใช้อาคาร_63'!G107</f>
        <v>250</v>
      </c>
      <c r="H107" s="1301">
        <f>'4.1.1 รายละเอียดการใช้อาคาร_63'!H107</f>
        <v>0</v>
      </c>
      <c r="I107" s="594">
        <f>'4.1.1 รายละเอียดการใช้อาคาร_63'!I107</f>
        <v>708.75</v>
      </c>
      <c r="J107" s="594">
        <f>'4.1.1 รายละเอียดการใช้อาคาร_63'!J107</f>
        <v>708.75</v>
      </c>
      <c r="K107" s="1301">
        <f>'4.1.1 รายละเอียดการใช้อาคาร_63'!K107</f>
        <v>0</v>
      </c>
      <c r="L107" s="594">
        <f>'4.1.1 รายละเอียดการใช้อาคาร_63'!L107</f>
        <v>708.75</v>
      </c>
    </row>
    <row r="108" spans="2:12">
      <c r="B108" s="594">
        <f>'4.1.1 รายละเอียดการใช้อาคาร_63'!B108</f>
        <v>84</v>
      </c>
      <c r="C108" s="1302" t="str">
        <f>'4.1.1 รายละเอียดการใช้อาคาร_63'!C108</f>
        <v>อาคารกล้วยไม้ไทย</v>
      </c>
      <c r="D108" s="594">
        <f>'4.1.1 รายละเอียดการใช้อาคาร_63'!D108</f>
        <v>2525</v>
      </c>
      <c r="E108" s="594">
        <f>'4.1.1 รายละเอียดการใช้อาคาร_63'!E108</f>
        <v>1</v>
      </c>
      <c r="F108" s="594">
        <f>'4.1.1 รายละเอียดการใช้อาคาร_63'!F108</f>
        <v>8</v>
      </c>
      <c r="G108" s="594">
        <f>'4.1.1 รายละเอียดการใช้อาคาร_63'!G108</f>
        <v>250</v>
      </c>
      <c r="H108" s="594">
        <f>'4.1.1 รายละเอียดการใช้อาคาร_63'!H108</f>
        <v>356.38</v>
      </c>
      <c r="I108" s="594">
        <f>'4.1.1 รายละเอียดการใช้อาคาร_63'!I108</f>
        <v>143.62</v>
      </c>
      <c r="J108" s="594">
        <f>'4.1.1 รายละเอียดการใช้อาคาร_63'!J108</f>
        <v>500</v>
      </c>
      <c r="K108" s="1301">
        <f>'4.1.1 รายละเอียดการใช้อาคาร_63'!K108</f>
        <v>0</v>
      </c>
      <c r="L108" s="594">
        <f>'4.1.1 รายละเอียดการใช้อาคาร_63'!L108</f>
        <v>500</v>
      </c>
    </row>
    <row r="109" spans="2:12">
      <c r="B109" s="594">
        <f>'4.1.1 รายละเอียดการใช้อาคาร_63'!B109</f>
        <v>85</v>
      </c>
      <c r="C109" s="1302" t="str">
        <f>'4.1.1 รายละเอียดการใช้อาคาร_63'!C109</f>
        <v>อาคารอนุบาลต้นอ่อน</v>
      </c>
      <c r="D109" s="594">
        <f>'4.1.1 รายละเอียดการใช้อาคาร_63'!D109</f>
        <v>2540</v>
      </c>
      <c r="E109" s="594">
        <f>'4.1.1 รายละเอียดการใช้อาคาร_63'!E109</f>
        <v>1</v>
      </c>
      <c r="F109" s="594">
        <f>'4.1.1 รายละเอียดการใช้อาคาร_63'!F109</f>
        <v>5</v>
      </c>
      <c r="G109" s="594">
        <f>'4.1.1 รายละเอียดการใช้อาคาร_63'!G109</f>
        <v>250</v>
      </c>
      <c r="H109" s="594">
        <f>'4.1.1 รายละเอียดการใช้อาคาร_63'!H109</f>
        <v>28.82</v>
      </c>
      <c r="I109" s="594">
        <f>'4.1.1 รายละเอียดการใช้อาคาร_63'!I109</f>
        <v>199.98000000000002</v>
      </c>
      <c r="J109" s="594">
        <f>'4.1.1 รายละเอียดการใช้อาคาร_63'!J109</f>
        <v>228.8</v>
      </c>
      <c r="K109" s="1301">
        <f>'4.1.1 รายละเอียดการใช้อาคาร_63'!K109</f>
        <v>0</v>
      </c>
      <c r="L109" s="594">
        <f>'4.1.1 รายละเอียดการใช้อาคาร_63'!L109</f>
        <v>228.8</v>
      </c>
    </row>
    <row r="110" spans="2:12">
      <c r="B110" s="594">
        <f>'4.1.1 รายละเอียดการใช้อาคาร_63'!B110</f>
        <v>86</v>
      </c>
      <c r="C110" s="1302" t="str">
        <f>'4.1.1 รายละเอียดการใช้อาคาร_63'!C110</f>
        <v>อาคารชั้นเรียนการจัดและแต่งดอกไม้</v>
      </c>
      <c r="D110" s="594">
        <f>'4.1.1 รายละเอียดการใช้อาคาร_63'!D110</f>
        <v>2540</v>
      </c>
      <c r="E110" s="594">
        <f>'4.1.1 รายละเอียดการใช้อาคาร_63'!E110</f>
        <v>1</v>
      </c>
      <c r="F110" s="594">
        <f>'4.1.1 รายละเอียดการใช้อาคาร_63'!F110</f>
        <v>1</v>
      </c>
      <c r="G110" s="594">
        <f>'4.1.1 รายละเอียดการใช้อาคาร_63'!G110</f>
        <v>250</v>
      </c>
      <c r="H110" s="594">
        <f>'4.1.1 รายละเอียดการใช้อาคาร_63'!H110</f>
        <v>63.4</v>
      </c>
      <c r="I110" s="594">
        <f>'4.1.1 รายละเอียดการใช้อาคาร_63'!I110</f>
        <v>256.60000000000002</v>
      </c>
      <c r="J110" s="594">
        <f>'4.1.1 รายละเอียดการใช้อาคาร_63'!J110</f>
        <v>320</v>
      </c>
      <c r="K110" s="1301">
        <f>'4.1.1 รายละเอียดการใช้อาคาร_63'!K110</f>
        <v>0</v>
      </c>
      <c r="L110" s="594">
        <f>'4.1.1 รายละเอียดการใช้อาคาร_63'!L110</f>
        <v>320</v>
      </c>
    </row>
    <row r="111" spans="2:12">
      <c r="B111" s="594">
        <f>'4.1.1 รายละเอียดการใช้อาคาร_63'!B111</f>
        <v>87</v>
      </c>
      <c r="C111" s="1302" t="str">
        <f>'4.1.1 รายละเอียดการใช้อาคาร_63'!C111</f>
        <v>อาคารโรงสีข้าวเก่า</v>
      </c>
      <c r="D111" s="594">
        <f>'4.1.1 รายละเอียดการใช้อาคาร_63'!D111</f>
        <v>2525</v>
      </c>
      <c r="E111" s="594">
        <f>'4.1.1 รายละเอียดการใช้อาคาร_63'!E111</f>
        <v>1</v>
      </c>
      <c r="F111" s="594">
        <f>'4.1.1 รายละเอียดการใช้อาคาร_63'!F111</f>
        <v>1</v>
      </c>
      <c r="G111" s="594">
        <f>'4.1.1 รายละเอียดการใช้อาคาร_63'!G111</f>
        <v>250</v>
      </c>
      <c r="H111" s="1301">
        <f>'4.1.1 รายละเอียดการใช้อาคาร_63'!H111</f>
        <v>0</v>
      </c>
      <c r="I111" s="594">
        <f>'4.1.1 รายละเอียดการใช้อาคาร_63'!I111</f>
        <v>405</v>
      </c>
      <c r="J111" s="594">
        <f>'4.1.1 รายละเอียดการใช้อาคาร_63'!J111</f>
        <v>405</v>
      </c>
      <c r="K111" s="1301">
        <f>'4.1.1 รายละเอียดการใช้อาคาร_63'!K111</f>
        <v>0</v>
      </c>
      <c r="L111" s="594">
        <f>'4.1.1 รายละเอียดการใช้อาคาร_63'!L111</f>
        <v>405</v>
      </c>
    </row>
    <row r="112" spans="2:12">
      <c r="B112" s="594">
        <f>'4.1.1 รายละเอียดการใช้อาคาร_63'!B112</f>
        <v>88</v>
      </c>
      <c r="C112" s="1302" t="str">
        <f>'4.1.1 รายละเอียดการใช้อาคาร_63'!C112</f>
        <v>อาคารเลี้ยงไส้เดือนดิน</v>
      </c>
      <c r="D112" s="594">
        <f>'4.1.1 รายละเอียดการใช้อาคาร_63'!D112</f>
        <v>2552</v>
      </c>
      <c r="E112" s="594">
        <f>'4.1.1 รายละเอียดการใช้อาคาร_63'!E112</f>
        <v>1</v>
      </c>
      <c r="F112" s="594">
        <f>'4.1.1 รายละเอียดการใช้อาคาร_63'!F112</f>
        <v>1</v>
      </c>
      <c r="G112" s="594">
        <f>'4.1.1 รายละเอียดการใช้อาคาร_63'!G112</f>
        <v>250</v>
      </c>
      <c r="H112" s="1301">
        <f>'4.1.1 รายละเอียดการใช้อาคาร_63'!H112</f>
        <v>0</v>
      </c>
      <c r="I112" s="594">
        <f>'4.1.1 รายละเอียดการใช้อาคาร_63'!I112</f>
        <v>64</v>
      </c>
      <c r="J112" s="594">
        <f>'4.1.1 รายละเอียดการใช้อาคาร_63'!J112</f>
        <v>64</v>
      </c>
      <c r="K112" s="1301">
        <f>'4.1.1 รายละเอียดการใช้อาคาร_63'!K112</f>
        <v>0</v>
      </c>
      <c r="L112" s="594">
        <f>'4.1.1 รายละเอียดการใช้อาคาร_63'!L112</f>
        <v>64</v>
      </c>
    </row>
    <row r="113" spans="2:12">
      <c r="B113" s="594">
        <f>'4.1.1 รายละเอียดการใช้อาคาร_63'!B113</f>
        <v>89</v>
      </c>
      <c r="C113" s="1302" t="str">
        <f>'4.1.1 รายละเอียดการใช้อาคาร_63'!C113</f>
        <v xml:space="preserve">อาคารหม่อนไหม 1 </v>
      </c>
      <c r="D113" s="594">
        <f>'4.1.1 รายละเอียดการใช้อาคาร_63'!D113</f>
        <v>2535</v>
      </c>
      <c r="E113" s="594">
        <f>'4.1.1 รายละเอียดการใช้อาคาร_63'!E113</f>
        <v>1</v>
      </c>
      <c r="F113" s="594">
        <f>'4.1.1 รายละเอียดการใช้อาคาร_63'!F113</f>
        <v>1</v>
      </c>
      <c r="G113" s="594">
        <f>'4.1.1 รายละเอียดการใช้อาคาร_63'!G113</f>
        <v>250</v>
      </c>
      <c r="H113" s="594">
        <f>'4.1.1 รายละเอียดการใช้อาคาร_63'!H113</f>
        <v>54.7</v>
      </c>
      <c r="I113" s="594">
        <f>'4.1.1 รายละเอียดการใช้อาคาร_63'!I113</f>
        <v>126.49999999999999</v>
      </c>
      <c r="J113" s="594">
        <f>'4.1.1 รายละเอียดการใช้อาคาร_63'!J113</f>
        <v>181.2</v>
      </c>
      <c r="K113" s="1301">
        <f>'4.1.1 รายละเอียดการใช้อาคาร_63'!K113</f>
        <v>0</v>
      </c>
      <c r="L113" s="594">
        <f>'4.1.1 รายละเอียดการใช้อาคาร_63'!L113</f>
        <v>181.2</v>
      </c>
    </row>
    <row r="114" spans="2:12">
      <c r="B114" s="594">
        <f>'4.1.1 รายละเอียดการใช้อาคาร_63'!B114</f>
        <v>90</v>
      </c>
      <c r="C114" s="1302" t="str">
        <f>'4.1.1 รายละเอียดการใช้อาคาร_63'!C114</f>
        <v>อาคารหม่อนไหม 2</v>
      </c>
      <c r="D114" s="594">
        <f>'4.1.1 รายละเอียดการใช้อาคาร_63'!D114</f>
        <v>2535</v>
      </c>
      <c r="E114" s="594">
        <f>'4.1.1 รายละเอียดการใช้อาคาร_63'!E114</f>
        <v>1</v>
      </c>
      <c r="F114" s="594">
        <f>'4.1.1 รายละเอียดการใช้อาคาร_63'!F114</f>
        <v>1</v>
      </c>
      <c r="G114" s="594">
        <f>'4.1.1 รายละเอียดการใช้อาคาร_63'!G114</f>
        <v>250</v>
      </c>
      <c r="H114" s="1301">
        <f>'4.1.1 รายละเอียดการใช้อาคาร_63'!H114</f>
        <v>0</v>
      </c>
      <c r="I114" s="594">
        <f>'4.1.1 รายละเอียดการใช้อาคาร_63'!I114</f>
        <v>129</v>
      </c>
      <c r="J114" s="594">
        <f>'4.1.1 รายละเอียดการใช้อาคาร_63'!J114</f>
        <v>129</v>
      </c>
      <c r="K114" s="1301">
        <f>'4.1.1 รายละเอียดการใช้อาคาร_63'!K114</f>
        <v>0</v>
      </c>
      <c r="L114" s="594">
        <f>'4.1.1 รายละเอียดการใช้อาคาร_63'!L114</f>
        <v>129</v>
      </c>
    </row>
    <row r="115" spans="2:12">
      <c r="B115" s="594">
        <f>'4.1.1 รายละเอียดการใช้อาคาร_63'!B115</f>
        <v>91</v>
      </c>
      <c r="C115" s="1302" t="str">
        <f>'4.1.1 รายละเอียดการใช้อาคาร_63'!C115</f>
        <v>อาคารชมรมอารักขาพืช</v>
      </c>
      <c r="D115" s="594">
        <f>'4.1.1 รายละเอียดการใช้อาคาร_63'!D115</f>
        <v>2535</v>
      </c>
      <c r="E115" s="594">
        <f>'4.1.1 รายละเอียดการใช้อาคาร_63'!E115</f>
        <v>1</v>
      </c>
      <c r="F115" s="594">
        <f>'4.1.1 รายละเอียดการใช้อาคาร_63'!F115</f>
        <v>1</v>
      </c>
      <c r="G115" s="594">
        <f>'4.1.1 รายละเอียดการใช้อาคาร_63'!G115</f>
        <v>250</v>
      </c>
      <c r="H115" s="1301">
        <f>'4.1.1 รายละเอียดการใช้อาคาร_63'!H115</f>
        <v>0</v>
      </c>
      <c r="I115" s="594">
        <f>'4.1.1 รายละเอียดการใช้อาคาร_63'!I115</f>
        <v>128</v>
      </c>
      <c r="J115" s="594">
        <f>'4.1.1 รายละเอียดการใช้อาคาร_63'!J115</f>
        <v>128</v>
      </c>
      <c r="K115" s="1301">
        <f>'4.1.1 รายละเอียดการใช้อาคาร_63'!K115</f>
        <v>0</v>
      </c>
      <c r="L115" s="594">
        <f>'4.1.1 รายละเอียดการใช้อาคาร_63'!L115</f>
        <v>128</v>
      </c>
    </row>
    <row r="116" spans="2:12">
      <c r="B116" s="594">
        <f>'4.1.1 รายละเอียดการใช้อาคาร_63'!B116</f>
        <v>92</v>
      </c>
      <c r="C116" s="1302" t="str">
        <f>'4.1.1 รายละเอียดการใช้อาคาร_63'!C116</f>
        <v>อาคารปฏิบัติการโรคพืช</v>
      </c>
      <c r="D116" s="594">
        <f>'4.1.1 รายละเอียดการใช้อาคาร_63'!D116</f>
        <v>2545</v>
      </c>
      <c r="E116" s="594">
        <f>'4.1.1 รายละเอียดการใช้อาคาร_63'!E116</f>
        <v>1</v>
      </c>
      <c r="F116" s="594">
        <f>'4.1.1 รายละเอียดการใช้อาคาร_63'!F116</f>
        <v>1</v>
      </c>
      <c r="G116" s="594">
        <f>'4.1.1 รายละเอียดการใช้อาคาร_63'!G116</f>
        <v>250</v>
      </c>
      <c r="H116" s="594">
        <f>'4.1.1 รายละเอียดการใช้อาคาร_63'!H116</f>
        <v>76.95</v>
      </c>
      <c r="I116" s="594">
        <f>'4.1.1 รายละเอียดการใช้อาคาร_63'!I116</f>
        <v>275.05</v>
      </c>
      <c r="J116" s="594">
        <f>'4.1.1 รายละเอียดการใช้อาคาร_63'!J116</f>
        <v>352</v>
      </c>
      <c r="K116" s="1301">
        <f>'4.1.1 รายละเอียดการใช้อาคาร_63'!K116</f>
        <v>0</v>
      </c>
      <c r="L116" s="594">
        <f>'4.1.1 รายละเอียดการใช้อาคาร_63'!L116</f>
        <v>352</v>
      </c>
    </row>
    <row r="117" spans="2:12">
      <c r="B117" s="589" t="str">
        <f>'4.1.1 รายละเอียดการใช้อาคาร_63'!B117</f>
        <v>สำนักวิจัยและส่งเสริมการเกษตร</v>
      </c>
      <c r="C117" s="1309"/>
      <c r="D117" s="1299"/>
      <c r="E117" s="1299"/>
      <c r="F117" s="1299"/>
      <c r="G117" s="1299"/>
      <c r="H117" s="1299"/>
      <c r="I117" s="1299"/>
      <c r="J117" s="1299"/>
      <c r="K117" s="1299"/>
      <c r="L117" s="1300"/>
    </row>
    <row r="118" spans="2:12">
      <c r="B118" s="594">
        <f>'4.1.1 รายละเอียดการใช้อาคาร_63'!B118</f>
        <v>93</v>
      </c>
      <c r="C118" s="1302" t="str">
        <f>'4.1.1 รายละเอียดการใช้อาคาร_63'!C118</f>
        <v>อาคารธรรมศักดิ์มนตรี</v>
      </c>
      <c r="D118" s="594">
        <f>'4.1.1 รายละเอียดการใช้อาคาร_63'!D118</f>
        <v>2526</v>
      </c>
      <c r="E118" s="594">
        <f>'4.1.1 รายละเอียดการใช้อาคาร_63'!E118</f>
        <v>3</v>
      </c>
      <c r="F118" s="594">
        <f>'4.1.1 รายละเอียดการใช้อาคาร_63'!F118</f>
        <v>8</v>
      </c>
      <c r="G118" s="594">
        <f>'4.1.1 รายละเอียดการใช้อาคาร_63'!G118</f>
        <v>250</v>
      </c>
      <c r="H118" s="594">
        <f>'4.1.1 รายละเอียดการใช้อาคาร_63'!H118</f>
        <v>871.3</v>
      </c>
      <c r="I118" s="594">
        <f>'4.1.1 รายละเอียดการใช้อาคาร_63'!I118</f>
        <v>930.2</v>
      </c>
      <c r="J118" s="594">
        <f>'4.1.1 รายละเอียดการใช้อาคาร_63'!J118</f>
        <v>1801.5</v>
      </c>
      <c r="K118" s="1301">
        <f>'4.1.1 รายละเอียดการใช้อาคาร_63'!K118</f>
        <v>0</v>
      </c>
      <c r="L118" s="594">
        <f>'4.1.1 รายละเอียดการใช้อาคาร_63'!L118</f>
        <v>1801.5</v>
      </c>
    </row>
    <row r="119" spans="2:12">
      <c r="B119" s="594">
        <f>'4.1.1 รายละเอียดการใช้อาคาร_63'!B119</f>
        <v>94</v>
      </c>
      <c r="C119" s="1302" t="str">
        <f>'4.1.1 รายละเอียดการใช้อาคาร_63'!C119</f>
        <v>อาคารหอพักธรรมศักดิ์มนตรี</v>
      </c>
      <c r="D119" s="594">
        <f>'4.1.1 รายละเอียดการใช้อาคาร_63'!D119</f>
        <v>2526</v>
      </c>
      <c r="E119" s="594">
        <f>'4.1.1 รายละเอียดการใช้อาคาร_63'!E119</f>
        <v>3</v>
      </c>
      <c r="F119" s="594">
        <f>'4.1.1 รายละเอียดการใช้อาคาร_63'!F119</f>
        <v>1</v>
      </c>
      <c r="G119" s="594">
        <f>'4.1.1 รายละเอียดการใช้อาคาร_63'!G119</f>
        <v>250</v>
      </c>
      <c r="H119" s="594">
        <f>'4.1.1 รายละเอียดการใช้อาคาร_63'!H119</f>
        <v>168</v>
      </c>
      <c r="I119" s="594">
        <f>'4.1.1 รายละเอียดการใช้อาคาร_63'!I119</f>
        <v>1280</v>
      </c>
      <c r="J119" s="594">
        <f>'4.1.1 รายละเอียดการใช้อาคาร_63'!J119</f>
        <v>1448</v>
      </c>
      <c r="K119" s="1301">
        <f>'4.1.1 รายละเอียดการใช้อาคาร_63'!K119</f>
        <v>0</v>
      </c>
      <c r="L119" s="594">
        <f>'4.1.1 รายละเอียดการใช้อาคาร_63'!L119</f>
        <v>1448</v>
      </c>
    </row>
    <row r="120" spans="2:12">
      <c r="B120" s="594">
        <f>'4.1.1 รายละเอียดการใช้อาคาร_63'!B120</f>
        <v>95</v>
      </c>
      <c r="C120" s="1302" t="str">
        <f>'4.1.1 รายละเอียดการใช้อาคาร_63'!C120</f>
        <v>อาคารโรงอาหารสำนักวิจัยฯ</v>
      </c>
      <c r="D120" s="594">
        <f>'4.1.1 รายละเอียดการใช้อาคาร_63'!D120</f>
        <v>2526</v>
      </c>
      <c r="E120" s="594">
        <f>'4.1.1 รายละเอียดการใช้อาคาร_63'!E120</f>
        <v>1</v>
      </c>
      <c r="F120" s="594">
        <f>'4.1.1 รายละเอียดการใช้อาคาร_63'!F120</f>
        <v>1</v>
      </c>
      <c r="G120" s="594">
        <f>'4.1.1 รายละเอียดการใช้อาคาร_63'!G120</f>
        <v>250</v>
      </c>
      <c r="H120" s="1301">
        <f>'4.1.1 รายละเอียดการใช้อาคาร_63'!H120</f>
        <v>0</v>
      </c>
      <c r="I120" s="594">
        <f>'4.1.1 รายละเอียดการใช้อาคาร_63'!I120</f>
        <v>248</v>
      </c>
      <c r="J120" s="594">
        <f>'4.1.1 รายละเอียดการใช้อาคาร_63'!J120</f>
        <v>248</v>
      </c>
      <c r="K120" s="1301">
        <f>'4.1.1 รายละเอียดการใช้อาคาร_63'!K120</f>
        <v>0</v>
      </c>
      <c r="L120" s="594">
        <f>'4.1.1 รายละเอียดการใช้อาคาร_63'!L120</f>
        <v>248</v>
      </c>
    </row>
    <row r="121" spans="2:12">
      <c r="B121" s="594">
        <f>'4.1.1 รายละเอียดการใช้อาคาร_63'!B121</f>
        <v>96</v>
      </c>
      <c r="C121" s="1302" t="str">
        <f>'4.1.1 รายละเอียดการใช้อาคาร_63'!C121</f>
        <v>อาคารมงคลชัยสิทธิ์</v>
      </c>
      <c r="D121" s="594">
        <f>'4.1.1 รายละเอียดการใช้อาคาร_63'!D121</f>
        <v>2537</v>
      </c>
      <c r="E121" s="594">
        <f>'4.1.1 รายละเอียดการใช้อาคาร_63'!E121</f>
        <v>2</v>
      </c>
      <c r="F121" s="594">
        <f>'4.1.1 รายละเอียดการใช้อาคาร_63'!F121</f>
        <v>5</v>
      </c>
      <c r="G121" s="594">
        <f>'4.1.1 รายละเอียดการใช้อาคาร_63'!G121</f>
        <v>250</v>
      </c>
      <c r="H121" s="594">
        <f>'4.1.1 รายละเอียดการใช้อาคาร_63'!H121</f>
        <v>365.8</v>
      </c>
      <c r="I121" s="594">
        <f>'4.1.1 รายละเอียดการใช้อาคาร_63'!I121</f>
        <v>655.20000000000005</v>
      </c>
      <c r="J121" s="594">
        <f>'4.1.1 รายละเอียดการใช้อาคาร_63'!J121</f>
        <v>1021</v>
      </c>
      <c r="K121" s="1301">
        <f>'4.1.1 รายละเอียดการใช้อาคาร_63'!K121</f>
        <v>0</v>
      </c>
      <c r="L121" s="594">
        <f>'4.1.1 รายละเอียดการใช้อาคาร_63'!L121</f>
        <v>1021</v>
      </c>
    </row>
    <row r="122" spans="2:12">
      <c r="B122" s="589" t="str">
        <f>'4.1.1 รายละเอียดการใช้อาคาร_63'!B122</f>
        <v>ศูนย์วิจัยพลังงาน</v>
      </c>
      <c r="C122" s="1309"/>
      <c r="D122" s="1299"/>
      <c r="E122" s="1299"/>
      <c r="F122" s="1299"/>
      <c r="G122" s="1299"/>
      <c r="H122" s="1299"/>
      <c r="I122" s="1299"/>
      <c r="J122" s="1299"/>
      <c r="K122" s="1299"/>
      <c r="L122" s="1300"/>
    </row>
    <row r="123" spans="2:12">
      <c r="B123" s="594">
        <f>'4.1.1 รายละเอียดการใช้อาคาร_63'!B123</f>
        <v>97</v>
      </c>
      <c r="C123" s="1302" t="str">
        <f>'4.1.1 รายละเอียดการใช้อาคาร_63'!C123</f>
        <v>อาคารศูนย์วิจัยพลังงาน 1</v>
      </c>
      <c r="D123" s="594">
        <f>'4.1.1 รายละเอียดการใช้อาคาร_63'!D123</f>
        <v>2547</v>
      </c>
      <c r="E123" s="594">
        <f>'4.1.1 รายละเอียดการใช้อาคาร_63'!E123</f>
        <v>1</v>
      </c>
      <c r="F123" s="594">
        <f>'4.1.1 รายละเอียดการใช้อาคาร_63'!F123</f>
        <v>8</v>
      </c>
      <c r="G123" s="594">
        <f>'4.1.1 รายละเอียดการใช้อาคาร_63'!G123</f>
        <v>250</v>
      </c>
      <c r="H123" s="594">
        <f>'4.1.1 รายละเอียดการใช้อาคาร_63'!H123</f>
        <v>170</v>
      </c>
      <c r="I123" s="594">
        <f>'4.1.1 รายละเอียดการใช้อาคาร_63'!I123</f>
        <v>72</v>
      </c>
      <c r="J123" s="594">
        <f>'4.1.1 รายละเอียดการใช้อาคาร_63'!J123</f>
        <v>242</v>
      </c>
      <c r="K123" s="1301">
        <f>'4.1.1 รายละเอียดการใช้อาคาร_63'!K123</f>
        <v>0</v>
      </c>
      <c r="L123" s="594">
        <f>'4.1.1 รายละเอียดการใช้อาคาร_63'!L123</f>
        <v>242</v>
      </c>
    </row>
    <row r="124" spans="2:12">
      <c r="B124" s="594">
        <f>'4.1.1 รายละเอียดการใช้อาคาร_63'!B124</f>
        <v>98</v>
      </c>
      <c r="C124" s="1302" t="str">
        <f>'4.1.1 รายละเอียดการใช้อาคาร_63'!C124</f>
        <v>อาคารศูนย์วิจัยพลังงาน 2</v>
      </c>
      <c r="D124" s="594">
        <f>'4.1.1 รายละเอียดการใช้อาคาร_63'!D124</f>
        <v>2547</v>
      </c>
      <c r="E124" s="594">
        <f>'4.1.1 รายละเอียดการใช้อาคาร_63'!E124</f>
        <v>1</v>
      </c>
      <c r="F124" s="594">
        <f>'4.1.1 รายละเอียดการใช้อาคาร_63'!F124</f>
        <v>5</v>
      </c>
      <c r="G124" s="594">
        <f>'4.1.1 รายละเอียดการใช้อาคาร_63'!G124</f>
        <v>250</v>
      </c>
      <c r="H124" s="594">
        <f>'4.1.1 รายละเอียดการใช้อาคาร_63'!H124</f>
        <v>108</v>
      </c>
      <c r="I124" s="594">
        <f>'4.1.1 รายละเอียดการใช้อาคาร_63'!I124</f>
        <v>11</v>
      </c>
      <c r="J124" s="594">
        <f>'4.1.1 รายละเอียดการใช้อาคาร_63'!J124</f>
        <v>119</v>
      </c>
      <c r="K124" s="1301">
        <f>'4.1.1 รายละเอียดการใช้อาคาร_63'!K124</f>
        <v>0</v>
      </c>
      <c r="L124" s="594">
        <f>'4.1.1 รายละเอียดการใช้อาคาร_63'!L124</f>
        <v>119</v>
      </c>
    </row>
    <row r="125" spans="2:12">
      <c r="B125" s="589" t="str">
        <f>'4.1.1 รายละเอียดการใช้อาคาร_63'!B125</f>
        <v>ศูนย์อาคารที่พัก</v>
      </c>
      <c r="C125" s="1309"/>
      <c r="D125" s="1299"/>
      <c r="E125" s="1299"/>
      <c r="F125" s="1299"/>
      <c r="G125" s="1299"/>
      <c r="H125" s="1299"/>
      <c r="I125" s="1299"/>
      <c r="J125" s="1299"/>
      <c r="K125" s="1299"/>
      <c r="L125" s="1300"/>
    </row>
    <row r="126" spans="2:12">
      <c r="B126" s="594">
        <f>'4.1.1 รายละเอียดการใช้อาคาร_63'!B126</f>
        <v>99</v>
      </c>
      <c r="C126" s="1302" t="str">
        <f>'4.1.1 รายละเอียดการใช้อาคาร_63'!C126</f>
        <v>อาคารศูนย์การศึกษาและอบรมนานาชาติ</v>
      </c>
      <c r="D126" s="594">
        <f>'4.1.1 รายละเอียดการใช้อาคาร_63'!D126</f>
        <v>2540</v>
      </c>
      <c r="E126" s="594">
        <f>'4.1.1 รายละเอียดการใช้อาคาร_63'!E126</f>
        <v>4</v>
      </c>
      <c r="F126" s="594">
        <f>'4.1.1 รายละเอียดการใช้อาคาร_63'!F126</f>
        <v>5</v>
      </c>
      <c r="G126" s="594">
        <f>'4.1.1 รายละเอียดการใช้อาคาร_63'!G126</f>
        <v>250</v>
      </c>
      <c r="H126" s="594">
        <f>'4.1.1 รายละเอียดการใช้อาคาร_63'!H126</f>
        <v>3589.85</v>
      </c>
      <c r="I126" s="594">
        <f>'4.1.1 รายละเอียดการใช้อาคาร_63'!I126</f>
        <v>3538.6600000000003</v>
      </c>
      <c r="J126" s="594">
        <f>'4.1.1 รายละเอียดการใช้อาคาร_63'!J126</f>
        <v>7128.51</v>
      </c>
      <c r="K126" s="1301">
        <f>'4.1.1 รายละเอียดการใช้อาคาร_63'!K126</f>
        <v>0</v>
      </c>
      <c r="L126" s="594">
        <f>'4.1.1 รายละเอียดการใช้อาคาร_63'!L126</f>
        <v>7128.51</v>
      </c>
    </row>
    <row r="127" spans="2:12">
      <c r="B127" s="589" t="str">
        <f>'4.1.1 รายละเอียดการใช้อาคาร_63'!B127</f>
        <v>คณะวิศวกรรมศาสตร์</v>
      </c>
      <c r="C127" s="1309"/>
      <c r="D127" s="1299"/>
      <c r="E127" s="1299"/>
      <c r="F127" s="1299"/>
      <c r="G127" s="1299"/>
      <c r="H127" s="1299"/>
      <c r="I127" s="1299"/>
      <c r="J127" s="1299"/>
      <c r="K127" s="1299"/>
      <c r="L127" s="1300"/>
    </row>
    <row r="128" spans="2:12">
      <c r="B128" s="594">
        <f>'4.1.1 รายละเอียดการใช้อาคาร_63'!B128</f>
        <v>100</v>
      </c>
      <c r="C128" s="1302" t="str">
        <f>'4.1.1 รายละเอียดการใช้อาคาร_63'!C128</f>
        <v>อาคารเรียนรวมสาขาวิศวกรรมศาสตร์</v>
      </c>
      <c r="D128" s="594">
        <f>'4.1.1 รายละเอียดการใช้อาคาร_63'!D128</f>
        <v>2540</v>
      </c>
      <c r="E128" s="594">
        <f>'4.1.1 รายละเอียดการใช้อาคาร_63'!E128</f>
        <v>6</v>
      </c>
      <c r="F128" s="594">
        <f>'4.1.1 รายละเอียดการใช้อาคาร_63'!F128</f>
        <v>8</v>
      </c>
      <c r="G128" s="594">
        <f>'4.1.1 รายละเอียดการใช้อาคาร_63'!G128</f>
        <v>250</v>
      </c>
      <c r="H128" s="594">
        <f>'4.1.1 รายละเอียดการใช้อาคาร_63'!H128</f>
        <v>2409.87</v>
      </c>
      <c r="I128" s="594">
        <f>'4.1.1 รายละเอียดการใช้อาคาร_63'!I128</f>
        <v>17205.210000000003</v>
      </c>
      <c r="J128" s="594">
        <f>'4.1.1 รายละเอียดการใช้อาคาร_63'!J128</f>
        <v>19615.080000000002</v>
      </c>
      <c r="K128" s="1301">
        <f>'4.1.1 รายละเอียดการใช้อาคาร_63'!K128</f>
        <v>0</v>
      </c>
      <c r="L128" s="594">
        <f>'4.1.1 รายละเอียดการใช้อาคาร_63'!L128</f>
        <v>19615.080000000002</v>
      </c>
    </row>
    <row r="129" spans="2:12">
      <c r="B129" s="594">
        <f>'4.1.1 รายละเอียดการใช้อาคาร_63'!B129</f>
        <v>101</v>
      </c>
      <c r="C129" s="1302" t="str">
        <f>'4.1.1 รายละเอียดการใช้อาคาร_63'!C129</f>
        <v>อาคารปฏิบัติการวิศวกรรมทั่วไป</v>
      </c>
      <c r="D129" s="594">
        <f>'4.1.1 รายละเอียดการใช้อาคาร_63'!D129</f>
        <v>2540</v>
      </c>
      <c r="E129" s="594">
        <f>'4.1.1 รายละเอียดการใช้อาคาร_63'!E129</f>
        <v>2</v>
      </c>
      <c r="F129" s="594">
        <f>'4.1.1 รายละเอียดการใช้อาคาร_63'!F129</f>
        <v>5</v>
      </c>
      <c r="G129" s="594">
        <f>'4.1.1 รายละเอียดการใช้อาคาร_63'!G129</f>
        <v>250</v>
      </c>
      <c r="H129" s="594">
        <f>'4.1.1 รายละเอียดการใช้อาคาร_63'!H129</f>
        <v>243.01999999999998</v>
      </c>
      <c r="I129" s="594">
        <f>'4.1.1 รายละเอียดการใช้อาคาร_63'!I129</f>
        <v>3559.98</v>
      </c>
      <c r="J129" s="594">
        <f>'4.1.1 รายละเอียดการใช้อาคาร_63'!J129</f>
        <v>3803</v>
      </c>
      <c r="K129" s="1301">
        <f>'4.1.1 รายละเอียดการใช้อาคาร_63'!K129</f>
        <v>0</v>
      </c>
      <c r="L129" s="594">
        <f>'4.1.1 รายละเอียดการใช้อาคาร_63'!L129</f>
        <v>3803</v>
      </c>
    </row>
    <row r="130" spans="2:12">
      <c r="B130" s="594">
        <f>'4.1.1 รายละเอียดการใช้อาคาร_63'!B130</f>
        <v>102</v>
      </c>
      <c r="C130" s="1302" t="str">
        <f>'4.1.1 รายละเอียดการใช้อาคาร_63'!C130</f>
        <v>อาคารบริการและโชว์รูม</v>
      </c>
      <c r="D130" s="594">
        <f>'4.1.1 รายละเอียดการใช้อาคาร_63'!D130</f>
        <v>2540</v>
      </c>
      <c r="E130" s="594">
        <f>'4.1.1 รายละเอียดการใช้อาคาร_63'!E130</f>
        <v>1</v>
      </c>
      <c r="F130" s="594">
        <f>'4.1.1 รายละเอียดการใช้อาคาร_63'!F130</f>
        <v>1</v>
      </c>
      <c r="G130" s="594">
        <f>'4.1.1 รายละเอียดการใช้อาคาร_63'!G130</f>
        <v>250</v>
      </c>
      <c r="H130" s="594">
        <f>'4.1.1 รายละเอียดการใช้อาคาร_63'!H130</f>
        <v>50</v>
      </c>
      <c r="I130" s="594">
        <f>'4.1.1 รายละเอียดการใช้อาคาร_63'!I130</f>
        <v>300</v>
      </c>
      <c r="J130" s="594">
        <f>'4.1.1 รายละเอียดการใช้อาคาร_63'!J130</f>
        <v>350</v>
      </c>
      <c r="K130" s="1301">
        <f>'4.1.1 รายละเอียดการใช้อาคาร_63'!K130</f>
        <v>0</v>
      </c>
      <c r="L130" s="594">
        <f>'4.1.1 รายละเอียดการใช้อาคาร_63'!L130</f>
        <v>350</v>
      </c>
    </row>
    <row r="131" spans="2:12">
      <c r="B131" s="594">
        <f>'4.1.1 รายละเอียดการใช้อาคาร_63'!B131</f>
        <v>103</v>
      </c>
      <c r="C131" s="1302" t="str">
        <f>'4.1.1 รายละเอียดการใช้อาคาร_63'!C131</f>
        <v>อาคารสมิตานนท์</v>
      </c>
      <c r="D131" s="594">
        <f>'4.1.1 รายละเอียดการใช้อาคาร_63'!D131</f>
        <v>2537</v>
      </c>
      <c r="E131" s="594">
        <f>'4.1.1 รายละเอียดการใช้อาคาร_63'!E131</f>
        <v>6</v>
      </c>
      <c r="F131" s="594">
        <f>'4.1.1 รายละเอียดการใช้อาคาร_63'!F131</f>
        <v>8</v>
      </c>
      <c r="G131" s="594">
        <f>'4.1.1 รายละเอียดการใช้อาคาร_63'!G131</f>
        <v>250</v>
      </c>
      <c r="H131" s="594">
        <f>'4.1.1 รายละเอียดการใช้อาคาร_63'!H131</f>
        <v>2332.11</v>
      </c>
      <c r="I131" s="594">
        <f>'4.1.1 รายละเอียดการใช้อาคาร_63'!I131</f>
        <v>7407.5499999999993</v>
      </c>
      <c r="J131" s="594">
        <f>'4.1.1 รายละเอียดการใช้อาคาร_63'!J131</f>
        <v>9739.66</v>
      </c>
      <c r="K131" s="1301">
        <f>'4.1.1 รายละเอียดการใช้อาคาร_63'!K131</f>
        <v>0</v>
      </c>
      <c r="L131" s="594">
        <f>'4.1.1 รายละเอียดการใช้อาคาร_63'!L131</f>
        <v>9739.66</v>
      </c>
    </row>
    <row r="132" spans="2:12">
      <c r="B132" s="594">
        <f>'4.1.1 รายละเอียดการใช้อาคาร_63'!B132</f>
        <v>104</v>
      </c>
      <c r="C132" s="1302" t="str">
        <f>'4.1.1 รายละเอียดการใช้อาคาร_63'!C132</f>
        <v>อาคารโรงงานนำร่อง</v>
      </c>
      <c r="D132" s="594">
        <f>'4.1.1 รายละเอียดการใช้อาคาร_63'!D132</f>
        <v>2539</v>
      </c>
      <c r="E132" s="594">
        <f>'4.1.1 รายละเอียดการใช้อาคาร_63'!E132</f>
        <v>2</v>
      </c>
      <c r="F132" s="594">
        <f>'4.1.1 รายละเอียดการใช้อาคาร_63'!F132</f>
        <v>5</v>
      </c>
      <c r="G132" s="594">
        <f>'4.1.1 รายละเอียดการใช้อาคาร_63'!G132</f>
        <v>250</v>
      </c>
      <c r="H132" s="594">
        <f>'4.1.1 รายละเอียดการใช้อาคาร_63'!H132</f>
        <v>190.51999999999998</v>
      </c>
      <c r="I132" s="594">
        <f>'4.1.1 รายละเอียดการใช้อาคาร_63'!I132</f>
        <v>2441.48</v>
      </c>
      <c r="J132" s="594">
        <f>'4.1.1 รายละเอียดการใช้อาคาร_63'!J132</f>
        <v>2632</v>
      </c>
      <c r="K132" s="1301">
        <f>'4.1.1 รายละเอียดการใช้อาคาร_63'!K132</f>
        <v>0</v>
      </c>
      <c r="L132" s="594">
        <f>'4.1.1 รายละเอียดการใช้อาคาร_63'!L132</f>
        <v>2632</v>
      </c>
    </row>
    <row r="133" spans="2:12">
      <c r="B133" s="594">
        <f>'4.1.1 รายละเอียดการใช้อาคาร_63'!B133</f>
        <v>105</v>
      </c>
      <c r="C133" s="1302" t="str">
        <f>'4.1.1 รายละเอียดการใช้อาคาร_63'!C133</f>
        <v>อาคารคัดบรรจุผลิตผลเกษตร</v>
      </c>
      <c r="D133" s="594">
        <f>'4.1.1 รายละเอียดการใช้อาคาร_63'!D133</f>
        <v>2527</v>
      </c>
      <c r="E133" s="594">
        <f>'4.1.1 รายละเอียดการใช้อาคาร_63'!E133</f>
        <v>1</v>
      </c>
      <c r="F133" s="594">
        <f>'4.1.1 รายละเอียดการใช้อาคาร_63'!F133</f>
        <v>5</v>
      </c>
      <c r="G133" s="594">
        <f>'4.1.1 รายละเอียดการใช้อาคาร_63'!G133</f>
        <v>250</v>
      </c>
      <c r="H133" s="594">
        <f>'4.1.1 รายละเอียดการใช้อาคาร_63'!H133</f>
        <v>139.55000000000001</v>
      </c>
      <c r="I133" s="594">
        <f>'4.1.1 รายละเอียดการใช้อาคาร_63'!I133</f>
        <v>2047.45</v>
      </c>
      <c r="J133" s="594">
        <f>'4.1.1 รายละเอียดการใช้อาคาร_63'!J133</f>
        <v>2187</v>
      </c>
      <c r="K133" s="1301">
        <f>'4.1.1 รายละเอียดการใช้อาคาร_63'!K133</f>
        <v>0</v>
      </c>
      <c r="L133" s="594">
        <f>'4.1.1 รายละเอียดการใช้อาคาร_63'!L133</f>
        <v>2187</v>
      </c>
    </row>
    <row r="134" spans="2:12">
      <c r="B134" s="594">
        <f>'4.1.1 รายละเอียดการใช้อาคาร_63'!B134</f>
        <v>106</v>
      </c>
      <c r="C134" s="1302" t="str">
        <f>'4.1.1 รายละเอียดการใช้อาคาร_63'!C134</f>
        <v>อาคารปฏิบัติเทคโนโลยียางและพอลิเมอร์</v>
      </c>
      <c r="D134" s="594">
        <f>'4.1.1 รายละเอียดการใช้อาคาร_63'!D134</f>
        <v>2551</v>
      </c>
      <c r="E134" s="594">
        <f>'4.1.1 รายละเอียดการใช้อาคาร_63'!E134</f>
        <v>1</v>
      </c>
      <c r="F134" s="594">
        <f>'4.1.1 รายละเอียดการใช้อาคาร_63'!F134</f>
        <v>5</v>
      </c>
      <c r="G134" s="594">
        <f>'4.1.1 รายละเอียดการใช้อาคาร_63'!G134</f>
        <v>250</v>
      </c>
      <c r="H134" s="594">
        <f>'4.1.1 รายละเอียดการใช้อาคาร_63'!H134</f>
        <v>67.91</v>
      </c>
      <c r="I134" s="594">
        <f>'4.1.1 รายละเอียดการใช้อาคาร_63'!I134</f>
        <v>2194.09</v>
      </c>
      <c r="J134" s="594">
        <f>'4.1.1 รายละเอียดการใช้อาคาร_63'!J134</f>
        <v>2262</v>
      </c>
      <c r="K134" s="1301">
        <f>'4.1.1 รายละเอียดการใช้อาคาร_63'!K134</f>
        <v>0</v>
      </c>
      <c r="L134" s="594">
        <f>'4.1.1 รายละเอียดการใช้อาคาร_63'!L134</f>
        <v>2262</v>
      </c>
    </row>
    <row r="135" spans="2:12">
      <c r="B135" s="589" t="str">
        <f>'4.1.1 รายละเอียดการใช้อาคาร_63'!B135</f>
        <v>คณะเทคโนโลยีการประมง</v>
      </c>
      <c r="C135" s="1309"/>
      <c r="D135" s="1299"/>
      <c r="E135" s="1299"/>
      <c r="F135" s="1299"/>
      <c r="G135" s="1299"/>
      <c r="H135" s="1299"/>
      <c r="I135" s="1299"/>
      <c r="J135" s="1299"/>
      <c r="K135" s="1299"/>
      <c r="L135" s="1300"/>
    </row>
    <row r="136" spans="2:12">
      <c r="B136" s="594">
        <f>'4.1.1 รายละเอียดการใช้อาคาร_63'!B136</f>
        <v>107</v>
      </c>
      <c r="C136" s="1302" t="str">
        <f>'4.1.1 รายละเอียดการใช้อาคาร_63'!C136</f>
        <v xml:space="preserve">อาคารเทคโนโลยีการประมง </v>
      </c>
      <c r="D136" s="594">
        <f>'4.1.1 รายละเอียดการใช้อาคาร_63'!D136</f>
        <v>2537</v>
      </c>
      <c r="E136" s="594">
        <f>'4.1.1 รายละเอียดการใช้อาคาร_63'!E136</f>
        <v>3</v>
      </c>
      <c r="F136" s="594">
        <f>'4.1.1 รายละเอียดการใช้อาคาร_63'!F136</f>
        <v>8</v>
      </c>
      <c r="G136" s="594">
        <f>'4.1.1 รายละเอียดการใช้อาคาร_63'!G136</f>
        <v>250</v>
      </c>
      <c r="H136" s="594">
        <f>'4.1.1 รายละเอียดการใช้อาคาร_63'!H136</f>
        <v>1413.53</v>
      </c>
      <c r="I136" s="594">
        <f>'4.1.1 รายละเอียดการใช้อาคาร_63'!I136</f>
        <v>2248.1099999999997</v>
      </c>
      <c r="J136" s="594">
        <f>'4.1.1 รายละเอียดการใช้อาคาร_63'!J136</f>
        <v>3661.64</v>
      </c>
      <c r="K136" s="1301">
        <f>'4.1.1 รายละเอียดการใช้อาคาร_63'!K136</f>
        <v>0</v>
      </c>
      <c r="L136" s="594">
        <f>'4.1.1 รายละเอียดการใช้อาคาร_63'!L136</f>
        <v>3661.64</v>
      </c>
    </row>
    <row r="137" spans="2:12">
      <c r="B137" s="594">
        <f>'4.1.1 รายละเอียดการใช้อาคาร_63'!B137</f>
        <v>108</v>
      </c>
      <c r="C137" s="1302" t="str">
        <f>'4.1.1 รายละเอียดการใช้อาคาร_63'!C137</f>
        <v>อาคารปฏิบัติการเทคโนโลยีการประมง</v>
      </c>
      <c r="D137" s="594">
        <f>'4.1.1 รายละเอียดการใช้อาคาร_63'!D137</f>
        <v>2537</v>
      </c>
      <c r="E137" s="594">
        <f>'4.1.1 รายละเอียดการใช้อาคาร_63'!E137</f>
        <v>2</v>
      </c>
      <c r="F137" s="594">
        <f>'4.1.1 รายละเอียดการใช้อาคาร_63'!F137</f>
        <v>8</v>
      </c>
      <c r="G137" s="594">
        <f>'4.1.1 รายละเอียดการใช้อาคาร_63'!G137</f>
        <v>250</v>
      </c>
      <c r="H137" s="594">
        <f>'4.1.1 รายละเอียดการใช้อาคาร_63'!H137</f>
        <v>1076.1999999999998</v>
      </c>
      <c r="I137" s="594">
        <f>'4.1.1 รายละเอียดการใช้อาคาร_63'!I137</f>
        <v>2904.3</v>
      </c>
      <c r="J137" s="594">
        <f>'4.1.1 รายละเอียดการใช้อาคาร_63'!J137</f>
        <v>3980.5</v>
      </c>
      <c r="K137" s="1301">
        <f>'4.1.1 รายละเอียดการใช้อาคาร_63'!K137</f>
        <v>0</v>
      </c>
      <c r="L137" s="594">
        <f>'4.1.1 รายละเอียดการใช้อาคาร_63'!L137</f>
        <v>3980.5</v>
      </c>
    </row>
    <row r="138" spans="2:12">
      <c r="B138" s="594">
        <f>'4.1.1 รายละเอียดการใช้อาคาร_63'!B138</f>
        <v>109</v>
      </c>
      <c r="C138" s="1302" t="str">
        <f>'4.1.1 รายละเอียดการใช้อาคาร_63'!C138</f>
        <v>อาคารโรงเพาะฟัก</v>
      </c>
      <c r="D138" s="594">
        <f>'4.1.1 รายละเอียดการใช้อาคาร_63'!D138</f>
        <v>2537</v>
      </c>
      <c r="E138" s="594">
        <f>'4.1.1 รายละเอียดการใช้อาคาร_63'!E138</f>
        <v>1</v>
      </c>
      <c r="F138" s="594">
        <f>'4.1.1 รายละเอียดการใช้อาคาร_63'!F138</f>
        <v>1</v>
      </c>
      <c r="G138" s="594">
        <f>'4.1.1 รายละเอียดการใช้อาคาร_63'!G138</f>
        <v>250</v>
      </c>
      <c r="H138" s="594">
        <f>'4.1.1 รายละเอียดการใช้อาคาร_63'!H138</f>
        <v>37.909999999999997</v>
      </c>
      <c r="I138" s="594">
        <f>'4.1.1 รายละเอียดการใช้อาคาร_63'!I138</f>
        <v>456.09000000000003</v>
      </c>
      <c r="J138" s="594">
        <f>'4.1.1 รายละเอียดการใช้อาคาร_63'!J138</f>
        <v>494</v>
      </c>
      <c r="K138" s="1301">
        <f>'4.1.1 รายละเอียดการใช้อาคาร_63'!K138</f>
        <v>0</v>
      </c>
      <c r="L138" s="594">
        <f>'4.1.1 รายละเอียดการใช้อาคาร_63'!L138</f>
        <v>494</v>
      </c>
    </row>
    <row r="139" spans="2:12">
      <c r="B139" s="594">
        <f>'4.1.1 รายละเอียดการใช้อาคาร_63'!B139</f>
        <v>110</v>
      </c>
      <c r="C139" s="1302" t="str">
        <f>'4.1.1 รายละเอียดการใช้อาคาร_63'!C139</f>
        <v>ชมรมประมง</v>
      </c>
      <c r="D139" s="594">
        <f>'4.1.1 รายละเอียดการใช้อาคาร_63'!D139</f>
        <v>2535</v>
      </c>
      <c r="E139" s="594">
        <f>'4.1.1 รายละเอียดการใช้อาคาร_63'!E139</f>
        <v>1</v>
      </c>
      <c r="F139" s="594">
        <f>'4.1.1 รายละเอียดการใช้อาคาร_63'!F139</f>
        <v>1</v>
      </c>
      <c r="G139" s="594">
        <f>'4.1.1 รายละเอียดการใช้อาคาร_63'!G139</f>
        <v>250</v>
      </c>
      <c r="H139" s="1301">
        <f>'4.1.1 รายละเอียดการใช้อาคาร_63'!H139</f>
        <v>0</v>
      </c>
      <c r="I139" s="594">
        <f>'4.1.1 รายละเอียดการใช้อาคาร_63'!I139</f>
        <v>115.5</v>
      </c>
      <c r="J139" s="594">
        <f>'4.1.1 รายละเอียดการใช้อาคาร_63'!J139</f>
        <v>115.5</v>
      </c>
      <c r="K139" s="1301">
        <f>'4.1.1 รายละเอียดการใช้อาคาร_63'!K139</f>
        <v>0</v>
      </c>
      <c r="L139" s="594">
        <f>'4.1.1 รายละเอียดการใช้อาคาร_63'!L139</f>
        <v>115.5</v>
      </c>
    </row>
    <row r="140" spans="2:12">
      <c r="B140" s="594">
        <f>'4.1.1 รายละเอียดการใช้อาคาร_63'!B140</f>
        <v>111</v>
      </c>
      <c r="C140" s="1302" t="str">
        <f>'4.1.1 รายละเอียดการใช้อาคาร_63'!C140</f>
        <v>อาคารโรงอัดอาหารเม็ด</v>
      </c>
      <c r="D140" s="594">
        <f>'4.1.1 รายละเอียดการใช้อาคาร_63'!D140</f>
        <v>2535</v>
      </c>
      <c r="E140" s="594">
        <f>'4.1.1 รายละเอียดการใช้อาคาร_63'!E140</f>
        <v>1</v>
      </c>
      <c r="F140" s="594">
        <f>'4.1.1 รายละเอียดการใช้อาคาร_63'!F140</f>
        <v>1</v>
      </c>
      <c r="G140" s="594">
        <f>'4.1.1 รายละเอียดการใช้อาคาร_63'!G140</f>
        <v>250</v>
      </c>
      <c r="H140" s="1301">
        <f>'4.1.1 รายละเอียดการใช้อาคาร_63'!H140</f>
        <v>0</v>
      </c>
      <c r="I140" s="594">
        <f>'4.1.1 รายละเอียดการใช้อาคาร_63'!I140</f>
        <v>105</v>
      </c>
      <c r="J140" s="594">
        <f>'4.1.1 รายละเอียดการใช้อาคาร_63'!J140</f>
        <v>105</v>
      </c>
      <c r="K140" s="1301">
        <f>'4.1.1 รายละเอียดการใช้อาคาร_63'!K140</f>
        <v>0</v>
      </c>
      <c r="L140" s="594">
        <f>'4.1.1 รายละเอียดการใช้อาคาร_63'!L140</f>
        <v>105</v>
      </c>
    </row>
    <row r="141" spans="2:12">
      <c r="B141" s="594">
        <f>'4.1.1 รายละเอียดการใช้อาคาร_63'!B141</f>
        <v>112</v>
      </c>
      <c r="C141" s="1302" t="str">
        <f>'4.1.1 รายละเอียดการใช้อาคาร_63'!C141</f>
        <v>อาคารหน่วยวิจัยย่อย</v>
      </c>
      <c r="D141" s="594">
        <f>'4.1.1 รายละเอียดการใช้อาคาร_63'!D141</f>
        <v>2548</v>
      </c>
      <c r="E141" s="594">
        <f>'4.1.1 รายละเอียดการใช้อาคาร_63'!E141</f>
        <v>1</v>
      </c>
      <c r="F141" s="594">
        <f>'4.1.1 รายละเอียดการใช้อาคาร_63'!F141</f>
        <v>1</v>
      </c>
      <c r="G141" s="594">
        <f>'4.1.1 รายละเอียดการใช้อาคาร_63'!G141</f>
        <v>250</v>
      </c>
      <c r="H141" s="1301">
        <f>'4.1.1 รายละเอียดการใช้อาคาร_63'!H141</f>
        <v>0</v>
      </c>
      <c r="I141" s="594">
        <f>'4.1.1 รายละเอียดการใช้อาคาร_63'!I141</f>
        <v>18</v>
      </c>
      <c r="J141" s="594">
        <f>'4.1.1 รายละเอียดการใช้อาคาร_63'!J141</f>
        <v>18</v>
      </c>
      <c r="K141" s="1301">
        <f>'4.1.1 รายละเอียดการใช้อาคาร_63'!K141</f>
        <v>0</v>
      </c>
      <c r="L141" s="594">
        <f>'4.1.1 รายละเอียดการใช้อาคาร_63'!L141</f>
        <v>18</v>
      </c>
    </row>
    <row r="142" spans="2:12">
      <c r="B142" s="594">
        <f>'4.1.1 รายละเอียดการใช้อาคาร_63'!B142</f>
        <v>113</v>
      </c>
      <c r="C142" s="1302" t="str">
        <f>'4.1.1 รายละเอียดการใช้อาคาร_63'!C142</f>
        <v>อาคารโรงเก็บพัสดุ</v>
      </c>
      <c r="D142" s="594">
        <f>'4.1.1 รายละเอียดการใช้อาคาร_63'!D142</f>
        <v>2535</v>
      </c>
      <c r="E142" s="594">
        <f>'4.1.1 รายละเอียดการใช้อาคาร_63'!E142</f>
        <v>1</v>
      </c>
      <c r="F142" s="594">
        <f>'4.1.1 รายละเอียดการใช้อาคาร_63'!F142</f>
        <v>1</v>
      </c>
      <c r="G142" s="594">
        <f>'4.1.1 รายละเอียดการใช้อาคาร_63'!G142</f>
        <v>250</v>
      </c>
      <c r="H142" s="1301">
        <f>'4.1.1 รายละเอียดการใช้อาคาร_63'!H142</f>
        <v>0</v>
      </c>
      <c r="I142" s="594">
        <f>'4.1.1 รายละเอียดการใช้อาคาร_63'!I142</f>
        <v>155.4</v>
      </c>
      <c r="J142" s="594">
        <f>'4.1.1 รายละเอียดการใช้อาคาร_63'!J142</f>
        <v>155.4</v>
      </c>
      <c r="K142" s="1301">
        <f>'4.1.1 รายละเอียดการใช้อาคาร_63'!K142</f>
        <v>0</v>
      </c>
      <c r="L142" s="594">
        <f>'4.1.1 รายละเอียดการใช้อาคาร_63'!L142</f>
        <v>155.4</v>
      </c>
    </row>
    <row r="143" spans="2:12">
      <c r="B143" s="594">
        <f>'4.1.1 รายละเอียดการใช้อาคาร_63'!B143</f>
        <v>114</v>
      </c>
      <c r="C143" s="1302" t="str">
        <f>'4.1.1 รายละเอียดการใช้อาคาร_63'!C143</f>
        <v>อาคารปฏิบัติการเลี้ยงปลาสวยงาม</v>
      </c>
      <c r="D143" s="594">
        <f>'4.1.1 รายละเอียดการใช้อาคาร_63'!D143</f>
        <v>2535</v>
      </c>
      <c r="E143" s="594">
        <f>'4.1.1 รายละเอียดการใช้อาคาร_63'!E143</f>
        <v>1</v>
      </c>
      <c r="F143" s="594">
        <f>'4.1.1 รายละเอียดการใช้อาคาร_63'!F143</f>
        <v>1</v>
      </c>
      <c r="G143" s="594">
        <f>'4.1.1 รายละเอียดการใช้อาคาร_63'!G143</f>
        <v>250</v>
      </c>
      <c r="H143" s="1301">
        <f>'4.1.1 รายละเอียดการใช้อาคาร_63'!H143</f>
        <v>0</v>
      </c>
      <c r="I143" s="594">
        <f>'4.1.1 รายละเอียดการใช้อาคาร_63'!I143</f>
        <v>144</v>
      </c>
      <c r="J143" s="594">
        <f>'4.1.1 รายละเอียดการใช้อาคาร_63'!J143</f>
        <v>144</v>
      </c>
      <c r="K143" s="1301">
        <f>'4.1.1 รายละเอียดการใช้อาคาร_63'!K143</f>
        <v>0</v>
      </c>
      <c r="L143" s="594">
        <f>'4.1.1 รายละเอียดการใช้อาคาร_63'!L143</f>
        <v>144</v>
      </c>
    </row>
    <row r="144" spans="2:12">
      <c r="B144" s="594">
        <f>'4.1.1 รายละเอียดการใช้อาคาร_63'!B144</f>
        <v>115</v>
      </c>
      <c r="C144" s="1302" t="str">
        <f>'4.1.1 รายละเอียดการใช้อาคาร_63'!C144</f>
        <v>อาคารเพาะเลี้ยงสาหร่าย</v>
      </c>
      <c r="D144" s="594">
        <f>'4.1.1 รายละเอียดการใช้อาคาร_63'!D144</f>
        <v>2548</v>
      </c>
      <c r="E144" s="594">
        <f>'4.1.1 รายละเอียดการใช้อาคาร_63'!E144</f>
        <v>1</v>
      </c>
      <c r="F144" s="594">
        <f>'4.1.1 รายละเอียดการใช้อาคาร_63'!F144</f>
        <v>1</v>
      </c>
      <c r="G144" s="594">
        <f>'4.1.1 รายละเอียดการใช้อาคาร_63'!G144</f>
        <v>250</v>
      </c>
      <c r="H144" s="1301">
        <f>'4.1.1 รายละเอียดการใช้อาคาร_63'!H144</f>
        <v>0</v>
      </c>
      <c r="I144" s="594">
        <f>'4.1.1 รายละเอียดการใช้อาคาร_63'!I144</f>
        <v>48</v>
      </c>
      <c r="J144" s="594">
        <f>'4.1.1 รายละเอียดการใช้อาคาร_63'!J144</f>
        <v>48</v>
      </c>
      <c r="K144" s="1301">
        <f>'4.1.1 รายละเอียดการใช้อาคาร_63'!K144</f>
        <v>0</v>
      </c>
      <c r="L144" s="594">
        <f>'4.1.1 รายละเอียดการใช้อาคาร_63'!L144</f>
        <v>48</v>
      </c>
    </row>
    <row r="145" spans="2:12">
      <c r="B145" s="942" t="s">
        <v>272</v>
      </c>
      <c r="C145" s="1311"/>
      <c r="D145" s="944"/>
      <c r="E145" s="944"/>
      <c r="F145" s="944"/>
      <c r="G145" s="945"/>
      <c r="H145" s="602">
        <f>SUM(H10:H144)</f>
        <v>97550.512000000032</v>
      </c>
      <c r="I145" s="602">
        <f t="shared" ref="I145:L145" si="0">SUM(I10:I144)</f>
        <v>253487.96799999994</v>
      </c>
      <c r="J145" s="602">
        <f t="shared" si="0"/>
        <v>351038.48000000004</v>
      </c>
      <c r="K145" s="602">
        <f t="shared" si="0"/>
        <v>10034.630000000001</v>
      </c>
      <c r="L145" s="602">
        <f t="shared" si="0"/>
        <v>361073.11000000004</v>
      </c>
    </row>
    <row r="148" spans="2:12">
      <c r="B148" s="928" t="s">
        <v>1</v>
      </c>
      <c r="C148" s="1313" t="s">
        <v>0</v>
      </c>
      <c r="D148" s="930"/>
      <c r="E148" s="930"/>
      <c r="F148" s="930"/>
      <c r="G148" s="930"/>
      <c r="H148" s="931"/>
      <c r="I148" s="931"/>
      <c r="J148" s="930"/>
      <c r="K148" s="930"/>
      <c r="L148" s="932"/>
    </row>
    <row r="149" spans="2:12">
      <c r="B149" s="933"/>
      <c r="C149" s="1314" t="s">
        <v>1087</v>
      </c>
      <c r="D149" s="935"/>
      <c r="E149" s="935"/>
      <c r="F149" s="935"/>
      <c r="G149" s="935"/>
      <c r="H149" s="936"/>
      <c r="I149" s="936"/>
      <c r="J149" s="935"/>
      <c r="K149" s="935"/>
      <c r="L149" s="937"/>
    </row>
    <row r="150" spans="2:12">
      <c r="B150" s="933"/>
      <c r="C150" s="1314" t="s">
        <v>1088</v>
      </c>
      <c r="D150" s="935"/>
      <c r="E150" s="935"/>
      <c r="F150" s="935"/>
      <c r="G150" s="935"/>
      <c r="H150" s="936"/>
      <c r="I150" s="936"/>
      <c r="J150" s="935"/>
      <c r="K150" s="935"/>
      <c r="L150" s="937"/>
    </row>
    <row r="151" spans="2:12">
      <c r="B151" s="933"/>
      <c r="C151" s="1314" t="s">
        <v>1089</v>
      </c>
      <c r="D151" s="935"/>
      <c r="E151" s="935"/>
      <c r="F151" s="935"/>
      <c r="G151" s="935"/>
      <c r="H151" s="936"/>
      <c r="I151" s="936"/>
      <c r="J151" s="935"/>
      <c r="K151" s="935"/>
      <c r="L151" s="937"/>
    </row>
    <row r="152" spans="2:12">
      <c r="B152" s="933"/>
      <c r="C152" s="1314" t="s">
        <v>1090</v>
      </c>
      <c r="D152" s="935"/>
      <c r="E152" s="935"/>
      <c r="F152" s="935"/>
      <c r="G152" s="935"/>
      <c r="H152" s="936"/>
      <c r="I152" s="936"/>
      <c r="J152" s="935"/>
      <c r="K152" s="935"/>
      <c r="L152" s="937"/>
    </row>
    <row r="153" spans="2:12">
      <c r="B153" s="933"/>
      <c r="C153" s="1314" t="s">
        <v>1091</v>
      </c>
      <c r="D153" s="935"/>
      <c r="E153" s="935"/>
      <c r="F153" s="935"/>
      <c r="G153" s="935"/>
      <c r="H153" s="936"/>
      <c r="I153" s="936"/>
      <c r="J153" s="935"/>
      <c r="K153" s="935"/>
      <c r="L153" s="937"/>
    </row>
    <row r="154" spans="2:12">
      <c r="B154" s="938"/>
      <c r="C154" s="1312"/>
      <c r="D154" s="940"/>
      <c r="E154" s="940"/>
      <c r="F154" s="940"/>
      <c r="G154" s="940"/>
      <c r="H154" s="939"/>
      <c r="I154" s="939"/>
      <c r="J154" s="940"/>
      <c r="K154" s="940"/>
      <c r="L154" s="941"/>
    </row>
  </sheetData>
  <printOptions horizontalCentered="1"/>
  <pageMargins left="0.78740157480314965" right="0.59055118110236227" top="0.55118110236220474" bottom="0.55118110236220474" header="0.31496062992125984" footer="0.31496062992125984"/>
  <pageSetup paperSize="9" scale="77" firstPageNumber="71" orientation="landscape" useFirstPageNumber="1" r:id="rId1"/>
  <headerFooter>
    <oddFooter>&amp;C
83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1"/>
  <sheetViews>
    <sheetView showGridLines="0" view="pageBreakPreview" zoomScaleNormal="100" zoomScaleSheetLayoutView="100" zoomScalePageLayoutView="90" workbookViewId="0">
      <selection activeCell="K19" sqref="K19"/>
    </sheetView>
  </sheetViews>
  <sheetFormatPr defaultColWidth="9" defaultRowHeight="21"/>
  <cols>
    <col min="1" max="1" width="5.8984375" style="84" customWidth="1"/>
    <col min="2" max="2" width="11.3984375" style="84" customWidth="1"/>
    <col min="3" max="3" width="14.8984375" style="84" customWidth="1"/>
    <col min="4" max="4" width="16.09765625" style="84" customWidth="1"/>
    <col min="5" max="5" width="17.59765625" style="84" customWidth="1"/>
    <col min="6" max="6" width="21" style="84" customWidth="1"/>
    <col min="7" max="7" width="17.09765625" style="84" customWidth="1"/>
    <col min="8" max="8" width="17.19921875" style="84" customWidth="1"/>
    <col min="9" max="16384" width="9" style="84"/>
  </cols>
  <sheetData>
    <row r="1" spans="1:8" s="28" customFormat="1" ht="24.6">
      <c r="A1" s="1018"/>
      <c r="B1" s="756" t="s">
        <v>1137</v>
      </c>
      <c r="C1" s="756"/>
      <c r="D1" s="756"/>
    </row>
    <row r="2" spans="1:8" s="28" customFormat="1" ht="7.5" customHeight="1"/>
    <row r="3" spans="1:8" s="28" customFormat="1" ht="24.6">
      <c r="B3" s="1683" t="s">
        <v>1268</v>
      </c>
      <c r="C3" s="1684"/>
      <c r="D3" s="1684"/>
      <c r="E3" s="1684"/>
      <c r="F3" s="1684"/>
      <c r="G3" s="1684"/>
      <c r="H3" s="1684"/>
    </row>
    <row r="4" spans="1:8" ht="7.5" customHeight="1">
      <c r="G4" s="27"/>
      <c r="H4" s="176"/>
    </row>
    <row r="5" spans="1:8">
      <c r="B5" s="1685" t="s">
        <v>309</v>
      </c>
      <c r="C5" s="1688" t="s">
        <v>756</v>
      </c>
      <c r="D5" s="1689"/>
      <c r="E5" s="1690"/>
      <c r="F5" s="197" t="s">
        <v>758</v>
      </c>
      <c r="G5" s="1688" t="s">
        <v>758</v>
      </c>
      <c r="H5" s="1690"/>
    </row>
    <row r="6" spans="1:8">
      <c r="B6" s="1686"/>
      <c r="C6" s="1691" t="s">
        <v>757</v>
      </c>
      <c r="D6" s="1692"/>
      <c r="E6" s="1693"/>
      <c r="F6" s="198" t="s">
        <v>759</v>
      </c>
      <c r="G6" s="1691" t="s">
        <v>760</v>
      </c>
      <c r="H6" s="1693"/>
    </row>
    <row r="7" spans="1:8">
      <c r="B7" s="1686"/>
      <c r="C7" s="197" t="s">
        <v>761</v>
      </c>
      <c r="D7" s="197" t="s">
        <v>763</v>
      </c>
      <c r="E7" s="197" t="s">
        <v>355</v>
      </c>
      <c r="F7" s="197" t="s">
        <v>764</v>
      </c>
      <c r="G7" s="197" t="s">
        <v>766</v>
      </c>
      <c r="H7" s="197" t="s">
        <v>768</v>
      </c>
    </row>
    <row r="8" spans="1:8">
      <c r="B8" s="1687"/>
      <c r="C8" s="198" t="s">
        <v>762</v>
      </c>
      <c r="D8" s="198" t="s">
        <v>762</v>
      </c>
      <c r="E8" s="198" t="s">
        <v>762</v>
      </c>
      <c r="F8" s="198" t="s">
        <v>765</v>
      </c>
      <c r="G8" s="198" t="s">
        <v>767</v>
      </c>
      <c r="H8" s="198" t="s">
        <v>769</v>
      </c>
    </row>
    <row r="9" spans="1:8" s="125" customFormat="1">
      <c r="B9" s="386" t="s">
        <v>316</v>
      </c>
      <c r="C9" s="583">
        <f>'4.1.1 รายละเอียดการใช้อาคาร_63'!H$145</f>
        <v>97550.512000000032</v>
      </c>
      <c r="D9" s="584">
        <f>'4.1.1 รายละเอียดการใช้อาคาร_63'!I$145</f>
        <v>253487.96799999994</v>
      </c>
      <c r="E9" s="583">
        <f>'4.1.1 รายละเอียดการใช้อาคาร_63'!J$145</f>
        <v>351038.48000000004</v>
      </c>
      <c r="F9" s="585"/>
      <c r="G9" s="585"/>
      <c r="H9" s="585"/>
    </row>
    <row r="10" spans="1:8" s="125" customFormat="1">
      <c r="B10" s="386" t="s">
        <v>317</v>
      </c>
      <c r="C10" s="583">
        <f>C9</f>
        <v>97550.512000000032</v>
      </c>
      <c r="D10" s="584">
        <f>D9</f>
        <v>253487.96799999994</v>
      </c>
      <c r="E10" s="583">
        <f>E9</f>
        <v>351038.48000000004</v>
      </c>
      <c r="F10" s="585"/>
      <c r="G10" s="585"/>
      <c r="H10" s="585"/>
    </row>
    <row r="11" spans="1:8" s="125" customFormat="1">
      <c r="B11" s="386" t="s">
        <v>318</v>
      </c>
      <c r="C11" s="583">
        <f t="shared" ref="C11:E20" si="0">C10</f>
        <v>97550.512000000032</v>
      </c>
      <c r="D11" s="584">
        <f t="shared" si="0"/>
        <v>253487.96799999994</v>
      </c>
      <c r="E11" s="583">
        <f t="shared" si="0"/>
        <v>351038.48000000004</v>
      </c>
      <c r="F11" s="585"/>
      <c r="G11" s="585"/>
      <c r="H11" s="585"/>
    </row>
    <row r="12" spans="1:8" s="125" customFormat="1">
      <c r="B12" s="386" t="s">
        <v>319</v>
      </c>
      <c r="C12" s="583">
        <f t="shared" si="0"/>
        <v>97550.512000000032</v>
      </c>
      <c r="D12" s="584">
        <f t="shared" si="0"/>
        <v>253487.96799999994</v>
      </c>
      <c r="E12" s="583">
        <f t="shared" si="0"/>
        <v>351038.48000000004</v>
      </c>
      <c r="F12" s="585"/>
      <c r="G12" s="585"/>
      <c r="H12" s="585"/>
    </row>
    <row r="13" spans="1:8" s="125" customFormat="1">
      <c r="B13" s="386" t="s">
        <v>320</v>
      </c>
      <c r="C13" s="583">
        <f t="shared" si="0"/>
        <v>97550.512000000032</v>
      </c>
      <c r="D13" s="584">
        <f t="shared" si="0"/>
        <v>253487.96799999994</v>
      </c>
      <c r="E13" s="583">
        <f t="shared" si="0"/>
        <v>351038.48000000004</v>
      </c>
      <c r="F13" s="585"/>
      <c r="G13" s="585"/>
      <c r="H13" s="585"/>
    </row>
    <row r="14" spans="1:8" s="125" customFormat="1">
      <c r="B14" s="386" t="s">
        <v>321</v>
      </c>
      <c r="C14" s="583">
        <f t="shared" si="0"/>
        <v>97550.512000000032</v>
      </c>
      <c r="D14" s="584">
        <f t="shared" si="0"/>
        <v>253487.96799999994</v>
      </c>
      <c r="E14" s="583">
        <f t="shared" si="0"/>
        <v>351038.48000000004</v>
      </c>
      <c r="F14" s="585"/>
      <c r="G14" s="585"/>
      <c r="H14" s="585"/>
    </row>
    <row r="15" spans="1:8" s="125" customFormat="1">
      <c r="B15" s="386" t="s">
        <v>322</v>
      </c>
      <c r="C15" s="583">
        <f t="shared" si="0"/>
        <v>97550.512000000032</v>
      </c>
      <c r="D15" s="584">
        <f t="shared" si="0"/>
        <v>253487.96799999994</v>
      </c>
      <c r="E15" s="583">
        <f t="shared" si="0"/>
        <v>351038.48000000004</v>
      </c>
      <c r="F15" s="585"/>
      <c r="G15" s="585"/>
      <c r="H15" s="585"/>
    </row>
    <row r="16" spans="1:8" s="125" customFormat="1">
      <c r="B16" s="386" t="s">
        <v>323</v>
      </c>
      <c r="C16" s="583">
        <f t="shared" si="0"/>
        <v>97550.512000000032</v>
      </c>
      <c r="D16" s="584">
        <f t="shared" si="0"/>
        <v>253487.96799999994</v>
      </c>
      <c r="E16" s="583">
        <f t="shared" si="0"/>
        <v>351038.48000000004</v>
      </c>
      <c r="F16" s="585"/>
      <c r="G16" s="585"/>
      <c r="H16" s="585"/>
    </row>
    <row r="17" spans="2:8" s="125" customFormat="1">
      <c r="B17" s="386" t="s">
        <v>324</v>
      </c>
      <c r="C17" s="583">
        <f t="shared" si="0"/>
        <v>97550.512000000032</v>
      </c>
      <c r="D17" s="584">
        <f t="shared" si="0"/>
        <v>253487.96799999994</v>
      </c>
      <c r="E17" s="583">
        <f t="shared" si="0"/>
        <v>351038.48000000004</v>
      </c>
      <c r="F17" s="585"/>
      <c r="G17" s="585"/>
      <c r="H17" s="585"/>
    </row>
    <row r="18" spans="2:8" s="125" customFormat="1">
      <c r="B18" s="386" t="s">
        <v>325</v>
      </c>
      <c r="C18" s="583">
        <f t="shared" si="0"/>
        <v>97550.512000000032</v>
      </c>
      <c r="D18" s="584">
        <f t="shared" si="0"/>
        <v>253487.96799999994</v>
      </c>
      <c r="E18" s="583">
        <f t="shared" si="0"/>
        <v>351038.48000000004</v>
      </c>
      <c r="F18" s="585"/>
      <c r="G18" s="585"/>
      <c r="H18" s="585"/>
    </row>
    <row r="19" spans="2:8" s="125" customFormat="1">
      <c r="B19" s="200" t="s">
        <v>326</v>
      </c>
      <c r="C19" s="583">
        <f t="shared" si="0"/>
        <v>97550.512000000032</v>
      </c>
      <c r="D19" s="584">
        <f t="shared" si="0"/>
        <v>253487.96799999994</v>
      </c>
      <c r="E19" s="583">
        <f t="shared" si="0"/>
        <v>351038.48000000004</v>
      </c>
      <c r="F19" s="199"/>
      <c r="G19" s="199"/>
      <c r="H19" s="199"/>
    </row>
    <row r="20" spans="2:8" s="125" customFormat="1">
      <c r="B20" s="200" t="s">
        <v>327</v>
      </c>
      <c r="C20" s="583">
        <f t="shared" si="0"/>
        <v>97550.512000000032</v>
      </c>
      <c r="D20" s="584">
        <f t="shared" si="0"/>
        <v>253487.96799999994</v>
      </c>
      <c r="E20" s="583">
        <f t="shared" si="0"/>
        <v>351038.48000000004</v>
      </c>
      <c r="F20" s="586"/>
      <c r="G20" s="586"/>
      <c r="H20" s="586"/>
    </row>
    <row r="21" spans="2:8">
      <c r="B21" s="1680" t="s">
        <v>355</v>
      </c>
      <c r="C21" s="1681"/>
      <c r="D21" s="1681"/>
      <c r="E21" s="1682"/>
      <c r="F21" s="199"/>
      <c r="G21" s="199"/>
      <c r="H21" s="199"/>
    </row>
  </sheetData>
  <mergeCells count="7">
    <mergeCell ref="B21:E21"/>
    <mergeCell ref="B3:H3"/>
    <mergeCell ref="B5:B8"/>
    <mergeCell ref="C5:E5"/>
    <mergeCell ref="G5:H5"/>
    <mergeCell ref="C6:E6"/>
    <mergeCell ref="G6:H6"/>
  </mergeCells>
  <pageMargins left="0.59055118110236227" right="0.78740157480314965" top="0.78740157480314965" bottom="0.59055118110236227" header="0.31496062992125984" footer="0.31496062992125984"/>
  <pageSetup paperSize="9" scale="88" firstPageNumber="84" fitToWidth="2" orientation="landscape" useFirstPageNumber="1" r:id="rId1"/>
  <headerFooter>
    <oddFooter xml:space="preserve">&amp;C84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67"/>
  <sheetViews>
    <sheetView showGridLines="0" view="pageBreakPreview" zoomScaleNormal="100" zoomScaleSheetLayoutView="100" workbookViewId="0">
      <selection activeCell="P16" sqref="P16"/>
    </sheetView>
  </sheetViews>
  <sheetFormatPr defaultColWidth="9" defaultRowHeight="24.6"/>
  <cols>
    <col min="1" max="1" width="5.69921875" style="1152" customWidth="1"/>
    <col min="2" max="2" width="11.8984375" style="1152" customWidth="1"/>
    <col min="3" max="3" width="10" style="1152" customWidth="1"/>
    <col min="4" max="4" width="8.19921875" style="1152" hidden="1" customWidth="1"/>
    <col min="5" max="5" width="9.69921875" style="1152" customWidth="1"/>
    <col min="6" max="6" width="3.59765625" style="1152" customWidth="1"/>
    <col min="7" max="7" width="6.09765625" style="1216" customWidth="1"/>
    <col min="8" max="8" width="3.19921875" style="1152" customWidth="1"/>
    <col min="9" max="9" width="4.09765625" style="1152" customWidth="1"/>
    <col min="10" max="10" width="4.69921875" style="1216" customWidth="1"/>
    <col min="11" max="11" width="3.5" style="1152" customWidth="1"/>
    <col min="12" max="12" width="26" style="1152" customWidth="1"/>
    <col min="13" max="13" width="9.69921875" style="1153" hidden="1" customWidth="1"/>
    <col min="14" max="16384" width="9" style="699"/>
  </cols>
  <sheetData>
    <row r="1" spans="1:14">
      <c r="A1" s="715" t="s">
        <v>1420</v>
      </c>
    </row>
    <row r="2" spans="1:14" ht="25.2" thickBot="1">
      <c r="A2" s="1154" t="s">
        <v>57</v>
      </c>
      <c r="B2" s="699" t="s">
        <v>1407</v>
      </c>
    </row>
    <row r="3" spans="1:14" s="698" customFormat="1" ht="21">
      <c r="A3" s="1694" t="s">
        <v>311</v>
      </c>
      <c r="B3" s="1155" t="s">
        <v>342</v>
      </c>
      <c r="C3" s="1155" t="s">
        <v>342</v>
      </c>
      <c r="D3" s="1155" t="s">
        <v>345</v>
      </c>
      <c r="E3" s="1155" t="s">
        <v>346</v>
      </c>
      <c r="F3" s="1156" t="s">
        <v>341</v>
      </c>
      <c r="G3" s="1217"/>
      <c r="H3" s="1157"/>
      <c r="I3" s="1157"/>
      <c r="J3" s="1217"/>
      <c r="K3" s="1158"/>
      <c r="L3" s="1696" t="s">
        <v>773</v>
      </c>
      <c r="M3" s="1159"/>
    </row>
    <row r="4" spans="1:14" s="698" customFormat="1" ht="21">
      <c r="A4" s="1695"/>
      <c r="B4" s="1160" t="s">
        <v>343</v>
      </c>
      <c r="C4" s="1160" t="s">
        <v>344</v>
      </c>
      <c r="D4" s="1160" t="s">
        <v>343</v>
      </c>
      <c r="E4" s="1160" t="s">
        <v>347</v>
      </c>
      <c r="F4" s="1161" t="s">
        <v>771</v>
      </c>
      <c r="G4" s="1218"/>
      <c r="H4" s="1162"/>
      <c r="I4" s="1163" t="s">
        <v>772</v>
      </c>
      <c r="J4" s="1226"/>
      <c r="K4" s="1163"/>
      <c r="L4" s="1697"/>
      <c r="M4" s="1164" t="s">
        <v>355</v>
      </c>
    </row>
    <row r="5" spans="1:14">
      <c r="A5" s="1165"/>
      <c r="B5" s="1166"/>
      <c r="C5" s="1166"/>
      <c r="D5" s="1166"/>
      <c r="E5" s="1167"/>
      <c r="F5" s="1168" t="s">
        <v>348</v>
      </c>
      <c r="G5" s="1219">
        <v>1600</v>
      </c>
      <c r="H5" s="1169" t="s">
        <v>349</v>
      </c>
      <c r="I5" s="1167" t="s">
        <v>350</v>
      </c>
      <c r="J5" s="1227">
        <v>1</v>
      </c>
      <c r="K5" s="1169" t="s">
        <v>351</v>
      </c>
      <c r="L5" s="1170" t="s">
        <v>565</v>
      </c>
      <c r="M5" s="1171">
        <f t="shared" ref="M5:M11" si="0">G5*J5</f>
        <v>1600</v>
      </c>
    </row>
    <row r="6" spans="1:14">
      <c r="A6" s="1172"/>
      <c r="B6" s="1173"/>
      <c r="C6" s="1173"/>
      <c r="D6" s="1173"/>
      <c r="E6" s="1167"/>
      <c r="F6" s="1168" t="s">
        <v>348</v>
      </c>
      <c r="G6" s="1219">
        <v>1500</v>
      </c>
      <c r="H6" s="1169" t="s">
        <v>349</v>
      </c>
      <c r="I6" s="1167" t="s">
        <v>350</v>
      </c>
      <c r="J6" s="1227">
        <v>2</v>
      </c>
      <c r="K6" s="1169" t="s">
        <v>351</v>
      </c>
      <c r="L6" s="1174" t="s">
        <v>566</v>
      </c>
      <c r="M6" s="1171">
        <f t="shared" si="0"/>
        <v>3000</v>
      </c>
    </row>
    <row r="7" spans="1:14">
      <c r="A7" s="1172"/>
      <c r="B7" s="1173"/>
      <c r="C7" s="1173"/>
      <c r="D7" s="1173"/>
      <c r="E7" s="1167"/>
      <c r="F7" s="1168"/>
      <c r="G7" s="1220"/>
      <c r="H7" s="1169"/>
      <c r="I7" s="1167"/>
      <c r="J7" s="1228"/>
      <c r="K7" s="1169"/>
      <c r="L7" s="1174" t="s">
        <v>567</v>
      </c>
      <c r="M7" s="1171">
        <f t="shared" si="0"/>
        <v>0</v>
      </c>
    </row>
    <row r="8" spans="1:14">
      <c r="A8" s="1172"/>
      <c r="B8" s="1173"/>
      <c r="C8" s="1173"/>
      <c r="D8" s="1173"/>
      <c r="E8" s="1175"/>
      <c r="F8" s="1168" t="s">
        <v>348</v>
      </c>
      <c r="G8" s="1219">
        <v>1250</v>
      </c>
      <c r="H8" s="1169" t="s">
        <v>349</v>
      </c>
      <c r="I8" s="1167" t="s">
        <v>350</v>
      </c>
      <c r="J8" s="1227">
        <v>6</v>
      </c>
      <c r="K8" s="1169" t="s">
        <v>351</v>
      </c>
      <c r="L8" s="1174" t="s">
        <v>582</v>
      </c>
      <c r="M8" s="1171">
        <f t="shared" si="0"/>
        <v>7500</v>
      </c>
    </row>
    <row r="9" spans="1:14">
      <c r="A9" s="1172"/>
      <c r="B9" s="1173"/>
      <c r="C9" s="1173"/>
      <c r="D9" s="1173"/>
      <c r="E9" s="1175"/>
      <c r="F9" s="1168"/>
      <c r="G9" s="1220"/>
      <c r="H9" s="1169"/>
      <c r="I9" s="1167"/>
      <c r="J9" s="1228"/>
      <c r="K9" s="1169"/>
      <c r="L9" s="1174" t="s">
        <v>1001</v>
      </c>
      <c r="M9" s="1171">
        <f t="shared" si="0"/>
        <v>0</v>
      </c>
    </row>
    <row r="10" spans="1:14">
      <c r="A10" s="1172"/>
      <c r="B10" s="1173"/>
      <c r="C10" s="1173"/>
      <c r="D10" s="1173"/>
      <c r="E10" s="1175"/>
      <c r="F10" s="1168"/>
      <c r="G10" s="1220"/>
      <c r="H10" s="1169"/>
      <c r="I10" s="1167"/>
      <c r="J10" s="1228"/>
      <c r="K10" s="1169"/>
      <c r="L10" s="1174" t="s">
        <v>1002</v>
      </c>
      <c r="M10" s="1171">
        <f t="shared" si="0"/>
        <v>0</v>
      </c>
    </row>
    <row r="11" spans="1:14">
      <c r="A11" s="1172"/>
      <c r="B11" s="1173"/>
      <c r="C11" s="1173"/>
      <c r="D11" s="1173"/>
      <c r="E11" s="1175"/>
      <c r="F11" s="1168"/>
      <c r="G11" s="1220"/>
      <c r="H11" s="1169"/>
      <c r="I11" s="1167"/>
      <c r="J11" s="1228"/>
      <c r="K11" s="1169"/>
      <c r="L11" s="1174" t="s">
        <v>1003</v>
      </c>
      <c r="M11" s="1171">
        <f t="shared" si="0"/>
        <v>0</v>
      </c>
    </row>
    <row r="12" spans="1:14" hidden="1">
      <c r="A12" s="1172"/>
      <c r="B12" s="1173"/>
      <c r="C12" s="1173"/>
      <c r="D12" s="1173"/>
      <c r="E12" s="1175"/>
      <c r="F12" s="1168"/>
      <c r="G12" s="1220"/>
      <c r="H12" s="1169"/>
      <c r="I12" s="1167"/>
      <c r="J12" s="1228"/>
      <c r="K12" s="1169"/>
      <c r="L12" s="1174" t="s">
        <v>1004</v>
      </c>
      <c r="M12" s="1171"/>
    </row>
    <row r="13" spans="1:14">
      <c r="A13" s="1172"/>
      <c r="B13" s="1176"/>
      <c r="C13" s="1173"/>
      <c r="D13" s="1173"/>
      <c r="E13" s="1177"/>
      <c r="F13" s="1168" t="s">
        <v>348</v>
      </c>
      <c r="G13" s="1219">
        <v>1000</v>
      </c>
      <c r="H13" s="1169" t="s">
        <v>349</v>
      </c>
      <c r="I13" s="1167" t="s">
        <v>350</v>
      </c>
      <c r="J13" s="1227">
        <v>1</v>
      </c>
      <c r="K13" s="1169" t="s">
        <v>351</v>
      </c>
      <c r="L13" s="1178" t="s">
        <v>568</v>
      </c>
      <c r="M13" s="1171">
        <f>G13*J13</f>
        <v>1000</v>
      </c>
    </row>
    <row r="14" spans="1:14">
      <c r="A14" s="1172"/>
      <c r="B14" s="1176"/>
      <c r="C14" s="1173"/>
      <c r="D14" s="1173"/>
      <c r="E14" s="1179"/>
      <c r="F14" s="1168" t="s">
        <v>348</v>
      </c>
      <c r="G14" s="1219">
        <v>800</v>
      </c>
      <c r="H14" s="1169" t="s">
        <v>349</v>
      </c>
      <c r="I14" s="1167" t="s">
        <v>350</v>
      </c>
      <c r="J14" s="1227">
        <v>6</v>
      </c>
      <c r="K14" s="1169" t="s">
        <v>351</v>
      </c>
      <c r="L14" s="1178" t="s">
        <v>987</v>
      </c>
      <c r="M14" s="1171">
        <f>G14*J14</f>
        <v>4800</v>
      </c>
      <c r="N14" s="701"/>
    </row>
    <row r="15" spans="1:14">
      <c r="A15" s="1172"/>
      <c r="B15" s="1176"/>
      <c r="C15" s="1173"/>
      <c r="D15" s="1173"/>
      <c r="E15" s="1179"/>
      <c r="F15" s="1168"/>
      <c r="G15" s="1220"/>
      <c r="H15" s="1169"/>
      <c r="I15" s="1167"/>
      <c r="J15" s="1228"/>
      <c r="K15" s="1169"/>
      <c r="L15" s="1180" t="s">
        <v>988</v>
      </c>
      <c r="M15" s="1171">
        <f>G15*J15</f>
        <v>0</v>
      </c>
      <c r="N15" s="701"/>
    </row>
    <row r="16" spans="1:14">
      <c r="A16" s="1172"/>
      <c r="B16" s="1176"/>
      <c r="C16" s="1173"/>
      <c r="D16" s="1173"/>
      <c r="E16" s="1179"/>
      <c r="F16" s="1168"/>
      <c r="G16" s="1220"/>
      <c r="H16" s="1169"/>
      <c r="I16" s="1167"/>
      <c r="J16" s="1228"/>
      <c r="K16" s="1169"/>
      <c r="L16" s="1180" t="s">
        <v>989</v>
      </c>
      <c r="M16" s="1171">
        <f>G16*J16</f>
        <v>0</v>
      </c>
      <c r="N16" s="701"/>
    </row>
    <row r="17" spans="1:14">
      <c r="A17" s="1172"/>
      <c r="B17" s="1176"/>
      <c r="C17" s="1173"/>
      <c r="D17" s="1173"/>
      <c r="E17" s="1181"/>
      <c r="F17" s="1168"/>
      <c r="G17" s="1220"/>
      <c r="H17" s="1169"/>
      <c r="I17" s="1167"/>
      <c r="J17" s="1228"/>
      <c r="K17" s="1169"/>
      <c r="L17" s="1180" t="s">
        <v>1005</v>
      </c>
      <c r="M17" s="1171">
        <f>G17*J17</f>
        <v>0</v>
      </c>
      <c r="N17" s="701"/>
    </row>
    <row r="18" spans="1:14">
      <c r="A18" s="1172"/>
      <c r="B18" s="1176"/>
      <c r="C18" s="1173"/>
      <c r="D18" s="1173"/>
      <c r="E18" s="1181"/>
      <c r="F18" s="1168"/>
      <c r="G18" s="1220"/>
      <c r="H18" s="1169"/>
      <c r="I18" s="1167"/>
      <c r="J18" s="1228"/>
      <c r="K18" s="1169"/>
      <c r="L18" s="1180" t="s">
        <v>1006</v>
      </c>
      <c r="M18" s="1171"/>
      <c r="N18" s="701"/>
    </row>
    <row r="19" spans="1:14">
      <c r="A19" s="1182">
        <v>1</v>
      </c>
      <c r="B19" s="1183" t="s">
        <v>1094</v>
      </c>
      <c r="C19" s="1183">
        <v>27669524</v>
      </c>
      <c r="D19" s="1183" t="s">
        <v>273</v>
      </c>
      <c r="E19" s="1184" t="s">
        <v>353</v>
      </c>
      <c r="F19" s="1168" t="s">
        <v>348</v>
      </c>
      <c r="G19" s="1219">
        <v>750</v>
      </c>
      <c r="H19" s="1169" t="s">
        <v>349</v>
      </c>
      <c r="I19" s="1167" t="s">
        <v>350</v>
      </c>
      <c r="J19" s="1227">
        <v>1</v>
      </c>
      <c r="K19" s="1169" t="s">
        <v>351</v>
      </c>
      <c r="L19" s="1174" t="s">
        <v>581</v>
      </c>
      <c r="M19" s="1171">
        <f t="shared" ref="M19:M28" si="1">G19*J19</f>
        <v>750</v>
      </c>
      <c r="N19" s="701"/>
    </row>
    <row r="20" spans="1:14">
      <c r="A20" s="1172"/>
      <c r="B20" s="1176"/>
      <c r="C20" s="1173"/>
      <c r="D20" s="1173"/>
      <c r="E20" s="1184" t="s">
        <v>354</v>
      </c>
      <c r="F20" s="1168" t="s">
        <v>348</v>
      </c>
      <c r="G20" s="1219">
        <v>630</v>
      </c>
      <c r="H20" s="1169" t="s">
        <v>349</v>
      </c>
      <c r="I20" s="1167" t="s">
        <v>350</v>
      </c>
      <c r="J20" s="1227">
        <v>9</v>
      </c>
      <c r="K20" s="1169" t="s">
        <v>351</v>
      </c>
      <c r="L20" s="1178" t="s">
        <v>990</v>
      </c>
      <c r="M20" s="1171">
        <f t="shared" si="1"/>
        <v>5670</v>
      </c>
      <c r="N20" s="701"/>
    </row>
    <row r="21" spans="1:14">
      <c r="A21" s="1172"/>
      <c r="B21" s="1176"/>
      <c r="C21" s="1173"/>
      <c r="D21" s="1173"/>
      <c r="E21" s="1184" t="s">
        <v>352</v>
      </c>
      <c r="F21" s="1168"/>
      <c r="G21" s="1220"/>
      <c r="H21" s="1169"/>
      <c r="I21" s="1167"/>
      <c r="J21" s="1228"/>
      <c r="K21" s="1169"/>
      <c r="L21" s="1178" t="s">
        <v>988</v>
      </c>
      <c r="M21" s="1171">
        <f t="shared" si="1"/>
        <v>0</v>
      </c>
      <c r="N21" s="701"/>
    </row>
    <row r="22" spans="1:14">
      <c r="A22" s="1172"/>
      <c r="B22" s="1176"/>
      <c r="C22" s="1173"/>
      <c r="D22" s="1173"/>
      <c r="E22" s="1185"/>
      <c r="F22" s="1168"/>
      <c r="G22" s="1220"/>
      <c r="H22" s="1169"/>
      <c r="I22" s="1167"/>
      <c r="J22" s="1228"/>
      <c r="K22" s="1169"/>
      <c r="L22" s="1178" t="s">
        <v>1007</v>
      </c>
      <c r="M22" s="1171">
        <f t="shared" si="1"/>
        <v>0</v>
      </c>
      <c r="N22" s="701"/>
    </row>
    <row r="23" spans="1:14">
      <c r="A23" s="1172"/>
      <c r="B23" s="1176"/>
      <c r="C23" s="1173"/>
      <c r="D23" s="1173"/>
      <c r="E23" s="1185"/>
      <c r="F23" s="1168"/>
      <c r="G23" s="1220"/>
      <c r="H23" s="1169"/>
      <c r="I23" s="1167"/>
      <c r="J23" s="1228"/>
      <c r="K23" s="1169"/>
      <c r="L23" s="1178" t="s">
        <v>991</v>
      </c>
      <c r="M23" s="1171">
        <f t="shared" si="1"/>
        <v>0</v>
      </c>
      <c r="N23" s="701"/>
    </row>
    <row r="24" spans="1:14">
      <c r="A24" s="1172"/>
      <c r="B24" s="1176"/>
      <c r="C24" s="1173"/>
      <c r="D24" s="1173"/>
      <c r="E24" s="1185"/>
      <c r="F24" s="1168"/>
      <c r="G24" s="1220"/>
      <c r="H24" s="1169"/>
      <c r="I24" s="1167"/>
      <c r="J24" s="1228"/>
      <c r="K24" s="1169"/>
      <c r="L24" s="1178" t="s">
        <v>1008</v>
      </c>
      <c r="M24" s="1171">
        <f t="shared" si="1"/>
        <v>0</v>
      </c>
      <c r="N24" s="701"/>
    </row>
    <row r="25" spans="1:14">
      <c r="A25" s="1172"/>
      <c r="B25" s="1176"/>
      <c r="C25" s="1173"/>
      <c r="D25" s="1173"/>
      <c r="E25" s="1185"/>
      <c r="F25" s="1168"/>
      <c r="G25" s="1220"/>
      <c r="H25" s="1169"/>
      <c r="I25" s="1167"/>
      <c r="J25" s="1228"/>
      <c r="K25" s="1169"/>
      <c r="L25" s="1178" t="s">
        <v>1009</v>
      </c>
      <c r="M25" s="1171">
        <f t="shared" si="1"/>
        <v>0</v>
      </c>
      <c r="N25" s="701"/>
    </row>
    <row r="26" spans="1:14">
      <c r="A26" s="1172"/>
      <c r="B26" s="1176"/>
      <c r="C26" s="1173"/>
      <c r="D26" s="1173"/>
      <c r="E26" s="1185"/>
      <c r="F26" s="1168"/>
      <c r="G26" s="1220"/>
      <c r="H26" s="1169"/>
      <c r="I26" s="1167"/>
      <c r="J26" s="1228"/>
      <c r="K26" s="1169"/>
      <c r="L26" s="1178" t="s">
        <v>1032</v>
      </c>
      <c r="M26" s="1171"/>
      <c r="N26" s="701"/>
    </row>
    <row r="27" spans="1:14">
      <c r="A27" s="1172"/>
      <c r="B27" s="1176"/>
      <c r="C27" s="1173"/>
      <c r="D27" s="1173"/>
      <c r="E27" s="1185"/>
      <c r="F27" s="1168"/>
      <c r="G27" s="1220"/>
      <c r="H27" s="1169"/>
      <c r="I27" s="1167"/>
      <c r="J27" s="1228"/>
      <c r="K27" s="1169"/>
      <c r="L27" s="1178" t="s">
        <v>1404</v>
      </c>
      <c r="M27" s="1171">
        <f t="shared" si="1"/>
        <v>0</v>
      </c>
      <c r="N27" s="701"/>
    </row>
    <row r="28" spans="1:14">
      <c r="A28" s="1172"/>
      <c r="B28" s="1176"/>
      <c r="C28" s="1173"/>
      <c r="D28" s="1173"/>
      <c r="E28" s="1186"/>
      <c r="F28" s="1168" t="s">
        <v>348</v>
      </c>
      <c r="G28" s="1219">
        <v>500</v>
      </c>
      <c r="H28" s="1169" t="s">
        <v>349</v>
      </c>
      <c r="I28" s="1167" t="s">
        <v>350</v>
      </c>
      <c r="J28" s="1227">
        <v>4</v>
      </c>
      <c r="K28" s="1169" t="s">
        <v>351</v>
      </c>
      <c r="L28" s="1178" t="s">
        <v>583</v>
      </c>
      <c r="M28" s="1171">
        <f t="shared" si="1"/>
        <v>2000</v>
      </c>
      <c r="N28" s="701"/>
    </row>
    <row r="29" spans="1:14">
      <c r="A29" s="1172"/>
      <c r="B29" s="1176"/>
      <c r="C29" s="1173"/>
      <c r="D29" s="1173"/>
      <c r="E29" s="1175"/>
      <c r="F29" s="1168"/>
      <c r="G29" s="1220"/>
      <c r="H29" s="1169"/>
      <c r="I29" s="1167"/>
      <c r="J29" s="1228"/>
      <c r="K29" s="1169"/>
      <c r="L29" s="1178" t="s">
        <v>992</v>
      </c>
      <c r="M29" s="1171">
        <f>G29*J29</f>
        <v>0</v>
      </c>
      <c r="N29" s="701"/>
    </row>
    <row r="30" spans="1:14">
      <c r="A30" s="1172"/>
      <c r="B30" s="1176"/>
      <c r="C30" s="1173"/>
      <c r="D30" s="1173"/>
      <c r="E30" s="1175"/>
      <c r="F30" s="1168"/>
      <c r="G30" s="1220"/>
      <c r="H30" s="1169"/>
      <c r="I30" s="1167"/>
      <c r="J30" s="1228"/>
      <c r="K30" s="1169"/>
      <c r="L30" s="1178" t="s">
        <v>993</v>
      </c>
      <c r="M30" s="1171">
        <f>G30*J30</f>
        <v>0</v>
      </c>
      <c r="N30" s="701"/>
    </row>
    <row r="31" spans="1:14">
      <c r="A31" s="1172"/>
      <c r="B31" s="1176"/>
      <c r="C31" s="1173"/>
      <c r="D31" s="1173"/>
      <c r="E31" s="1175"/>
      <c r="F31" s="1168"/>
      <c r="G31" s="1220"/>
      <c r="H31" s="1169"/>
      <c r="I31" s="1167"/>
      <c r="J31" s="1228"/>
      <c r="K31" s="1169"/>
      <c r="L31" s="1187" t="s">
        <v>994</v>
      </c>
      <c r="M31" s="1171"/>
      <c r="N31" s="701"/>
    </row>
    <row r="32" spans="1:14">
      <c r="A32" s="1172"/>
      <c r="B32" s="1176"/>
      <c r="C32" s="1173"/>
      <c r="D32" s="1173"/>
      <c r="E32" s="1175"/>
      <c r="F32" s="1168" t="s">
        <v>348</v>
      </c>
      <c r="G32" s="1220">
        <v>400</v>
      </c>
      <c r="H32" s="1169" t="s">
        <v>349</v>
      </c>
      <c r="I32" s="1167" t="s">
        <v>350</v>
      </c>
      <c r="J32" s="1228">
        <v>2</v>
      </c>
      <c r="K32" s="1169" t="s">
        <v>351</v>
      </c>
      <c r="L32" s="1209" t="s">
        <v>584</v>
      </c>
      <c r="M32" s="1171">
        <f>G32*J32</f>
        <v>800</v>
      </c>
      <c r="N32" s="701"/>
    </row>
    <row r="33" spans="1:14" ht="25.2" thickBot="1">
      <c r="A33" s="1188"/>
      <c r="B33" s="1189"/>
      <c r="C33" s="1190"/>
      <c r="D33" s="1190"/>
      <c r="E33" s="1191"/>
      <c r="F33" s="1192"/>
      <c r="G33" s="1221"/>
      <c r="H33" s="1193"/>
      <c r="I33" s="1194"/>
      <c r="J33" s="1229"/>
      <c r="K33" s="1193"/>
      <c r="L33" s="1210" t="s">
        <v>1408</v>
      </c>
      <c r="M33" s="1171">
        <f>G33*J33</f>
        <v>0</v>
      </c>
      <c r="N33" s="701"/>
    </row>
    <row r="34" spans="1:14">
      <c r="A34" s="1211"/>
      <c r="B34" s="1212"/>
      <c r="C34" s="1211"/>
      <c r="D34" s="1211"/>
      <c r="E34" s="1213"/>
      <c r="F34" s="1214"/>
      <c r="G34" s="1222"/>
      <c r="H34" s="1214"/>
      <c r="I34" s="1214"/>
      <c r="J34" s="1230"/>
      <c r="K34" s="1214"/>
      <c r="L34" s="1215"/>
      <c r="M34" s="1171"/>
      <c r="N34" s="701"/>
    </row>
    <row r="35" spans="1:14">
      <c r="A35" s="1172"/>
      <c r="B35" s="1176"/>
      <c r="C35" s="1173"/>
      <c r="D35" s="1173"/>
      <c r="E35" s="1175"/>
      <c r="F35" s="1168" t="s">
        <v>348</v>
      </c>
      <c r="G35" s="1220">
        <v>315</v>
      </c>
      <c r="H35" s="1169" t="s">
        <v>349</v>
      </c>
      <c r="I35" s="1167" t="s">
        <v>350</v>
      </c>
      <c r="J35" s="1228">
        <v>5</v>
      </c>
      <c r="K35" s="1169" t="s">
        <v>351</v>
      </c>
      <c r="L35" s="1209" t="s">
        <v>995</v>
      </c>
      <c r="M35" s="1171">
        <f>G35*J35</f>
        <v>1575</v>
      </c>
      <c r="N35" s="701"/>
    </row>
    <row r="36" spans="1:14">
      <c r="A36" s="1172"/>
      <c r="B36" s="1176"/>
      <c r="C36" s="1173"/>
      <c r="D36" s="1173"/>
      <c r="E36" s="1175"/>
      <c r="F36" s="1168"/>
      <c r="G36" s="1220"/>
      <c r="H36" s="1169"/>
      <c r="I36" s="1167"/>
      <c r="J36" s="1228"/>
      <c r="K36" s="1169"/>
      <c r="L36" s="1180" t="s">
        <v>1010</v>
      </c>
      <c r="M36" s="1171">
        <f>G36*J36</f>
        <v>0</v>
      </c>
      <c r="N36" s="701"/>
    </row>
    <row r="37" spans="1:14">
      <c r="A37" s="1172"/>
      <c r="B37" s="1176"/>
      <c r="C37" s="1173"/>
      <c r="D37" s="1173"/>
      <c r="E37" s="1175"/>
      <c r="F37" s="1168"/>
      <c r="G37" s="1220"/>
      <c r="H37" s="1169"/>
      <c r="I37" s="1167"/>
      <c r="J37" s="1228"/>
      <c r="K37" s="1169"/>
      <c r="L37" s="1178" t="s">
        <v>1011</v>
      </c>
      <c r="M37" s="1171">
        <f>G37*J37</f>
        <v>0</v>
      </c>
      <c r="N37" s="701"/>
    </row>
    <row r="38" spans="1:14">
      <c r="A38" s="1172"/>
      <c r="B38" s="1176"/>
      <c r="C38" s="1173"/>
      <c r="D38" s="1173"/>
      <c r="E38" s="1175"/>
      <c r="F38" s="1168"/>
      <c r="G38" s="1220"/>
      <c r="H38" s="1169"/>
      <c r="I38" s="1167"/>
      <c r="J38" s="1228"/>
      <c r="K38" s="1169"/>
      <c r="L38" s="1178" t="s">
        <v>1012</v>
      </c>
      <c r="M38" s="1171"/>
      <c r="N38" s="701"/>
    </row>
    <row r="39" spans="1:14">
      <c r="A39" s="1172"/>
      <c r="B39" s="1176"/>
      <c r="C39" s="1173"/>
      <c r="D39" s="1173"/>
      <c r="E39" s="1175"/>
      <c r="F39" s="1168"/>
      <c r="G39" s="1220"/>
      <c r="H39" s="1169"/>
      <c r="I39" s="1167"/>
      <c r="J39" s="1228"/>
      <c r="K39" s="1169"/>
      <c r="L39" s="1180" t="s">
        <v>1013</v>
      </c>
      <c r="M39" s="1171"/>
      <c r="N39" s="701"/>
    </row>
    <row r="40" spans="1:14">
      <c r="A40" s="1172"/>
      <c r="B40" s="1176"/>
      <c r="C40" s="1173"/>
      <c r="D40" s="1173"/>
      <c r="E40" s="1175"/>
      <c r="F40" s="1168" t="s">
        <v>348</v>
      </c>
      <c r="G40" s="1219">
        <v>250</v>
      </c>
      <c r="H40" s="1169" t="s">
        <v>349</v>
      </c>
      <c r="I40" s="1167" t="s">
        <v>350</v>
      </c>
      <c r="J40" s="1227">
        <v>13</v>
      </c>
      <c r="K40" s="1169" t="s">
        <v>351</v>
      </c>
      <c r="L40" s="1180" t="s">
        <v>996</v>
      </c>
      <c r="M40" s="1171">
        <f t="shared" ref="M40:M45" si="2">G40*J40</f>
        <v>3250</v>
      </c>
      <c r="N40" s="701"/>
    </row>
    <row r="41" spans="1:14">
      <c r="A41" s="1172"/>
      <c r="B41" s="1176"/>
      <c r="C41" s="1173"/>
      <c r="D41" s="1173"/>
      <c r="E41" s="1175"/>
      <c r="F41" s="1168"/>
      <c r="G41" s="1220"/>
      <c r="H41" s="1169"/>
      <c r="I41" s="1167"/>
      <c r="J41" s="1228"/>
      <c r="K41" s="1169"/>
      <c r="L41" s="1178" t="s">
        <v>997</v>
      </c>
      <c r="M41" s="1171">
        <f t="shared" si="2"/>
        <v>0</v>
      </c>
      <c r="N41" s="701"/>
    </row>
    <row r="42" spans="1:14" hidden="1">
      <c r="A42" s="1172"/>
      <c r="B42" s="1176"/>
      <c r="C42" s="1173"/>
      <c r="D42" s="1173"/>
      <c r="E42" s="1175"/>
      <c r="F42" s="1168"/>
      <c r="G42" s="1220"/>
      <c r="H42" s="1169"/>
      <c r="I42" s="1167"/>
      <c r="J42" s="1228"/>
      <c r="K42" s="1169"/>
      <c r="L42" s="1178"/>
      <c r="M42" s="1171">
        <f t="shared" si="2"/>
        <v>0</v>
      </c>
      <c r="N42" s="701"/>
    </row>
    <row r="43" spans="1:14">
      <c r="A43" s="1172"/>
      <c r="B43" s="1176"/>
      <c r="C43" s="1173"/>
      <c r="D43" s="1173"/>
      <c r="E43" s="1175"/>
      <c r="F43" s="1168"/>
      <c r="G43" s="1220"/>
      <c r="H43" s="1169"/>
      <c r="I43" s="1167"/>
      <c r="J43" s="1228"/>
      <c r="K43" s="1169"/>
      <c r="L43" s="1180" t="s">
        <v>1409</v>
      </c>
      <c r="M43" s="1171">
        <f t="shared" si="2"/>
        <v>0</v>
      </c>
      <c r="N43" s="701"/>
    </row>
    <row r="44" spans="1:14">
      <c r="A44" s="1172"/>
      <c r="B44" s="1176"/>
      <c r="C44" s="1173"/>
      <c r="D44" s="1173"/>
      <c r="E44" s="1175"/>
      <c r="F44" s="1168"/>
      <c r="G44" s="1220"/>
      <c r="H44" s="1169"/>
      <c r="I44" s="1167"/>
      <c r="J44" s="1228"/>
      <c r="K44" s="1169"/>
      <c r="L44" s="1178" t="s">
        <v>1410</v>
      </c>
      <c r="M44" s="1171">
        <f t="shared" si="2"/>
        <v>0</v>
      </c>
      <c r="N44" s="701"/>
    </row>
    <row r="45" spans="1:14">
      <c r="A45" s="1172"/>
      <c r="B45" s="1176"/>
      <c r="C45" s="1173"/>
      <c r="D45" s="1173"/>
      <c r="E45" s="1175"/>
      <c r="F45" s="1168"/>
      <c r="G45" s="1220"/>
      <c r="H45" s="1169"/>
      <c r="I45" s="1167"/>
      <c r="J45" s="1228"/>
      <c r="K45" s="1169"/>
      <c r="L45" s="1178" t="s">
        <v>1411</v>
      </c>
      <c r="M45" s="1171">
        <f t="shared" si="2"/>
        <v>0</v>
      </c>
      <c r="N45" s="701"/>
    </row>
    <row r="46" spans="1:14">
      <c r="A46" s="1172"/>
      <c r="B46" s="1176"/>
      <c r="C46" s="1173"/>
      <c r="D46" s="1173"/>
      <c r="E46" s="1175"/>
      <c r="F46" s="1168"/>
      <c r="G46" s="1220"/>
      <c r="H46" s="1169"/>
      <c r="I46" s="1167"/>
      <c r="J46" s="1228"/>
      <c r="K46" s="1169"/>
      <c r="L46" s="1178" t="s">
        <v>1412</v>
      </c>
      <c r="M46" s="1171"/>
      <c r="N46" s="701"/>
    </row>
    <row r="47" spans="1:14">
      <c r="A47" s="1172"/>
      <c r="B47" s="1176"/>
      <c r="C47" s="1173"/>
      <c r="D47" s="1173"/>
      <c r="E47" s="1175"/>
      <c r="F47" s="1168"/>
      <c r="G47" s="1220"/>
      <c r="H47" s="1169"/>
      <c r="I47" s="1167"/>
      <c r="J47" s="1228"/>
      <c r="K47" s="1169"/>
      <c r="L47" s="1178" t="s">
        <v>1413</v>
      </c>
      <c r="M47" s="1171"/>
      <c r="N47" s="701"/>
    </row>
    <row r="48" spans="1:14">
      <c r="A48" s="1172"/>
      <c r="B48" s="1176"/>
      <c r="C48" s="1173"/>
      <c r="D48" s="1173"/>
      <c r="E48" s="1175"/>
      <c r="F48" s="1168"/>
      <c r="G48" s="1220"/>
      <c r="H48" s="1169"/>
      <c r="I48" s="1167"/>
      <c r="J48" s="1228"/>
      <c r="K48" s="1169"/>
      <c r="L48" s="1178" t="s">
        <v>1414</v>
      </c>
      <c r="M48" s="1171"/>
      <c r="N48" s="701"/>
    </row>
    <row r="49" spans="1:14">
      <c r="A49" s="1172"/>
      <c r="B49" s="1176"/>
      <c r="C49" s="1173"/>
      <c r="D49" s="1173"/>
      <c r="E49" s="1175"/>
      <c r="F49" s="1168"/>
      <c r="G49" s="1220"/>
      <c r="H49" s="1169"/>
      <c r="I49" s="1167"/>
      <c r="J49" s="1228"/>
      <c r="K49" s="1169"/>
      <c r="L49" s="1178" t="s">
        <v>1415</v>
      </c>
      <c r="M49" s="1171"/>
      <c r="N49" s="701"/>
    </row>
    <row r="50" spans="1:14">
      <c r="A50" s="1172"/>
      <c r="B50" s="1176"/>
      <c r="C50" s="1173"/>
      <c r="D50" s="1173"/>
      <c r="E50" s="1175"/>
      <c r="F50" s="1168"/>
      <c r="G50" s="1220"/>
      <c r="H50" s="1169"/>
      <c r="I50" s="1167"/>
      <c r="J50" s="1228"/>
      <c r="K50" s="1169"/>
      <c r="L50" s="1178" t="s">
        <v>1416</v>
      </c>
      <c r="M50" s="1171"/>
      <c r="N50" s="701"/>
    </row>
    <row r="51" spans="1:14">
      <c r="A51" s="1172"/>
      <c r="B51" s="1176"/>
      <c r="C51" s="1173"/>
      <c r="D51" s="1173"/>
      <c r="E51" s="1175"/>
      <c r="F51" s="1168"/>
      <c r="G51" s="1220"/>
      <c r="H51" s="1169"/>
      <c r="I51" s="1167"/>
      <c r="J51" s="1228"/>
      <c r="K51" s="1169"/>
      <c r="L51" s="1178" t="s">
        <v>1417</v>
      </c>
      <c r="M51" s="1171"/>
      <c r="N51" s="701"/>
    </row>
    <row r="52" spans="1:14">
      <c r="A52" s="1172"/>
      <c r="B52" s="1176"/>
      <c r="C52" s="1173"/>
      <c r="D52" s="1173"/>
      <c r="E52" s="1175"/>
      <c r="F52" s="1168"/>
      <c r="G52" s="1220"/>
      <c r="H52" s="1169"/>
      <c r="I52" s="1167"/>
      <c r="J52" s="1228"/>
      <c r="K52" s="1169"/>
      <c r="L52" s="1178" t="s">
        <v>1418</v>
      </c>
      <c r="M52" s="1171"/>
      <c r="N52" s="701"/>
    </row>
    <row r="53" spans="1:14">
      <c r="A53" s="1172"/>
      <c r="B53" s="1176"/>
      <c r="C53" s="1173"/>
      <c r="D53" s="1173"/>
      <c r="E53" s="1175"/>
      <c r="F53" s="1168"/>
      <c r="G53" s="1220"/>
      <c r="H53" s="1169"/>
      <c r="I53" s="1167"/>
      <c r="J53" s="1228"/>
      <c r="K53" s="1169"/>
      <c r="L53" s="1178" t="s">
        <v>1419</v>
      </c>
      <c r="M53" s="1171"/>
      <c r="N53" s="701"/>
    </row>
    <row r="54" spans="1:14">
      <c r="A54" s="1172"/>
      <c r="B54" s="1176"/>
      <c r="C54" s="1173"/>
      <c r="D54" s="1173"/>
      <c r="E54" s="1175"/>
      <c r="F54" s="1168" t="s">
        <v>348</v>
      </c>
      <c r="G54" s="1219">
        <v>160</v>
      </c>
      <c r="H54" s="1169" t="s">
        <v>349</v>
      </c>
      <c r="I54" s="1167" t="s">
        <v>350</v>
      </c>
      <c r="J54" s="1227">
        <v>9</v>
      </c>
      <c r="K54" s="1169" t="s">
        <v>351</v>
      </c>
      <c r="L54" s="1178" t="s">
        <v>1023</v>
      </c>
      <c r="M54" s="1171">
        <f t="shared" ref="M54:M63" si="3">G54*J54</f>
        <v>1440</v>
      </c>
      <c r="N54" s="701"/>
    </row>
    <row r="55" spans="1:14">
      <c r="A55" s="1172"/>
      <c r="B55" s="1176"/>
      <c r="C55" s="1173"/>
      <c r="D55" s="1173"/>
      <c r="E55" s="1175"/>
      <c r="F55" s="1168"/>
      <c r="G55" s="1220"/>
      <c r="H55" s="1169"/>
      <c r="I55" s="1167"/>
      <c r="J55" s="1228"/>
      <c r="K55" s="1169"/>
      <c r="L55" s="1178" t="s">
        <v>1024</v>
      </c>
      <c r="M55" s="1171"/>
      <c r="N55" s="701"/>
    </row>
    <row r="56" spans="1:14">
      <c r="A56" s="1172"/>
      <c r="B56" s="1176"/>
      <c r="C56" s="1173"/>
      <c r="D56" s="1173"/>
      <c r="E56" s="1175"/>
      <c r="F56" s="1168"/>
      <c r="G56" s="1220"/>
      <c r="H56" s="1169"/>
      <c r="I56" s="1167"/>
      <c r="J56" s="1228"/>
      <c r="K56" s="1169"/>
      <c r="L56" s="1178" t="s">
        <v>1025</v>
      </c>
      <c r="M56" s="1171">
        <f t="shared" si="3"/>
        <v>0</v>
      </c>
      <c r="N56" s="701"/>
    </row>
    <row r="57" spans="1:14">
      <c r="A57" s="1172"/>
      <c r="B57" s="1176"/>
      <c r="C57" s="1173"/>
      <c r="D57" s="1173"/>
      <c r="E57" s="1175"/>
      <c r="F57" s="1168"/>
      <c r="G57" s="1220"/>
      <c r="H57" s="1169"/>
      <c r="I57" s="1167"/>
      <c r="J57" s="1228"/>
      <c r="K57" s="1169"/>
      <c r="L57" s="1178" t="s">
        <v>1026</v>
      </c>
      <c r="M57" s="1171">
        <f t="shared" si="3"/>
        <v>0</v>
      </c>
      <c r="N57" s="701"/>
    </row>
    <row r="58" spans="1:14">
      <c r="A58" s="1172"/>
      <c r="B58" s="1176"/>
      <c r="C58" s="1173"/>
      <c r="D58" s="1173"/>
      <c r="E58" s="1175"/>
      <c r="F58" s="1168"/>
      <c r="G58" s="1220"/>
      <c r="H58" s="1169"/>
      <c r="I58" s="1167"/>
      <c r="J58" s="1228"/>
      <c r="K58" s="1169"/>
      <c r="L58" s="1178" t="s">
        <v>1027</v>
      </c>
      <c r="M58" s="1171">
        <f t="shared" si="3"/>
        <v>0</v>
      </c>
      <c r="N58" s="701"/>
    </row>
    <row r="59" spans="1:14">
      <c r="A59" s="1172"/>
      <c r="B59" s="1176"/>
      <c r="C59" s="1173"/>
      <c r="D59" s="1173"/>
      <c r="E59" s="1175"/>
      <c r="F59" s="1168"/>
      <c r="G59" s="1220"/>
      <c r="H59" s="1169"/>
      <c r="I59" s="1167"/>
      <c r="J59" s="1228"/>
      <c r="K59" s="1169"/>
      <c r="L59" s="1178" t="s">
        <v>1028</v>
      </c>
      <c r="M59" s="1171">
        <f t="shared" si="3"/>
        <v>0</v>
      </c>
      <c r="N59" s="701"/>
    </row>
    <row r="60" spans="1:14">
      <c r="A60" s="1172"/>
      <c r="B60" s="1176"/>
      <c r="C60" s="1173"/>
      <c r="D60" s="1173"/>
      <c r="E60" s="1175"/>
      <c r="F60" s="1168"/>
      <c r="G60" s="1220"/>
      <c r="H60" s="1169"/>
      <c r="I60" s="1167"/>
      <c r="J60" s="1228"/>
      <c r="K60" s="1169"/>
      <c r="L60" s="1178" t="s">
        <v>1029</v>
      </c>
      <c r="M60" s="1171">
        <f t="shared" si="3"/>
        <v>0</v>
      </c>
      <c r="N60" s="701"/>
    </row>
    <row r="61" spans="1:14">
      <c r="A61" s="1172"/>
      <c r="B61" s="1176"/>
      <c r="C61" s="1173"/>
      <c r="D61" s="1173"/>
      <c r="E61" s="1175"/>
      <c r="F61" s="1168"/>
      <c r="G61" s="1220"/>
      <c r="H61" s="1169"/>
      <c r="I61" s="1167"/>
      <c r="J61" s="1228"/>
      <c r="K61" s="1169"/>
      <c r="L61" s="1178" t="s">
        <v>1030</v>
      </c>
      <c r="M61" s="1171">
        <f t="shared" si="3"/>
        <v>0</v>
      </c>
      <c r="N61" s="701"/>
    </row>
    <row r="62" spans="1:14">
      <c r="A62" s="1172"/>
      <c r="B62" s="1176"/>
      <c r="C62" s="1173"/>
      <c r="D62" s="1173"/>
      <c r="E62" s="1175"/>
      <c r="F62" s="1168"/>
      <c r="G62" s="1220"/>
      <c r="H62" s="1169"/>
      <c r="I62" s="1167"/>
      <c r="J62" s="1228"/>
      <c r="K62" s="1169"/>
      <c r="L62" s="1187" t="s">
        <v>1031</v>
      </c>
      <c r="M62" s="1171">
        <f t="shared" si="3"/>
        <v>0</v>
      </c>
      <c r="N62" s="701"/>
    </row>
    <row r="63" spans="1:14">
      <c r="A63" s="1172"/>
      <c r="B63" s="1176"/>
      <c r="C63" s="1173"/>
      <c r="D63" s="1173"/>
      <c r="E63" s="1175"/>
      <c r="F63" s="1168" t="s">
        <v>348</v>
      </c>
      <c r="G63" s="1219">
        <v>100</v>
      </c>
      <c r="H63" s="1169" t="s">
        <v>349</v>
      </c>
      <c r="I63" s="1167" t="s">
        <v>350</v>
      </c>
      <c r="J63" s="1227">
        <v>1</v>
      </c>
      <c r="K63" s="1169" t="s">
        <v>351</v>
      </c>
      <c r="L63" s="1180" t="s">
        <v>585</v>
      </c>
      <c r="M63" s="1171">
        <f t="shared" si="3"/>
        <v>100</v>
      </c>
      <c r="N63" s="701"/>
    </row>
    <row r="64" spans="1:14" ht="22.2" hidden="1" customHeight="1">
      <c r="A64" s="1195"/>
      <c r="B64" s="1196"/>
      <c r="C64" s="1197"/>
      <c r="D64" s="1197"/>
      <c r="E64" s="1198"/>
      <c r="F64" s="1199"/>
      <c r="G64" s="1223"/>
      <c r="H64" s="1200"/>
      <c r="I64" s="1201"/>
      <c r="J64" s="1231"/>
      <c r="K64" s="1200"/>
      <c r="L64" s="1202"/>
      <c r="M64" s="1203"/>
    </row>
    <row r="65" spans="1:13">
      <c r="A65" s="1698" t="s">
        <v>355</v>
      </c>
      <c r="B65" s="1699"/>
      <c r="C65" s="1699"/>
      <c r="D65" s="1699"/>
      <c r="E65" s="1699"/>
      <c r="F65" s="1204"/>
      <c r="G65" s="1702">
        <f>M65</f>
        <v>33485</v>
      </c>
      <c r="H65" s="1702"/>
      <c r="I65" s="1702"/>
      <c r="J65" s="1703" t="s">
        <v>349</v>
      </c>
      <c r="K65" s="1703"/>
      <c r="L65" s="1704"/>
      <c r="M65" s="1205">
        <f>SUM(M5:M64)</f>
        <v>33485</v>
      </c>
    </row>
    <row r="66" spans="1:13" ht="7.5" customHeight="1" thickBot="1">
      <c r="A66" s="1700"/>
      <c r="B66" s="1701"/>
      <c r="C66" s="1701"/>
      <c r="D66" s="1701"/>
      <c r="E66" s="1701"/>
      <c r="F66" s="1192"/>
      <c r="G66" s="1224"/>
      <c r="H66" s="1206"/>
      <c r="I66" s="1206"/>
      <c r="J66" s="1232"/>
      <c r="K66" s="1206"/>
      <c r="L66" s="1207"/>
    </row>
    <row r="67" spans="1:13">
      <c r="G67" s="1225"/>
      <c r="L67" s="1208"/>
    </row>
  </sheetData>
  <mergeCells count="5">
    <mergeCell ref="A3:A4"/>
    <mergeCell ref="L3:L4"/>
    <mergeCell ref="A65:E66"/>
    <mergeCell ref="G65:I65"/>
    <mergeCell ref="J65:L65"/>
  </mergeCells>
  <pageMargins left="0.59055118110236227" right="0.39370078740157483" top="0.78740157480314965" bottom="0.39370078740157483" header="0.31496062992125984" footer="0.31496062992125984"/>
  <pageSetup paperSize="9" scale="90" firstPageNumber="30" orientation="portrait" r:id="rId1"/>
  <headerFooter>
    <oddFooter xml:space="preserve">&amp;C
84-2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3905" r:id="rId4" name="Check Box 1">
              <controlPr defaultSize="0" autoFill="0" autoLine="0" autoPict="0">
                <anchor moveWithCells="1">
                  <from>
                    <xdr:col>4</xdr:col>
                    <xdr:colOff>121920</xdr:colOff>
                    <xdr:row>18</xdr:row>
                    <xdr:rowOff>7620</xdr:rowOff>
                  </from>
                  <to>
                    <xdr:col>4</xdr:col>
                    <xdr:colOff>426720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6" r:id="rId5" name="Check Box 2">
              <controlPr defaultSize="0" autoFill="0" autoLine="0" autoPict="0">
                <anchor moveWithCells="1">
                  <from>
                    <xdr:col>4</xdr:col>
                    <xdr:colOff>121920</xdr:colOff>
                    <xdr:row>19</xdr:row>
                    <xdr:rowOff>7620</xdr:rowOff>
                  </from>
                  <to>
                    <xdr:col>4</xdr:col>
                    <xdr:colOff>426720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7" r:id="rId6" name="Check Box 3">
              <controlPr defaultSize="0" autoFill="0" autoLine="0" autoPict="0">
                <anchor moveWithCells="1">
                  <from>
                    <xdr:col>4</xdr:col>
                    <xdr:colOff>121920</xdr:colOff>
                    <xdr:row>20</xdr:row>
                    <xdr:rowOff>7620</xdr:rowOff>
                  </from>
                  <to>
                    <xdr:col>4</xdr:col>
                    <xdr:colOff>426720</xdr:colOff>
                    <xdr:row>21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8" r:id="rId7" name="Check Box 4">
              <controlPr defaultSize="0" autoFill="0" autoLine="0" autoPict="0">
                <anchor moveWithCells="1">
                  <from>
                    <xdr:col>4</xdr:col>
                    <xdr:colOff>114300</xdr:colOff>
                    <xdr:row>18</xdr:row>
                    <xdr:rowOff>7620</xdr:rowOff>
                  </from>
                  <to>
                    <xdr:col>4</xdr:col>
                    <xdr:colOff>419100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09" r:id="rId8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19</xdr:row>
                    <xdr:rowOff>7620</xdr:rowOff>
                  </from>
                  <to>
                    <xdr:col>4</xdr:col>
                    <xdr:colOff>419100</xdr:colOff>
                    <xdr:row>20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3910" r:id="rId9" name="Check Box 6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7620</xdr:rowOff>
                  </from>
                  <to>
                    <xdr:col>4</xdr:col>
                    <xdr:colOff>419100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9"/>
  <sheetViews>
    <sheetView showGridLines="0" view="pageBreakPreview" topLeftCell="A13" zoomScaleNormal="98" zoomScaleSheetLayoutView="100" workbookViewId="0">
      <selection activeCell="I26" sqref="I26"/>
    </sheetView>
  </sheetViews>
  <sheetFormatPr defaultColWidth="9" defaultRowHeight="21"/>
  <cols>
    <col min="1" max="1" width="6.19921875" style="84" customWidth="1"/>
    <col min="2" max="4" width="9.59765625" style="84" customWidth="1"/>
    <col min="5" max="5" width="9.69921875" style="84" customWidth="1"/>
    <col min="6" max="6" width="12.69921875" style="84" customWidth="1"/>
    <col min="7" max="7" width="11.3984375" style="84" customWidth="1"/>
    <col min="8" max="8" width="9.59765625" style="84" customWidth="1"/>
    <col min="9" max="9" width="11.19921875" style="84" customWidth="1"/>
    <col min="10" max="10" width="12.8984375" style="84" customWidth="1"/>
    <col min="11" max="11" width="11.59765625" style="84" customWidth="1"/>
    <col min="12" max="12" width="14.59765625" style="84" customWidth="1"/>
    <col min="13" max="14" width="9" style="84"/>
    <col min="15" max="15" width="6.19921875" style="84" customWidth="1"/>
    <col min="16" max="17" width="13.3984375" style="84" customWidth="1"/>
    <col min="18" max="16384" width="9" style="84"/>
  </cols>
  <sheetData>
    <row r="1" spans="1:17" ht="24.6">
      <c r="B1" s="755" t="s">
        <v>1327</v>
      </c>
      <c r="C1" s="756"/>
    </row>
    <row r="2" spans="1:17" ht="24.6">
      <c r="A2" s="946" t="s">
        <v>1328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17" s="279" customFormat="1" ht="21.6" customHeight="1">
      <c r="B3" s="280" t="s">
        <v>710</v>
      </c>
      <c r="C3" s="956" t="s">
        <v>950</v>
      </c>
      <c r="E3" s="280" t="s">
        <v>708</v>
      </c>
      <c r="F3" s="954" t="str">
        <f>'4.1.2ข้อมูลหม้อแปลง'!B19</f>
        <v>9806 - 020017405371</v>
      </c>
      <c r="G3" s="947"/>
      <c r="H3" s="951"/>
      <c r="I3" s="280" t="s">
        <v>709</v>
      </c>
      <c r="J3" s="956">
        <f>'4.1.2ข้อมูลหม้อแปลง'!C19</f>
        <v>27669524</v>
      </c>
      <c r="K3" s="385"/>
      <c r="L3" s="397"/>
      <c r="O3" s="953"/>
      <c r="P3" s="398"/>
      <c r="Q3" s="398"/>
    </row>
    <row r="4" spans="1:17" ht="10.5" customHeight="1">
      <c r="O4" s="953"/>
      <c r="P4" s="398"/>
      <c r="Q4" s="398"/>
    </row>
    <row r="5" spans="1:17" ht="19.5" customHeight="1">
      <c r="A5" s="1072"/>
      <c r="B5" s="1073" t="s">
        <v>356</v>
      </c>
      <c r="C5" s="1073"/>
      <c r="D5" s="1073"/>
      <c r="E5" s="1073"/>
      <c r="F5" s="1073" t="s">
        <v>363</v>
      </c>
      <c r="G5" s="1074"/>
      <c r="H5" s="1954" t="s">
        <v>1095</v>
      </c>
      <c r="I5" s="1797" t="s">
        <v>1096</v>
      </c>
      <c r="J5" s="1075"/>
      <c r="K5" s="1957" t="s">
        <v>1097</v>
      </c>
      <c r="L5" s="1075"/>
      <c r="O5" s="953"/>
      <c r="P5" s="398"/>
      <c r="Q5" s="398"/>
    </row>
    <row r="6" spans="1:17" ht="19.5" customHeight="1">
      <c r="A6" s="1076" t="s">
        <v>309</v>
      </c>
      <c r="B6" s="1077" t="s">
        <v>357</v>
      </c>
      <c r="C6" s="1077" t="s">
        <v>359</v>
      </c>
      <c r="D6" s="1077" t="s">
        <v>360</v>
      </c>
      <c r="E6" s="1077" t="s">
        <v>361</v>
      </c>
      <c r="F6" s="1077" t="s">
        <v>364</v>
      </c>
      <c r="G6" s="1078" t="s">
        <v>361</v>
      </c>
      <c r="H6" s="1955"/>
      <c r="I6" s="1797"/>
      <c r="J6" s="1079" t="s">
        <v>184</v>
      </c>
      <c r="K6" s="1958"/>
      <c r="L6" s="1079" t="s">
        <v>186</v>
      </c>
      <c r="O6" s="397"/>
      <c r="P6" s="398"/>
      <c r="Q6" s="398"/>
    </row>
    <row r="7" spans="1:17" ht="19.5" customHeight="1">
      <c r="A7" s="1080"/>
      <c r="B7" s="1081" t="s">
        <v>358</v>
      </c>
      <c r="C7" s="1081" t="s">
        <v>358</v>
      </c>
      <c r="D7" s="1081" t="s">
        <v>358</v>
      </c>
      <c r="E7" s="1081" t="s">
        <v>362</v>
      </c>
      <c r="F7" s="1081" t="s">
        <v>365</v>
      </c>
      <c r="G7" s="1082" t="s">
        <v>362</v>
      </c>
      <c r="H7" s="1956"/>
      <c r="I7" s="1797"/>
      <c r="J7" s="1083" t="s">
        <v>185</v>
      </c>
      <c r="K7" s="1959"/>
      <c r="L7" s="1083" t="s">
        <v>187</v>
      </c>
      <c r="M7" s="402" t="s">
        <v>707</v>
      </c>
      <c r="O7" s="397"/>
      <c r="P7" s="398"/>
      <c r="Q7" s="398"/>
    </row>
    <row r="8" spans="1:17" ht="21.75" customHeight="1">
      <c r="A8" s="390" t="s">
        <v>316</v>
      </c>
      <c r="B8" s="950">
        <f>' ข้อมูลการใช้ไฟฟ้า '!B34</f>
        <v>1348.23</v>
      </c>
      <c r="C8" s="950">
        <f>' ข้อมูลการใช้ไฟฟ้า '!C34</f>
        <v>1031</v>
      </c>
      <c r="D8" s="950">
        <f>' ข้อมูลการใช้ไฟฟ้า '!D34</f>
        <v>912</v>
      </c>
      <c r="E8" s="950">
        <f>' ข้อมูลการใช้ไฟฟ้า '!E34</f>
        <v>99567.77</v>
      </c>
      <c r="F8" s="950">
        <f>' ข้อมูลการใช้ไฟฟ้า '!F34</f>
        <v>589654</v>
      </c>
      <c r="G8" s="950">
        <f>I8-E8</f>
        <v>1941823.23</v>
      </c>
      <c r="H8" s="950">
        <f>'4.1.2การใช้ไฟฟ้า_63'!H8</f>
        <v>717.34</v>
      </c>
      <c r="I8" s="950">
        <f>' ข้อมูลการใช้ไฟฟ้า '!G34</f>
        <v>2041391</v>
      </c>
      <c r="J8" s="952">
        <f>+F8*100/(MAX(B8:D8)*24*M8)</f>
        <v>58.784161376377263</v>
      </c>
      <c r="K8" s="952">
        <f>MAX(B8:D8)/(SQRT((MAX(B8:D8)^2+(H8)^2)))</f>
        <v>0.88281906848888592</v>
      </c>
      <c r="L8" s="952">
        <f>+I8/F8</f>
        <v>3.4620150121935915</v>
      </c>
      <c r="M8" s="402">
        <v>31</v>
      </c>
      <c r="O8" s="397"/>
      <c r="P8" s="398"/>
      <c r="Q8" s="398"/>
    </row>
    <row r="9" spans="1:17" ht="21.75" customHeight="1">
      <c r="A9" s="390" t="s">
        <v>317</v>
      </c>
      <c r="B9" s="950">
        <f>' ข้อมูลการใช้ไฟฟ้า '!B35</f>
        <v>2302.66</v>
      </c>
      <c r="C9" s="950">
        <f>' ข้อมูลการใช้ไฟฟ้า '!C35</f>
        <v>1429.24</v>
      </c>
      <c r="D9" s="950">
        <f>' ข้อมูลการใช้ไฟฟ้า '!D35</f>
        <v>1151.33</v>
      </c>
      <c r="E9" s="950">
        <f>' ข้อมูลการใช้ไฟฟ้า '!E35</f>
        <v>170719.21</v>
      </c>
      <c r="F9" s="950">
        <f>' ข้อมูลการใช้ไฟฟ้า '!F35</f>
        <v>664198</v>
      </c>
      <c r="G9" s="950">
        <f t="shared" ref="G9:G19" si="0">I9-E9</f>
        <v>2243967.2200000002</v>
      </c>
      <c r="H9" s="950">
        <f>'4.1.2การใช้ไฟฟ้า_63'!H9</f>
        <v>956.48</v>
      </c>
      <c r="I9" s="950">
        <f>' ข้อมูลการใช้ไฟฟ้า '!G35</f>
        <v>2414686.4300000002</v>
      </c>
      <c r="J9" s="952">
        <f t="shared" ref="J9:J19" si="1">+F9*100/(MAX(B9:D9)*24*M9)</f>
        <v>42.923830741506819</v>
      </c>
      <c r="K9" s="952">
        <f t="shared" ref="K9:K19" si="2">MAX(B9:D9)/(SQRT((MAX(B9:D9)^2+(H9)^2)))</f>
        <v>0.92349807143851703</v>
      </c>
      <c r="L9" s="952">
        <f t="shared" ref="L9:L19" si="3">+I9/F9</f>
        <v>3.6354918713997937</v>
      </c>
      <c r="M9" s="402">
        <v>28</v>
      </c>
      <c r="O9" s="397"/>
      <c r="P9" s="398"/>
      <c r="Q9" s="398"/>
    </row>
    <row r="10" spans="1:17" ht="21.75" customHeight="1">
      <c r="A10" s="390" t="s">
        <v>318</v>
      </c>
      <c r="B10" s="950">
        <f>' ข้อมูลการใช้ไฟฟ้า '!B36</f>
        <v>3180.27</v>
      </c>
      <c r="C10" s="950">
        <f>' ข้อมูลการใช้ไฟฟ้า '!C36</f>
        <v>1788.9</v>
      </c>
      <c r="D10" s="950">
        <f>' ข้อมูลการใช้ไฟฟ้า '!D36</f>
        <v>1391.37</v>
      </c>
      <c r="E10" s="950">
        <f>' ข้อมูลการใช้ไฟฟ้า '!E36</f>
        <v>235785.22</v>
      </c>
      <c r="F10" s="950">
        <f>' ข้อมูลการใช้ไฟฟ้า '!F36</f>
        <v>902403</v>
      </c>
      <c r="G10" s="950">
        <f t="shared" si="0"/>
        <v>3191741.25</v>
      </c>
      <c r="H10" s="950">
        <f>'4.1.2การใช้ไฟฟ้า_63'!H10</f>
        <v>994.8</v>
      </c>
      <c r="I10" s="950">
        <f>' ข้อมูลการใช้ไฟฟ้า '!G36</f>
        <v>3427526.47</v>
      </c>
      <c r="J10" s="952">
        <f t="shared" si="1"/>
        <v>38.138499500498895</v>
      </c>
      <c r="K10" s="952">
        <f t="shared" si="2"/>
        <v>0.95439744086090705</v>
      </c>
      <c r="L10" s="952">
        <f t="shared" si="3"/>
        <v>3.7982214930579801</v>
      </c>
      <c r="M10" s="402">
        <v>31</v>
      </c>
      <c r="O10" s="397"/>
      <c r="P10" s="398"/>
      <c r="Q10" s="398"/>
    </row>
    <row r="11" spans="1:17" ht="21.75" customHeight="1">
      <c r="A11" s="390" t="s">
        <v>319</v>
      </c>
      <c r="B11" s="950">
        <f>' ข้อมูลการใช้ไฟฟ้า '!B37</f>
        <v>2617.25</v>
      </c>
      <c r="C11" s="950">
        <f>' ข้อมูลการใช้ไฟฟ้า '!C37</f>
        <v>1744.83</v>
      </c>
      <c r="D11" s="950">
        <f>' ข้อมูลการใช้ไฟฟ้า '!D37</f>
        <v>1344.98</v>
      </c>
      <c r="E11" s="950">
        <f>' ข้อมูลการใช้ไฟฟ้า '!E37</f>
        <v>194042.92</v>
      </c>
      <c r="F11" s="950">
        <f>' ข้อมูลการใช้ไฟฟ้า '!F37</f>
        <v>655039.89</v>
      </c>
      <c r="G11" s="950">
        <f t="shared" si="0"/>
        <v>2178101.71</v>
      </c>
      <c r="H11" s="950">
        <f>'4.1.2การใช้ไฟฟ้า_63'!H11</f>
        <v>1033.92</v>
      </c>
      <c r="I11" s="950">
        <f>' ข้อมูลการใช้ไฟฟ้า '!G37</f>
        <v>2372144.63</v>
      </c>
      <c r="J11" s="952">
        <f t="shared" si="1"/>
        <v>34.760822428121116</v>
      </c>
      <c r="K11" s="952">
        <f t="shared" si="2"/>
        <v>0.93005870621619713</v>
      </c>
      <c r="L11" s="952">
        <f t="shared" si="3"/>
        <v>3.6213743105019143</v>
      </c>
      <c r="M11" s="402">
        <v>30</v>
      </c>
      <c r="O11" s="397"/>
      <c r="P11" s="398"/>
      <c r="Q11" s="398"/>
    </row>
    <row r="12" spans="1:17" ht="21.75" customHeight="1">
      <c r="A12" s="390" t="s">
        <v>320</v>
      </c>
      <c r="B12" s="950">
        <f>' ข้อมูลการใช้ไฟฟ้า '!B38</f>
        <v>2811.82</v>
      </c>
      <c r="C12" s="950">
        <f>' ข้อมูลการใช้ไฟฟ้า '!C38</f>
        <v>1656.28</v>
      </c>
      <c r="D12" s="950">
        <f>' ข้อมูลการใช้ไฟฟ้า '!D38</f>
        <v>1194.06</v>
      </c>
      <c r="E12" s="950">
        <f>' ข้อมูลการใช้ไฟฟ้า '!E38</f>
        <v>208468.33</v>
      </c>
      <c r="F12" s="950">
        <f>' ข้อมูลการใช้ไฟฟ้า '!F38</f>
        <v>729918.87</v>
      </c>
      <c r="G12" s="950">
        <f t="shared" si="0"/>
        <v>2512065.9899999998</v>
      </c>
      <c r="H12" s="950">
        <f>'4.1.2การใช้ไฟฟ้า_63'!H12</f>
        <v>1393.75</v>
      </c>
      <c r="I12" s="950">
        <f>' ข้อมูลการใช้ไฟฟ้า '!G38</f>
        <v>2720534.32</v>
      </c>
      <c r="J12" s="952">
        <f t="shared" si="1"/>
        <v>34.891058104715093</v>
      </c>
      <c r="K12" s="952">
        <f t="shared" si="2"/>
        <v>0.8959717077163516</v>
      </c>
      <c r="L12" s="952">
        <f t="shared" si="3"/>
        <v>3.7271735693036678</v>
      </c>
      <c r="M12" s="402">
        <v>31</v>
      </c>
      <c r="O12" s="397"/>
      <c r="P12" s="398"/>
      <c r="Q12" s="398"/>
    </row>
    <row r="13" spans="1:17" ht="21.75" customHeight="1">
      <c r="A13" s="390" t="s">
        <v>321</v>
      </c>
      <c r="B13" s="950">
        <f>' ข้อมูลการใช้ไฟฟ้า '!B39</f>
        <v>2621.34</v>
      </c>
      <c r="C13" s="950">
        <f>' ข้อมูลการใช้ไฟฟ้า '!C39</f>
        <v>1668.12</v>
      </c>
      <c r="D13" s="950">
        <f>' ข้อมูลการใช้ไฟฟ้า '!D39</f>
        <v>953.21</v>
      </c>
      <c r="E13" s="950">
        <f>' ข้อมูลการใช้ไฟฟ้า '!E39</f>
        <v>194346.15</v>
      </c>
      <c r="F13" s="950">
        <f>' ข้อมูลการใช้ไฟฟ้า '!F39</f>
        <v>699023</v>
      </c>
      <c r="G13" s="950">
        <f t="shared" si="0"/>
        <v>2471875.96</v>
      </c>
      <c r="H13" s="950">
        <f>'4.1.2การใช้ไฟฟ้า_63'!H13</f>
        <v>1473.64</v>
      </c>
      <c r="I13" s="950">
        <f>' ข้อมูลการใช้ไฟฟ้า '!G39</f>
        <v>2666222.11</v>
      </c>
      <c r="J13" s="952">
        <f t="shared" si="1"/>
        <v>37.036984053109393</v>
      </c>
      <c r="K13" s="952">
        <f t="shared" si="2"/>
        <v>0.87169824341148683</v>
      </c>
      <c r="L13" s="952">
        <f t="shared" si="3"/>
        <v>3.8142122791381685</v>
      </c>
      <c r="M13" s="402">
        <v>30</v>
      </c>
      <c r="O13" s="397"/>
      <c r="P13" s="398"/>
      <c r="Q13" s="398"/>
    </row>
    <row r="14" spans="1:17" ht="21.75" customHeight="1">
      <c r="A14" s="390" t="s">
        <v>322</v>
      </c>
      <c r="B14" s="950">
        <f>' ข้อมูลการใช้ไฟฟ้า '!B40</f>
        <v>2660.03</v>
      </c>
      <c r="C14" s="950">
        <f>' ข้อมูลการใช้ไฟฟ้า '!C40</f>
        <v>1468.97</v>
      </c>
      <c r="D14" s="950">
        <f>' ข้อมูลการใช้ไฟฟ้า '!D40</f>
        <v>1071.95</v>
      </c>
      <c r="E14" s="950">
        <f>' ข้อมูลการใช้ไฟฟ้า '!E40</f>
        <v>195027.49</v>
      </c>
      <c r="F14" s="950">
        <f>' ข้อมูลการใช้ไฟฟ้า '!F40</f>
        <v>679697</v>
      </c>
      <c r="G14" s="950">
        <f t="shared" si="0"/>
        <v>2360147.1399999997</v>
      </c>
      <c r="H14" s="950">
        <f>'4.1.2การใช้ไฟฟ้า_63'!H14</f>
        <v>1672.54</v>
      </c>
      <c r="I14" s="950">
        <f>' ข้อมูลการใช้ไฟฟ้า '!G40</f>
        <v>2555174.63</v>
      </c>
      <c r="J14" s="952">
        <f t="shared" si="1"/>
        <v>34.344395986479093</v>
      </c>
      <c r="K14" s="952">
        <f t="shared" si="2"/>
        <v>0.84656181385652018</v>
      </c>
      <c r="L14" s="952">
        <f t="shared" si="3"/>
        <v>3.7592848430992043</v>
      </c>
      <c r="M14" s="402">
        <v>31</v>
      </c>
      <c r="O14" s="397"/>
      <c r="P14" s="398"/>
      <c r="Q14" s="398"/>
    </row>
    <row r="15" spans="1:17" ht="21.75" customHeight="1">
      <c r="A15" s="390" t="s">
        <v>323</v>
      </c>
      <c r="B15" s="950">
        <f>' ข้อมูลการใช้ไฟฟ้า '!B41</f>
        <v>2302.85</v>
      </c>
      <c r="C15" s="950">
        <f>' ข้อมูลการใช้ไฟฟ้า '!C41</f>
        <v>1389.65</v>
      </c>
      <c r="D15" s="950">
        <f>' ข้อมูลการใช้ไฟฟ้า '!D41</f>
        <v>952.9</v>
      </c>
      <c r="E15" s="950">
        <f>' ข้อมูลการใช้ไฟฟ้า '!E41</f>
        <v>170733.3</v>
      </c>
      <c r="F15" s="950">
        <f>' ข้อมูลการใช้ไฟฟ้า '!F41</f>
        <v>699194</v>
      </c>
      <c r="G15" s="950">
        <f t="shared" si="0"/>
        <v>2427908.9700000002</v>
      </c>
      <c r="H15" s="950">
        <f>'4.1.2การใช้ไฟฟ้า_63'!H15</f>
        <v>1353.97</v>
      </c>
      <c r="I15" s="950">
        <f>' ข้อมูลการใช้ไฟฟ้า '!G41</f>
        <v>2598642.27</v>
      </c>
      <c r="J15" s="952">
        <f t="shared" si="1"/>
        <v>40.80929638145907</v>
      </c>
      <c r="K15" s="952">
        <f t="shared" si="2"/>
        <v>0.86204014599689971</v>
      </c>
      <c r="L15" s="952">
        <f t="shared" si="3"/>
        <v>3.716625528823188</v>
      </c>
      <c r="M15" s="402">
        <v>31</v>
      </c>
      <c r="O15" s="397"/>
      <c r="P15" s="398"/>
      <c r="Q15" s="398"/>
    </row>
    <row r="16" spans="1:17" ht="21.75" customHeight="1">
      <c r="A16" s="390" t="s">
        <v>324</v>
      </c>
      <c r="B16" s="950">
        <f>' ข้อมูลการใช้ไฟฟ้า '!B42</f>
        <v>2183.8200000000002</v>
      </c>
      <c r="C16" s="950">
        <f>' ข้อมูลการใช้ไฟฟ้า '!C42</f>
        <v>1270</v>
      </c>
      <c r="D16" s="950">
        <f>' ข้อมูลการใช้ไฟฟ้า '!D42</f>
        <v>913</v>
      </c>
      <c r="E16" s="950">
        <f>' ข้อมูลการใช้ไฟฟ้า '!E42</f>
        <v>161908.41</v>
      </c>
      <c r="F16" s="950">
        <f>' ข้อมูลการใช้ไฟฟ้า '!F42</f>
        <v>684131</v>
      </c>
      <c r="G16" s="950">
        <f t="shared" si="0"/>
        <v>2386830.5099999998</v>
      </c>
      <c r="H16" s="950">
        <f>'4.1.2การใช้ไฟฟ้า_63'!H16</f>
        <v>1473.59</v>
      </c>
      <c r="I16" s="950">
        <f>' ข้อมูลการใช้ไฟฟ้า '!G42</f>
        <v>2548738.92</v>
      </c>
      <c r="J16" s="952">
        <f t="shared" si="1"/>
        <v>43.510085283789159</v>
      </c>
      <c r="K16" s="952">
        <f t="shared" si="2"/>
        <v>0.82893464920636084</v>
      </c>
      <c r="L16" s="952">
        <f t="shared" si="3"/>
        <v>3.725512979239356</v>
      </c>
      <c r="M16" s="402">
        <v>30</v>
      </c>
      <c r="O16" s="397"/>
      <c r="P16" s="398"/>
      <c r="Q16" s="398"/>
    </row>
    <row r="17" spans="1:17" ht="21.75" customHeight="1">
      <c r="A17" s="390" t="s">
        <v>325</v>
      </c>
      <c r="B17" s="950">
        <f>' ข้อมูลการใช้ไฟฟ้า '!B43</f>
        <v>2182.8200000000002</v>
      </c>
      <c r="C17" s="950">
        <f>' ข้อมูลการใช้ไฟฟ้า '!C43</f>
        <v>1270.01</v>
      </c>
      <c r="D17" s="950">
        <f>' ข้อมูลการใช้ไฟฟ้า '!D43</f>
        <v>1031.8800000000001</v>
      </c>
      <c r="E17" s="950">
        <f>' ข้อมูลการใช้ไฟฟ้า '!E43</f>
        <v>161834.26999999999</v>
      </c>
      <c r="F17" s="950">
        <f>' ข้อมูลการใช้ไฟฟ้า '!F43</f>
        <v>652862.99</v>
      </c>
      <c r="G17" s="950">
        <f t="shared" si="0"/>
        <v>2234951.12</v>
      </c>
      <c r="H17" s="950">
        <f>'4.1.2การใช้ไฟฟ้า_63'!H17</f>
        <v>1274.2</v>
      </c>
      <c r="I17" s="950">
        <f>' ข้อมูลการใช้ไฟฟ้า '!G43</f>
        <v>2396785.39</v>
      </c>
      <c r="J17" s="952">
        <f t="shared" si="1"/>
        <v>40.200475477465119</v>
      </c>
      <c r="K17" s="952">
        <f t="shared" si="2"/>
        <v>0.86362589130457834</v>
      </c>
      <c r="L17" s="952">
        <f t="shared" si="3"/>
        <v>3.6711920061512449</v>
      </c>
      <c r="M17" s="402">
        <v>31</v>
      </c>
      <c r="O17" s="397"/>
      <c r="P17" s="398"/>
      <c r="Q17" s="398"/>
    </row>
    <row r="18" spans="1:17" ht="21.75" customHeight="1">
      <c r="A18" s="390" t="s">
        <v>326</v>
      </c>
      <c r="B18" s="950">
        <f>' ข้อมูลการใช้ไฟฟ้า '!B44</f>
        <v>2143.0300000000002</v>
      </c>
      <c r="C18" s="950">
        <f>' ข้อมูลการใช้ไฟฟ้า '!C44</f>
        <v>1389</v>
      </c>
      <c r="D18" s="950">
        <f>' ข้อมูลการใช้ไฟฟ้า '!D44</f>
        <v>833.4</v>
      </c>
      <c r="E18" s="950">
        <f>' ข้อมูลการใช้ไฟฟ้า '!E44</f>
        <v>156402.04</v>
      </c>
      <c r="F18" s="950">
        <f>' ข้อมูลการใช้ไฟฟ้า '!F44</f>
        <v>637537.01</v>
      </c>
      <c r="G18" s="950">
        <f t="shared" si="0"/>
        <v>2236810.84</v>
      </c>
      <c r="H18" s="950">
        <f>'4.1.2การใช้ไฟฟ้า_63'!H18</f>
        <v>1034.49</v>
      </c>
      <c r="I18" s="950">
        <f>' ข้อมูลการใช้ไฟฟ้า '!G44</f>
        <v>2393212.88</v>
      </c>
      <c r="J18" s="952">
        <f t="shared" si="1"/>
        <v>41.318510214250125</v>
      </c>
      <c r="K18" s="952">
        <f t="shared" si="2"/>
        <v>0.9005641739814918</v>
      </c>
      <c r="L18" s="952">
        <f t="shared" si="3"/>
        <v>3.7538414907081235</v>
      </c>
      <c r="M18" s="402">
        <v>30</v>
      </c>
      <c r="O18" s="397"/>
      <c r="P18" s="398"/>
      <c r="Q18" s="398"/>
    </row>
    <row r="19" spans="1:17" ht="21.75" customHeight="1">
      <c r="A19" s="390" t="s">
        <v>327</v>
      </c>
      <c r="B19" s="950">
        <f>' ข้อมูลการใช้ไฟฟ้า '!B45</f>
        <v>1544.61</v>
      </c>
      <c r="C19" s="950">
        <f>' ข้อมูลการใช้ไฟฟ้า '!C45</f>
        <v>910.92</v>
      </c>
      <c r="D19" s="950">
        <f>' ข้อมูลการใช้ไฟฟ้า '!D45</f>
        <v>990.13</v>
      </c>
      <c r="E19" s="950">
        <f>' ข้อมูลการใช้ไฟฟ้า '!E45</f>
        <v>114517.39</v>
      </c>
      <c r="F19" s="950">
        <f>' ข้อมูลการใช้ไฟฟ้า '!F45</f>
        <v>536652</v>
      </c>
      <c r="G19" s="950">
        <f t="shared" si="0"/>
        <v>1794408.34</v>
      </c>
      <c r="H19" s="950">
        <f>'4.1.2การใช้ไฟฟ้า_63'!H19</f>
        <v>834.01</v>
      </c>
      <c r="I19" s="950">
        <f>' ข้อมูลการใช้ไฟฟ้า '!G45</f>
        <v>1908925.73</v>
      </c>
      <c r="J19" s="952">
        <f t="shared" si="1"/>
        <v>46.698289640291279</v>
      </c>
      <c r="K19" s="952">
        <f t="shared" si="2"/>
        <v>0.87992430788209897</v>
      </c>
      <c r="L19" s="952">
        <f t="shared" si="3"/>
        <v>3.5571016785551901</v>
      </c>
      <c r="M19" s="402">
        <v>31</v>
      </c>
      <c r="O19" s="397"/>
      <c r="P19" s="398"/>
      <c r="Q19" s="398"/>
    </row>
    <row r="20" spans="1:17" ht="21.75" customHeight="1">
      <c r="A20" s="1084" t="s">
        <v>355</v>
      </c>
      <c r="B20" s="1084"/>
      <c r="C20" s="1084"/>
      <c r="D20" s="1084"/>
      <c r="E20" s="1026">
        <f>SUM(E8:E19)</f>
        <v>2063352.4999999998</v>
      </c>
      <c r="F20" s="1026">
        <f>SUM(F8:F19)</f>
        <v>8130310.7599999998</v>
      </c>
      <c r="G20" s="1026">
        <f>SUM(G8:G19)</f>
        <v>27980632.279999997</v>
      </c>
      <c r="H20" s="1026">
        <f>SUM(H8:H19)</f>
        <v>14212.730000000001</v>
      </c>
      <c r="I20" s="1026">
        <f>SUM(I8:I19)</f>
        <v>30043984.780000001</v>
      </c>
      <c r="J20" s="1085"/>
      <c r="K20" s="1085"/>
      <c r="L20" s="1085"/>
      <c r="O20" s="397"/>
      <c r="P20" s="398"/>
      <c r="Q20" s="398"/>
    </row>
    <row r="21" spans="1:17" ht="21.75" customHeight="1">
      <c r="A21" s="1084" t="s">
        <v>366</v>
      </c>
      <c r="B21" s="1084"/>
      <c r="C21" s="1084"/>
      <c r="D21" s="1084"/>
      <c r="E21" s="1026">
        <f t="shared" ref="E21:L21" si="4">AVERAGE(E8:E19)</f>
        <v>171946.04166666666</v>
      </c>
      <c r="F21" s="1026">
        <f t="shared" si="4"/>
        <v>677525.89666666661</v>
      </c>
      <c r="G21" s="1026">
        <f t="shared" si="4"/>
        <v>2331719.3566666665</v>
      </c>
      <c r="H21" s="1026">
        <f t="shared" si="4"/>
        <v>1184.3941666666667</v>
      </c>
      <c r="I21" s="1026">
        <f t="shared" si="4"/>
        <v>2503665.3983333334</v>
      </c>
      <c r="J21" s="1026">
        <f t="shared" si="4"/>
        <v>41.118034099005207</v>
      </c>
      <c r="K21" s="1026">
        <f t="shared" si="4"/>
        <v>0.88667451836335787</v>
      </c>
      <c r="L21" s="1026">
        <f t="shared" si="4"/>
        <v>3.6868372551809525</v>
      </c>
      <c r="O21" s="27"/>
      <c r="P21" s="403"/>
      <c r="Q21" s="403"/>
    </row>
    <row r="22" spans="1:17" s="18" customFormat="1" ht="16.8">
      <c r="A22" s="80" t="s">
        <v>367</v>
      </c>
      <c r="B22" s="80" t="s">
        <v>368</v>
      </c>
      <c r="C22" s="80"/>
      <c r="D22" s="80"/>
      <c r="E22" s="80"/>
      <c r="F22" s="80"/>
      <c r="G22" s="80"/>
      <c r="H22" s="80"/>
      <c r="I22" s="18" t="s">
        <v>961</v>
      </c>
      <c r="J22" s="80"/>
      <c r="K22" s="80"/>
      <c r="L22" s="80"/>
      <c r="O22" s="16"/>
      <c r="P22" s="16"/>
      <c r="Q22" s="16"/>
    </row>
    <row r="23" spans="1:17" s="18" customFormat="1" ht="16.8">
      <c r="A23" s="80"/>
      <c r="B23" s="80" t="s">
        <v>369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</row>
    <row r="24" spans="1:17" s="18" customFormat="1" ht="16.8">
      <c r="A24" s="80"/>
      <c r="B24" s="80" t="s">
        <v>370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17" s="18" customFormat="1" ht="16.8">
      <c r="A25" s="80"/>
      <c r="B25" s="80" t="s">
        <v>774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17" s="18" customFormat="1" ht="18.600000000000001">
      <c r="A26" s="308"/>
      <c r="B26" s="82" t="s">
        <v>133</v>
      </c>
      <c r="C26" s="309"/>
      <c r="D26" s="310"/>
      <c r="E26" s="310"/>
      <c r="F26" s="310"/>
      <c r="G26" s="310"/>
      <c r="H26" s="80"/>
      <c r="I26" s="80"/>
      <c r="J26" s="80"/>
      <c r="K26" s="80"/>
      <c r="L26" s="80"/>
    </row>
    <row r="27" spans="1:17" s="18" customFormat="1" ht="18.600000000000001">
      <c r="A27" s="309"/>
      <c r="B27" s="309"/>
      <c r="C27" s="82" t="s">
        <v>134</v>
      </c>
      <c r="D27" s="309"/>
      <c r="E27" s="309"/>
      <c r="F27" s="311"/>
      <c r="G27" s="311"/>
      <c r="H27" s="80"/>
      <c r="I27" s="80"/>
      <c r="J27" s="80"/>
      <c r="K27" s="80"/>
      <c r="L27" s="80"/>
    </row>
    <row r="28" spans="1:17" s="110" customFormat="1">
      <c r="A28" s="308"/>
      <c r="B28" s="125" t="s">
        <v>1098</v>
      </c>
      <c r="C28" s="125"/>
      <c r="D28" s="125"/>
      <c r="E28" s="125"/>
      <c r="F28" s="84"/>
      <c r="G28" s="310"/>
      <c r="H28" s="310"/>
      <c r="I28" s="310"/>
      <c r="J28" s="310"/>
      <c r="K28" s="310"/>
      <c r="L28" s="310"/>
      <c r="O28" s="97"/>
      <c r="P28" s="111"/>
      <c r="Q28" s="111"/>
    </row>
    <row r="29" spans="1:17" s="110" customFormat="1" ht="24.6" customHeight="1">
      <c r="A29" s="309"/>
      <c r="B29" s="125"/>
      <c r="C29" s="125"/>
      <c r="D29" s="125" t="s">
        <v>1099</v>
      </c>
      <c r="E29" s="125"/>
      <c r="F29" s="84"/>
      <c r="G29" s="311"/>
      <c r="H29" s="311"/>
      <c r="I29" s="311"/>
      <c r="J29" s="311"/>
      <c r="K29" s="311"/>
      <c r="L29" s="309"/>
      <c r="P29" s="112"/>
      <c r="Q29" s="112"/>
    </row>
    <row r="30" spans="1:17">
      <c r="B30" s="338"/>
      <c r="C30" s="338"/>
      <c r="D30" s="338"/>
      <c r="E30" s="338"/>
    </row>
    <row r="31" spans="1:17">
      <c r="B31" s="125"/>
      <c r="C31" s="125"/>
      <c r="D31" s="125"/>
      <c r="E31" s="125"/>
    </row>
    <row r="32" spans="1:17">
      <c r="A32" s="338"/>
      <c r="B32" s="338"/>
      <c r="C32" s="338"/>
      <c r="D32" s="338"/>
      <c r="E32" s="338"/>
    </row>
    <row r="33" spans="1:5">
      <c r="A33" s="338"/>
      <c r="B33" s="338"/>
      <c r="C33" s="338"/>
      <c r="D33" s="338"/>
      <c r="E33" s="338"/>
    </row>
    <row r="34" spans="1:5">
      <c r="A34" s="338"/>
      <c r="B34" s="338"/>
      <c r="C34" s="338"/>
      <c r="D34" s="338"/>
      <c r="E34" s="338"/>
    </row>
    <row r="35" spans="1:5">
      <c r="A35" s="338"/>
      <c r="B35" s="338"/>
      <c r="C35" s="338"/>
      <c r="D35" s="338"/>
      <c r="E35" s="338"/>
    </row>
    <row r="36" spans="1:5">
      <c r="A36" s="512"/>
      <c r="B36" s="344"/>
      <c r="C36" s="513"/>
      <c r="D36" s="514"/>
      <c r="E36" s="514"/>
    </row>
    <row r="37" spans="1:5">
      <c r="A37" s="513"/>
      <c r="B37" s="513"/>
      <c r="C37" s="344"/>
      <c r="D37" s="513"/>
      <c r="E37" s="513"/>
    </row>
    <row r="38" spans="1:5">
      <c r="A38" s="125"/>
      <c r="B38" s="125"/>
      <c r="C38" s="125"/>
      <c r="D38" s="125"/>
      <c r="E38" s="125"/>
    </row>
    <row r="39" spans="1:5">
      <c r="A39" s="125"/>
      <c r="B39" s="125"/>
      <c r="C39" s="125"/>
      <c r="D39" s="125"/>
      <c r="E39" s="125"/>
    </row>
  </sheetData>
  <mergeCells count="3">
    <mergeCell ref="H5:H7"/>
    <mergeCell ref="I5:I7"/>
    <mergeCell ref="K5:K7"/>
  </mergeCells>
  <pageMargins left="0.78740157480314965" right="0.78740157480314965" top="0.43307086614173229" bottom="0.39370078740157483" header="0.31496062992125984" footer="0.31496062992125984"/>
  <pageSetup paperSize="9" scale="85" firstPageNumber="12" orientation="landscape" r:id="rId1"/>
  <headerFooter>
    <oddFooter xml:space="preserve">&amp;C85
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H50"/>
  <sheetViews>
    <sheetView showGridLines="0" view="pageBreakPreview" zoomScaleNormal="100" zoomScaleSheetLayoutView="100" workbookViewId="0">
      <selection activeCell="N14" sqref="N14"/>
    </sheetView>
  </sheetViews>
  <sheetFormatPr defaultColWidth="9" defaultRowHeight="21"/>
  <cols>
    <col min="1" max="1" width="9.3984375" style="84" customWidth="1"/>
    <col min="2" max="2" width="8" style="84" customWidth="1"/>
    <col min="3" max="14" width="7.69921875" style="84" customWidth="1"/>
    <col min="15" max="15" width="8.3984375" style="84" customWidth="1"/>
    <col min="16" max="16" width="9.09765625" style="84" customWidth="1"/>
    <col min="17" max="17" width="11.3984375" style="84" customWidth="1"/>
    <col min="18" max="19" width="9.09765625" style="176" customWidth="1"/>
    <col min="20" max="16384" width="9" style="84"/>
  </cols>
  <sheetData>
    <row r="1" spans="1:34" s="28" customFormat="1" ht="24.6">
      <c r="A1" s="587" t="s">
        <v>1329</v>
      </c>
      <c r="R1" s="1018"/>
      <c r="S1" s="1018"/>
    </row>
    <row r="2" spans="1:34" s="28" customFormat="1" ht="24.6">
      <c r="A2" s="1683" t="s">
        <v>1330</v>
      </c>
      <c r="B2" s="1684"/>
      <c r="C2" s="1684"/>
      <c r="D2" s="1684"/>
      <c r="E2" s="1684"/>
      <c r="F2" s="1684"/>
      <c r="G2" s="1684"/>
      <c r="H2" s="1684"/>
      <c r="I2" s="1684"/>
      <c r="J2" s="1684"/>
      <c r="K2" s="1684"/>
      <c r="L2" s="1684"/>
      <c r="M2" s="1684"/>
      <c r="N2" s="1684"/>
      <c r="O2" s="1684"/>
      <c r="P2" s="1684"/>
      <c r="Q2" s="1684"/>
      <c r="R2" s="1018"/>
      <c r="S2" s="1018"/>
    </row>
    <row r="3" spans="1:34">
      <c r="A3" s="201" t="s">
        <v>371</v>
      </c>
      <c r="B3" s="201" t="s">
        <v>373</v>
      </c>
      <c r="C3" s="1714" t="s">
        <v>375</v>
      </c>
      <c r="D3" s="1714"/>
      <c r="E3" s="1714"/>
      <c r="F3" s="1714"/>
      <c r="G3" s="1714"/>
      <c r="H3" s="1714"/>
      <c r="I3" s="1714"/>
      <c r="J3" s="1714"/>
      <c r="K3" s="1714"/>
      <c r="L3" s="1714"/>
      <c r="M3" s="1714"/>
      <c r="N3" s="1714"/>
      <c r="O3" s="1714"/>
      <c r="P3" s="202" t="s">
        <v>377</v>
      </c>
      <c r="Q3" s="203" t="s">
        <v>378</v>
      </c>
      <c r="R3" s="176" t="s">
        <v>732</v>
      </c>
      <c r="S3" s="176" t="s">
        <v>732</v>
      </c>
      <c r="U3" s="125"/>
      <c r="V3" s="1713" t="s">
        <v>375</v>
      </c>
      <c r="W3" s="1713"/>
      <c r="X3" s="1713"/>
      <c r="Y3" s="1713"/>
      <c r="Z3" s="1713"/>
      <c r="AA3" s="1713"/>
      <c r="AB3" s="1713"/>
      <c r="AC3" s="1713"/>
      <c r="AD3" s="1713"/>
      <c r="AE3" s="1713"/>
      <c r="AF3" s="1713"/>
      <c r="AG3" s="1713"/>
      <c r="AH3" s="1713"/>
    </row>
    <row r="4" spans="1:34">
      <c r="A4" s="204" t="s">
        <v>372</v>
      </c>
      <c r="B4" s="204" t="s">
        <v>374</v>
      </c>
      <c r="C4" s="1020" t="s">
        <v>316</v>
      </c>
      <c r="D4" s="1020" t="s">
        <v>317</v>
      </c>
      <c r="E4" s="1020" t="s">
        <v>318</v>
      </c>
      <c r="F4" s="1020" t="s">
        <v>319</v>
      </c>
      <c r="G4" s="1020" t="s">
        <v>320</v>
      </c>
      <c r="H4" s="1020" t="s">
        <v>321</v>
      </c>
      <c r="I4" s="1020" t="s">
        <v>322</v>
      </c>
      <c r="J4" s="1020" t="s">
        <v>323</v>
      </c>
      <c r="K4" s="1020" t="s">
        <v>324</v>
      </c>
      <c r="L4" s="1020" t="s">
        <v>325</v>
      </c>
      <c r="M4" s="1020" t="s">
        <v>326</v>
      </c>
      <c r="N4" s="1020" t="s">
        <v>327</v>
      </c>
      <c r="O4" s="1019" t="s">
        <v>355</v>
      </c>
      <c r="P4" s="206" t="s">
        <v>376</v>
      </c>
      <c r="Q4" s="207" t="s">
        <v>379</v>
      </c>
      <c r="R4" s="176" t="s">
        <v>733</v>
      </c>
      <c r="S4" s="176" t="s">
        <v>734</v>
      </c>
      <c r="U4" s="125"/>
      <c r="V4" s="961" t="s">
        <v>316</v>
      </c>
      <c r="W4" s="961" t="s">
        <v>317</v>
      </c>
      <c r="X4" s="961" t="s">
        <v>318</v>
      </c>
      <c r="Y4" s="961" t="s">
        <v>319</v>
      </c>
      <c r="Z4" s="961" t="s">
        <v>320</v>
      </c>
      <c r="AA4" s="961" t="s">
        <v>321</v>
      </c>
      <c r="AB4" s="961" t="s">
        <v>322</v>
      </c>
      <c r="AC4" s="961" t="s">
        <v>323</v>
      </c>
      <c r="AD4" s="961" t="s">
        <v>324</v>
      </c>
      <c r="AE4" s="961" t="s">
        <v>325</v>
      </c>
      <c r="AF4" s="961" t="s">
        <v>326</v>
      </c>
      <c r="AG4" s="961" t="s">
        <v>327</v>
      </c>
      <c r="AH4" s="961" t="s">
        <v>355</v>
      </c>
    </row>
    <row r="5" spans="1:34">
      <c r="A5" s="208" t="s">
        <v>380</v>
      </c>
      <c r="B5" s="209" t="s">
        <v>381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958">
        <f t="shared" ref="O5:O18" si="0">SUM(C5:N5)</f>
        <v>0</v>
      </c>
      <c r="P5" s="957">
        <v>39.770000000000003</v>
      </c>
      <c r="Q5" s="958">
        <f>O5*P5</f>
        <v>0</v>
      </c>
      <c r="R5" s="212" t="e">
        <f>O6/O5</f>
        <v>#DIV/0!</v>
      </c>
      <c r="S5" s="212" t="e">
        <f>O6/Q5</f>
        <v>#DIV/0!</v>
      </c>
      <c r="U5" s="570" t="s">
        <v>1105</v>
      </c>
      <c r="V5" s="962">
        <f>(C5*$P$5)+(C7*$P$7)+($C$9*$P$9)+(C11*$P$11)+(C13*$P$13)+(C15*$P$15)</f>
        <v>0</v>
      </c>
      <c r="W5" s="962">
        <f>(D5*$P$5)+(D7*$P$7)+($D$9*$P$9)+(D11*$P$11)+(D13*$P$13)+(D15*$P$15)</f>
        <v>0</v>
      </c>
      <c r="X5" s="962">
        <f>(E5*$P$5)+(E7*$P$7)+($E$9*$P$9)+(E11*$P$11)+(E13*$P$13)+(E15*$P$15)</f>
        <v>0</v>
      </c>
      <c r="Y5" s="962">
        <f>(F5*$P$5)+(F7*$P$7)+($F$9*$P$9)+(F11*$P$11)+(F13*$P$13)+(F15*$P$15)</f>
        <v>0</v>
      </c>
      <c r="Z5" s="962">
        <f>(G5*$P$5)+(G7*$P$7)+($G$9*$P$9)+(G11*$P$11)+(G13*$P$13)+(G15*$P$15)</f>
        <v>0</v>
      </c>
      <c r="AA5" s="962">
        <f>(H5*$P$5)+(H7*$P$7)+($H$9*$P$9)+(H11*$P$11)+(H13*$P$13)+(H15*$P$15)</f>
        <v>0</v>
      </c>
      <c r="AB5" s="962">
        <f>(I5*$P$5)+(I7*$P$7)+($I$9*$P$9)+(I11*$P$11)+(I13*$P$13)+(I15*$P$15)</f>
        <v>0</v>
      </c>
      <c r="AC5" s="962">
        <f>(J5*$P$5)+(J7*$P$7)+($J$9*$P$9)+(J11*$P$11)+(J13*$P$13)+(J15*$P$15)</f>
        <v>0</v>
      </c>
      <c r="AD5" s="962">
        <f>(K5*$P$5)+(K7*$P$7)+($K$9*$P$9)+(K11*$P$11)+(K13*$P$13)+(K15*$P$15)</f>
        <v>0</v>
      </c>
      <c r="AE5" s="962">
        <f>(L5*$P$5)+(L7*$P$7)+($L$9*$P$9)+(L11*$P$11)+(L13*$P$13)+(L15*$P$15)</f>
        <v>0</v>
      </c>
      <c r="AF5" s="962">
        <f>(M5*$P$5)+(M7*$P$7)+($M$9*$P$9)+(M11*$P$11)+(M13*$P$13)+(M15*$P$15)</f>
        <v>0</v>
      </c>
      <c r="AG5" s="962">
        <f>(N5*$P$5)+(N7*$P$7)+($N$9*$P$9)+(N11*$P$11)+(N13*$P$13)+(N15*$P$15)</f>
        <v>0</v>
      </c>
      <c r="AH5" s="962">
        <f>SUM(V5:AG5)</f>
        <v>0</v>
      </c>
    </row>
    <row r="6" spans="1:34">
      <c r="A6" s="213" t="s">
        <v>775</v>
      </c>
      <c r="B6" s="209" t="s">
        <v>382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958">
        <f t="shared" si="0"/>
        <v>0</v>
      </c>
      <c r="P6" s="959"/>
      <c r="Q6" s="959"/>
    </row>
    <row r="7" spans="1:34">
      <c r="A7" s="1717" t="s">
        <v>383</v>
      </c>
      <c r="B7" s="209" t="s">
        <v>381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958">
        <f t="shared" si="0"/>
        <v>0</v>
      </c>
      <c r="P7" s="957">
        <v>36.42</v>
      </c>
      <c r="Q7" s="958">
        <f>O7*P7</f>
        <v>0</v>
      </c>
      <c r="R7" s="212" t="e">
        <f>O8/O7</f>
        <v>#DIV/0!</v>
      </c>
      <c r="S7" s="212" t="e">
        <f>O8/Q7</f>
        <v>#DIV/0!</v>
      </c>
    </row>
    <row r="8" spans="1:34">
      <c r="A8" s="1717"/>
      <c r="B8" s="209" t="s">
        <v>382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958">
        <f t="shared" si="0"/>
        <v>0</v>
      </c>
      <c r="P8" s="959"/>
      <c r="Q8" s="959"/>
    </row>
    <row r="9" spans="1:34" ht="21" customHeight="1">
      <c r="A9" s="1715" t="s">
        <v>384</v>
      </c>
      <c r="B9" s="209" t="s">
        <v>385</v>
      </c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958">
        <f t="shared" si="0"/>
        <v>0</v>
      </c>
      <c r="P9" s="957">
        <v>50.23</v>
      </c>
      <c r="Q9" s="958">
        <f>O9*P9</f>
        <v>0</v>
      </c>
      <c r="R9" s="212" t="e">
        <f>O10/O9</f>
        <v>#DIV/0!</v>
      </c>
      <c r="S9" s="212" t="e">
        <f>O10/Q9</f>
        <v>#DIV/0!</v>
      </c>
    </row>
    <row r="10" spans="1:34" ht="21" customHeight="1">
      <c r="A10" s="1715"/>
      <c r="B10" s="209" t="s">
        <v>382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0"/>
      <c r="O10" s="958">
        <f t="shared" si="0"/>
        <v>0</v>
      </c>
      <c r="P10" s="959"/>
      <c r="Q10" s="959"/>
    </row>
    <row r="11" spans="1:34" ht="21" customHeight="1">
      <c r="A11" s="1717" t="s">
        <v>387</v>
      </c>
      <c r="B11" s="209" t="s">
        <v>386</v>
      </c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958">
        <f t="shared" si="0"/>
        <v>0</v>
      </c>
      <c r="P11" s="957">
        <v>1055</v>
      </c>
      <c r="Q11" s="958">
        <f>O11*P11</f>
        <v>0</v>
      </c>
      <c r="R11" s="212" t="e">
        <f>O12/O11</f>
        <v>#DIV/0!</v>
      </c>
      <c r="S11" s="212" t="e">
        <f>O12/Q11</f>
        <v>#DIV/0!</v>
      </c>
    </row>
    <row r="12" spans="1:34" ht="21" customHeight="1">
      <c r="A12" s="1717"/>
      <c r="B12" s="209" t="s">
        <v>382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958">
        <f t="shared" si="0"/>
        <v>0</v>
      </c>
      <c r="P12" s="959"/>
      <c r="Q12" s="959"/>
    </row>
    <row r="13" spans="1:34" ht="21" customHeight="1">
      <c r="A13" s="208" t="s">
        <v>388</v>
      </c>
      <c r="B13" s="209" t="s">
        <v>389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958">
        <f t="shared" si="0"/>
        <v>0</v>
      </c>
      <c r="P13" s="957">
        <v>26370</v>
      </c>
      <c r="Q13" s="958">
        <f>O13*P13</f>
        <v>0</v>
      </c>
      <c r="R13" s="212" t="e">
        <f>O14/O13</f>
        <v>#DIV/0!</v>
      </c>
      <c r="S13" s="212" t="e">
        <f>O14/Q13</f>
        <v>#DIV/0!</v>
      </c>
    </row>
    <row r="14" spans="1:34">
      <c r="A14" s="213" t="s">
        <v>396</v>
      </c>
      <c r="B14" s="209" t="s">
        <v>382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958">
        <f t="shared" si="0"/>
        <v>0</v>
      </c>
      <c r="P14" s="959"/>
      <c r="Q14" s="959"/>
    </row>
    <row r="15" spans="1:34">
      <c r="A15" s="208" t="s">
        <v>390</v>
      </c>
      <c r="B15" s="209" t="s">
        <v>389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958">
        <f t="shared" si="0"/>
        <v>0</v>
      </c>
      <c r="P15" s="957"/>
      <c r="Q15" s="958">
        <f>O15*P15</f>
        <v>0</v>
      </c>
      <c r="R15" s="212" t="e">
        <f>O16/O15</f>
        <v>#DIV/0!</v>
      </c>
      <c r="S15" s="212" t="e">
        <f>O16/Q15</f>
        <v>#DIV/0!</v>
      </c>
    </row>
    <row r="16" spans="1:34" ht="22.2">
      <c r="A16" s="217" t="s">
        <v>112</v>
      </c>
      <c r="B16" s="209" t="s">
        <v>382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958">
        <f t="shared" si="0"/>
        <v>0</v>
      </c>
      <c r="P16" s="959"/>
      <c r="Q16" s="959"/>
    </row>
    <row r="17" spans="1:19">
      <c r="A17" s="1717" t="s">
        <v>329</v>
      </c>
      <c r="B17" s="209" t="s">
        <v>393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958">
        <f t="shared" si="0"/>
        <v>0</v>
      </c>
      <c r="P17" s="957"/>
      <c r="Q17" s="958">
        <f>O17*P17</f>
        <v>0</v>
      </c>
      <c r="R17" s="212" t="e">
        <f>O18/O17</f>
        <v>#DIV/0!</v>
      </c>
      <c r="S17" s="212" t="e">
        <f>O18/Q17</f>
        <v>#DIV/0!</v>
      </c>
    </row>
    <row r="18" spans="1:19">
      <c r="A18" s="1717"/>
      <c r="B18" s="209" t="s">
        <v>382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958">
        <f t="shared" si="0"/>
        <v>0</v>
      </c>
      <c r="P18" s="960"/>
      <c r="Q18" s="959"/>
    </row>
    <row r="19" spans="1:19">
      <c r="A19" s="1714" t="s">
        <v>391</v>
      </c>
      <c r="B19" s="1714"/>
      <c r="C19" s="1714"/>
      <c r="D19" s="1714"/>
      <c r="E19" s="1714"/>
      <c r="F19" s="1714"/>
      <c r="G19" s="1714"/>
      <c r="H19" s="1714"/>
      <c r="I19" s="1714"/>
      <c r="J19" s="1714"/>
      <c r="K19" s="1714"/>
      <c r="L19" s="1714"/>
      <c r="M19" s="1714"/>
      <c r="N19" s="1714"/>
      <c r="O19" s="1714"/>
      <c r="P19" s="1714"/>
      <c r="Q19" s="963">
        <f>Q5+Q7+Q9</f>
        <v>0</v>
      </c>
    </row>
    <row r="20" spans="1:19">
      <c r="A20" s="1715" t="s">
        <v>392</v>
      </c>
      <c r="B20" s="209" t="s">
        <v>735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958">
        <f t="shared" ref="O20:O21" si="1">SUM(C20:N20)</f>
        <v>0</v>
      </c>
      <c r="P20" s="211"/>
      <c r="Q20" s="958">
        <f>O20*P20</f>
        <v>0</v>
      </c>
      <c r="R20" s="212" t="e">
        <f>O21/O20</f>
        <v>#DIV/0!</v>
      </c>
      <c r="S20" s="212" t="e">
        <f>O21/Q20</f>
        <v>#DIV/0!</v>
      </c>
    </row>
    <row r="21" spans="1:19">
      <c r="A21" s="1715"/>
      <c r="B21" s="209" t="s">
        <v>382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958">
        <f t="shared" si="1"/>
        <v>0</v>
      </c>
      <c r="P21" s="218"/>
      <c r="Q21" s="215"/>
    </row>
    <row r="22" spans="1:19">
      <c r="A22" s="1716" t="s">
        <v>394</v>
      </c>
      <c r="B22" s="1716"/>
      <c r="C22" s="1716"/>
      <c r="D22" s="1716"/>
      <c r="E22" s="1716"/>
      <c r="F22" s="1716"/>
      <c r="G22" s="1716"/>
      <c r="H22" s="1716"/>
      <c r="I22" s="1716"/>
      <c r="J22" s="1716"/>
      <c r="K22" s="1716"/>
      <c r="L22" s="1716"/>
      <c r="M22" s="1716"/>
      <c r="N22" s="1716"/>
      <c r="O22" s="1716"/>
      <c r="P22" s="1716"/>
      <c r="Q22" s="964">
        <v>0</v>
      </c>
    </row>
    <row r="23" spans="1:19">
      <c r="A23" s="1716" t="s">
        <v>395</v>
      </c>
      <c r="B23" s="1716"/>
      <c r="C23" s="1716"/>
      <c r="D23" s="1716"/>
      <c r="E23" s="1716"/>
      <c r="F23" s="1716"/>
      <c r="G23" s="1716"/>
      <c r="H23" s="1716"/>
      <c r="I23" s="1716"/>
      <c r="J23" s="1716"/>
      <c r="K23" s="1716"/>
      <c r="L23" s="1716"/>
      <c r="M23" s="1716"/>
      <c r="N23" s="1716"/>
      <c r="O23" s="1716"/>
      <c r="P23" s="1716"/>
      <c r="Q23" s="964">
        <f>Q22+Q19</f>
        <v>0</v>
      </c>
    </row>
    <row r="24" spans="1:19">
      <c r="A24" s="219" t="s">
        <v>25</v>
      </c>
      <c r="B24" s="133" t="s">
        <v>11</v>
      </c>
    </row>
    <row r="25" spans="1:19" s="45" customFormat="1" ht="20.25" customHeight="1">
      <c r="A25" s="220" t="s">
        <v>852</v>
      </c>
      <c r="B25" s="221" t="s">
        <v>853</v>
      </c>
      <c r="C25" s="222"/>
      <c r="D25" s="221" t="s">
        <v>854</v>
      </c>
      <c r="E25" s="223"/>
      <c r="F25" s="2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46"/>
      <c r="S25" s="46"/>
    </row>
    <row r="26" spans="1:19" s="45" customFormat="1" ht="20.25" customHeight="1">
      <c r="A26" s="224" t="s">
        <v>855</v>
      </c>
      <c r="B26" s="225" t="s">
        <v>856</v>
      </c>
      <c r="C26" s="222"/>
      <c r="D26" s="226" t="s">
        <v>857</v>
      </c>
      <c r="E26" s="223"/>
      <c r="F26" s="2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46"/>
      <c r="S26" s="46"/>
    </row>
    <row r="27" spans="1:19" s="45" customFormat="1" ht="20.25" customHeight="1">
      <c r="A27" s="224" t="s">
        <v>858</v>
      </c>
      <c r="B27" s="225" t="s">
        <v>1100</v>
      </c>
      <c r="C27" s="222"/>
      <c r="D27" s="226" t="s">
        <v>859</v>
      </c>
      <c r="E27" s="223"/>
      <c r="F27" s="2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46"/>
      <c r="S27" s="46"/>
    </row>
    <row r="28" spans="1:19" s="45" customFormat="1" ht="20.25" customHeight="1">
      <c r="A28" s="224" t="s">
        <v>860</v>
      </c>
      <c r="B28" s="225" t="s">
        <v>1101</v>
      </c>
      <c r="C28" s="222"/>
      <c r="D28" s="226" t="s">
        <v>861</v>
      </c>
      <c r="E28" s="223"/>
      <c r="F28" s="2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46"/>
      <c r="S28" s="46"/>
    </row>
    <row r="29" spans="1:19" s="45" customFormat="1" ht="20.25" customHeight="1">
      <c r="A29" s="224" t="s">
        <v>862</v>
      </c>
      <c r="B29" s="225" t="s">
        <v>1102</v>
      </c>
      <c r="C29" s="222"/>
      <c r="D29" s="226" t="s">
        <v>1103</v>
      </c>
      <c r="E29" s="223"/>
      <c r="F29" s="2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46"/>
      <c r="S29" s="46"/>
    </row>
    <row r="30" spans="1:19" s="45" customFormat="1" ht="20.25" customHeight="1">
      <c r="A30" s="224" t="s">
        <v>864</v>
      </c>
      <c r="B30" s="225" t="s">
        <v>383</v>
      </c>
      <c r="C30" s="222"/>
      <c r="D30" s="225" t="s">
        <v>863</v>
      </c>
      <c r="E30" s="223"/>
      <c r="F30" s="2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46"/>
      <c r="S30" s="46"/>
    </row>
    <row r="31" spans="1:19" s="45" customFormat="1" ht="20.25" customHeight="1">
      <c r="A31" s="224" t="s">
        <v>867</v>
      </c>
      <c r="B31" s="227" t="s">
        <v>865</v>
      </c>
      <c r="C31" s="222"/>
      <c r="D31" s="225" t="s">
        <v>866</v>
      </c>
      <c r="E31" s="223"/>
      <c r="F31" s="2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46"/>
      <c r="S31" s="46"/>
    </row>
    <row r="32" spans="1:19" s="45" customFormat="1" ht="20.25" customHeight="1">
      <c r="A32" s="224" t="s">
        <v>870</v>
      </c>
      <c r="B32" s="225" t="s">
        <v>868</v>
      </c>
      <c r="C32" s="222"/>
      <c r="D32" s="225" t="s">
        <v>869</v>
      </c>
      <c r="E32" s="223"/>
      <c r="F32" s="223"/>
      <c r="G32" s="323"/>
      <c r="H32" s="323"/>
      <c r="I32" s="323"/>
      <c r="J32" s="323"/>
      <c r="K32" s="323"/>
      <c r="L32" s="323"/>
      <c r="M32" s="323"/>
      <c r="N32" s="323"/>
      <c r="O32" s="323"/>
      <c r="P32" s="323"/>
      <c r="Q32" s="323"/>
      <c r="R32" s="46"/>
      <c r="S32" s="46"/>
    </row>
    <row r="33" spans="1:19" s="45" customFormat="1" ht="20.25" customHeight="1">
      <c r="A33" s="224" t="s">
        <v>873</v>
      </c>
      <c r="B33" s="228" t="s">
        <v>871</v>
      </c>
      <c r="C33" s="222"/>
      <c r="D33" s="227" t="s">
        <v>872</v>
      </c>
      <c r="E33" s="229"/>
      <c r="F33" s="2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46"/>
      <c r="S33" s="46"/>
    </row>
    <row r="34" spans="1:19" s="45" customFormat="1" ht="20.25" customHeight="1">
      <c r="A34" s="224" t="s">
        <v>876</v>
      </c>
      <c r="B34" s="227" t="s">
        <v>874</v>
      </c>
      <c r="C34" s="222"/>
      <c r="D34" s="225" t="s">
        <v>875</v>
      </c>
      <c r="E34" s="229"/>
      <c r="F34" s="2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46"/>
      <c r="S34" s="46"/>
    </row>
    <row r="35" spans="1:19" s="45" customFormat="1" ht="20.25" customHeight="1">
      <c r="A35" s="224" t="s">
        <v>879</v>
      </c>
      <c r="B35" s="227" t="s">
        <v>877</v>
      </c>
      <c r="C35" s="222"/>
      <c r="D35" s="230" t="s">
        <v>878</v>
      </c>
      <c r="E35" s="229"/>
      <c r="F35" s="2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46"/>
      <c r="S35" s="46"/>
    </row>
    <row r="36" spans="1:19" s="45" customFormat="1" ht="20.25" customHeight="1">
      <c r="A36" s="224" t="s">
        <v>882</v>
      </c>
      <c r="B36" s="227" t="s">
        <v>880</v>
      </c>
      <c r="C36" s="222"/>
      <c r="D36" s="230" t="s">
        <v>881</v>
      </c>
      <c r="E36" s="229"/>
      <c r="F36" s="223"/>
      <c r="G36" s="323"/>
      <c r="H36" s="323"/>
      <c r="I36" s="323"/>
      <c r="J36" s="323"/>
      <c r="K36" s="323"/>
      <c r="L36" s="323"/>
      <c r="M36" s="323"/>
      <c r="N36" s="323"/>
      <c r="O36" s="323"/>
      <c r="P36" s="323"/>
      <c r="Q36" s="323"/>
      <c r="R36" s="46"/>
      <c r="S36" s="46"/>
    </row>
    <row r="37" spans="1:19" s="45" customFormat="1" ht="20.25" customHeight="1">
      <c r="A37" s="224" t="s">
        <v>885</v>
      </c>
      <c r="B37" s="227" t="s">
        <v>883</v>
      </c>
      <c r="C37" s="222"/>
      <c r="D37" s="227" t="s">
        <v>884</v>
      </c>
      <c r="E37" s="229"/>
      <c r="F37" s="2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46"/>
      <c r="S37" s="46"/>
    </row>
    <row r="38" spans="1:19" s="45" customFormat="1" ht="20.25" customHeight="1">
      <c r="A38" s="224" t="s">
        <v>888</v>
      </c>
      <c r="B38" s="227" t="s">
        <v>886</v>
      </c>
      <c r="C38" s="222"/>
      <c r="D38" s="227" t="s">
        <v>887</v>
      </c>
      <c r="E38" s="229"/>
      <c r="F38" s="223"/>
      <c r="G38" s="323"/>
      <c r="H38" s="323"/>
      <c r="I38" s="323"/>
      <c r="J38" s="323"/>
      <c r="K38" s="323"/>
      <c r="L38" s="323"/>
      <c r="M38" s="323"/>
      <c r="N38" s="323"/>
      <c r="O38" s="323"/>
      <c r="P38" s="323"/>
      <c r="Q38" s="323"/>
      <c r="R38" s="46"/>
      <c r="S38" s="46"/>
    </row>
    <row r="39" spans="1:19" s="45" customFormat="1" ht="20.25" customHeight="1">
      <c r="A39" s="224" t="s">
        <v>891</v>
      </c>
      <c r="B39" s="225" t="s">
        <v>889</v>
      </c>
      <c r="C39" s="222"/>
      <c r="D39" s="227" t="s">
        <v>890</v>
      </c>
      <c r="E39" s="229"/>
      <c r="F39" s="223"/>
      <c r="G39" s="323"/>
      <c r="H39" s="323"/>
      <c r="I39" s="323"/>
      <c r="J39" s="323"/>
      <c r="K39" s="323"/>
      <c r="L39" s="323"/>
      <c r="M39" s="323"/>
      <c r="N39" s="323"/>
      <c r="O39" s="323"/>
      <c r="P39" s="323"/>
      <c r="Q39" s="323"/>
      <c r="R39" s="46"/>
      <c r="S39" s="46"/>
    </row>
    <row r="40" spans="1:19" s="45" customFormat="1" ht="20.25" customHeight="1">
      <c r="A40" s="224" t="s">
        <v>894</v>
      </c>
      <c r="B40" s="225" t="s">
        <v>892</v>
      </c>
      <c r="C40" s="222"/>
      <c r="D40" s="227" t="s">
        <v>893</v>
      </c>
      <c r="E40" s="229"/>
      <c r="F40" s="2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46"/>
      <c r="S40" s="46"/>
    </row>
    <row r="41" spans="1:19" s="45" customFormat="1" ht="20.25" customHeight="1">
      <c r="A41" s="224" t="s">
        <v>897</v>
      </c>
      <c r="B41" s="225" t="s">
        <v>895</v>
      </c>
      <c r="C41" s="222"/>
      <c r="D41" s="227" t="s">
        <v>896</v>
      </c>
      <c r="E41" s="229"/>
      <c r="F41" s="2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46"/>
      <c r="S41" s="46"/>
    </row>
    <row r="42" spans="1:19" s="45" customFormat="1" ht="20.25" customHeight="1">
      <c r="A42" s="224" t="s">
        <v>900</v>
      </c>
      <c r="B42" s="227" t="s">
        <v>898</v>
      </c>
      <c r="C42" s="222"/>
      <c r="D42" s="227" t="s">
        <v>899</v>
      </c>
      <c r="E42" s="229"/>
      <c r="F42" s="2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46"/>
      <c r="S42" s="46"/>
    </row>
    <row r="43" spans="1:19" s="45" customFormat="1" ht="20.25" customHeight="1">
      <c r="A43" s="224" t="s">
        <v>903</v>
      </c>
      <c r="B43" s="227" t="s">
        <v>901</v>
      </c>
      <c r="C43" s="222"/>
      <c r="D43" s="227" t="s">
        <v>902</v>
      </c>
      <c r="E43" s="229"/>
      <c r="F43" s="2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46"/>
      <c r="S43" s="46"/>
    </row>
    <row r="44" spans="1:19" s="45" customFormat="1" ht="20.25" customHeight="1">
      <c r="A44" s="224" t="s">
        <v>906</v>
      </c>
      <c r="B44" s="227" t="s">
        <v>904</v>
      </c>
      <c r="C44" s="222"/>
      <c r="D44" s="227" t="s">
        <v>905</v>
      </c>
      <c r="E44" s="229"/>
      <c r="F44" s="223"/>
      <c r="G44" s="323"/>
      <c r="H44" s="323"/>
      <c r="I44" s="323"/>
      <c r="J44" s="323"/>
      <c r="K44" s="323"/>
      <c r="L44" s="323"/>
      <c r="M44" s="323"/>
      <c r="N44" s="323"/>
      <c r="O44" s="323"/>
      <c r="P44" s="323"/>
      <c r="Q44" s="323"/>
      <c r="R44" s="46"/>
      <c r="S44" s="46"/>
    </row>
    <row r="45" spans="1:19" s="45" customFormat="1" ht="20.25" customHeight="1">
      <c r="A45" s="224" t="s">
        <v>909</v>
      </c>
      <c r="B45" s="225" t="s">
        <v>907</v>
      </c>
      <c r="C45" s="222"/>
      <c r="D45" s="231" t="s">
        <v>908</v>
      </c>
      <c r="E45" s="223"/>
      <c r="F45" s="223"/>
      <c r="G45" s="323"/>
      <c r="H45" s="323"/>
      <c r="I45" s="323"/>
      <c r="J45" s="323"/>
      <c r="K45" s="323"/>
      <c r="L45" s="323"/>
      <c r="M45" s="323"/>
      <c r="N45" s="323"/>
      <c r="O45" s="323"/>
      <c r="P45" s="323"/>
      <c r="Q45" s="323"/>
      <c r="R45" s="46"/>
      <c r="S45" s="46"/>
    </row>
    <row r="46" spans="1:19" s="45" customFormat="1" ht="20.25" customHeight="1">
      <c r="A46" s="224" t="s">
        <v>912</v>
      </c>
      <c r="B46" s="225" t="s">
        <v>910</v>
      </c>
      <c r="C46" s="222"/>
      <c r="D46" s="225" t="s">
        <v>911</v>
      </c>
      <c r="E46" s="223"/>
      <c r="F46" s="2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  <c r="Q46" s="323"/>
      <c r="R46" s="46"/>
      <c r="S46" s="46"/>
    </row>
    <row r="47" spans="1:19" s="45" customFormat="1" ht="20.25" customHeight="1">
      <c r="A47" s="224" t="s">
        <v>915</v>
      </c>
      <c r="B47" s="225" t="s">
        <v>913</v>
      </c>
      <c r="C47" s="222"/>
      <c r="D47" s="225" t="s">
        <v>914</v>
      </c>
      <c r="E47" s="223"/>
      <c r="F47" s="2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46"/>
      <c r="S47" s="46"/>
    </row>
    <row r="48" spans="1:19" s="45" customFormat="1" ht="20.25" customHeight="1">
      <c r="A48" s="224" t="s">
        <v>918</v>
      </c>
      <c r="B48" s="227" t="s">
        <v>916</v>
      </c>
      <c r="C48" s="222"/>
      <c r="D48" s="231" t="s">
        <v>917</v>
      </c>
      <c r="E48" s="223"/>
      <c r="F48" s="223"/>
      <c r="G48" s="323"/>
      <c r="H48" s="323"/>
      <c r="I48" s="323"/>
      <c r="J48" s="323"/>
      <c r="K48" s="323"/>
      <c r="L48" s="323"/>
      <c r="M48" s="323"/>
      <c r="N48" s="323"/>
      <c r="O48" s="323"/>
      <c r="P48" s="323"/>
      <c r="Q48" s="323"/>
      <c r="R48" s="46"/>
      <c r="S48" s="46"/>
    </row>
    <row r="49" spans="1:19" s="45" customFormat="1" ht="20.25" customHeight="1">
      <c r="A49" s="224" t="s">
        <v>1104</v>
      </c>
      <c r="B49" s="225" t="s">
        <v>919</v>
      </c>
      <c r="C49" s="222"/>
      <c r="D49" s="225" t="s">
        <v>920</v>
      </c>
      <c r="E49" s="223"/>
      <c r="F49" s="223"/>
      <c r="G49" s="323"/>
      <c r="H49" s="323"/>
      <c r="I49" s="323"/>
      <c r="J49" s="323"/>
      <c r="K49" s="323"/>
      <c r="L49" s="323"/>
      <c r="M49" s="323"/>
      <c r="N49" s="323"/>
      <c r="O49" s="323"/>
      <c r="P49" s="323"/>
      <c r="Q49" s="323"/>
      <c r="R49" s="46"/>
      <c r="S49" s="46"/>
    </row>
    <row r="50" spans="1:19">
      <c r="A50" s="232" t="s">
        <v>397</v>
      </c>
      <c r="B50" s="1712" t="s">
        <v>921</v>
      </c>
      <c r="C50" s="1712"/>
      <c r="D50" s="1712"/>
      <c r="E50" s="1712"/>
      <c r="F50" s="1712"/>
      <c r="G50" s="1712"/>
      <c r="H50" s="1712"/>
      <c r="I50" s="1712"/>
      <c r="J50" s="1712"/>
      <c r="K50" s="1712"/>
      <c r="L50" s="1712"/>
      <c r="M50" s="1712"/>
      <c r="N50" s="1712"/>
      <c r="O50" s="1712"/>
      <c r="P50" s="1712"/>
      <c r="Q50" s="1712"/>
    </row>
  </sheetData>
  <mergeCells count="12">
    <mergeCell ref="B50:Q50"/>
    <mergeCell ref="A2:Q2"/>
    <mergeCell ref="C3:O3"/>
    <mergeCell ref="V3:AH3"/>
    <mergeCell ref="A7:A8"/>
    <mergeCell ref="A9:A10"/>
    <mergeCell ref="A11:A12"/>
    <mergeCell ref="A17:A18"/>
    <mergeCell ref="A19:P19"/>
    <mergeCell ref="A20:A21"/>
    <mergeCell ref="A22:P22"/>
    <mergeCell ref="A23:P23"/>
  </mergeCells>
  <pageMargins left="0.39370078740157483" right="0.19685039370078741" top="0.78740157480314965" bottom="0.19685039370078741" header="0.31496062992125984" footer="0.31496062992125984"/>
  <pageSetup paperSize="9" scale="94" firstPageNumber="86" orientation="landscape" r:id="rId1"/>
  <headerFooter>
    <oddFooter xml:space="preserve">&amp;C
86
</oddFooter>
  </headerFooter>
  <rowBreaks count="1" manualBreakCount="1">
    <brk id="24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</sheetPr>
  <dimension ref="A1:M32"/>
  <sheetViews>
    <sheetView showGridLines="0" view="pageBreakPreview" zoomScaleNormal="100" zoomScaleSheetLayoutView="100" workbookViewId="0">
      <selection activeCell="P26" sqref="P26"/>
    </sheetView>
  </sheetViews>
  <sheetFormatPr defaultColWidth="9" defaultRowHeight="24.6"/>
  <cols>
    <col min="1" max="1" width="6.3984375" style="47" customWidth="1"/>
    <col min="2" max="2" width="10.59765625" style="47" customWidth="1"/>
    <col min="3" max="3" width="11.19921875" style="47" customWidth="1"/>
    <col min="4" max="4" width="9" style="47"/>
    <col min="5" max="5" width="11" style="47" customWidth="1"/>
    <col min="6" max="6" width="5.3984375" style="47" customWidth="1"/>
    <col min="7" max="7" width="6.3984375" style="47" customWidth="1"/>
    <col min="8" max="8" width="4.69921875" style="47" customWidth="1"/>
    <col min="9" max="9" width="5.69921875" style="47" customWidth="1"/>
    <col min="10" max="10" width="5.3984375" style="47" customWidth="1"/>
    <col min="11" max="11" width="4.3984375" style="47" customWidth="1"/>
    <col min="12" max="12" width="10.8984375" style="47" customWidth="1"/>
    <col min="13" max="16384" width="9" style="47"/>
  </cols>
  <sheetData>
    <row r="1" spans="1:13" s="344" customFormat="1">
      <c r="B1" s="102" t="s">
        <v>1139</v>
      </c>
      <c r="C1" s="1514"/>
      <c r="D1" s="1514"/>
      <c r="E1" s="1514"/>
      <c r="F1" s="102"/>
      <c r="G1" s="102"/>
      <c r="H1" s="102"/>
      <c r="I1" s="102"/>
      <c r="J1" s="102"/>
      <c r="K1" s="102"/>
      <c r="L1" s="102"/>
      <c r="M1" s="102"/>
    </row>
    <row r="2" spans="1:13" s="344" customFormat="1" ht="25.2" thickBot="1">
      <c r="B2" s="102"/>
      <c r="C2" s="1514"/>
      <c r="D2" s="1514"/>
      <c r="E2" s="1514"/>
      <c r="F2" s="102"/>
      <c r="G2" s="102"/>
      <c r="H2" s="102"/>
      <c r="I2" s="102"/>
      <c r="J2" s="102"/>
      <c r="K2" s="102"/>
      <c r="L2" s="102"/>
      <c r="M2" s="102"/>
    </row>
    <row r="3" spans="1:13">
      <c r="A3" s="48"/>
      <c r="B3" s="1560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2"/>
    </row>
    <row r="4" spans="1:13">
      <c r="A4" s="48"/>
      <c r="B4" s="1563"/>
      <c r="C4" s="48"/>
      <c r="D4" s="48"/>
      <c r="E4" s="48"/>
      <c r="F4" s="48"/>
      <c r="G4" s="48"/>
      <c r="H4" s="48"/>
      <c r="I4" s="48"/>
      <c r="J4" s="48"/>
      <c r="K4" s="48"/>
      <c r="L4" s="48"/>
      <c r="M4" s="354"/>
    </row>
    <row r="5" spans="1:13">
      <c r="A5" s="48"/>
      <c r="B5" s="1563"/>
      <c r="C5" s="48"/>
      <c r="D5" s="48"/>
      <c r="E5" s="48"/>
      <c r="F5" s="48"/>
      <c r="G5" s="48"/>
      <c r="H5" s="48"/>
      <c r="I5" s="48"/>
      <c r="J5" s="48"/>
      <c r="K5" s="48"/>
      <c r="L5" s="48"/>
      <c r="M5" s="354"/>
    </row>
    <row r="6" spans="1:13">
      <c r="A6" s="48"/>
      <c r="B6" s="1563"/>
      <c r="C6" s="48"/>
      <c r="D6" s="48"/>
      <c r="E6" s="48"/>
      <c r="F6" s="48"/>
      <c r="G6" s="48"/>
      <c r="H6" s="48"/>
      <c r="I6" s="48"/>
      <c r="J6" s="48"/>
      <c r="K6" s="48"/>
      <c r="L6" s="48"/>
      <c r="M6" s="354"/>
    </row>
    <row r="7" spans="1:13">
      <c r="A7" s="48"/>
      <c r="B7" s="1563"/>
      <c r="C7" s="48"/>
      <c r="D7" s="48"/>
      <c r="E7" s="48"/>
      <c r="F7" s="48"/>
      <c r="G7" s="48"/>
      <c r="H7" s="48"/>
      <c r="I7" s="48"/>
      <c r="J7" s="48"/>
      <c r="K7" s="48"/>
      <c r="L7" s="48"/>
      <c r="M7" s="354"/>
    </row>
    <row r="8" spans="1:13" ht="33.6">
      <c r="A8" s="1564"/>
      <c r="B8" s="1565"/>
      <c r="C8" s="1564"/>
      <c r="D8" s="1564"/>
      <c r="E8" s="1564"/>
      <c r="F8" s="1564"/>
      <c r="G8" s="1564"/>
      <c r="H8" s="1564"/>
      <c r="I8" s="1564"/>
      <c r="J8" s="1564"/>
      <c r="K8" s="1564"/>
      <c r="L8" s="1564"/>
      <c r="M8" s="354"/>
    </row>
    <row r="9" spans="1:13">
      <c r="A9" s="48"/>
      <c r="B9" s="1563"/>
      <c r="C9" s="48"/>
      <c r="D9" s="48"/>
      <c r="E9" s="48"/>
      <c r="F9" s="48"/>
      <c r="G9" s="48"/>
      <c r="H9" s="48"/>
      <c r="I9" s="48"/>
      <c r="J9" s="48"/>
      <c r="K9" s="48"/>
      <c r="L9" s="48"/>
      <c r="M9" s="354"/>
    </row>
    <row r="10" spans="1:13">
      <c r="A10" s="48"/>
      <c r="B10" s="1563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354"/>
    </row>
    <row r="11" spans="1:13">
      <c r="A11" s="48"/>
      <c r="B11" s="1563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354"/>
    </row>
    <row r="12" spans="1:13">
      <c r="A12" s="48"/>
      <c r="B12" s="1563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354"/>
    </row>
    <row r="13" spans="1:13">
      <c r="A13" s="48"/>
      <c r="B13" s="156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354"/>
    </row>
    <row r="14" spans="1:13" ht="25.2" thickBot="1">
      <c r="A14" s="48"/>
      <c r="B14" s="1566"/>
      <c r="C14" s="810"/>
      <c r="D14" s="810"/>
      <c r="E14" s="810"/>
      <c r="F14" s="810"/>
      <c r="G14" s="810"/>
      <c r="H14" s="810"/>
      <c r="I14" s="810"/>
      <c r="J14" s="810"/>
      <c r="K14" s="810"/>
      <c r="L14" s="810"/>
      <c r="M14" s="363"/>
    </row>
    <row r="15" spans="1:13" ht="12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>
      <c r="A16" s="102"/>
      <c r="B16" s="1960" t="s">
        <v>1392</v>
      </c>
      <c r="C16" s="1960"/>
      <c r="D16" s="1960"/>
      <c r="E16" s="1960"/>
      <c r="F16" s="1960"/>
      <c r="G16" s="1960"/>
      <c r="H16" s="1960"/>
      <c r="I16" s="1960"/>
      <c r="J16" s="1960"/>
      <c r="K16" s="1960"/>
      <c r="L16" s="1960"/>
      <c r="M16" s="1960"/>
    </row>
    <row r="17" spans="1:13">
      <c r="A17" s="1567"/>
      <c r="B17" s="1514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</row>
    <row r="18" spans="1:13" ht="25.2" thickBot="1">
      <c r="A18" s="1567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</row>
    <row r="19" spans="1:13" s="1089" customFormat="1">
      <c r="A19" s="1091"/>
      <c r="B19" s="1086"/>
      <c r="C19" s="1087"/>
      <c r="D19" s="1087"/>
      <c r="E19" s="1087"/>
      <c r="F19" s="1087"/>
      <c r="G19" s="1087"/>
      <c r="H19" s="1087"/>
      <c r="I19" s="1087"/>
      <c r="J19" s="1087"/>
      <c r="K19" s="1087"/>
      <c r="L19" s="1087"/>
      <c r="M19" s="1088"/>
    </row>
    <row r="20" spans="1:13" s="1089" customFormat="1">
      <c r="A20" s="1091"/>
      <c r="B20" s="1090"/>
      <c r="C20" s="1091"/>
      <c r="D20" s="1091"/>
      <c r="E20" s="1091"/>
      <c r="F20" s="1091"/>
      <c r="G20" s="1091"/>
      <c r="H20" s="1091"/>
      <c r="I20" s="1091"/>
      <c r="J20" s="1091"/>
      <c r="K20" s="1091"/>
      <c r="L20" s="1091"/>
      <c r="M20" s="1092"/>
    </row>
    <row r="21" spans="1:13" s="1089" customFormat="1">
      <c r="A21" s="1091"/>
      <c r="B21" s="1090"/>
      <c r="C21" s="1091"/>
      <c r="D21" s="1091"/>
      <c r="E21" s="1091"/>
      <c r="F21" s="1091"/>
      <c r="G21" s="1091"/>
      <c r="H21" s="1091"/>
      <c r="I21" s="1091"/>
      <c r="J21" s="1091"/>
      <c r="K21" s="1091"/>
      <c r="L21" s="1091"/>
      <c r="M21" s="1092"/>
    </row>
    <row r="22" spans="1:13" s="1089" customFormat="1">
      <c r="A22" s="1091"/>
      <c r="B22" s="1090"/>
      <c r="C22" s="1091"/>
      <c r="D22" s="1091"/>
      <c r="E22" s="1091"/>
      <c r="F22" s="1091"/>
      <c r="G22" s="1091"/>
      <c r="H22" s="1091"/>
      <c r="I22" s="1091"/>
      <c r="J22" s="1091"/>
      <c r="K22" s="1091"/>
      <c r="L22" s="1091"/>
      <c r="M22" s="1092"/>
    </row>
    <row r="23" spans="1:13" s="1089" customFormat="1">
      <c r="A23" s="1091"/>
      <c r="B23" s="1090"/>
      <c r="C23" s="1091"/>
      <c r="D23" s="1091"/>
      <c r="E23" s="1091"/>
      <c r="F23" s="1091"/>
      <c r="G23" s="1091"/>
      <c r="H23" s="1091"/>
      <c r="I23" s="1091"/>
      <c r="J23" s="1091"/>
      <c r="K23" s="1091"/>
      <c r="L23" s="1091"/>
      <c r="M23" s="1092"/>
    </row>
    <row r="24" spans="1:13" s="1089" customFormat="1">
      <c r="A24" s="1096"/>
      <c r="B24" s="1097"/>
      <c r="C24" s="1096"/>
      <c r="D24" s="1096"/>
      <c r="E24" s="1096"/>
      <c r="F24" s="1096"/>
      <c r="G24" s="1096"/>
      <c r="H24" s="1096"/>
      <c r="I24" s="1096"/>
      <c r="J24" s="1096"/>
      <c r="K24" s="1096"/>
      <c r="L24" s="1096"/>
      <c r="M24" s="1092"/>
    </row>
    <row r="25" spans="1:13" s="1089" customFormat="1">
      <c r="A25" s="1091"/>
      <c r="B25" s="1090"/>
      <c r="C25" s="1091"/>
      <c r="D25" s="1091"/>
      <c r="E25" s="1091"/>
      <c r="F25" s="1091"/>
      <c r="G25" s="1091"/>
      <c r="H25" s="1091"/>
      <c r="I25" s="1091"/>
      <c r="J25" s="1091"/>
      <c r="K25" s="1091"/>
      <c r="L25" s="1091"/>
      <c r="M25" s="1092"/>
    </row>
    <row r="26" spans="1:13" s="1089" customFormat="1">
      <c r="A26" s="1091"/>
      <c r="B26" s="1090"/>
      <c r="C26" s="1091"/>
      <c r="D26" s="1091"/>
      <c r="E26" s="1091"/>
      <c r="F26" s="1091"/>
      <c r="G26" s="1091"/>
      <c r="H26" s="1091"/>
      <c r="I26" s="1091"/>
      <c r="J26" s="1091"/>
      <c r="K26" s="1091"/>
      <c r="L26" s="1091"/>
      <c r="M26" s="1092"/>
    </row>
    <row r="27" spans="1:13" s="1089" customFormat="1">
      <c r="A27" s="1091"/>
      <c r="B27" s="1090"/>
      <c r="C27" s="1091"/>
      <c r="D27" s="1091"/>
      <c r="E27" s="1091"/>
      <c r="F27" s="1091"/>
      <c r="G27" s="1091"/>
      <c r="H27" s="1091"/>
      <c r="I27" s="1091"/>
      <c r="J27" s="1091"/>
      <c r="K27" s="1091"/>
      <c r="L27" s="1091"/>
      <c r="M27" s="1092"/>
    </row>
    <row r="28" spans="1:13" s="1089" customFormat="1">
      <c r="A28" s="1091"/>
      <c r="B28" s="1090"/>
      <c r="C28" s="1091"/>
      <c r="D28" s="1091"/>
      <c r="E28" s="1091"/>
      <c r="F28" s="1091"/>
      <c r="G28" s="1091"/>
      <c r="H28" s="1091"/>
      <c r="I28" s="1091"/>
      <c r="J28" s="1091"/>
      <c r="K28" s="1091"/>
      <c r="L28" s="1091"/>
      <c r="M28" s="1092"/>
    </row>
    <row r="29" spans="1:13" s="1089" customFormat="1" ht="26.25" customHeight="1">
      <c r="A29" s="1091"/>
      <c r="B29" s="1090"/>
      <c r="C29" s="1091"/>
      <c r="D29" s="1091"/>
      <c r="E29" s="1091"/>
      <c r="F29" s="1091"/>
      <c r="G29" s="1091"/>
      <c r="H29" s="1091"/>
      <c r="I29" s="1091"/>
      <c r="J29" s="1091"/>
      <c r="K29" s="1091"/>
      <c r="L29" s="1091"/>
      <c r="M29" s="1092"/>
    </row>
    <row r="30" spans="1:13" s="1089" customFormat="1" ht="26.25" customHeight="1" thickBot="1">
      <c r="A30" s="1091"/>
      <c r="B30" s="1093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5"/>
    </row>
    <row r="31" spans="1:13" s="1089" customFormat="1" ht="15.6" customHeight="1">
      <c r="A31" s="1091"/>
      <c r="B31" s="1091"/>
      <c r="C31" s="1091"/>
      <c r="D31" s="1091"/>
      <c r="E31" s="1091"/>
      <c r="F31" s="1091"/>
      <c r="G31" s="1091"/>
      <c r="H31" s="1091"/>
      <c r="I31" s="1091"/>
      <c r="J31" s="1091"/>
      <c r="K31" s="1091"/>
      <c r="L31" s="1091"/>
      <c r="M31" s="1091"/>
    </row>
    <row r="32" spans="1:13" s="1089" customFormat="1">
      <c r="A32" s="1098"/>
      <c r="B32" s="1961" t="s">
        <v>1393</v>
      </c>
      <c r="C32" s="1961"/>
      <c r="D32" s="1961"/>
      <c r="E32" s="1961"/>
      <c r="F32" s="1961"/>
      <c r="G32" s="1961"/>
      <c r="H32" s="1961"/>
      <c r="I32" s="1961"/>
      <c r="J32" s="1961"/>
      <c r="K32" s="1961"/>
      <c r="L32" s="1961"/>
      <c r="M32" s="1961"/>
    </row>
  </sheetData>
  <mergeCells count="2">
    <mergeCell ref="B16:M16"/>
    <mergeCell ref="B32:M32"/>
  </mergeCells>
  <phoneticPr fontId="5" type="noConversion"/>
  <pageMargins left="0.59055118110236227" right="0.39370078740157483" top="0.78740157480314965" bottom="0.59055118110236227" header="0.31496062992125984" footer="0.31496062992125984"/>
  <pageSetup paperSize="9" scale="86" firstPageNumber="87" orientation="portrait" useFirstPageNumber="1" r:id="rId1"/>
  <headerFooter>
    <oddFooter>&amp;C 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J27"/>
  <sheetViews>
    <sheetView showGridLines="0" view="pageBreakPreview" topLeftCell="A4" zoomScaleNormal="100" zoomScaleSheetLayoutView="100" workbookViewId="0">
      <selection activeCell="G13" sqref="G13:H13"/>
    </sheetView>
  </sheetViews>
  <sheetFormatPr defaultColWidth="9" defaultRowHeight="21"/>
  <cols>
    <col min="1" max="6" width="11.59765625" style="84" customWidth="1"/>
    <col min="7" max="7" width="12.19921875" style="84" customWidth="1"/>
    <col min="8" max="8" width="10.5" style="84" customWidth="1"/>
    <col min="9" max="10" width="11.59765625" style="84" customWidth="1"/>
    <col min="11" max="16384" width="9" style="84"/>
  </cols>
  <sheetData>
    <row r="1" spans="1:10" s="28" customFormat="1" ht="24.6">
      <c r="A1" s="587" t="s">
        <v>1331</v>
      </c>
    </row>
    <row r="2" spans="1:10" s="28" customFormat="1" ht="24.6">
      <c r="C2" s="28" t="s">
        <v>398</v>
      </c>
      <c r="G2" s="28" t="s">
        <v>776</v>
      </c>
    </row>
    <row r="3" spans="1:10" ht="12" customHeight="1"/>
    <row r="4" spans="1:10" ht="24.6">
      <c r="A4" s="1684" t="s">
        <v>1332</v>
      </c>
      <c r="B4" s="1684"/>
      <c r="C4" s="1684"/>
      <c r="D4" s="1684"/>
      <c r="E4" s="1684"/>
      <c r="F4" s="1684"/>
      <c r="G4" s="1684"/>
      <c r="H4" s="1684"/>
      <c r="I4" s="1684"/>
      <c r="J4" s="1684"/>
    </row>
    <row r="5" spans="1:10" ht="13.5" customHeight="1"/>
    <row r="6" spans="1:10" ht="21" customHeight="1">
      <c r="A6" s="1724" t="s">
        <v>309</v>
      </c>
      <c r="B6" s="1724" t="s">
        <v>401</v>
      </c>
      <c r="C6" s="1724" t="s">
        <v>399</v>
      </c>
      <c r="D6" s="1724"/>
      <c r="E6" s="1724"/>
      <c r="F6" s="1724" t="s">
        <v>777</v>
      </c>
      <c r="G6" s="1731" t="s">
        <v>778</v>
      </c>
      <c r="H6" s="1732"/>
      <c r="I6" s="1725" t="s">
        <v>397</v>
      </c>
      <c r="J6" s="1726"/>
    </row>
    <row r="7" spans="1:10">
      <c r="A7" s="1724"/>
      <c r="B7" s="1724"/>
      <c r="C7" s="1724"/>
      <c r="D7" s="1724"/>
      <c r="E7" s="1724"/>
      <c r="F7" s="1724"/>
      <c r="G7" s="1733"/>
      <c r="H7" s="1734"/>
      <c r="I7" s="1727"/>
      <c r="J7" s="1728"/>
    </row>
    <row r="8" spans="1:10">
      <c r="A8" s="1724"/>
      <c r="B8" s="1724"/>
      <c r="C8" s="1724"/>
      <c r="D8" s="1724"/>
      <c r="E8" s="1724"/>
      <c r="F8" s="1724"/>
      <c r="G8" s="1733"/>
      <c r="H8" s="1734"/>
      <c r="I8" s="1727"/>
      <c r="J8" s="1728"/>
    </row>
    <row r="9" spans="1:10">
      <c r="A9" s="1724"/>
      <c r="B9" s="1724"/>
      <c r="C9" s="1024" t="s">
        <v>371</v>
      </c>
      <c r="D9" s="1024" t="s">
        <v>364</v>
      </c>
      <c r="E9" s="1024" t="s">
        <v>400</v>
      </c>
      <c r="F9" s="1724"/>
      <c r="G9" s="1735"/>
      <c r="H9" s="1736"/>
      <c r="I9" s="1729"/>
      <c r="J9" s="1730"/>
    </row>
    <row r="10" spans="1:10">
      <c r="A10" s="116" t="s">
        <v>316</v>
      </c>
      <c r="B10" s="117"/>
      <c r="C10" s="233"/>
      <c r="D10" s="234"/>
      <c r="E10" s="233"/>
      <c r="F10" s="120"/>
      <c r="G10" s="1718"/>
      <c r="H10" s="1719"/>
      <c r="I10" s="1722"/>
      <c r="J10" s="1723"/>
    </row>
    <row r="11" spans="1:10">
      <c r="A11" s="116" t="s">
        <v>317</v>
      </c>
      <c r="B11" s="117"/>
      <c r="C11" s="233"/>
      <c r="D11" s="234"/>
      <c r="E11" s="233"/>
      <c r="F11" s="120"/>
      <c r="G11" s="1718"/>
      <c r="H11" s="1719"/>
      <c r="I11" s="1722"/>
      <c r="J11" s="1723"/>
    </row>
    <row r="12" spans="1:10">
      <c r="A12" s="116" t="s">
        <v>318</v>
      </c>
      <c r="B12" s="117"/>
      <c r="C12" s="233"/>
      <c r="D12" s="234"/>
      <c r="E12" s="233"/>
      <c r="F12" s="120"/>
      <c r="G12" s="1718"/>
      <c r="H12" s="1719"/>
      <c r="I12" s="1722"/>
      <c r="J12" s="1723"/>
    </row>
    <row r="13" spans="1:10">
      <c r="A13" s="116" t="s">
        <v>319</v>
      </c>
      <c r="B13" s="117"/>
      <c r="C13" s="233"/>
      <c r="D13" s="234"/>
      <c r="E13" s="233"/>
      <c r="F13" s="120"/>
      <c r="G13" s="1718"/>
      <c r="H13" s="1719"/>
      <c r="I13" s="1722"/>
      <c r="J13" s="1723"/>
    </row>
    <row r="14" spans="1:10">
      <c r="A14" s="116" t="s">
        <v>320</v>
      </c>
      <c r="B14" s="117"/>
      <c r="C14" s="233"/>
      <c r="D14" s="234"/>
      <c r="E14" s="233"/>
      <c r="F14" s="120"/>
      <c r="G14" s="1718"/>
      <c r="H14" s="1719"/>
      <c r="I14" s="1722"/>
      <c r="J14" s="1723"/>
    </row>
    <row r="15" spans="1:10">
      <c r="A15" s="116" t="s">
        <v>321</v>
      </c>
      <c r="B15" s="117"/>
      <c r="D15" s="234"/>
      <c r="E15" s="233"/>
      <c r="F15" s="120"/>
      <c r="G15" s="1718"/>
      <c r="H15" s="1719"/>
      <c r="I15" s="1722"/>
      <c r="J15" s="1723"/>
    </row>
    <row r="16" spans="1:10">
      <c r="A16" s="116" t="s">
        <v>322</v>
      </c>
      <c r="B16" s="117"/>
      <c r="C16" s="233"/>
      <c r="D16" s="234"/>
      <c r="E16" s="233"/>
      <c r="F16" s="120"/>
      <c r="G16" s="1718"/>
      <c r="H16" s="1719"/>
      <c r="I16" s="1722"/>
      <c r="J16" s="1723"/>
    </row>
    <row r="17" spans="1:10">
      <c r="A17" s="116" t="s">
        <v>323</v>
      </c>
      <c r="B17" s="117"/>
      <c r="C17" s="233"/>
      <c r="D17" s="234"/>
      <c r="E17" s="233"/>
      <c r="F17" s="120"/>
      <c r="G17" s="1718"/>
      <c r="H17" s="1719"/>
      <c r="I17" s="1722"/>
      <c r="J17" s="1723"/>
    </row>
    <row r="18" spans="1:10">
      <c r="A18" s="116" t="s">
        <v>324</v>
      </c>
      <c r="B18" s="117"/>
      <c r="C18" s="233"/>
      <c r="D18" s="234"/>
      <c r="E18" s="233"/>
      <c r="F18" s="120"/>
      <c r="G18" s="1718"/>
      <c r="H18" s="1719"/>
      <c r="I18" s="1722"/>
      <c r="J18" s="1723"/>
    </row>
    <row r="19" spans="1:10">
      <c r="A19" s="116" t="s">
        <v>325</v>
      </c>
      <c r="B19" s="117"/>
      <c r="C19" s="233"/>
      <c r="D19" s="234"/>
      <c r="E19" s="233"/>
      <c r="F19" s="120"/>
      <c r="G19" s="1718"/>
      <c r="H19" s="1719"/>
      <c r="I19" s="1722"/>
      <c r="J19" s="1723"/>
    </row>
    <row r="20" spans="1:10">
      <c r="A20" s="116" t="s">
        <v>326</v>
      </c>
      <c r="B20" s="117"/>
      <c r="C20" s="233"/>
      <c r="D20" s="234"/>
      <c r="E20" s="233"/>
      <c r="F20" s="120"/>
      <c r="G20" s="1718"/>
      <c r="H20" s="1719"/>
      <c r="I20" s="1722"/>
      <c r="J20" s="1723"/>
    </row>
    <row r="21" spans="1:10">
      <c r="A21" s="116" t="s">
        <v>327</v>
      </c>
      <c r="B21" s="117"/>
      <c r="C21" s="233"/>
      <c r="D21" s="234"/>
      <c r="E21" s="233"/>
      <c r="F21" s="120"/>
      <c r="G21" s="1718"/>
      <c r="H21" s="1719"/>
      <c r="I21" s="1722"/>
      <c r="J21" s="1723"/>
    </row>
    <row r="22" spans="1:10">
      <c r="A22" s="1716" t="s">
        <v>355</v>
      </c>
      <c r="B22" s="1716"/>
      <c r="C22" s="1716"/>
      <c r="D22" s="119"/>
      <c r="E22" s="233"/>
      <c r="F22" s="120"/>
      <c r="G22" s="1718"/>
      <c r="H22" s="1719"/>
      <c r="I22" s="1720"/>
      <c r="J22" s="1721"/>
    </row>
    <row r="23" spans="1:10">
      <c r="A23" s="176"/>
      <c r="B23" s="235"/>
      <c r="C23" s="235"/>
      <c r="D23" s="235"/>
      <c r="E23" s="235"/>
      <c r="F23" s="235"/>
      <c r="G23" s="235"/>
      <c r="H23" s="235"/>
      <c r="I23" s="235"/>
      <c r="J23" s="176"/>
    </row>
    <row r="27" spans="1:10">
      <c r="C27" s="27"/>
    </row>
  </sheetData>
  <mergeCells count="34">
    <mergeCell ref="A4:J4"/>
    <mergeCell ref="A6:A9"/>
    <mergeCell ref="B6:B9"/>
    <mergeCell ref="C6:E8"/>
    <mergeCell ref="F6:F9"/>
    <mergeCell ref="G6:H9"/>
    <mergeCell ref="I6:J9"/>
    <mergeCell ref="G10:H10"/>
    <mergeCell ref="I10:J10"/>
    <mergeCell ref="G11:H11"/>
    <mergeCell ref="I11:J11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  <mergeCell ref="G18:H18"/>
    <mergeCell ref="I18:J18"/>
    <mergeCell ref="A22:C22"/>
    <mergeCell ref="G22:H22"/>
    <mergeCell ref="I22:J22"/>
    <mergeCell ref="G19:H19"/>
    <mergeCell ref="I19:J19"/>
    <mergeCell ref="G20:H20"/>
    <mergeCell ref="I20:J20"/>
    <mergeCell ref="G21:H21"/>
    <mergeCell ref="I21:J21"/>
  </mergeCells>
  <pageMargins left="0.59055118110236227" right="0.78740157480314965" top="0.78740157480314965" bottom="0.59055118110236227" header="0.31496062992125984" footer="0.31496062992125984"/>
  <pageSetup paperSize="9" firstPageNumber="14" orientation="landscape" r:id="rId1"/>
  <headerFooter>
    <oddFooter>&amp;C88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79873" r:id="rId4" name="Check Box 1">
              <controlPr defaultSize="0" autoFill="0" autoLine="0" autoPict="0">
                <anchor moveWithCells="1">
                  <from>
                    <xdr:col>2</xdr:col>
                    <xdr:colOff>106680</xdr:colOff>
                    <xdr:row>1</xdr:row>
                    <xdr:rowOff>30480</xdr:rowOff>
                  </from>
                  <to>
                    <xdr:col>2</xdr:col>
                    <xdr:colOff>419100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79874" r:id="rId5" name="Check Box 2">
              <controlPr defaultSize="0" autoFill="0" autoLine="0" autoPict="0">
                <anchor moveWithCells="1">
                  <from>
                    <xdr:col>6</xdr:col>
                    <xdr:colOff>83820</xdr:colOff>
                    <xdr:row>1</xdr:row>
                    <xdr:rowOff>38100</xdr:rowOff>
                  </from>
                  <to>
                    <xdr:col>6</xdr:col>
                    <xdr:colOff>388620</xdr:colOff>
                    <xdr:row>1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L30"/>
  <sheetViews>
    <sheetView showGridLines="0" view="pageBreakPreview" zoomScaleNormal="100" zoomScaleSheetLayoutView="100" workbookViewId="0">
      <selection activeCell="H5" sqref="H5"/>
    </sheetView>
  </sheetViews>
  <sheetFormatPr defaultColWidth="9" defaultRowHeight="24.6"/>
  <cols>
    <col min="1" max="1" width="4.19921875" style="10" customWidth="1"/>
    <col min="2" max="2" width="8.5" style="10" customWidth="1"/>
    <col min="3" max="8" width="9" style="10"/>
    <col min="9" max="9" width="12.69921875" style="10" customWidth="1"/>
    <col min="10" max="10" width="4.19921875" style="10" customWidth="1"/>
    <col min="11" max="16384" width="9" style="10"/>
  </cols>
  <sheetData>
    <row r="1" spans="1:10" s="40" customFormat="1" ht="31.2" thickTop="1" thickBot="1">
      <c r="A1" s="1623" t="s">
        <v>281</v>
      </c>
      <c r="B1" s="1624"/>
      <c r="C1" s="1624"/>
      <c r="D1" s="1624"/>
      <c r="E1" s="1624"/>
      <c r="F1" s="1624"/>
      <c r="G1" s="1624"/>
      <c r="H1" s="1624"/>
      <c r="I1" s="1624"/>
      <c r="J1" s="1625"/>
    </row>
    <row r="2" spans="1:10" s="41" customFormat="1" ht="25.2" thickTop="1"/>
    <row r="3" spans="1:10" s="40" customFormat="1" ht="30">
      <c r="A3" s="63" t="s">
        <v>328</v>
      </c>
      <c r="C3" s="64" t="s">
        <v>283</v>
      </c>
    </row>
    <row r="4" spans="1:10" s="41" customFormat="1" ht="15" customHeight="1"/>
    <row r="5" spans="1:10" s="41" customFormat="1">
      <c r="A5" s="65" t="s">
        <v>37</v>
      </c>
    </row>
    <row r="6" spans="1:10" s="41" customFormat="1" ht="15.75" customHeight="1">
      <c r="B6" s="65"/>
    </row>
    <row r="7" spans="1:10" s="41" customFormat="1">
      <c r="A7" s="66"/>
      <c r="B7" s="67"/>
      <c r="C7" s="68"/>
      <c r="D7" s="68"/>
      <c r="E7" s="68"/>
      <c r="F7" s="68"/>
      <c r="G7" s="68"/>
      <c r="H7" s="68"/>
      <c r="I7" s="68"/>
      <c r="J7" s="69"/>
    </row>
    <row r="8" spans="1:10" s="41" customFormat="1">
      <c r="A8" s="70"/>
      <c r="B8" s="71"/>
      <c r="C8" s="35"/>
      <c r="D8" s="35"/>
      <c r="E8" s="35"/>
      <c r="F8" s="35"/>
      <c r="G8" s="35"/>
      <c r="H8" s="35"/>
      <c r="I8" s="35"/>
      <c r="J8" s="72"/>
    </row>
    <row r="9" spans="1:10" s="41" customFormat="1">
      <c r="A9" s="70"/>
      <c r="B9" s="71"/>
      <c r="C9" s="35"/>
      <c r="D9" s="35"/>
      <c r="E9" s="35"/>
      <c r="F9" s="35"/>
      <c r="G9" s="35"/>
      <c r="H9" s="35"/>
      <c r="I9" s="35"/>
      <c r="J9" s="72"/>
    </row>
    <row r="10" spans="1:10" s="41" customFormat="1">
      <c r="A10" s="70"/>
      <c r="B10" s="71"/>
      <c r="C10" s="35"/>
      <c r="D10" s="35"/>
      <c r="E10" s="35"/>
      <c r="F10" s="35"/>
      <c r="G10" s="35"/>
      <c r="H10" s="35"/>
      <c r="I10" s="35"/>
      <c r="J10" s="72"/>
    </row>
    <row r="11" spans="1:10" s="41" customFormat="1" ht="23.25" customHeight="1">
      <c r="A11" s="70"/>
      <c r="B11" s="73"/>
      <c r="C11" s="74"/>
      <c r="D11" s="74"/>
      <c r="E11" s="74"/>
      <c r="F11" s="74"/>
      <c r="G11" s="74"/>
      <c r="H11" s="74"/>
      <c r="I11" s="35"/>
      <c r="J11" s="72"/>
    </row>
    <row r="12" spans="1:10" s="41" customFormat="1" ht="23.25" customHeight="1">
      <c r="A12" s="70"/>
      <c r="B12" s="74"/>
      <c r="C12" s="74"/>
      <c r="D12" s="74"/>
      <c r="E12" s="74"/>
      <c r="F12" s="74"/>
      <c r="G12" s="74"/>
      <c r="H12" s="74"/>
      <c r="I12" s="35"/>
      <c r="J12" s="72"/>
    </row>
    <row r="13" spans="1:10" s="41" customFormat="1" ht="23.25" customHeight="1">
      <c r="A13" s="70"/>
      <c r="B13" s="74"/>
      <c r="C13" s="74"/>
      <c r="D13" s="74"/>
      <c r="E13" s="74"/>
      <c r="F13" s="74"/>
      <c r="G13" s="74"/>
      <c r="H13" s="74"/>
      <c r="I13" s="35"/>
      <c r="J13" s="72"/>
    </row>
    <row r="14" spans="1:10" s="41" customFormat="1">
      <c r="A14" s="70"/>
      <c r="B14" s="71"/>
      <c r="C14" s="35"/>
      <c r="D14" s="35"/>
      <c r="E14" s="35"/>
      <c r="F14" s="35"/>
      <c r="G14" s="35"/>
      <c r="H14" s="35"/>
      <c r="I14" s="35"/>
      <c r="J14" s="72"/>
    </row>
    <row r="15" spans="1:10" s="41" customFormat="1">
      <c r="A15" s="70"/>
      <c r="B15" s="71"/>
      <c r="C15" s="1626"/>
      <c r="D15" s="1627"/>
      <c r="E15" s="1627"/>
      <c r="F15" s="1627"/>
      <c r="G15" s="1627"/>
      <c r="H15" s="1627"/>
      <c r="I15" s="1627"/>
      <c r="J15" s="72"/>
    </row>
    <row r="16" spans="1:10" s="41" customFormat="1">
      <c r="A16" s="70"/>
      <c r="B16" s="71"/>
      <c r="C16" s="1627"/>
      <c r="D16" s="1627"/>
      <c r="E16" s="1627"/>
      <c r="F16" s="1627"/>
      <c r="G16" s="1627"/>
      <c r="H16" s="1627"/>
      <c r="I16" s="1627"/>
      <c r="J16" s="72"/>
    </row>
    <row r="17" spans="1:12" s="41" customFormat="1">
      <c r="A17" s="70"/>
      <c r="B17" s="35"/>
      <c r="C17" s="1627"/>
      <c r="D17" s="1627"/>
      <c r="E17" s="1627"/>
      <c r="F17" s="1627"/>
      <c r="G17" s="1627"/>
      <c r="H17" s="1627"/>
      <c r="I17" s="1627"/>
      <c r="J17" s="72"/>
    </row>
    <row r="18" spans="1:12" s="41" customFormat="1">
      <c r="A18" s="70"/>
      <c r="B18" s="35"/>
      <c r="C18" s="35"/>
      <c r="D18" s="35"/>
      <c r="E18" s="35"/>
      <c r="F18" s="35"/>
      <c r="G18" s="35"/>
      <c r="H18" s="35"/>
      <c r="I18" s="35"/>
      <c r="J18" s="72"/>
    </row>
    <row r="19" spans="1:12" s="41" customFormat="1">
      <c r="A19" s="70"/>
      <c r="B19" s="35"/>
      <c r="C19" s="35"/>
      <c r="D19" s="35"/>
      <c r="E19" s="35"/>
      <c r="F19" s="35"/>
      <c r="G19" s="35"/>
      <c r="H19" s="35"/>
      <c r="I19" s="35"/>
      <c r="J19" s="72"/>
    </row>
    <row r="20" spans="1:12" s="41" customFormat="1">
      <c r="A20" s="70"/>
      <c r="B20" s="35"/>
      <c r="C20" s="35"/>
      <c r="D20" s="35"/>
      <c r="E20" s="35"/>
      <c r="F20" s="35"/>
      <c r="G20" s="35"/>
      <c r="H20" s="35"/>
      <c r="I20" s="35"/>
      <c r="J20" s="72"/>
    </row>
    <row r="21" spans="1:12" s="41" customFormat="1">
      <c r="A21" s="70"/>
      <c r="B21" s="35"/>
      <c r="C21" s="35"/>
      <c r="D21" s="35"/>
      <c r="E21" s="35"/>
      <c r="F21" s="35"/>
      <c r="G21" s="35"/>
      <c r="H21" s="35"/>
      <c r="I21" s="35"/>
      <c r="J21" s="72"/>
    </row>
    <row r="22" spans="1:12" s="41" customFormat="1" ht="27">
      <c r="A22" s="70"/>
      <c r="B22" s="1628"/>
      <c r="C22" s="1628"/>
      <c r="D22" s="1628"/>
      <c r="E22" s="1628"/>
      <c r="F22" s="1628"/>
      <c r="G22" s="1628"/>
      <c r="H22" s="1628"/>
      <c r="I22" s="35"/>
      <c r="J22" s="72"/>
    </row>
    <row r="23" spans="1:12" s="41" customFormat="1" ht="27">
      <c r="A23" s="70"/>
      <c r="B23" s="387"/>
      <c r="C23" s="387"/>
      <c r="D23" s="387"/>
      <c r="E23" s="387"/>
      <c r="F23" s="387"/>
      <c r="G23" s="387"/>
      <c r="H23" s="387"/>
      <c r="I23" s="35"/>
      <c r="J23" s="72"/>
    </row>
    <row r="24" spans="1:12" s="41" customFormat="1" ht="27">
      <c r="A24" s="70"/>
      <c r="B24" s="387"/>
      <c r="C24" s="387"/>
      <c r="D24" s="387"/>
      <c r="E24" s="387"/>
      <c r="F24" s="387"/>
      <c r="G24" s="387"/>
      <c r="H24" s="387"/>
      <c r="I24" s="35"/>
      <c r="J24" s="72"/>
    </row>
    <row r="25" spans="1:12" s="41" customFormat="1" ht="27">
      <c r="A25" s="70"/>
      <c r="B25" s="387"/>
      <c r="C25" s="387"/>
      <c r="D25" s="387"/>
      <c r="E25" s="387"/>
      <c r="F25" s="387"/>
      <c r="G25" s="387"/>
      <c r="H25" s="387"/>
      <c r="I25" s="35"/>
      <c r="J25" s="72"/>
    </row>
    <row r="26" spans="1:12" s="41" customFormat="1" ht="27">
      <c r="A26" s="70"/>
      <c r="B26" s="387"/>
      <c r="C26" s="387"/>
      <c r="D26" s="387"/>
      <c r="E26" s="387"/>
      <c r="F26" s="387"/>
      <c r="G26" s="387"/>
      <c r="H26" s="387"/>
      <c r="I26" s="35"/>
      <c r="J26" s="72"/>
    </row>
    <row r="27" spans="1:12" s="41" customFormat="1" ht="21" customHeight="1">
      <c r="A27" s="75"/>
      <c r="B27" s="76"/>
      <c r="C27" s="76"/>
      <c r="D27" s="76"/>
      <c r="E27" s="77"/>
      <c r="F27" s="77"/>
      <c r="G27" s="77"/>
      <c r="H27" s="77"/>
      <c r="I27" s="77"/>
      <c r="J27" s="78"/>
      <c r="K27" s="79"/>
      <c r="L27" s="79"/>
    </row>
    <row r="28" spans="1:12" s="41" customFormat="1" ht="24" customHeight="1">
      <c r="D28" s="37" t="s">
        <v>94</v>
      </c>
    </row>
    <row r="29" spans="1:12" s="41" customFormat="1" ht="21" customHeight="1"/>
    <row r="30" spans="1:12" ht="21" customHeight="1"/>
  </sheetData>
  <mergeCells count="3">
    <mergeCell ref="A1:J1"/>
    <mergeCell ref="C15:I17"/>
    <mergeCell ref="B22:H22"/>
  </mergeCells>
  <phoneticPr fontId="5" type="noConversion"/>
  <pageMargins left="0.78740157480314965" right="0.39370078740157483" top="0.78740157480314965" bottom="0.59055118110236227" header="0.31496062992125984" footer="0.31496062992125984"/>
  <pageSetup paperSize="9" firstPageNumber="5" orientation="portrait" r:id="rId1"/>
  <headerFooter>
    <oddFooter>&amp;C&amp;"CordiaUPC,Regular"&amp;15 &amp;"TH SarabunPSK,Bold"&amp;16 3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9"/>
  <sheetViews>
    <sheetView view="pageBreakPreview" zoomScaleNormal="100" zoomScaleSheetLayoutView="100" workbookViewId="0">
      <selection activeCell="Q9" sqref="Q9"/>
    </sheetView>
  </sheetViews>
  <sheetFormatPr defaultColWidth="9" defaultRowHeight="15.6"/>
  <cols>
    <col min="1" max="1" width="1.19921875" style="1007" customWidth="1"/>
    <col min="2" max="2" width="10.5" style="1007" customWidth="1"/>
    <col min="3" max="3" width="12" style="1007" customWidth="1"/>
    <col min="4" max="4" width="9" style="1007" customWidth="1"/>
    <col min="5" max="5" width="10.19921875" style="1007" customWidth="1"/>
    <col min="6" max="6" width="5.69921875" style="1007" customWidth="1"/>
    <col min="7" max="7" width="8.09765625" style="1007" customWidth="1"/>
    <col min="8" max="8" width="10" style="1007" customWidth="1"/>
    <col min="9" max="9" width="4.69921875" style="1007" customWidth="1"/>
    <col min="10" max="10" width="16" style="1007" customWidth="1"/>
    <col min="11" max="11" width="1.59765625" style="1007" customWidth="1"/>
    <col min="12" max="13" width="9" style="1007"/>
    <col min="14" max="14" width="13.09765625" style="1102" customWidth="1"/>
    <col min="15" max="15" width="12.19921875" style="1102" customWidth="1"/>
    <col min="16" max="16" width="12" style="1007" customWidth="1"/>
    <col min="17" max="20" width="8.19921875" style="1007" customWidth="1"/>
    <col min="21" max="21" width="14.59765625" style="1007" customWidth="1"/>
    <col min="22" max="25" width="8.19921875" style="1007" customWidth="1"/>
    <col min="26" max="256" width="9" style="1007"/>
    <col min="257" max="257" width="1.19921875" style="1007" customWidth="1"/>
    <col min="258" max="258" width="10.5" style="1007" customWidth="1"/>
    <col min="259" max="259" width="12" style="1007" customWidth="1"/>
    <col min="260" max="260" width="9" style="1007" customWidth="1"/>
    <col min="261" max="261" width="10.19921875" style="1007" customWidth="1"/>
    <col min="262" max="262" width="5.69921875" style="1007" customWidth="1"/>
    <col min="263" max="263" width="8.09765625" style="1007" customWidth="1"/>
    <col min="264" max="264" width="10" style="1007" customWidth="1"/>
    <col min="265" max="265" width="4.69921875" style="1007" customWidth="1"/>
    <col min="266" max="266" width="16" style="1007" customWidth="1"/>
    <col min="267" max="267" width="1.59765625" style="1007" customWidth="1"/>
    <col min="268" max="269" width="9" style="1007"/>
    <col min="270" max="270" width="13.09765625" style="1007" customWidth="1"/>
    <col min="271" max="271" width="12.19921875" style="1007" customWidth="1"/>
    <col min="272" max="272" width="12" style="1007" customWidth="1"/>
    <col min="273" max="276" width="8.19921875" style="1007" customWidth="1"/>
    <col min="277" max="277" width="14.59765625" style="1007" customWidth="1"/>
    <col min="278" max="281" width="8.19921875" style="1007" customWidth="1"/>
    <col min="282" max="512" width="9" style="1007"/>
    <col min="513" max="513" width="1.19921875" style="1007" customWidth="1"/>
    <col min="514" max="514" width="10.5" style="1007" customWidth="1"/>
    <col min="515" max="515" width="12" style="1007" customWidth="1"/>
    <col min="516" max="516" width="9" style="1007" customWidth="1"/>
    <col min="517" max="517" width="10.19921875" style="1007" customWidth="1"/>
    <col min="518" max="518" width="5.69921875" style="1007" customWidth="1"/>
    <col min="519" max="519" width="8.09765625" style="1007" customWidth="1"/>
    <col min="520" max="520" width="10" style="1007" customWidth="1"/>
    <col min="521" max="521" width="4.69921875" style="1007" customWidth="1"/>
    <col min="522" max="522" width="16" style="1007" customWidth="1"/>
    <col min="523" max="523" width="1.59765625" style="1007" customWidth="1"/>
    <col min="524" max="525" width="9" style="1007"/>
    <col min="526" max="526" width="13.09765625" style="1007" customWidth="1"/>
    <col min="527" max="527" width="12.19921875" style="1007" customWidth="1"/>
    <col min="528" max="528" width="12" style="1007" customWidth="1"/>
    <col min="529" max="532" width="8.19921875" style="1007" customWidth="1"/>
    <col min="533" max="533" width="14.59765625" style="1007" customWidth="1"/>
    <col min="534" max="537" width="8.19921875" style="1007" customWidth="1"/>
    <col min="538" max="768" width="9" style="1007"/>
    <col min="769" max="769" width="1.19921875" style="1007" customWidth="1"/>
    <col min="770" max="770" width="10.5" style="1007" customWidth="1"/>
    <col min="771" max="771" width="12" style="1007" customWidth="1"/>
    <col min="772" max="772" width="9" style="1007" customWidth="1"/>
    <col min="773" max="773" width="10.19921875" style="1007" customWidth="1"/>
    <col min="774" max="774" width="5.69921875" style="1007" customWidth="1"/>
    <col min="775" max="775" width="8.09765625" style="1007" customWidth="1"/>
    <col min="776" max="776" width="10" style="1007" customWidth="1"/>
    <col min="777" max="777" width="4.69921875" style="1007" customWidth="1"/>
    <col min="778" max="778" width="16" style="1007" customWidth="1"/>
    <col min="779" max="779" width="1.59765625" style="1007" customWidth="1"/>
    <col min="780" max="781" width="9" style="1007"/>
    <col min="782" max="782" width="13.09765625" style="1007" customWidth="1"/>
    <col min="783" max="783" width="12.19921875" style="1007" customWidth="1"/>
    <col min="784" max="784" width="12" style="1007" customWidth="1"/>
    <col min="785" max="788" width="8.19921875" style="1007" customWidth="1"/>
    <col min="789" max="789" width="14.59765625" style="1007" customWidth="1"/>
    <col min="790" max="793" width="8.19921875" style="1007" customWidth="1"/>
    <col min="794" max="1024" width="9" style="1007"/>
    <col min="1025" max="1025" width="1.19921875" style="1007" customWidth="1"/>
    <col min="1026" max="1026" width="10.5" style="1007" customWidth="1"/>
    <col min="1027" max="1027" width="12" style="1007" customWidth="1"/>
    <col min="1028" max="1028" width="9" style="1007" customWidth="1"/>
    <col min="1029" max="1029" width="10.19921875" style="1007" customWidth="1"/>
    <col min="1030" max="1030" width="5.69921875" style="1007" customWidth="1"/>
    <col min="1031" max="1031" width="8.09765625" style="1007" customWidth="1"/>
    <col min="1032" max="1032" width="10" style="1007" customWidth="1"/>
    <col min="1033" max="1033" width="4.69921875" style="1007" customWidth="1"/>
    <col min="1034" max="1034" width="16" style="1007" customWidth="1"/>
    <col min="1035" max="1035" width="1.59765625" style="1007" customWidth="1"/>
    <col min="1036" max="1037" width="9" style="1007"/>
    <col min="1038" max="1038" width="13.09765625" style="1007" customWidth="1"/>
    <col min="1039" max="1039" width="12.19921875" style="1007" customWidth="1"/>
    <col min="1040" max="1040" width="12" style="1007" customWidth="1"/>
    <col min="1041" max="1044" width="8.19921875" style="1007" customWidth="1"/>
    <col min="1045" max="1045" width="14.59765625" style="1007" customWidth="1"/>
    <col min="1046" max="1049" width="8.19921875" style="1007" customWidth="1"/>
    <col min="1050" max="1280" width="9" style="1007"/>
    <col min="1281" max="1281" width="1.19921875" style="1007" customWidth="1"/>
    <col min="1282" max="1282" width="10.5" style="1007" customWidth="1"/>
    <col min="1283" max="1283" width="12" style="1007" customWidth="1"/>
    <col min="1284" max="1284" width="9" style="1007" customWidth="1"/>
    <col min="1285" max="1285" width="10.19921875" style="1007" customWidth="1"/>
    <col min="1286" max="1286" width="5.69921875" style="1007" customWidth="1"/>
    <col min="1287" max="1287" width="8.09765625" style="1007" customWidth="1"/>
    <col min="1288" max="1288" width="10" style="1007" customWidth="1"/>
    <col min="1289" max="1289" width="4.69921875" style="1007" customWidth="1"/>
    <col min="1290" max="1290" width="16" style="1007" customWidth="1"/>
    <col min="1291" max="1291" width="1.59765625" style="1007" customWidth="1"/>
    <col min="1292" max="1293" width="9" style="1007"/>
    <col min="1294" max="1294" width="13.09765625" style="1007" customWidth="1"/>
    <col min="1295" max="1295" width="12.19921875" style="1007" customWidth="1"/>
    <col min="1296" max="1296" width="12" style="1007" customWidth="1"/>
    <col min="1297" max="1300" width="8.19921875" style="1007" customWidth="1"/>
    <col min="1301" max="1301" width="14.59765625" style="1007" customWidth="1"/>
    <col min="1302" max="1305" width="8.19921875" style="1007" customWidth="1"/>
    <col min="1306" max="1536" width="9" style="1007"/>
    <col min="1537" max="1537" width="1.19921875" style="1007" customWidth="1"/>
    <col min="1538" max="1538" width="10.5" style="1007" customWidth="1"/>
    <col min="1539" max="1539" width="12" style="1007" customWidth="1"/>
    <col min="1540" max="1540" width="9" style="1007" customWidth="1"/>
    <col min="1541" max="1541" width="10.19921875" style="1007" customWidth="1"/>
    <col min="1542" max="1542" width="5.69921875" style="1007" customWidth="1"/>
    <col min="1543" max="1543" width="8.09765625" style="1007" customWidth="1"/>
    <col min="1544" max="1544" width="10" style="1007" customWidth="1"/>
    <col min="1545" max="1545" width="4.69921875" style="1007" customWidth="1"/>
    <col min="1546" max="1546" width="16" style="1007" customWidth="1"/>
    <col min="1547" max="1547" width="1.59765625" style="1007" customWidth="1"/>
    <col min="1548" max="1549" width="9" style="1007"/>
    <col min="1550" max="1550" width="13.09765625" style="1007" customWidth="1"/>
    <col min="1551" max="1551" width="12.19921875" style="1007" customWidth="1"/>
    <col min="1552" max="1552" width="12" style="1007" customWidth="1"/>
    <col min="1553" max="1556" width="8.19921875" style="1007" customWidth="1"/>
    <col min="1557" max="1557" width="14.59765625" style="1007" customWidth="1"/>
    <col min="1558" max="1561" width="8.19921875" style="1007" customWidth="1"/>
    <col min="1562" max="1792" width="9" style="1007"/>
    <col min="1793" max="1793" width="1.19921875" style="1007" customWidth="1"/>
    <col min="1794" max="1794" width="10.5" style="1007" customWidth="1"/>
    <col min="1795" max="1795" width="12" style="1007" customWidth="1"/>
    <col min="1796" max="1796" width="9" style="1007" customWidth="1"/>
    <col min="1797" max="1797" width="10.19921875" style="1007" customWidth="1"/>
    <col min="1798" max="1798" width="5.69921875" style="1007" customWidth="1"/>
    <col min="1799" max="1799" width="8.09765625" style="1007" customWidth="1"/>
    <col min="1800" max="1800" width="10" style="1007" customWidth="1"/>
    <col min="1801" max="1801" width="4.69921875" style="1007" customWidth="1"/>
    <col min="1802" max="1802" width="16" style="1007" customWidth="1"/>
    <col min="1803" max="1803" width="1.59765625" style="1007" customWidth="1"/>
    <col min="1804" max="1805" width="9" style="1007"/>
    <col min="1806" max="1806" width="13.09765625" style="1007" customWidth="1"/>
    <col min="1807" max="1807" width="12.19921875" style="1007" customWidth="1"/>
    <col min="1808" max="1808" width="12" style="1007" customWidth="1"/>
    <col min="1809" max="1812" width="8.19921875" style="1007" customWidth="1"/>
    <col min="1813" max="1813" width="14.59765625" style="1007" customWidth="1"/>
    <col min="1814" max="1817" width="8.19921875" style="1007" customWidth="1"/>
    <col min="1818" max="2048" width="9" style="1007"/>
    <col min="2049" max="2049" width="1.19921875" style="1007" customWidth="1"/>
    <col min="2050" max="2050" width="10.5" style="1007" customWidth="1"/>
    <col min="2051" max="2051" width="12" style="1007" customWidth="1"/>
    <col min="2052" max="2052" width="9" style="1007" customWidth="1"/>
    <col min="2053" max="2053" width="10.19921875" style="1007" customWidth="1"/>
    <col min="2054" max="2054" width="5.69921875" style="1007" customWidth="1"/>
    <col min="2055" max="2055" width="8.09765625" style="1007" customWidth="1"/>
    <col min="2056" max="2056" width="10" style="1007" customWidth="1"/>
    <col min="2057" max="2057" width="4.69921875" style="1007" customWidth="1"/>
    <col min="2058" max="2058" width="16" style="1007" customWidth="1"/>
    <col min="2059" max="2059" width="1.59765625" style="1007" customWidth="1"/>
    <col min="2060" max="2061" width="9" style="1007"/>
    <col min="2062" max="2062" width="13.09765625" style="1007" customWidth="1"/>
    <col min="2063" max="2063" width="12.19921875" style="1007" customWidth="1"/>
    <col min="2064" max="2064" width="12" style="1007" customWidth="1"/>
    <col min="2065" max="2068" width="8.19921875" style="1007" customWidth="1"/>
    <col min="2069" max="2069" width="14.59765625" style="1007" customWidth="1"/>
    <col min="2070" max="2073" width="8.19921875" style="1007" customWidth="1"/>
    <col min="2074" max="2304" width="9" style="1007"/>
    <col min="2305" max="2305" width="1.19921875" style="1007" customWidth="1"/>
    <col min="2306" max="2306" width="10.5" style="1007" customWidth="1"/>
    <col min="2307" max="2307" width="12" style="1007" customWidth="1"/>
    <col min="2308" max="2308" width="9" style="1007" customWidth="1"/>
    <col min="2309" max="2309" width="10.19921875" style="1007" customWidth="1"/>
    <col min="2310" max="2310" width="5.69921875" style="1007" customWidth="1"/>
    <col min="2311" max="2311" width="8.09765625" style="1007" customWidth="1"/>
    <col min="2312" max="2312" width="10" style="1007" customWidth="1"/>
    <col min="2313" max="2313" width="4.69921875" style="1007" customWidth="1"/>
    <col min="2314" max="2314" width="16" style="1007" customWidth="1"/>
    <col min="2315" max="2315" width="1.59765625" style="1007" customWidth="1"/>
    <col min="2316" max="2317" width="9" style="1007"/>
    <col min="2318" max="2318" width="13.09765625" style="1007" customWidth="1"/>
    <col min="2319" max="2319" width="12.19921875" style="1007" customWidth="1"/>
    <col min="2320" max="2320" width="12" style="1007" customWidth="1"/>
    <col min="2321" max="2324" width="8.19921875" style="1007" customWidth="1"/>
    <col min="2325" max="2325" width="14.59765625" style="1007" customWidth="1"/>
    <col min="2326" max="2329" width="8.19921875" style="1007" customWidth="1"/>
    <col min="2330" max="2560" width="9" style="1007"/>
    <col min="2561" max="2561" width="1.19921875" style="1007" customWidth="1"/>
    <col min="2562" max="2562" width="10.5" style="1007" customWidth="1"/>
    <col min="2563" max="2563" width="12" style="1007" customWidth="1"/>
    <col min="2564" max="2564" width="9" style="1007" customWidth="1"/>
    <col min="2565" max="2565" width="10.19921875" style="1007" customWidth="1"/>
    <col min="2566" max="2566" width="5.69921875" style="1007" customWidth="1"/>
    <col min="2567" max="2567" width="8.09765625" style="1007" customWidth="1"/>
    <col min="2568" max="2568" width="10" style="1007" customWidth="1"/>
    <col min="2569" max="2569" width="4.69921875" style="1007" customWidth="1"/>
    <col min="2570" max="2570" width="16" style="1007" customWidth="1"/>
    <col min="2571" max="2571" width="1.59765625" style="1007" customWidth="1"/>
    <col min="2572" max="2573" width="9" style="1007"/>
    <col min="2574" max="2574" width="13.09765625" style="1007" customWidth="1"/>
    <col min="2575" max="2575" width="12.19921875" style="1007" customWidth="1"/>
    <col min="2576" max="2576" width="12" style="1007" customWidth="1"/>
    <col min="2577" max="2580" width="8.19921875" style="1007" customWidth="1"/>
    <col min="2581" max="2581" width="14.59765625" style="1007" customWidth="1"/>
    <col min="2582" max="2585" width="8.19921875" style="1007" customWidth="1"/>
    <col min="2586" max="2816" width="9" style="1007"/>
    <col min="2817" max="2817" width="1.19921875" style="1007" customWidth="1"/>
    <col min="2818" max="2818" width="10.5" style="1007" customWidth="1"/>
    <col min="2819" max="2819" width="12" style="1007" customWidth="1"/>
    <col min="2820" max="2820" width="9" style="1007" customWidth="1"/>
    <col min="2821" max="2821" width="10.19921875" style="1007" customWidth="1"/>
    <col min="2822" max="2822" width="5.69921875" style="1007" customWidth="1"/>
    <col min="2823" max="2823" width="8.09765625" style="1007" customWidth="1"/>
    <col min="2824" max="2824" width="10" style="1007" customWidth="1"/>
    <col min="2825" max="2825" width="4.69921875" style="1007" customWidth="1"/>
    <col min="2826" max="2826" width="16" style="1007" customWidth="1"/>
    <col min="2827" max="2827" width="1.59765625" style="1007" customWidth="1"/>
    <col min="2828" max="2829" width="9" style="1007"/>
    <col min="2830" max="2830" width="13.09765625" style="1007" customWidth="1"/>
    <col min="2831" max="2831" width="12.19921875" style="1007" customWidth="1"/>
    <col min="2832" max="2832" width="12" style="1007" customWidth="1"/>
    <col min="2833" max="2836" width="8.19921875" style="1007" customWidth="1"/>
    <col min="2837" max="2837" width="14.59765625" style="1007" customWidth="1"/>
    <col min="2838" max="2841" width="8.19921875" style="1007" customWidth="1"/>
    <col min="2842" max="3072" width="9" style="1007"/>
    <col min="3073" max="3073" width="1.19921875" style="1007" customWidth="1"/>
    <col min="3074" max="3074" width="10.5" style="1007" customWidth="1"/>
    <col min="3075" max="3075" width="12" style="1007" customWidth="1"/>
    <col min="3076" max="3076" width="9" style="1007" customWidth="1"/>
    <col min="3077" max="3077" width="10.19921875" style="1007" customWidth="1"/>
    <col min="3078" max="3078" width="5.69921875" style="1007" customWidth="1"/>
    <col min="3079" max="3079" width="8.09765625" style="1007" customWidth="1"/>
    <col min="3080" max="3080" width="10" style="1007" customWidth="1"/>
    <col min="3081" max="3081" width="4.69921875" style="1007" customWidth="1"/>
    <col min="3082" max="3082" width="16" style="1007" customWidth="1"/>
    <col min="3083" max="3083" width="1.59765625" style="1007" customWidth="1"/>
    <col min="3084" max="3085" width="9" style="1007"/>
    <col min="3086" max="3086" width="13.09765625" style="1007" customWidth="1"/>
    <col min="3087" max="3087" width="12.19921875" style="1007" customWidth="1"/>
    <col min="3088" max="3088" width="12" style="1007" customWidth="1"/>
    <col min="3089" max="3092" width="8.19921875" style="1007" customWidth="1"/>
    <col min="3093" max="3093" width="14.59765625" style="1007" customWidth="1"/>
    <col min="3094" max="3097" width="8.19921875" style="1007" customWidth="1"/>
    <col min="3098" max="3328" width="9" style="1007"/>
    <col min="3329" max="3329" width="1.19921875" style="1007" customWidth="1"/>
    <col min="3330" max="3330" width="10.5" style="1007" customWidth="1"/>
    <col min="3331" max="3331" width="12" style="1007" customWidth="1"/>
    <col min="3332" max="3332" width="9" style="1007" customWidth="1"/>
    <col min="3333" max="3333" width="10.19921875" style="1007" customWidth="1"/>
    <col min="3334" max="3334" width="5.69921875" style="1007" customWidth="1"/>
    <col min="3335" max="3335" width="8.09765625" style="1007" customWidth="1"/>
    <col min="3336" max="3336" width="10" style="1007" customWidth="1"/>
    <col min="3337" max="3337" width="4.69921875" style="1007" customWidth="1"/>
    <col min="3338" max="3338" width="16" style="1007" customWidth="1"/>
    <col min="3339" max="3339" width="1.59765625" style="1007" customWidth="1"/>
    <col min="3340" max="3341" width="9" style="1007"/>
    <col min="3342" max="3342" width="13.09765625" style="1007" customWidth="1"/>
    <col min="3343" max="3343" width="12.19921875" style="1007" customWidth="1"/>
    <col min="3344" max="3344" width="12" style="1007" customWidth="1"/>
    <col min="3345" max="3348" width="8.19921875" style="1007" customWidth="1"/>
    <col min="3349" max="3349" width="14.59765625" style="1007" customWidth="1"/>
    <col min="3350" max="3353" width="8.19921875" style="1007" customWidth="1"/>
    <col min="3354" max="3584" width="9" style="1007"/>
    <col min="3585" max="3585" width="1.19921875" style="1007" customWidth="1"/>
    <col min="3586" max="3586" width="10.5" style="1007" customWidth="1"/>
    <col min="3587" max="3587" width="12" style="1007" customWidth="1"/>
    <col min="3588" max="3588" width="9" style="1007" customWidth="1"/>
    <col min="3589" max="3589" width="10.19921875" style="1007" customWidth="1"/>
    <col min="3590" max="3590" width="5.69921875" style="1007" customWidth="1"/>
    <col min="3591" max="3591" width="8.09765625" style="1007" customWidth="1"/>
    <col min="3592" max="3592" width="10" style="1007" customWidth="1"/>
    <col min="3593" max="3593" width="4.69921875" style="1007" customWidth="1"/>
    <col min="3594" max="3594" width="16" style="1007" customWidth="1"/>
    <col min="3595" max="3595" width="1.59765625" style="1007" customWidth="1"/>
    <col min="3596" max="3597" width="9" style="1007"/>
    <col min="3598" max="3598" width="13.09765625" style="1007" customWidth="1"/>
    <col min="3599" max="3599" width="12.19921875" style="1007" customWidth="1"/>
    <col min="3600" max="3600" width="12" style="1007" customWidth="1"/>
    <col min="3601" max="3604" width="8.19921875" style="1007" customWidth="1"/>
    <col min="3605" max="3605" width="14.59765625" style="1007" customWidth="1"/>
    <col min="3606" max="3609" width="8.19921875" style="1007" customWidth="1"/>
    <col min="3610" max="3840" width="9" style="1007"/>
    <col min="3841" max="3841" width="1.19921875" style="1007" customWidth="1"/>
    <col min="3842" max="3842" width="10.5" style="1007" customWidth="1"/>
    <col min="3843" max="3843" width="12" style="1007" customWidth="1"/>
    <col min="3844" max="3844" width="9" style="1007" customWidth="1"/>
    <col min="3845" max="3845" width="10.19921875" style="1007" customWidth="1"/>
    <col min="3846" max="3846" width="5.69921875" style="1007" customWidth="1"/>
    <col min="3847" max="3847" width="8.09765625" style="1007" customWidth="1"/>
    <col min="3848" max="3848" width="10" style="1007" customWidth="1"/>
    <col min="3849" max="3849" width="4.69921875" style="1007" customWidth="1"/>
    <col min="3850" max="3850" width="16" style="1007" customWidth="1"/>
    <col min="3851" max="3851" width="1.59765625" style="1007" customWidth="1"/>
    <col min="3852" max="3853" width="9" style="1007"/>
    <col min="3854" max="3854" width="13.09765625" style="1007" customWidth="1"/>
    <col min="3855" max="3855" width="12.19921875" style="1007" customWidth="1"/>
    <col min="3856" max="3856" width="12" style="1007" customWidth="1"/>
    <col min="3857" max="3860" width="8.19921875" style="1007" customWidth="1"/>
    <col min="3861" max="3861" width="14.59765625" style="1007" customWidth="1"/>
    <col min="3862" max="3865" width="8.19921875" style="1007" customWidth="1"/>
    <col min="3866" max="4096" width="9" style="1007"/>
    <col min="4097" max="4097" width="1.19921875" style="1007" customWidth="1"/>
    <col min="4098" max="4098" width="10.5" style="1007" customWidth="1"/>
    <col min="4099" max="4099" width="12" style="1007" customWidth="1"/>
    <col min="4100" max="4100" width="9" style="1007" customWidth="1"/>
    <col min="4101" max="4101" width="10.19921875" style="1007" customWidth="1"/>
    <col min="4102" max="4102" width="5.69921875" style="1007" customWidth="1"/>
    <col min="4103" max="4103" width="8.09765625" style="1007" customWidth="1"/>
    <col min="4104" max="4104" width="10" style="1007" customWidth="1"/>
    <col min="4105" max="4105" width="4.69921875" style="1007" customWidth="1"/>
    <col min="4106" max="4106" width="16" style="1007" customWidth="1"/>
    <col min="4107" max="4107" width="1.59765625" style="1007" customWidth="1"/>
    <col min="4108" max="4109" width="9" style="1007"/>
    <col min="4110" max="4110" width="13.09765625" style="1007" customWidth="1"/>
    <col min="4111" max="4111" width="12.19921875" style="1007" customWidth="1"/>
    <col min="4112" max="4112" width="12" style="1007" customWidth="1"/>
    <col min="4113" max="4116" width="8.19921875" style="1007" customWidth="1"/>
    <col min="4117" max="4117" width="14.59765625" style="1007" customWidth="1"/>
    <col min="4118" max="4121" width="8.19921875" style="1007" customWidth="1"/>
    <col min="4122" max="4352" width="9" style="1007"/>
    <col min="4353" max="4353" width="1.19921875" style="1007" customWidth="1"/>
    <col min="4354" max="4354" width="10.5" style="1007" customWidth="1"/>
    <col min="4355" max="4355" width="12" style="1007" customWidth="1"/>
    <col min="4356" max="4356" width="9" style="1007" customWidth="1"/>
    <col min="4357" max="4357" width="10.19921875" style="1007" customWidth="1"/>
    <col min="4358" max="4358" width="5.69921875" style="1007" customWidth="1"/>
    <col min="4359" max="4359" width="8.09765625" style="1007" customWidth="1"/>
    <col min="4360" max="4360" width="10" style="1007" customWidth="1"/>
    <col min="4361" max="4361" width="4.69921875" style="1007" customWidth="1"/>
    <col min="4362" max="4362" width="16" style="1007" customWidth="1"/>
    <col min="4363" max="4363" width="1.59765625" style="1007" customWidth="1"/>
    <col min="4364" max="4365" width="9" style="1007"/>
    <col min="4366" max="4366" width="13.09765625" style="1007" customWidth="1"/>
    <col min="4367" max="4367" width="12.19921875" style="1007" customWidth="1"/>
    <col min="4368" max="4368" width="12" style="1007" customWidth="1"/>
    <col min="4369" max="4372" width="8.19921875" style="1007" customWidth="1"/>
    <col min="4373" max="4373" width="14.59765625" style="1007" customWidth="1"/>
    <col min="4374" max="4377" width="8.19921875" style="1007" customWidth="1"/>
    <col min="4378" max="4608" width="9" style="1007"/>
    <col min="4609" max="4609" width="1.19921875" style="1007" customWidth="1"/>
    <col min="4610" max="4610" width="10.5" style="1007" customWidth="1"/>
    <col min="4611" max="4611" width="12" style="1007" customWidth="1"/>
    <col min="4612" max="4612" width="9" style="1007" customWidth="1"/>
    <col min="4613" max="4613" width="10.19921875" style="1007" customWidth="1"/>
    <col min="4614" max="4614" width="5.69921875" style="1007" customWidth="1"/>
    <col min="4615" max="4615" width="8.09765625" style="1007" customWidth="1"/>
    <col min="4616" max="4616" width="10" style="1007" customWidth="1"/>
    <col min="4617" max="4617" width="4.69921875" style="1007" customWidth="1"/>
    <col min="4618" max="4618" width="16" style="1007" customWidth="1"/>
    <col min="4619" max="4619" width="1.59765625" style="1007" customWidth="1"/>
    <col min="4620" max="4621" width="9" style="1007"/>
    <col min="4622" max="4622" width="13.09765625" style="1007" customWidth="1"/>
    <col min="4623" max="4623" width="12.19921875" style="1007" customWidth="1"/>
    <col min="4624" max="4624" width="12" style="1007" customWidth="1"/>
    <col min="4625" max="4628" width="8.19921875" style="1007" customWidth="1"/>
    <col min="4629" max="4629" width="14.59765625" style="1007" customWidth="1"/>
    <col min="4630" max="4633" width="8.19921875" style="1007" customWidth="1"/>
    <col min="4634" max="4864" width="9" style="1007"/>
    <col min="4865" max="4865" width="1.19921875" style="1007" customWidth="1"/>
    <col min="4866" max="4866" width="10.5" style="1007" customWidth="1"/>
    <col min="4867" max="4867" width="12" style="1007" customWidth="1"/>
    <col min="4868" max="4868" width="9" style="1007" customWidth="1"/>
    <col min="4869" max="4869" width="10.19921875" style="1007" customWidth="1"/>
    <col min="4870" max="4870" width="5.69921875" style="1007" customWidth="1"/>
    <col min="4871" max="4871" width="8.09765625" style="1007" customWidth="1"/>
    <col min="4872" max="4872" width="10" style="1007" customWidth="1"/>
    <col min="4873" max="4873" width="4.69921875" style="1007" customWidth="1"/>
    <col min="4874" max="4874" width="16" style="1007" customWidth="1"/>
    <col min="4875" max="4875" width="1.59765625" style="1007" customWidth="1"/>
    <col min="4876" max="4877" width="9" style="1007"/>
    <col min="4878" max="4878" width="13.09765625" style="1007" customWidth="1"/>
    <col min="4879" max="4879" width="12.19921875" style="1007" customWidth="1"/>
    <col min="4880" max="4880" width="12" style="1007" customWidth="1"/>
    <col min="4881" max="4884" width="8.19921875" style="1007" customWidth="1"/>
    <col min="4885" max="4885" width="14.59765625" style="1007" customWidth="1"/>
    <col min="4886" max="4889" width="8.19921875" style="1007" customWidth="1"/>
    <col min="4890" max="5120" width="9" style="1007"/>
    <col min="5121" max="5121" width="1.19921875" style="1007" customWidth="1"/>
    <col min="5122" max="5122" width="10.5" style="1007" customWidth="1"/>
    <col min="5123" max="5123" width="12" style="1007" customWidth="1"/>
    <col min="5124" max="5124" width="9" style="1007" customWidth="1"/>
    <col min="5125" max="5125" width="10.19921875" style="1007" customWidth="1"/>
    <col min="5126" max="5126" width="5.69921875" style="1007" customWidth="1"/>
    <col min="5127" max="5127" width="8.09765625" style="1007" customWidth="1"/>
    <col min="5128" max="5128" width="10" style="1007" customWidth="1"/>
    <col min="5129" max="5129" width="4.69921875" style="1007" customWidth="1"/>
    <col min="5130" max="5130" width="16" style="1007" customWidth="1"/>
    <col min="5131" max="5131" width="1.59765625" style="1007" customWidth="1"/>
    <col min="5132" max="5133" width="9" style="1007"/>
    <col min="5134" max="5134" width="13.09765625" style="1007" customWidth="1"/>
    <col min="5135" max="5135" width="12.19921875" style="1007" customWidth="1"/>
    <col min="5136" max="5136" width="12" style="1007" customWidth="1"/>
    <col min="5137" max="5140" width="8.19921875" style="1007" customWidth="1"/>
    <col min="5141" max="5141" width="14.59765625" style="1007" customWidth="1"/>
    <col min="5142" max="5145" width="8.19921875" style="1007" customWidth="1"/>
    <col min="5146" max="5376" width="9" style="1007"/>
    <col min="5377" max="5377" width="1.19921875" style="1007" customWidth="1"/>
    <col min="5378" max="5378" width="10.5" style="1007" customWidth="1"/>
    <col min="5379" max="5379" width="12" style="1007" customWidth="1"/>
    <col min="5380" max="5380" width="9" style="1007" customWidth="1"/>
    <col min="5381" max="5381" width="10.19921875" style="1007" customWidth="1"/>
    <col min="5382" max="5382" width="5.69921875" style="1007" customWidth="1"/>
    <col min="5383" max="5383" width="8.09765625" style="1007" customWidth="1"/>
    <col min="5384" max="5384" width="10" style="1007" customWidth="1"/>
    <col min="5385" max="5385" width="4.69921875" style="1007" customWidth="1"/>
    <col min="5386" max="5386" width="16" style="1007" customWidth="1"/>
    <col min="5387" max="5387" width="1.59765625" style="1007" customWidth="1"/>
    <col min="5388" max="5389" width="9" style="1007"/>
    <col min="5390" max="5390" width="13.09765625" style="1007" customWidth="1"/>
    <col min="5391" max="5391" width="12.19921875" style="1007" customWidth="1"/>
    <col min="5392" max="5392" width="12" style="1007" customWidth="1"/>
    <col min="5393" max="5396" width="8.19921875" style="1007" customWidth="1"/>
    <col min="5397" max="5397" width="14.59765625" style="1007" customWidth="1"/>
    <col min="5398" max="5401" width="8.19921875" style="1007" customWidth="1"/>
    <col min="5402" max="5632" width="9" style="1007"/>
    <col min="5633" max="5633" width="1.19921875" style="1007" customWidth="1"/>
    <col min="5634" max="5634" width="10.5" style="1007" customWidth="1"/>
    <col min="5635" max="5635" width="12" style="1007" customWidth="1"/>
    <col min="5636" max="5636" width="9" style="1007" customWidth="1"/>
    <col min="5637" max="5637" width="10.19921875" style="1007" customWidth="1"/>
    <col min="5638" max="5638" width="5.69921875" style="1007" customWidth="1"/>
    <col min="5639" max="5639" width="8.09765625" style="1007" customWidth="1"/>
    <col min="5640" max="5640" width="10" style="1007" customWidth="1"/>
    <col min="5641" max="5641" width="4.69921875" style="1007" customWidth="1"/>
    <col min="5642" max="5642" width="16" style="1007" customWidth="1"/>
    <col min="5643" max="5643" width="1.59765625" style="1007" customWidth="1"/>
    <col min="5644" max="5645" width="9" style="1007"/>
    <col min="5646" max="5646" width="13.09765625" style="1007" customWidth="1"/>
    <col min="5647" max="5647" width="12.19921875" style="1007" customWidth="1"/>
    <col min="5648" max="5648" width="12" style="1007" customWidth="1"/>
    <col min="5649" max="5652" width="8.19921875" style="1007" customWidth="1"/>
    <col min="5653" max="5653" width="14.59765625" style="1007" customWidth="1"/>
    <col min="5654" max="5657" width="8.19921875" style="1007" customWidth="1"/>
    <col min="5658" max="5888" width="9" style="1007"/>
    <col min="5889" max="5889" width="1.19921875" style="1007" customWidth="1"/>
    <col min="5890" max="5890" width="10.5" style="1007" customWidth="1"/>
    <col min="5891" max="5891" width="12" style="1007" customWidth="1"/>
    <col min="5892" max="5892" width="9" style="1007" customWidth="1"/>
    <col min="5893" max="5893" width="10.19921875" style="1007" customWidth="1"/>
    <col min="5894" max="5894" width="5.69921875" style="1007" customWidth="1"/>
    <col min="5895" max="5895" width="8.09765625" style="1007" customWidth="1"/>
    <col min="5896" max="5896" width="10" style="1007" customWidth="1"/>
    <col min="5897" max="5897" width="4.69921875" style="1007" customWidth="1"/>
    <col min="5898" max="5898" width="16" style="1007" customWidth="1"/>
    <col min="5899" max="5899" width="1.59765625" style="1007" customWidth="1"/>
    <col min="5900" max="5901" width="9" style="1007"/>
    <col min="5902" max="5902" width="13.09765625" style="1007" customWidth="1"/>
    <col min="5903" max="5903" width="12.19921875" style="1007" customWidth="1"/>
    <col min="5904" max="5904" width="12" style="1007" customWidth="1"/>
    <col min="5905" max="5908" width="8.19921875" style="1007" customWidth="1"/>
    <col min="5909" max="5909" width="14.59765625" style="1007" customWidth="1"/>
    <col min="5910" max="5913" width="8.19921875" style="1007" customWidth="1"/>
    <col min="5914" max="6144" width="9" style="1007"/>
    <col min="6145" max="6145" width="1.19921875" style="1007" customWidth="1"/>
    <col min="6146" max="6146" width="10.5" style="1007" customWidth="1"/>
    <col min="6147" max="6147" width="12" style="1007" customWidth="1"/>
    <col min="6148" max="6148" width="9" style="1007" customWidth="1"/>
    <col min="6149" max="6149" width="10.19921875" style="1007" customWidth="1"/>
    <col min="6150" max="6150" width="5.69921875" style="1007" customWidth="1"/>
    <col min="6151" max="6151" width="8.09765625" style="1007" customWidth="1"/>
    <col min="6152" max="6152" width="10" style="1007" customWidth="1"/>
    <col min="6153" max="6153" width="4.69921875" style="1007" customWidth="1"/>
    <col min="6154" max="6154" width="16" style="1007" customWidth="1"/>
    <col min="6155" max="6155" width="1.59765625" style="1007" customWidth="1"/>
    <col min="6156" max="6157" width="9" style="1007"/>
    <col min="6158" max="6158" width="13.09765625" style="1007" customWidth="1"/>
    <col min="6159" max="6159" width="12.19921875" style="1007" customWidth="1"/>
    <col min="6160" max="6160" width="12" style="1007" customWidth="1"/>
    <col min="6161" max="6164" width="8.19921875" style="1007" customWidth="1"/>
    <col min="6165" max="6165" width="14.59765625" style="1007" customWidth="1"/>
    <col min="6166" max="6169" width="8.19921875" style="1007" customWidth="1"/>
    <col min="6170" max="6400" width="9" style="1007"/>
    <col min="6401" max="6401" width="1.19921875" style="1007" customWidth="1"/>
    <col min="6402" max="6402" width="10.5" style="1007" customWidth="1"/>
    <col min="6403" max="6403" width="12" style="1007" customWidth="1"/>
    <col min="6404" max="6404" width="9" style="1007" customWidth="1"/>
    <col min="6405" max="6405" width="10.19921875" style="1007" customWidth="1"/>
    <col min="6406" max="6406" width="5.69921875" style="1007" customWidth="1"/>
    <col min="6407" max="6407" width="8.09765625" style="1007" customWidth="1"/>
    <col min="6408" max="6408" width="10" style="1007" customWidth="1"/>
    <col min="6409" max="6409" width="4.69921875" style="1007" customWidth="1"/>
    <col min="6410" max="6410" width="16" style="1007" customWidth="1"/>
    <col min="6411" max="6411" width="1.59765625" style="1007" customWidth="1"/>
    <col min="6412" max="6413" width="9" style="1007"/>
    <col min="6414" max="6414" width="13.09765625" style="1007" customWidth="1"/>
    <col min="6415" max="6415" width="12.19921875" style="1007" customWidth="1"/>
    <col min="6416" max="6416" width="12" style="1007" customWidth="1"/>
    <col min="6417" max="6420" width="8.19921875" style="1007" customWidth="1"/>
    <col min="6421" max="6421" width="14.59765625" style="1007" customWidth="1"/>
    <col min="6422" max="6425" width="8.19921875" style="1007" customWidth="1"/>
    <col min="6426" max="6656" width="9" style="1007"/>
    <col min="6657" max="6657" width="1.19921875" style="1007" customWidth="1"/>
    <col min="6658" max="6658" width="10.5" style="1007" customWidth="1"/>
    <col min="6659" max="6659" width="12" style="1007" customWidth="1"/>
    <col min="6660" max="6660" width="9" style="1007" customWidth="1"/>
    <col min="6661" max="6661" width="10.19921875" style="1007" customWidth="1"/>
    <col min="6662" max="6662" width="5.69921875" style="1007" customWidth="1"/>
    <col min="6663" max="6663" width="8.09765625" style="1007" customWidth="1"/>
    <col min="6664" max="6664" width="10" style="1007" customWidth="1"/>
    <col min="6665" max="6665" width="4.69921875" style="1007" customWidth="1"/>
    <col min="6666" max="6666" width="16" style="1007" customWidth="1"/>
    <col min="6667" max="6667" width="1.59765625" style="1007" customWidth="1"/>
    <col min="6668" max="6669" width="9" style="1007"/>
    <col min="6670" max="6670" width="13.09765625" style="1007" customWidth="1"/>
    <col min="6671" max="6671" width="12.19921875" style="1007" customWidth="1"/>
    <col min="6672" max="6672" width="12" style="1007" customWidth="1"/>
    <col min="6673" max="6676" width="8.19921875" style="1007" customWidth="1"/>
    <col min="6677" max="6677" width="14.59765625" style="1007" customWidth="1"/>
    <col min="6678" max="6681" width="8.19921875" style="1007" customWidth="1"/>
    <col min="6682" max="6912" width="9" style="1007"/>
    <col min="6913" max="6913" width="1.19921875" style="1007" customWidth="1"/>
    <col min="6914" max="6914" width="10.5" style="1007" customWidth="1"/>
    <col min="6915" max="6915" width="12" style="1007" customWidth="1"/>
    <col min="6916" max="6916" width="9" style="1007" customWidth="1"/>
    <col min="6917" max="6917" width="10.19921875" style="1007" customWidth="1"/>
    <col min="6918" max="6918" width="5.69921875" style="1007" customWidth="1"/>
    <col min="6919" max="6919" width="8.09765625" style="1007" customWidth="1"/>
    <col min="6920" max="6920" width="10" style="1007" customWidth="1"/>
    <col min="6921" max="6921" width="4.69921875" style="1007" customWidth="1"/>
    <col min="6922" max="6922" width="16" style="1007" customWidth="1"/>
    <col min="6923" max="6923" width="1.59765625" style="1007" customWidth="1"/>
    <col min="6924" max="6925" width="9" style="1007"/>
    <col min="6926" max="6926" width="13.09765625" style="1007" customWidth="1"/>
    <col min="6927" max="6927" width="12.19921875" style="1007" customWidth="1"/>
    <col min="6928" max="6928" width="12" style="1007" customWidth="1"/>
    <col min="6929" max="6932" width="8.19921875" style="1007" customWidth="1"/>
    <col min="6933" max="6933" width="14.59765625" style="1007" customWidth="1"/>
    <col min="6934" max="6937" width="8.19921875" style="1007" customWidth="1"/>
    <col min="6938" max="7168" width="9" style="1007"/>
    <col min="7169" max="7169" width="1.19921875" style="1007" customWidth="1"/>
    <col min="7170" max="7170" width="10.5" style="1007" customWidth="1"/>
    <col min="7171" max="7171" width="12" style="1007" customWidth="1"/>
    <col min="7172" max="7172" width="9" style="1007" customWidth="1"/>
    <col min="7173" max="7173" width="10.19921875" style="1007" customWidth="1"/>
    <col min="7174" max="7174" width="5.69921875" style="1007" customWidth="1"/>
    <col min="7175" max="7175" width="8.09765625" style="1007" customWidth="1"/>
    <col min="7176" max="7176" width="10" style="1007" customWidth="1"/>
    <col min="7177" max="7177" width="4.69921875" style="1007" customWidth="1"/>
    <col min="7178" max="7178" width="16" style="1007" customWidth="1"/>
    <col min="7179" max="7179" width="1.59765625" style="1007" customWidth="1"/>
    <col min="7180" max="7181" width="9" style="1007"/>
    <col min="7182" max="7182" width="13.09765625" style="1007" customWidth="1"/>
    <col min="7183" max="7183" width="12.19921875" style="1007" customWidth="1"/>
    <col min="7184" max="7184" width="12" style="1007" customWidth="1"/>
    <col min="7185" max="7188" width="8.19921875" style="1007" customWidth="1"/>
    <col min="7189" max="7189" width="14.59765625" style="1007" customWidth="1"/>
    <col min="7190" max="7193" width="8.19921875" style="1007" customWidth="1"/>
    <col min="7194" max="7424" width="9" style="1007"/>
    <col min="7425" max="7425" width="1.19921875" style="1007" customWidth="1"/>
    <col min="7426" max="7426" width="10.5" style="1007" customWidth="1"/>
    <col min="7427" max="7427" width="12" style="1007" customWidth="1"/>
    <col min="7428" max="7428" width="9" style="1007" customWidth="1"/>
    <col min="7429" max="7429" width="10.19921875" style="1007" customWidth="1"/>
    <col min="7430" max="7430" width="5.69921875" style="1007" customWidth="1"/>
    <col min="7431" max="7431" width="8.09765625" style="1007" customWidth="1"/>
    <col min="7432" max="7432" width="10" style="1007" customWidth="1"/>
    <col min="7433" max="7433" width="4.69921875" style="1007" customWidth="1"/>
    <col min="7434" max="7434" width="16" style="1007" customWidth="1"/>
    <col min="7435" max="7435" width="1.59765625" style="1007" customWidth="1"/>
    <col min="7436" max="7437" width="9" style="1007"/>
    <col min="7438" max="7438" width="13.09765625" style="1007" customWidth="1"/>
    <col min="7439" max="7439" width="12.19921875" style="1007" customWidth="1"/>
    <col min="7440" max="7440" width="12" style="1007" customWidth="1"/>
    <col min="7441" max="7444" width="8.19921875" style="1007" customWidth="1"/>
    <col min="7445" max="7445" width="14.59765625" style="1007" customWidth="1"/>
    <col min="7446" max="7449" width="8.19921875" style="1007" customWidth="1"/>
    <col min="7450" max="7680" width="9" style="1007"/>
    <col min="7681" max="7681" width="1.19921875" style="1007" customWidth="1"/>
    <col min="7682" max="7682" width="10.5" style="1007" customWidth="1"/>
    <col min="7683" max="7683" width="12" style="1007" customWidth="1"/>
    <col min="7684" max="7684" width="9" style="1007" customWidth="1"/>
    <col min="7685" max="7685" width="10.19921875" style="1007" customWidth="1"/>
    <col min="7686" max="7686" width="5.69921875" style="1007" customWidth="1"/>
    <col min="7687" max="7687" width="8.09765625" style="1007" customWidth="1"/>
    <col min="7688" max="7688" width="10" style="1007" customWidth="1"/>
    <col min="7689" max="7689" width="4.69921875" style="1007" customWidth="1"/>
    <col min="7690" max="7690" width="16" style="1007" customWidth="1"/>
    <col min="7691" max="7691" width="1.59765625" style="1007" customWidth="1"/>
    <col min="7692" max="7693" width="9" style="1007"/>
    <col min="7694" max="7694" width="13.09765625" style="1007" customWidth="1"/>
    <col min="7695" max="7695" width="12.19921875" style="1007" customWidth="1"/>
    <col min="7696" max="7696" width="12" style="1007" customWidth="1"/>
    <col min="7697" max="7700" width="8.19921875" style="1007" customWidth="1"/>
    <col min="7701" max="7701" width="14.59765625" style="1007" customWidth="1"/>
    <col min="7702" max="7705" width="8.19921875" style="1007" customWidth="1"/>
    <col min="7706" max="7936" width="9" style="1007"/>
    <col min="7937" max="7937" width="1.19921875" style="1007" customWidth="1"/>
    <col min="7938" max="7938" width="10.5" style="1007" customWidth="1"/>
    <col min="7939" max="7939" width="12" style="1007" customWidth="1"/>
    <col min="7940" max="7940" width="9" style="1007" customWidth="1"/>
    <col min="7941" max="7941" width="10.19921875" style="1007" customWidth="1"/>
    <col min="7942" max="7942" width="5.69921875" style="1007" customWidth="1"/>
    <col min="7943" max="7943" width="8.09765625" style="1007" customWidth="1"/>
    <col min="7944" max="7944" width="10" style="1007" customWidth="1"/>
    <col min="7945" max="7945" width="4.69921875" style="1007" customWidth="1"/>
    <col min="7946" max="7946" width="16" style="1007" customWidth="1"/>
    <col min="7947" max="7947" width="1.59765625" style="1007" customWidth="1"/>
    <col min="7948" max="7949" width="9" style="1007"/>
    <col min="7950" max="7950" width="13.09765625" style="1007" customWidth="1"/>
    <col min="7951" max="7951" width="12.19921875" style="1007" customWidth="1"/>
    <col min="7952" max="7952" width="12" style="1007" customWidth="1"/>
    <col min="7953" max="7956" width="8.19921875" style="1007" customWidth="1"/>
    <col min="7957" max="7957" width="14.59765625" style="1007" customWidth="1"/>
    <col min="7958" max="7961" width="8.19921875" style="1007" customWidth="1"/>
    <col min="7962" max="8192" width="9" style="1007"/>
    <col min="8193" max="8193" width="1.19921875" style="1007" customWidth="1"/>
    <col min="8194" max="8194" width="10.5" style="1007" customWidth="1"/>
    <col min="8195" max="8195" width="12" style="1007" customWidth="1"/>
    <col min="8196" max="8196" width="9" style="1007" customWidth="1"/>
    <col min="8197" max="8197" width="10.19921875" style="1007" customWidth="1"/>
    <col min="8198" max="8198" width="5.69921875" style="1007" customWidth="1"/>
    <col min="8199" max="8199" width="8.09765625" style="1007" customWidth="1"/>
    <col min="8200" max="8200" width="10" style="1007" customWidth="1"/>
    <col min="8201" max="8201" width="4.69921875" style="1007" customWidth="1"/>
    <col min="8202" max="8202" width="16" style="1007" customWidth="1"/>
    <col min="8203" max="8203" width="1.59765625" style="1007" customWidth="1"/>
    <col min="8204" max="8205" width="9" style="1007"/>
    <col min="8206" max="8206" width="13.09765625" style="1007" customWidth="1"/>
    <col min="8207" max="8207" width="12.19921875" style="1007" customWidth="1"/>
    <col min="8208" max="8208" width="12" style="1007" customWidth="1"/>
    <col min="8209" max="8212" width="8.19921875" style="1007" customWidth="1"/>
    <col min="8213" max="8213" width="14.59765625" style="1007" customWidth="1"/>
    <col min="8214" max="8217" width="8.19921875" style="1007" customWidth="1"/>
    <col min="8218" max="8448" width="9" style="1007"/>
    <col min="8449" max="8449" width="1.19921875" style="1007" customWidth="1"/>
    <col min="8450" max="8450" width="10.5" style="1007" customWidth="1"/>
    <col min="8451" max="8451" width="12" style="1007" customWidth="1"/>
    <col min="8452" max="8452" width="9" style="1007" customWidth="1"/>
    <col min="8453" max="8453" width="10.19921875" style="1007" customWidth="1"/>
    <col min="8454" max="8454" width="5.69921875" style="1007" customWidth="1"/>
    <col min="8455" max="8455" width="8.09765625" style="1007" customWidth="1"/>
    <col min="8456" max="8456" width="10" style="1007" customWidth="1"/>
    <col min="8457" max="8457" width="4.69921875" style="1007" customWidth="1"/>
    <col min="8458" max="8458" width="16" style="1007" customWidth="1"/>
    <col min="8459" max="8459" width="1.59765625" style="1007" customWidth="1"/>
    <col min="8460" max="8461" width="9" style="1007"/>
    <col min="8462" max="8462" width="13.09765625" style="1007" customWidth="1"/>
    <col min="8463" max="8463" width="12.19921875" style="1007" customWidth="1"/>
    <col min="8464" max="8464" width="12" style="1007" customWidth="1"/>
    <col min="8465" max="8468" width="8.19921875" style="1007" customWidth="1"/>
    <col min="8469" max="8469" width="14.59765625" style="1007" customWidth="1"/>
    <col min="8470" max="8473" width="8.19921875" style="1007" customWidth="1"/>
    <col min="8474" max="8704" width="9" style="1007"/>
    <col min="8705" max="8705" width="1.19921875" style="1007" customWidth="1"/>
    <col min="8706" max="8706" width="10.5" style="1007" customWidth="1"/>
    <col min="8707" max="8707" width="12" style="1007" customWidth="1"/>
    <col min="8708" max="8708" width="9" style="1007" customWidth="1"/>
    <col min="8709" max="8709" width="10.19921875" style="1007" customWidth="1"/>
    <col min="8710" max="8710" width="5.69921875" style="1007" customWidth="1"/>
    <col min="8711" max="8711" width="8.09765625" style="1007" customWidth="1"/>
    <col min="8712" max="8712" width="10" style="1007" customWidth="1"/>
    <col min="8713" max="8713" width="4.69921875" style="1007" customWidth="1"/>
    <col min="8714" max="8714" width="16" style="1007" customWidth="1"/>
    <col min="8715" max="8715" width="1.59765625" style="1007" customWidth="1"/>
    <col min="8716" max="8717" width="9" style="1007"/>
    <col min="8718" max="8718" width="13.09765625" style="1007" customWidth="1"/>
    <col min="8719" max="8719" width="12.19921875" style="1007" customWidth="1"/>
    <col min="8720" max="8720" width="12" style="1007" customWidth="1"/>
    <col min="8721" max="8724" width="8.19921875" style="1007" customWidth="1"/>
    <col min="8725" max="8725" width="14.59765625" style="1007" customWidth="1"/>
    <col min="8726" max="8729" width="8.19921875" style="1007" customWidth="1"/>
    <col min="8730" max="8960" width="9" style="1007"/>
    <col min="8961" max="8961" width="1.19921875" style="1007" customWidth="1"/>
    <col min="8962" max="8962" width="10.5" style="1007" customWidth="1"/>
    <col min="8963" max="8963" width="12" style="1007" customWidth="1"/>
    <col min="8964" max="8964" width="9" style="1007" customWidth="1"/>
    <col min="8965" max="8965" width="10.19921875" style="1007" customWidth="1"/>
    <col min="8966" max="8966" width="5.69921875" style="1007" customWidth="1"/>
    <col min="8967" max="8967" width="8.09765625" style="1007" customWidth="1"/>
    <col min="8968" max="8968" width="10" style="1007" customWidth="1"/>
    <col min="8969" max="8969" width="4.69921875" style="1007" customWidth="1"/>
    <col min="8970" max="8970" width="16" style="1007" customWidth="1"/>
    <col min="8971" max="8971" width="1.59765625" style="1007" customWidth="1"/>
    <col min="8972" max="8973" width="9" style="1007"/>
    <col min="8974" max="8974" width="13.09765625" style="1007" customWidth="1"/>
    <col min="8975" max="8975" width="12.19921875" style="1007" customWidth="1"/>
    <col min="8976" max="8976" width="12" style="1007" customWidth="1"/>
    <col min="8977" max="8980" width="8.19921875" style="1007" customWidth="1"/>
    <col min="8981" max="8981" width="14.59765625" style="1007" customWidth="1"/>
    <col min="8982" max="8985" width="8.19921875" style="1007" customWidth="1"/>
    <col min="8986" max="9216" width="9" style="1007"/>
    <col min="9217" max="9217" width="1.19921875" style="1007" customWidth="1"/>
    <col min="9218" max="9218" width="10.5" style="1007" customWidth="1"/>
    <col min="9219" max="9219" width="12" style="1007" customWidth="1"/>
    <col min="9220" max="9220" width="9" style="1007" customWidth="1"/>
    <col min="9221" max="9221" width="10.19921875" style="1007" customWidth="1"/>
    <col min="9222" max="9222" width="5.69921875" style="1007" customWidth="1"/>
    <col min="9223" max="9223" width="8.09765625" style="1007" customWidth="1"/>
    <col min="9224" max="9224" width="10" style="1007" customWidth="1"/>
    <col min="9225" max="9225" width="4.69921875" style="1007" customWidth="1"/>
    <col min="9226" max="9226" width="16" style="1007" customWidth="1"/>
    <col min="9227" max="9227" width="1.59765625" style="1007" customWidth="1"/>
    <col min="9228" max="9229" width="9" style="1007"/>
    <col min="9230" max="9230" width="13.09765625" style="1007" customWidth="1"/>
    <col min="9231" max="9231" width="12.19921875" style="1007" customWidth="1"/>
    <col min="9232" max="9232" width="12" style="1007" customWidth="1"/>
    <col min="9233" max="9236" width="8.19921875" style="1007" customWidth="1"/>
    <col min="9237" max="9237" width="14.59765625" style="1007" customWidth="1"/>
    <col min="9238" max="9241" width="8.19921875" style="1007" customWidth="1"/>
    <col min="9242" max="9472" width="9" style="1007"/>
    <col min="9473" max="9473" width="1.19921875" style="1007" customWidth="1"/>
    <col min="9474" max="9474" width="10.5" style="1007" customWidth="1"/>
    <col min="9475" max="9475" width="12" style="1007" customWidth="1"/>
    <col min="9476" max="9476" width="9" style="1007" customWidth="1"/>
    <col min="9477" max="9477" width="10.19921875" style="1007" customWidth="1"/>
    <col min="9478" max="9478" width="5.69921875" style="1007" customWidth="1"/>
    <col min="9479" max="9479" width="8.09765625" style="1007" customWidth="1"/>
    <col min="9480" max="9480" width="10" style="1007" customWidth="1"/>
    <col min="9481" max="9481" width="4.69921875" style="1007" customWidth="1"/>
    <col min="9482" max="9482" width="16" style="1007" customWidth="1"/>
    <col min="9483" max="9483" width="1.59765625" style="1007" customWidth="1"/>
    <col min="9484" max="9485" width="9" style="1007"/>
    <col min="9486" max="9486" width="13.09765625" style="1007" customWidth="1"/>
    <col min="9487" max="9487" width="12.19921875" style="1007" customWidth="1"/>
    <col min="9488" max="9488" width="12" style="1007" customWidth="1"/>
    <col min="9489" max="9492" width="8.19921875" style="1007" customWidth="1"/>
    <col min="9493" max="9493" width="14.59765625" style="1007" customWidth="1"/>
    <col min="9494" max="9497" width="8.19921875" style="1007" customWidth="1"/>
    <col min="9498" max="9728" width="9" style="1007"/>
    <col min="9729" max="9729" width="1.19921875" style="1007" customWidth="1"/>
    <col min="9730" max="9730" width="10.5" style="1007" customWidth="1"/>
    <col min="9731" max="9731" width="12" style="1007" customWidth="1"/>
    <col min="9732" max="9732" width="9" style="1007" customWidth="1"/>
    <col min="9733" max="9733" width="10.19921875" style="1007" customWidth="1"/>
    <col min="9734" max="9734" width="5.69921875" style="1007" customWidth="1"/>
    <col min="9735" max="9735" width="8.09765625" style="1007" customWidth="1"/>
    <col min="9736" max="9736" width="10" style="1007" customWidth="1"/>
    <col min="9737" max="9737" width="4.69921875" style="1007" customWidth="1"/>
    <col min="9738" max="9738" width="16" style="1007" customWidth="1"/>
    <col min="9739" max="9739" width="1.59765625" style="1007" customWidth="1"/>
    <col min="9740" max="9741" width="9" style="1007"/>
    <col min="9742" max="9742" width="13.09765625" style="1007" customWidth="1"/>
    <col min="9743" max="9743" width="12.19921875" style="1007" customWidth="1"/>
    <col min="9744" max="9744" width="12" style="1007" customWidth="1"/>
    <col min="9745" max="9748" width="8.19921875" style="1007" customWidth="1"/>
    <col min="9749" max="9749" width="14.59765625" style="1007" customWidth="1"/>
    <col min="9750" max="9753" width="8.19921875" style="1007" customWidth="1"/>
    <col min="9754" max="9984" width="9" style="1007"/>
    <col min="9985" max="9985" width="1.19921875" style="1007" customWidth="1"/>
    <col min="9986" max="9986" width="10.5" style="1007" customWidth="1"/>
    <col min="9987" max="9987" width="12" style="1007" customWidth="1"/>
    <col min="9988" max="9988" width="9" style="1007" customWidth="1"/>
    <col min="9989" max="9989" width="10.19921875" style="1007" customWidth="1"/>
    <col min="9990" max="9990" width="5.69921875" style="1007" customWidth="1"/>
    <col min="9991" max="9991" width="8.09765625" style="1007" customWidth="1"/>
    <col min="9992" max="9992" width="10" style="1007" customWidth="1"/>
    <col min="9993" max="9993" width="4.69921875" style="1007" customWidth="1"/>
    <col min="9994" max="9994" width="16" style="1007" customWidth="1"/>
    <col min="9995" max="9995" width="1.59765625" style="1007" customWidth="1"/>
    <col min="9996" max="9997" width="9" style="1007"/>
    <col min="9998" max="9998" width="13.09765625" style="1007" customWidth="1"/>
    <col min="9999" max="9999" width="12.19921875" style="1007" customWidth="1"/>
    <col min="10000" max="10000" width="12" style="1007" customWidth="1"/>
    <col min="10001" max="10004" width="8.19921875" style="1007" customWidth="1"/>
    <col min="10005" max="10005" width="14.59765625" style="1007" customWidth="1"/>
    <col min="10006" max="10009" width="8.19921875" style="1007" customWidth="1"/>
    <col min="10010" max="10240" width="9" style="1007"/>
    <col min="10241" max="10241" width="1.19921875" style="1007" customWidth="1"/>
    <col min="10242" max="10242" width="10.5" style="1007" customWidth="1"/>
    <col min="10243" max="10243" width="12" style="1007" customWidth="1"/>
    <col min="10244" max="10244" width="9" style="1007" customWidth="1"/>
    <col min="10245" max="10245" width="10.19921875" style="1007" customWidth="1"/>
    <col min="10246" max="10246" width="5.69921875" style="1007" customWidth="1"/>
    <col min="10247" max="10247" width="8.09765625" style="1007" customWidth="1"/>
    <col min="10248" max="10248" width="10" style="1007" customWidth="1"/>
    <col min="10249" max="10249" width="4.69921875" style="1007" customWidth="1"/>
    <col min="10250" max="10250" width="16" style="1007" customWidth="1"/>
    <col min="10251" max="10251" width="1.59765625" style="1007" customWidth="1"/>
    <col min="10252" max="10253" width="9" style="1007"/>
    <col min="10254" max="10254" width="13.09765625" style="1007" customWidth="1"/>
    <col min="10255" max="10255" width="12.19921875" style="1007" customWidth="1"/>
    <col min="10256" max="10256" width="12" style="1007" customWidth="1"/>
    <col min="10257" max="10260" width="8.19921875" style="1007" customWidth="1"/>
    <col min="10261" max="10261" width="14.59765625" style="1007" customWidth="1"/>
    <col min="10262" max="10265" width="8.19921875" style="1007" customWidth="1"/>
    <col min="10266" max="10496" width="9" style="1007"/>
    <col min="10497" max="10497" width="1.19921875" style="1007" customWidth="1"/>
    <col min="10498" max="10498" width="10.5" style="1007" customWidth="1"/>
    <col min="10499" max="10499" width="12" style="1007" customWidth="1"/>
    <col min="10500" max="10500" width="9" style="1007" customWidth="1"/>
    <col min="10501" max="10501" width="10.19921875" style="1007" customWidth="1"/>
    <col min="10502" max="10502" width="5.69921875" style="1007" customWidth="1"/>
    <col min="10503" max="10503" width="8.09765625" style="1007" customWidth="1"/>
    <col min="10504" max="10504" width="10" style="1007" customWidth="1"/>
    <col min="10505" max="10505" width="4.69921875" style="1007" customWidth="1"/>
    <col min="10506" max="10506" width="16" style="1007" customWidth="1"/>
    <col min="10507" max="10507" width="1.59765625" style="1007" customWidth="1"/>
    <col min="10508" max="10509" width="9" style="1007"/>
    <col min="10510" max="10510" width="13.09765625" style="1007" customWidth="1"/>
    <col min="10511" max="10511" width="12.19921875" style="1007" customWidth="1"/>
    <col min="10512" max="10512" width="12" style="1007" customWidth="1"/>
    <col min="10513" max="10516" width="8.19921875" style="1007" customWidth="1"/>
    <col min="10517" max="10517" width="14.59765625" style="1007" customWidth="1"/>
    <col min="10518" max="10521" width="8.19921875" style="1007" customWidth="1"/>
    <col min="10522" max="10752" width="9" style="1007"/>
    <col min="10753" max="10753" width="1.19921875" style="1007" customWidth="1"/>
    <col min="10754" max="10754" width="10.5" style="1007" customWidth="1"/>
    <col min="10755" max="10755" width="12" style="1007" customWidth="1"/>
    <col min="10756" max="10756" width="9" style="1007" customWidth="1"/>
    <col min="10757" max="10757" width="10.19921875" style="1007" customWidth="1"/>
    <col min="10758" max="10758" width="5.69921875" style="1007" customWidth="1"/>
    <col min="10759" max="10759" width="8.09765625" style="1007" customWidth="1"/>
    <col min="10760" max="10760" width="10" style="1007" customWidth="1"/>
    <col min="10761" max="10761" width="4.69921875" style="1007" customWidth="1"/>
    <col min="10762" max="10762" width="16" style="1007" customWidth="1"/>
    <col min="10763" max="10763" width="1.59765625" style="1007" customWidth="1"/>
    <col min="10764" max="10765" width="9" style="1007"/>
    <col min="10766" max="10766" width="13.09765625" style="1007" customWidth="1"/>
    <col min="10767" max="10767" width="12.19921875" style="1007" customWidth="1"/>
    <col min="10768" max="10768" width="12" style="1007" customWidth="1"/>
    <col min="10769" max="10772" width="8.19921875" style="1007" customWidth="1"/>
    <col min="10773" max="10773" width="14.59765625" style="1007" customWidth="1"/>
    <col min="10774" max="10777" width="8.19921875" style="1007" customWidth="1"/>
    <col min="10778" max="11008" width="9" style="1007"/>
    <col min="11009" max="11009" width="1.19921875" style="1007" customWidth="1"/>
    <col min="11010" max="11010" width="10.5" style="1007" customWidth="1"/>
    <col min="11011" max="11011" width="12" style="1007" customWidth="1"/>
    <col min="11012" max="11012" width="9" style="1007" customWidth="1"/>
    <col min="11013" max="11013" width="10.19921875" style="1007" customWidth="1"/>
    <col min="11014" max="11014" width="5.69921875" style="1007" customWidth="1"/>
    <col min="11015" max="11015" width="8.09765625" style="1007" customWidth="1"/>
    <col min="11016" max="11016" width="10" style="1007" customWidth="1"/>
    <col min="11017" max="11017" width="4.69921875" style="1007" customWidth="1"/>
    <col min="11018" max="11018" width="16" style="1007" customWidth="1"/>
    <col min="11019" max="11019" width="1.59765625" style="1007" customWidth="1"/>
    <col min="11020" max="11021" width="9" style="1007"/>
    <col min="11022" max="11022" width="13.09765625" style="1007" customWidth="1"/>
    <col min="11023" max="11023" width="12.19921875" style="1007" customWidth="1"/>
    <col min="11024" max="11024" width="12" style="1007" customWidth="1"/>
    <col min="11025" max="11028" width="8.19921875" style="1007" customWidth="1"/>
    <col min="11029" max="11029" width="14.59765625" style="1007" customWidth="1"/>
    <col min="11030" max="11033" width="8.19921875" style="1007" customWidth="1"/>
    <col min="11034" max="11264" width="9" style="1007"/>
    <col min="11265" max="11265" width="1.19921875" style="1007" customWidth="1"/>
    <col min="11266" max="11266" width="10.5" style="1007" customWidth="1"/>
    <col min="11267" max="11267" width="12" style="1007" customWidth="1"/>
    <col min="11268" max="11268" width="9" style="1007" customWidth="1"/>
    <col min="11269" max="11269" width="10.19921875" style="1007" customWidth="1"/>
    <col min="11270" max="11270" width="5.69921875" style="1007" customWidth="1"/>
    <col min="11271" max="11271" width="8.09765625" style="1007" customWidth="1"/>
    <col min="11272" max="11272" width="10" style="1007" customWidth="1"/>
    <col min="11273" max="11273" width="4.69921875" style="1007" customWidth="1"/>
    <col min="11274" max="11274" width="16" style="1007" customWidth="1"/>
    <col min="11275" max="11275" width="1.59765625" style="1007" customWidth="1"/>
    <col min="11276" max="11277" width="9" style="1007"/>
    <col min="11278" max="11278" width="13.09765625" style="1007" customWidth="1"/>
    <col min="11279" max="11279" width="12.19921875" style="1007" customWidth="1"/>
    <col min="11280" max="11280" width="12" style="1007" customWidth="1"/>
    <col min="11281" max="11284" width="8.19921875" style="1007" customWidth="1"/>
    <col min="11285" max="11285" width="14.59765625" style="1007" customWidth="1"/>
    <col min="11286" max="11289" width="8.19921875" style="1007" customWidth="1"/>
    <col min="11290" max="11520" width="9" style="1007"/>
    <col min="11521" max="11521" width="1.19921875" style="1007" customWidth="1"/>
    <col min="11522" max="11522" width="10.5" style="1007" customWidth="1"/>
    <col min="11523" max="11523" width="12" style="1007" customWidth="1"/>
    <col min="11524" max="11524" width="9" style="1007" customWidth="1"/>
    <col min="11525" max="11525" width="10.19921875" style="1007" customWidth="1"/>
    <col min="11526" max="11526" width="5.69921875" style="1007" customWidth="1"/>
    <col min="11527" max="11527" width="8.09765625" style="1007" customWidth="1"/>
    <col min="11528" max="11528" width="10" style="1007" customWidth="1"/>
    <col min="11529" max="11529" width="4.69921875" style="1007" customWidth="1"/>
    <col min="11530" max="11530" width="16" style="1007" customWidth="1"/>
    <col min="11531" max="11531" width="1.59765625" style="1007" customWidth="1"/>
    <col min="11532" max="11533" width="9" style="1007"/>
    <col min="11534" max="11534" width="13.09765625" style="1007" customWidth="1"/>
    <col min="11535" max="11535" width="12.19921875" style="1007" customWidth="1"/>
    <col min="11536" max="11536" width="12" style="1007" customWidth="1"/>
    <col min="11537" max="11540" width="8.19921875" style="1007" customWidth="1"/>
    <col min="11541" max="11541" width="14.59765625" style="1007" customWidth="1"/>
    <col min="11542" max="11545" width="8.19921875" style="1007" customWidth="1"/>
    <col min="11546" max="11776" width="9" style="1007"/>
    <col min="11777" max="11777" width="1.19921875" style="1007" customWidth="1"/>
    <col min="11778" max="11778" width="10.5" style="1007" customWidth="1"/>
    <col min="11779" max="11779" width="12" style="1007" customWidth="1"/>
    <col min="11780" max="11780" width="9" style="1007" customWidth="1"/>
    <col min="11781" max="11781" width="10.19921875" style="1007" customWidth="1"/>
    <col min="11782" max="11782" width="5.69921875" style="1007" customWidth="1"/>
    <col min="11783" max="11783" width="8.09765625" style="1007" customWidth="1"/>
    <col min="11784" max="11784" width="10" style="1007" customWidth="1"/>
    <col min="11785" max="11785" width="4.69921875" style="1007" customWidth="1"/>
    <col min="11786" max="11786" width="16" style="1007" customWidth="1"/>
    <col min="11787" max="11787" width="1.59765625" style="1007" customWidth="1"/>
    <col min="11788" max="11789" width="9" style="1007"/>
    <col min="11790" max="11790" width="13.09765625" style="1007" customWidth="1"/>
    <col min="11791" max="11791" width="12.19921875" style="1007" customWidth="1"/>
    <col min="11792" max="11792" width="12" style="1007" customWidth="1"/>
    <col min="11793" max="11796" width="8.19921875" style="1007" customWidth="1"/>
    <col min="11797" max="11797" width="14.59765625" style="1007" customWidth="1"/>
    <col min="11798" max="11801" width="8.19921875" style="1007" customWidth="1"/>
    <col min="11802" max="12032" width="9" style="1007"/>
    <col min="12033" max="12033" width="1.19921875" style="1007" customWidth="1"/>
    <col min="12034" max="12034" width="10.5" style="1007" customWidth="1"/>
    <col min="12035" max="12035" width="12" style="1007" customWidth="1"/>
    <col min="12036" max="12036" width="9" style="1007" customWidth="1"/>
    <col min="12037" max="12037" width="10.19921875" style="1007" customWidth="1"/>
    <col min="12038" max="12038" width="5.69921875" style="1007" customWidth="1"/>
    <col min="12039" max="12039" width="8.09765625" style="1007" customWidth="1"/>
    <col min="12040" max="12040" width="10" style="1007" customWidth="1"/>
    <col min="12041" max="12041" width="4.69921875" style="1007" customWidth="1"/>
    <col min="12042" max="12042" width="16" style="1007" customWidth="1"/>
    <col min="12043" max="12043" width="1.59765625" style="1007" customWidth="1"/>
    <col min="12044" max="12045" width="9" style="1007"/>
    <col min="12046" max="12046" width="13.09765625" style="1007" customWidth="1"/>
    <col min="12047" max="12047" width="12.19921875" style="1007" customWidth="1"/>
    <col min="12048" max="12048" width="12" style="1007" customWidth="1"/>
    <col min="12049" max="12052" width="8.19921875" style="1007" customWidth="1"/>
    <col min="12053" max="12053" width="14.59765625" style="1007" customWidth="1"/>
    <col min="12054" max="12057" width="8.19921875" style="1007" customWidth="1"/>
    <col min="12058" max="12288" width="9" style="1007"/>
    <col min="12289" max="12289" width="1.19921875" style="1007" customWidth="1"/>
    <col min="12290" max="12290" width="10.5" style="1007" customWidth="1"/>
    <col min="12291" max="12291" width="12" style="1007" customWidth="1"/>
    <col min="12292" max="12292" width="9" style="1007" customWidth="1"/>
    <col min="12293" max="12293" width="10.19921875" style="1007" customWidth="1"/>
    <col min="12294" max="12294" width="5.69921875" style="1007" customWidth="1"/>
    <col min="12295" max="12295" width="8.09765625" style="1007" customWidth="1"/>
    <col min="12296" max="12296" width="10" style="1007" customWidth="1"/>
    <col min="12297" max="12297" width="4.69921875" style="1007" customWidth="1"/>
    <col min="12298" max="12298" width="16" style="1007" customWidth="1"/>
    <col min="12299" max="12299" width="1.59765625" style="1007" customWidth="1"/>
    <col min="12300" max="12301" width="9" style="1007"/>
    <col min="12302" max="12302" width="13.09765625" style="1007" customWidth="1"/>
    <col min="12303" max="12303" width="12.19921875" style="1007" customWidth="1"/>
    <col min="12304" max="12304" width="12" style="1007" customWidth="1"/>
    <col min="12305" max="12308" width="8.19921875" style="1007" customWidth="1"/>
    <col min="12309" max="12309" width="14.59765625" style="1007" customWidth="1"/>
    <col min="12310" max="12313" width="8.19921875" style="1007" customWidth="1"/>
    <col min="12314" max="12544" width="9" style="1007"/>
    <col min="12545" max="12545" width="1.19921875" style="1007" customWidth="1"/>
    <col min="12546" max="12546" width="10.5" style="1007" customWidth="1"/>
    <col min="12547" max="12547" width="12" style="1007" customWidth="1"/>
    <col min="12548" max="12548" width="9" style="1007" customWidth="1"/>
    <col min="12549" max="12549" width="10.19921875" style="1007" customWidth="1"/>
    <col min="12550" max="12550" width="5.69921875" style="1007" customWidth="1"/>
    <col min="12551" max="12551" width="8.09765625" style="1007" customWidth="1"/>
    <col min="12552" max="12552" width="10" style="1007" customWidth="1"/>
    <col min="12553" max="12553" width="4.69921875" style="1007" customWidth="1"/>
    <col min="12554" max="12554" width="16" style="1007" customWidth="1"/>
    <col min="12555" max="12555" width="1.59765625" style="1007" customWidth="1"/>
    <col min="12556" max="12557" width="9" style="1007"/>
    <col min="12558" max="12558" width="13.09765625" style="1007" customWidth="1"/>
    <col min="12559" max="12559" width="12.19921875" style="1007" customWidth="1"/>
    <col min="12560" max="12560" width="12" style="1007" customWidth="1"/>
    <col min="12561" max="12564" width="8.19921875" style="1007" customWidth="1"/>
    <col min="12565" max="12565" width="14.59765625" style="1007" customWidth="1"/>
    <col min="12566" max="12569" width="8.19921875" style="1007" customWidth="1"/>
    <col min="12570" max="12800" width="9" style="1007"/>
    <col min="12801" max="12801" width="1.19921875" style="1007" customWidth="1"/>
    <col min="12802" max="12802" width="10.5" style="1007" customWidth="1"/>
    <col min="12803" max="12803" width="12" style="1007" customWidth="1"/>
    <col min="12804" max="12804" width="9" style="1007" customWidth="1"/>
    <col min="12805" max="12805" width="10.19921875" style="1007" customWidth="1"/>
    <col min="12806" max="12806" width="5.69921875" style="1007" customWidth="1"/>
    <col min="12807" max="12807" width="8.09765625" style="1007" customWidth="1"/>
    <col min="12808" max="12808" width="10" style="1007" customWidth="1"/>
    <col min="12809" max="12809" width="4.69921875" style="1007" customWidth="1"/>
    <col min="12810" max="12810" width="16" style="1007" customWidth="1"/>
    <col min="12811" max="12811" width="1.59765625" style="1007" customWidth="1"/>
    <col min="12812" max="12813" width="9" style="1007"/>
    <col min="12814" max="12814" width="13.09765625" style="1007" customWidth="1"/>
    <col min="12815" max="12815" width="12.19921875" style="1007" customWidth="1"/>
    <col min="12816" max="12816" width="12" style="1007" customWidth="1"/>
    <col min="12817" max="12820" width="8.19921875" style="1007" customWidth="1"/>
    <col min="12821" max="12821" width="14.59765625" style="1007" customWidth="1"/>
    <col min="12822" max="12825" width="8.19921875" style="1007" customWidth="1"/>
    <col min="12826" max="13056" width="9" style="1007"/>
    <col min="13057" max="13057" width="1.19921875" style="1007" customWidth="1"/>
    <col min="13058" max="13058" width="10.5" style="1007" customWidth="1"/>
    <col min="13059" max="13059" width="12" style="1007" customWidth="1"/>
    <col min="13060" max="13060" width="9" style="1007" customWidth="1"/>
    <col min="13061" max="13061" width="10.19921875" style="1007" customWidth="1"/>
    <col min="13062" max="13062" width="5.69921875" style="1007" customWidth="1"/>
    <col min="13063" max="13063" width="8.09765625" style="1007" customWidth="1"/>
    <col min="13064" max="13064" width="10" style="1007" customWidth="1"/>
    <col min="13065" max="13065" width="4.69921875" style="1007" customWidth="1"/>
    <col min="13066" max="13066" width="16" style="1007" customWidth="1"/>
    <col min="13067" max="13067" width="1.59765625" style="1007" customWidth="1"/>
    <col min="13068" max="13069" width="9" style="1007"/>
    <col min="13070" max="13070" width="13.09765625" style="1007" customWidth="1"/>
    <col min="13071" max="13071" width="12.19921875" style="1007" customWidth="1"/>
    <col min="13072" max="13072" width="12" style="1007" customWidth="1"/>
    <col min="13073" max="13076" width="8.19921875" style="1007" customWidth="1"/>
    <col min="13077" max="13077" width="14.59765625" style="1007" customWidth="1"/>
    <col min="13078" max="13081" width="8.19921875" style="1007" customWidth="1"/>
    <col min="13082" max="13312" width="9" style="1007"/>
    <col min="13313" max="13313" width="1.19921875" style="1007" customWidth="1"/>
    <col min="13314" max="13314" width="10.5" style="1007" customWidth="1"/>
    <col min="13315" max="13315" width="12" style="1007" customWidth="1"/>
    <col min="13316" max="13316" width="9" style="1007" customWidth="1"/>
    <col min="13317" max="13317" width="10.19921875" style="1007" customWidth="1"/>
    <col min="13318" max="13318" width="5.69921875" style="1007" customWidth="1"/>
    <col min="13319" max="13319" width="8.09765625" style="1007" customWidth="1"/>
    <col min="13320" max="13320" width="10" style="1007" customWidth="1"/>
    <col min="13321" max="13321" width="4.69921875" style="1007" customWidth="1"/>
    <col min="13322" max="13322" width="16" style="1007" customWidth="1"/>
    <col min="13323" max="13323" width="1.59765625" style="1007" customWidth="1"/>
    <col min="13324" max="13325" width="9" style="1007"/>
    <col min="13326" max="13326" width="13.09765625" style="1007" customWidth="1"/>
    <col min="13327" max="13327" width="12.19921875" style="1007" customWidth="1"/>
    <col min="13328" max="13328" width="12" style="1007" customWidth="1"/>
    <col min="13329" max="13332" width="8.19921875" style="1007" customWidth="1"/>
    <col min="13333" max="13333" width="14.59765625" style="1007" customWidth="1"/>
    <col min="13334" max="13337" width="8.19921875" style="1007" customWidth="1"/>
    <col min="13338" max="13568" width="9" style="1007"/>
    <col min="13569" max="13569" width="1.19921875" style="1007" customWidth="1"/>
    <col min="13570" max="13570" width="10.5" style="1007" customWidth="1"/>
    <col min="13571" max="13571" width="12" style="1007" customWidth="1"/>
    <col min="13572" max="13572" width="9" style="1007" customWidth="1"/>
    <col min="13573" max="13573" width="10.19921875" style="1007" customWidth="1"/>
    <col min="13574" max="13574" width="5.69921875" style="1007" customWidth="1"/>
    <col min="13575" max="13575" width="8.09765625" style="1007" customWidth="1"/>
    <col min="13576" max="13576" width="10" style="1007" customWidth="1"/>
    <col min="13577" max="13577" width="4.69921875" style="1007" customWidth="1"/>
    <col min="13578" max="13578" width="16" style="1007" customWidth="1"/>
    <col min="13579" max="13579" width="1.59765625" style="1007" customWidth="1"/>
    <col min="13580" max="13581" width="9" style="1007"/>
    <col min="13582" max="13582" width="13.09765625" style="1007" customWidth="1"/>
    <col min="13583" max="13583" width="12.19921875" style="1007" customWidth="1"/>
    <col min="13584" max="13584" width="12" style="1007" customWidth="1"/>
    <col min="13585" max="13588" width="8.19921875" style="1007" customWidth="1"/>
    <col min="13589" max="13589" width="14.59765625" style="1007" customWidth="1"/>
    <col min="13590" max="13593" width="8.19921875" style="1007" customWidth="1"/>
    <col min="13594" max="13824" width="9" style="1007"/>
    <col min="13825" max="13825" width="1.19921875" style="1007" customWidth="1"/>
    <col min="13826" max="13826" width="10.5" style="1007" customWidth="1"/>
    <col min="13827" max="13827" width="12" style="1007" customWidth="1"/>
    <col min="13828" max="13828" width="9" style="1007" customWidth="1"/>
    <col min="13829" max="13829" width="10.19921875" style="1007" customWidth="1"/>
    <col min="13830" max="13830" width="5.69921875" style="1007" customWidth="1"/>
    <col min="13831" max="13831" width="8.09765625" style="1007" customWidth="1"/>
    <col min="13832" max="13832" width="10" style="1007" customWidth="1"/>
    <col min="13833" max="13833" width="4.69921875" style="1007" customWidth="1"/>
    <col min="13834" max="13834" width="16" style="1007" customWidth="1"/>
    <col min="13835" max="13835" width="1.59765625" style="1007" customWidth="1"/>
    <col min="13836" max="13837" width="9" style="1007"/>
    <col min="13838" max="13838" width="13.09765625" style="1007" customWidth="1"/>
    <col min="13839" max="13839" width="12.19921875" style="1007" customWidth="1"/>
    <col min="13840" max="13840" width="12" style="1007" customWidth="1"/>
    <col min="13841" max="13844" width="8.19921875" style="1007" customWidth="1"/>
    <col min="13845" max="13845" width="14.59765625" style="1007" customWidth="1"/>
    <col min="13846" max="13849" width="8.19921875" style="1007" customWidth="1"/>
    <col min="13850" max="14080" width="9" style="1007"/>
    <col min="14081" max="14081" width="1.19921875" style="1007" customWidth="1"/>
    <col min="14082" max="14082" width="10.5" style="1007" customWidth="1"/>
    <col min="14083" max="14083" width="12" style="1007" customWidth="1"/>
    <col min="14084" max="14084" width="9" style="1007" customWidth="1"/>
    <col min="14085" max="14085" width="10.19921875" style="1007" customWidth="1"/>
    <col min="14086" max="14086" width="5.69921875" style="1007" customWidth="1"/>
    <col min="14087" max="14087" width="8.09765625" style="1007" customWidth="1"/>
    <col min="14088" max="14088" width="10" style="1007" customWidth="1"/>
    <col min="14089" max="14089" width="4.69921875" style="1007" customWidth="1"/>
    <col min="14090" max="14090" width="16" style="1007" customWidth="1"/>
    <col min="14091" max="14091" width="1.59765625" style="1007" customWidth="1"/>
    <col min="14092" max="14093" width="9" style="1007"/>
    <col min="14094" max="14094" width="13.09765625" style="1007" customWidth="1"/>
    <col min="14095" max="14095" width="12.19921875" style="1007" customWidth="1"/>
    <col min="14096" max="14096" width="12" style="1007" customWidth="1"/>
    <col min="14097" max="14100" width="8.19921875" style="1007" customWidth="1"/>
    <col min="14101" max="14101" width="14.59765625" style="1007" customWidth="1"/>
    <col min="14102" max="14105" width="8.19921875" style="1007" customWidth="1"/>
    <col min="14106" max="14336" width="9" style="1007"/>
    <col min="14337" max="14337" width="1.19921875" style="1007" customWidth="1"/>
    <col min="14338" max="14338" width="10.5" style="1007" customWidth="1"/>
    <col min="14339" max="14339" width="12" style="1007" customWidth="1"/>
    <col min="14340" max="14340" width="9" style="1007" customWidth="1"/>
    <col min="14341" max="14341" width="10.19921875" style="1007" customWidth="1"/>
    <col min="14342" max="14342" width="5.69921875" style="1007" customWidth="1"/>
    <col min="14343" max="14343" width="8.09765625" style="1007" customWidth="1"/>
    <col min="14344" max="14344" width="10" style="1007" customWidth="1"/>
    <col min="14345" max="14345" width="4.69921875" style="1007" customWidth="1"/>
    <col min="14346" max="14346" width="16" style="1007" customWidth="1"/>
    <col min="14347" max="14347" width="1.59765625" style="1007" customWidth="1"/>
    <col min="14348" max="14349" width="9" style="1007"/>
    <col min="14350" max="14350" width="13.09765625" style="1007" customWidth="1"/>
    <col min="14351" max="14351" width="12.19921875" style="1007" customWidth="1"/>
    <col min="14352" max="14352" width="12" style="1007" customWidth="1"/>
    <col min="14353" max="14356" width="8.19921875" style="1007" customWidth="1"/>
    <col min="14357" max="14357" width="14.59765625" style="1007" customWidth="1"/>
    <col min="14358" max="14361" width="8.19921875" style="1007" customWidth="1"/>
    <col min="14362" max="14592" width="9" style="1007"/>
    <col min="14593" max="14593" width="1.19921875" style="1007" customWidth="1"/>
    <col min="14594" max="14594" width="10.5" style="1007" customWidth="1"/>
    <col min="14595" max="14595" width="12" style="1007" customWidth="1"/>
    <col min="14596" max="14596" width="9" style="1007" customWidth="1"/>
    <col min="14597" max="14597" width="10.19921875" style="1007" customWidth="1"/>
    <col min="14598" max="14598" width="5.69921875" style="1007" customWidth="1"/>
    <col min="14599" max="14599" width="8.09765625" style="1007" customWidth="1"/>
    <col min="14600" max="14600" width="10" style="1007" customWidth="1"/>
    <col min="14601" max="14601" width="4.69921875" style="1007" customWidth="1"/>
    <col min="14602" max="14602" width="16" style="1007" customWidth="1"/>
    <col min="14603" max="14603" width="1.59765625" style="1007" customWidth="1"/>
    <col min="14604" max="14605" width="9" style="1007"/>
    <col min="14606" max="14606" width="13.09765625" style="1007" customWidth="1"/>
    <col min="14607" max="14607" width="12.19921875" style="1007" customWidth="1"/>
    <col min="14608" max="14608" width="12" style="1007" customWidth="1"/>
    <col min="14609" max="14612" width="8.19921875" style="1007" customWidth="1"/>
    <col min="14613" max="14613" width="14.59765625" style="1007" customWidth="1"/>
    <col min="14614" max="14617" width="8.19921875" style="1007" customWidth="1"/>
    <col min="14618" max="14848" width="9" style="1007"/>
    <col min="14849" max="14849" width="1.19921875" style="1007" customWidth="1"/>
    <col min="14850" max="14850" width="10.5" style="1007" customWidth="1"/>
    <col min="14851" max="14851" width="12" style="1007" customWidth="1"/>
    <col min="14852" max="14852" width="9" style="1007" customWidth="1"/>
    <col min="14853" max="14853" width="10.19921875" style="1007" customWidth="1"/>
    <col min="14854" max="14854" width="5.69921875" style="1007" customWidth="1"/>
    <col min="14855" max="14855" width="8.09765625" style="1007" customWidth="1"/>
    <col min="14856" max="14856" width="10" style="1007" customWidth="1"/>
    <col min="14857" max="14857" width="4.69921875" style="1007" customWidth="1"/>
    <col min="14858" max="14858" width="16" style="1007" customWidth="1"/>
    <col min="14859" max="14859" width="1.59765625" style="1007" customWidth="1"/>
    <col min="14860" max="14861" width="9" style="1007"/>
    <col min="14862" max="14862" width="13.09765625" style="1007" customWidth="1"/>
    <col min="14863" max="14863" width="12.19921875" style="1007" customWidth="1"/>
    <col min="14864" max="14864" width="12" style="1007" customWidth="1"/>
    <col min="14865" max="14868" width="8.19921875" style="1007" customWidth="1"/>
    <col min="14869" max="14869" width="14.59765625" style="1007" customWidth="1"/>
    <col min="14870" max="14873" width="8.19921875" style="1007" customWidth="1"/>
    <col min="14874" max="15104" width="9" style="1007"/>
    <col min="15105" max="15105" width="1.19921875" style="1007" customWidth="1"/>
    <col min="15106" max="15106" width="10.5" style="1007" customWidth="1"/>
    <col min="15107" max="15107" width="12" style="1007" customWidth="1"/>
    <col min="15108" max="15108" width="9" style="1007" customWidth="1"/>
    <col min="15109" max="15109" width="10.19921875" style="1007" customWidth="1"/>
    <col min="15110" max="15110" width="5.69921875" style="1007" customWidth="1"/>
    <col min="15111" max="15111" width="8.09765625" style="1007" customWidth="1"/>
    <col min="15112" max="15112" width="10" style="1007" customWidth="1"/>
    <col min="15113" max="15113" width="4.69921875" style="1007" customWidth="1"/>
    <col min="15114" max="15114" width="16" style="1007" customWidth="1"/>
    <col min="15115" max="15115" width="1.59765625" style="1007" customWidth="1"/>
    <col min="15116" max="15117" width="9" style="1007"/>
    <col min="15118" max="15118" width="13.09765625" style="1007" customWidth="1"/>
    <col min="15119" max="15119" width="12.19921875" style="1007" customWidth="1"/>
    <col min="15120" max="15120" width="12" style="1007" customWidth="1"/>
    <col min="15121" max="15124" width="8.19921875" style="1007" customWidth="1"/>
    <col min="15125" max="15125" width="14.59765625" style="1007" customWidth="1"/>
    <col min="15126" max="15129" width="8.19921875" style="1007" customWidth="1"/>
    <col min="15130" max="15360" width="9" style="1007"/>
    <col min="15361" max="15361" width="1.19921875" style="1007" customWidth="1"/>
    <col min="15362" max="15362" width="10.5" style="1007" customWidth="1"/>
    <col min="15363" max="15363" width="12" style="1007" customWidth="1"/>
    <col min="15364" max="15364" width="9" style="1007" customWidth="1"/>
    <col min="15365" max="15365" width="10.19921875" style="1007" customWidth="1"/>
    <col min="15366" max="15366" width="5.69921875" style="1007" customWidth="1"/>
    <col min="15367" max="15367" width="8.09765625" style="1007" customWidth="1"/>
    <col min="15368" max="15368" width="10" style="1007" customWidth="1"/>
    <col min="15369" max="15369" width="4.69921875" style="1007" customWidth="1"/>
    <col min="15370" max="15370" width="16" style="1007" customWidth="1"/>
    <col min="15371" max="15371" width="1.59765625" style="1007" customWidth="1"/>
    <col min="15372" max="15373" width="9" style="1007"/>
    <col min="15374" max="15374" width="13.09765625" style="1007" customWidth="1"/>
    <col min="15375" max="15375" width="12.19921875" style="1007" customWidth="1"/>
    <col min="15376" max="15376" width="12" style="1007" customWidth="1"/>
    <col min="15377" max="15380" width="8.19921875" style="1007" customWidth="1"/>
    <col min="15381" max="15381" width="14.59765625" style="1007" customWidth="1"/>
    <col min="15382" max="15385" width="8.19921875" style="1007" customWidth="1"/>
    <col min="15386" max="15616" width="9" style="1007"/>
    <col min="15617" max="15617" width="1.19921875" style="1007" customWidth="1"/>
    <col min="15618" max="15618" width="10.5" style="1007" customWidth="1"/>
    <col min="15619" max="15619" width="12" style="1007" customWidth="1"/>
    <col min="15620" max="15620" width="9" style="1007" customWidth="1"/>
    <col min="15621" max="15621" width="10.19921875" style="1007" customWidth="1"/>
    <col min="15622" max="15622" width="5.69921875" style="1007" customWidth="1"/>
    <col min="15623" max="15623" width="8.09765625" style="1007" customWidth="1"/>
    <col min="15624" max="15624" width="10" style="1007" customWidth="1"/>
    <col min="15625" max="15625" width="4.69921875" style="1007" customWidth="1"/>
    <col min="15626" max="15626" width="16" style="1007" customWidth="1"/>
    <col min="15627" max="15627" width="1.59765625" style="1007" customWidth="1"/>
    <col min="15628" max="15629" width="9" style="1007"/>
    <col min="15630" max="15630" width="13.09765625" style="1007" customWidth="1"/>
    <col min="15631" max="15631" width="12.19921875" style="1007" customWidth="1"/>
    <col min="15632" max="15632" width="12" style="1007" customWidth="1"/>
    <col min="15633" max="15636" width="8.19921875" style="1007" customWidth="1"/>
    <col min="15637" max="15637" width="14.59765625" style="1007" customWidth="1"/>
    <col min="15638" max="15641" width="8.19921875" style="1007" customWidth="1"/>
    <col min="15642" max="15872" width="9" style="1007"/>
    <col min="15873" max="15873" width="1.19921875" style="1007" customWidth="1"/>
    <col min="15874" max="15874" width="10.5" style="1007" customWidth="1"/>
    <col min="15875" max="15875" width="12" style="1007" customWidth="1"/>
    <col min="15876" max="15876" width="9" style="1007" customWidth="1"/>
    <col min="15877" max="15877" width="10.19921875" style="1007" customWidth="1"/>
    <col min="15878" max="15878" width="5.69921875" style="1007" customWidth="1"/>
    <col min="15879" max="15879" width="8.09765625" style="1007" customWidth="1"/>
    <col min="15880" max="15880" width="10" style="1007" customWidth="1"/>
    <col min="15881" max="15881" width="4.69921875" style="1007" customWidth="1"/>
    <col min="15882" max="15882" width="16" style="1007" customWidth="1"/>
    <col min="15883" max="15883" width="1.59765625" style="1007" customWidth="1"/>
    <col min="15884" max="15885" width="9" style="1007"/>
    <col min="15886" max="15886" width="13.09765625" style="1007" customWidth="1"/>
    <col min="15887" max="15887" width="12.19921875" style="1007" customWidth="1"/>
    <col min="15888" max="15888" width="12" style="1007" customWidth="1"/>
    <col min="15889" max="15892" width="8.19921875" style="1007" customWidth="1"/>
    <col min="15893" max="15893" width="14.59765625" style="1007" customWidth="1"/>
    <col min="15894" max="15897" width="8.19921875" style="1007" customWidth="1"/>
    <col min="15898" max="16128" width="9" style="1007"/>
    <col min="16129" max="16129" width="1.19921875" style="1007" customWidth="1"/>
    <col min="16130" max="16130" width="10.5" style="1007" customWidth="1"/>
    <col min="16131" max="16131" width="12" style="1007" customWidth="1"/>
    <col min="16132" max="16132" width="9" style="1007" customWidth="1"/>
    <col min="16133" max="16133" width="10.19921875" style="1007" customWidth="1"/>
    <col min="16134" max="16134" width="5.69921875" style="1007" customWidth="1"/>
    <col min="16135" max="16135" width="8.09765625" style="1007" customWidth="1"/>
    <col min="16136" max="16136" width="10" style="1007" customWidth="1"/>
    <col min="16137" max="16137" width="4.69921875" style="1007" customWidth="1"/>
    <col min="16138" max="16138" width="16" style="1007" customWidth="1"/>
    <col min="16139" max="16139" width="1.59765625" style="1007" customWidth="1"/>
    <col min="16140" max="16141" width="9" style="1007"/>
    <col min="16142" max="16142" width="13.09765625" style="1007" customWidth="1"/>
    <col min="16143" max="16143" width="12.19921875" style="1007" customWidth="1"/>
    <col min="16144" max="16144" width="12" style="1007" customWidth="1"/>
    <col min="16145" max="16148" width="8.19921875" style="1007" customWidth="1"/>
    <col min="16149" max="16149" width="14.59765625" style="1007" customWidth="1"/>
    <col min="16150" max="16153" width="8.19921875" style="1007" customWidth="1"/>
    <col min="16154" max="16384" width="9" style="1007"/>
  </cols>
  <sheetData>
    <row r="1" spans="2:15" ht="24.6">
      <c r="B1" s="1099"/>
      <c r="C1" s="1100"/>
      <c r="D1" s="1100"/>
      <c r="E1" s="1100"/>
      <c r="F1" s="1100"/>
      <c r="G1" s="1100"/>
      <c r="H1" s="1100"/>
      <c r="I1" s="1100"/>
      <c r="J1" s="1100"/>
      <c r="L1" s="1101"/>
    </row>
    <row r="2" spans="2:15" ht="24.6">
      <c r="B2" s="65" t="s">
        <v>43</v>
      </c>
      <c r="C2" s="1100"/>
      <c r="D2" s="1100"/>
      <c r="E2" s="1100"/>
      <c r="F2" s="1100"/>
      <c r="G2" s="1100"/>
      <c r="H2" s="1100"/>
      <c r="I2" s="1100"/>
      <c r="J2" s="1100"/>
    </row>
    <row r="3" spans="2:15" ht="27">
      <c r="B3" s="1103"/>
      <c r="C3" s="1100"/>
      <c r="D3" s="1100"/>
      <c r="E3" s="1100"/>
      <c r="F3" s="1100"/>
      <c r="G3" s="1100"/>
      <c r="H3" s="1100"/>
      <c r="I3" s="1100"/>
      <c r="J3" s="1100"/>
    </row>
    <row r="4" spans="2:15" ht="27">
      <c r="B4" s="1103"/>
      <c r="C4" s="1100"/>
      <c r="D4" s="1100"/>
      <c r="E4" s="1100"/>
      <c r="F4" s="1100"/>
      <c r="G4" s="1100"/>
      <c r="H4" s="1100"/>
      <c r="I4" s="1100"/>
      <c r="J4" s="1100"/>
    </row>
    <row r="5" spans="2:15" ht="27">
      <c r="B5" s="1103"/>
      <c r="C5" s="1100"/>
      <c r="D5" s="1100"/>
      <c r="E5" s="1100"/>
      <c r="F5" s="1100"/>
      <c r="G5" s="1100"/>
      <c r="H5" s="1100"/>
      <c r="I5" s="1100"/>
      <c r="J5" s="1100"/>
      <c r="N5" s="1102" t="s">
        <v>1064</v>
      </c>
      <c r="O5" s="1102" t="s">
        <v>1222</v>
      </c>
    </row>
    <row r="6" spans="2:15" ht="27">
      <c r="B6" s="1103"/>
      <c r="C6" s="1100"/>
      <c r="D6" s="1100"/>
      <c r="E6" s="1100"/>
      <c r="F6" s="1100"/>
      <c r="G6" s="1100"/>
      <c r="H6" s="1100"/>
      <c r="I6" s="1100"/>
      <c r="J6" s="1100"/>
      <c r="M6" s="1104" t="s">
        <v>316</v>
      </c>
      <c r="N6" s="1105">
        <f>'[8]เชื้อเพลิงเพื่อผลิตไฟฟ้า 60'!D10*36.42</f>
        <v>0</v>
      </c>
      <c r="O6" s="1105">
        <f>'[8]6.3.4) เชื้อเพลิงผลิตไฟฟ้า 61'!D10*36.42</f>
        <v>0</v>
      </c>
    </row>
    <row r="7" spans="2:15" ht="27">
      <c r="B7" s="1103"/>
      <c r="C7" s="1100"/>
      <c r="D7" s="1100"/>
      <c r="E7" s="1100"/>
      <c r="F7" s="1100"/>
      <c r="G7" s="1100"/>
      <c r="H7" s="1100"/>
      <c r="I7" s="1100"/>
      <c r="J7" s="1100"/>
      <c r="M7" s="1104" t="s">
        <v>317</v>
      </c>
      <c r="N7" s="1105">
        <f>'[8]เชื้อเพลิงเพื่อผลิตไฟฟ้า 60'!D11*36.42</f>
        <v>0</v>
      </c>
      <c r="O7" s="1105">
        <f>'[8]6.3.4) เชื้อเพลิงผลิตไฟฟ้า 61'!D11*36.42</f>
        <v>0</v>
      </c>
    </row>
    <row r="8" spans="2:15" ht="27">
      <c r="B8" s="1103"/>
      <c r="C8" s="1100"/>
      <c r="D8" s="1100"/>
      <c r="E8" s="1100"/>
      <c r="F8" s="1100"/>
      <c r="G8" s="1100"/>
      <c r="H8" s="1100"/>
      <c r="I8" s="1100"/>
      <c r="J8" s="1100"/>
      <c r="M8" s="1104" t="s">
        <v>318</v>
      </c>
      <c r="N8" s="1105">
        <f>'[8]เชื้อเพลิงเพื่อผลิตไฟฟ้า 60'!D12*36.42</f>
        <v>0</v>
      </c>
      <c r="O8" s="1105">
        <f>'[8]6.3.4) เชื้อเพลิงผลิตไฟฟ้า 61'!D12*36.42</f>
        <v>0</v>
      </c>
    </row>
    <row r="9" spans="2:15" ht="27">
      <c r="B9" s="1103"/>
      <c r="C9" s="1100"/>
      <c r="D9" s="1100"/>
      <c r="E9" s="1100"/>
      <c r="F9" s="1100"/>
      <c r="G9" s="1100"/>
      <c r="H9" s="1100"/>
      <c r="I9" s="1100"/>
      <c r="J9" s="1100"/>
      <c r="M9" s="1104" t="s">
        <v>319</v>
      </c>
      <c r="N9" s="1105">
        <f>'[8]เชื้อเพลิงเพื่อผลิตไฟฟ้า 60'!D13*36.42</f>
        <v>0</v>
      </c>
      <c r="O9" s="1105">
        <f>'[8]6.3.4) เชื้อเพลิงผลิตไฟฟ้า 61'!D13*36.42</f>
        <v>0</v>
      </c>
    </row>
    <row r="10" spans="2:15" ht="24.6">
      <c r="B10" s="1099"/>
      <c r="C10" s="1100"/>
      <c r="D10" s="1100"/>
      <c r="E10" s="1100"/>
      <c r="F10" s="1100"/>
      <c r="G10" s="1100"/>
      <c r="H10" s="1100"/>
      <c r="I10" s="1100"/>
      <c r="J10" s="1100"/>
      <c r="M10" s="1104" t="s">
        <v>320</v>
      </c>
      <c r="N10" s="1105">
        <f>'[8]เชื้อเพลิงเพื่อผลิตไฟฟ้า 60'!D14*36.42</f>
        <v>0</v>
      </c>
      <c r="O10" s="1105">
        <f>'[8]6.3.4) เชื้อเพลิงผลิตไฟฟ้า 61'!D14*36.42</f>
        <v>0</v>
      </c>
    </row>
    <row r="11" spans="2:15" ht="24.6">
      <c r="B11" s="1099"/>
      <c r="C11" s="1100"/>
      <c r="D11" s="1100"/>
      <c r="E11" s="1100"/>
      <c r="F11" s="1100"/>
      <c r="G11" s="1100"/>
      <c r="H11" s="1100"/>
      <c r="I11" s="1100"/>
      <c r="J11" s="1100"/>
      <c r="M11" s="1104" t="s">
        <v>321</v>
      </c>
      <c r="N11" s="1105">
        <f>'[8]เชื้อเพลิงเพื่อผลิตไฟฟ้า 60'!D15*36.42</f>
        <v>0</v>
      </c>
      <c r="O11" s="1105">
        <f>'[8]6.3.4) เชื้อเพลิงผลิตไฟฟ้า 61'!D15*36.42</f>
        <v>0</v>
      </c>
    </row>
    <row r="12" spans="2:15" ht="24.6">
      <c r="B12" s="1099"/>
      <c r="C12" s="1100"/>
      <c r="D12" s="1100"/>
      <c r="E12" s="1100"/>
      <c r="F12" s="1100"/>
      <c r="G12" s="1100"/>
      <c r="H12" s="1100"/>
      <c r="I12" s="1100"/>
      <c r="J12" s="1100"/>
      <c r="M12" s="1104" t="s">
        <v>322</v>
      </c>
      <c r="N12" s="1105">
        <f>'[8]เชื้อเพลิงเพื่อผลิตไฟฟ้า 60'!D16*36.42</f>
        <v>0</v>
      </c>
      <c r="O12" s="1105">
        <f>'[8]6.3.4) เชื้อเพลิงผลิตไฟฟ้า 61'!D16*36.42</f>
        <v>0</v>
      </c>
    </row>
    <row r="13" spans="2:15" ht="24.6">
      <c r="B13" s="1099"/>
      <c r="C13" s="1100"/>
      <c r="D13" s="1100"/>
      <c r="E13" s="1100"/>
      <c r="F13" s="1100"/>
      <c r="G13" s="1100"/>
      <c r="H13" s="1100"/>
      <c r="I13" s="1100"/>
      <c r="J13" s="1100"/>
      <c r="M13" s="1104" t="s">
        <v>323</v>
      </c>
      <c r="N13" s="1105">
        <f>'[8]เชื้อเพลิงเพื่อผลิตไฟฟ้า 60'!D17*36.42</f>
        <v>0</v>
      </c>
      <c r="O13" s="1105">
        <f>'[8]6.3.4) เชื้อเพลิงผลิตไฟฟ้า 61'!D17*36.42</f>
        <v>0</v>
      </c>
    </row>
    <row r="14" spans="2:15" ht="24.6">
      <c r="B14" s="1962" t="s">
        <v>1333</v>
      </c>
      <c r="C14" s="1962"/>
      <c r="D14" s="1962"/>
      <c r="E14" s="1962"/>
      <c r="F14" s="1962"/>
      <c r="G14" s="1962"/>
      <c r="H14" s="1962"/>
      <c r="I14" s="1962"/>
      <c r="J14" s="1962"/>
      <c r="M14" s="1104" t="s">
        <v>324</v>
      </c>
      <c r="N14" s="1105">
        <f>'[8]เชื้อเพลิงเพื่อผลิตไฟฟ้า 60'!D18*36.42</f>
        <v>0</v>
      </c>
      <c r="O14" s="1105">
        <f>'[8]6.3.4) เชื้อเพลิงผลิตไฟฟ้า 61'!D18*36.42</f>
        <v>0</v>
      </c>
    </row>
    <row r="15" spans="2:15" ht="24.6">
      <c r="B15" s="1099"/>
      <c r="C15" s="1100"/>
      <c r="D15" s="1100"/>
      <c r="E15" s="1100"/>
      <c r="F15" s="1100"/>
      <c r="G15" s="1100"/>
      <c r="H15" s="1100"/>
      <c r="I15" s="1100"/>
      <c r="J15" s="1100"/>
      <c r="M15" s="1104" t="s">
        <v>325</v>
      </c>
      <c r="N15" s="1105">
        <f>'[8]เชื้อเพลิงเพื่อผลิตไฟฟ้า 60'!D19*36.42</f>
        <v>0</v>
      </c>
      <c r="O15" s="1105">
        <f>'[8]6.3.4) เชื้อเพลิงผลิตไฟฟ้า 61'!D19*36.42</f>
        <v>0</v>
      </c>
    </row>
    <row r="16" spans="2:15">
      <c r="M16" s="1104" t="s">
        <v>326</v>
      </c>
      <c r="N16" s="1105">
        <f>'[8]เชื้อเพลิงเพื่อผลิตไฟฟ้า 60'!D20*36.42</f>
        <v>0</v>
      </c>
      <c r="O16" s="1105">
        <f>'[8]6.3.4) เชื้อเพลิงผลิตไฟฟ้า 61'!D20*36.42</f>
        <v>0</v>
      </c>
    </row>
    <row r="17" spans="7:15">
      <c r="M17" s="1104" t="s">
        <v>327</v>
      </c>
      <c r="N17" s="1105">
        <f>'[8]เชื้อเพลิงเพื่อผลิตไฟฟ้า 60'!D21*36.42</f>
        <v>0</v>
      </c>
      <c r="O17" s="1105">
        <f>'[8]6.3.4) เชื้อเพลิงผลิตไฟฟ้า 61'!D21*36.42</f>
        <v>0</v>
      </c>
    </row>
    <row r="19" spans="7:15">
      <c r="G19" s="1106"/>
    </row>
  </sheetData>
  <mergeCells count="1">
    <mergeCell ref="B14:J1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 xml:space="preserve">&amp;C89
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showGridLines="0" view="pageBreakPreview" zoomScaleNormal="100" zoomScaleSheetLayoutView="100" workbookViewId="0">
      <selection activeCell="B10" sqref="B10"/>
    </sheetView>
  </sheetViews>
  <sheetFormatPr defaultColWidth="9" defaultRowHeight="24.6"/>
  <cols>
    <col min="1" max="1" width="21.59765625" style="490" customWidth="1"/>
    <col min="2" max="2" width="17.69921875" style="490" customWidth="1"/>
    <col min="3" max="3" width="15.59765625" style="490" customWidth="1"/>
    <col min="4" max="4" width="11.59765625" style="490" customWidth="1"/>
    <col min="5" max="5" width="12.19921875" style="490" customWidth="1"/>
    <col min="6" max="6" width="0" style="490" hidden="1" customWidth="1"/>
    <col min="7" max="7" width="8.69921875" style="490" hidden="1" customWidth="1"/>
    <col min="8" max="256" width="9" style="490"/>
    <col min="257" max="257" width="21.59765625" style="490" customWidth="1"/>
    <col min="258" max="258" width="17.69921875" style="490" customWidth="1"/>
    <col min="259" max="259" width="15.59765625" style="490" customWidth="1"/>
    <col min="260" max="260" width="11.59765625" style="490" customWidth="1"/>
    <col min="261" max="261" width="12.19921875" style="490" customWidth="1"/>
    <col min="262" max="263" width="0" style="490" hidden="1" customWidth="1"/>
    <col min="264" max="512" width="9" style="490"/>
    <col min="513" max="513" width="21.59765625" style="490" customWidth="1"/>
    <col min="514" max="514" width="17.69921875" style="490" customWidth="1"/>
    <col min="515" max="515" width="15.59765625" style="490" customWidth="1"/>
    <col min="516" max="516" width="11.59765625" style="490" customWidth="1"/>
    <col min="517" max="517" width="12.19921875" style="490" customWidth="1"/>
    <col min="518" max="519" width="0" style="490" hidden="1" customWidth="1"/>
    <col min="520" max="768" width="9" style="490"/>
    <col min="769" max="769" width="21.59765625" style="490" customWidth="1"/>
    <col min="770" max="770" width="17.69921875" style="490" customWidth="1"/>
    <col min="771" max="771" width="15.59765625" style="490" customWidth="1"/>
    <col min="772" max="772" width="11.59765625" style="490" customWidth="1"/>
    <col min="773" max="773" width="12.19921875" style="490" customWidth="1"/>
    <col min="774" max="775" width="0" style="490" hidden="1" customWidth="1"/>
    <col min="776" max="1024" width="9" style="490"/>
    <col min="1025" max="1025" width="21.59765625" style="490" customWidth="1"/>
    <col min="1026" max="1026" width="17.69921875" style="490" customWidth="1"/>
    <col min="1027" max="1027" width="15.59765625" style="490" customWidth="1"/>
    <col min="1028" max="1028" width="11.59765625" style="490" customWidth="1"/>
    <col min="1029" max="1029" width="12.19921875" style="490" customWidth="1"/>
    <col min="1030" max="1031" width="0" style="490" hidden="1" customWidth="1"/>
    <col min="1032" max="1280" width="9" style="490"/>
    <col min="1281" max="1281" width="21.59765625" style="490" customWidth="1"/>
    <col min="1282" max="1282" width="17.69921875" style="490" customWidth="1"/>
    <col min="1283" max="1283" width="15.59765625" style="490" customWidth="1"/>
    <col min="1284" max="1284" width="11.59765625" style="490" customWidth="1"/>
    <col min="1285" max="1285" width="12.19921875" style="490" customWidth="1"/>
    <col min="1286" max="1287" width="0" style="490" hidden="1" customWidth="1"/>
    <col min="1288" max="1536" width="9" style="490"/>
    <col min="1537" max="1537" width="21.59765625" style="490" customWidth="1"/>
    <col min="1538" max="1538" width="17.69921875" style="490" customWidth="1"/>
    <col min="1539" max="1539" width="15.59765625" style="490" customWidth="1"/>
    <col min="1540" max="1540" width="11.59765625" style="490" customWidth="1"/>
    <col min="1541" max="1541" width="12.19921875" style="490" customWidth="1"/>
    <col min="1542" max="1543" width="0" style="490" hidden="1" customWidth="1"/>
    <col min="1544" max="1792" width="9" style="490"/>
    <col min="1793" max="1793" width="21.59765625" style="490" customWidth="1"/>
    <col min="1794" max="1794" width="17.69921875" style="490" customWidth="1"/>
    <col min="1795" max="1795" width="15.59765625" style="490" customWidth="1"/>
    <col min="1796" max="1796" width="11.59765625" style="490" customWidth="1"/>
    <col min="1797" max="1797" width="12.19921875" style="490" customWidth="1"/>
    <col min="1798" max="1799" width="0" style="490" hidden="1" customWidth="1"/>
    <col min="1800" max="2048" width="9" style="490"/>
    <col min="2049" max="2049" width="21.59765625" style="490" customWidth="1"/>
    <col min="2050" max="2050" width="17.69921875" style="490" customWidth="1"/>
    <col min="2051" max="2051" width="15.59765625" style="490" customWidth="1"/>
    <col min="2052" max="2052" width="11.59765625" style="490" customWidth="1"/>
    <col min="2053" max="2053" width="12.19921875" style="490" customWidth="1"/>
    <col min="2054" max="2055" width="0" style="490" hidden="1" customWidth="1"/>
    <col min="2056" max="2304" width="9" style="490"/>
    <col min="2305" max="2305" width="21.59765625" style="490" customWidth="1"/>
    <col min="2306" max="2306" width="17.69921875" style="490" customWidth="1"/>
    <col min="2307" max="2307" width="15.59765625" style="490" customWidth="1"/>
    <col min="2308" max="2308" width="11.59765625" style="490" customWidth="1"/>
    <col min="2309" max="2309" width="12.19921875" style="490" customWidth="1"/>
    <col min="2310" max="2311" width="0" style="490" hidden="1" customWidth="1"/>
    <col min="2312" max="2560" width="9" style="490"/>
    <col min="2561" max="2561" width="21.59765625" style="490" customWidth="1"/>
    <col min="2562" max="2562" width="17.69921875" style="490" customWidth="1"/>
    <col min="2563" max="2563" width="15.59765625" style="490" customWidth="1"/>
    <col min="2564" max="2564" width="11.59765625" style="490" customWidth="1"/>
    <col min="2565" max="2565" width="12.19921875" style="490" customWidth="1"/>
    <col min="2566" max="2567" width="0" style="490" hidden="1" customWidth="1"/>
    <col min="2568" max="2816" width="9" style="490"/>
    <col min="2817" max="2817" width="21.59765625" style="490" customWidth="1"/>
    <col min="2818" max="2818" width="17.69921875" style="490" customWidth="1"/>
    <col min="2819" max="2819" width="15.59765625" style="490" customWidth="1"/>
    <col min="2820" max="2820" width="11.59765625" style="490" customWidth="1"/>
    <col min="2821" max="2821" width="12.19921875" style="490" customWidth="1"/>
    <col min="2822" max="2823" width="0" style="490" hidden="1" customWidth="1"/>
    <col min="2824" max="3072" width="9" style="490"/>
    <col min="3073" max="3073" width="21.59765625" style="490" customWidth="1"/>
    <col min="3074" max="3074" width="17.69921875" style="490" customWidth="1"/>
    <col min="3075" max="3075" width="15.59765625" style="490" customWidth="1"/>
    <col min="3076" max="3076" width="11.59765625" style="490" customWidth="1"/>
    <col min="3077" max="3077" width="12.19921875" style="490" customWidth="1"/>
    <col min="3078" max="3079" width="0" style="490" hidden="1" customWidth="1"/>
    <col min="3080" max="3328" width="9" style="490"/>
    <col min="3329" max="3329" width="21.59765625" style="490" customWidth="1"/>
    <col min="3330" max="3330" width="17.69921875" style="490" customWidth="1"/>
    <col min="3331" max="3331" width="15.59765625" style="490" customWidth="1"/>
    <col min="3332" max="3332" width="11.59765625" style="490" customWidth="1"/>
    <col min="3333" max="3333" width="12.19921875" style="490" customWidth="1"/>
    <col min="3334" max="3335" width="0" style="490" hidden="1" customWidth="1"/>
    <col min="3336" max="3584" width="9" style="490"/>
    <col min="3585" max="3585" width="21.59765625" style="490" customWidth="1"/>
    <col min="3586" max="3586" width="17.69921875" style="490" customWidth="1"/>
    <col min="3587" max="3587" width="15.59765625" style="490" customWidth="1"/>
    <col min="3588" max="3588" width="11.59765625" style="490" customWidth="1"/>
    <col min="3589" max="3589" width="12.19921875" style="490" customWidth="1"/>
    <col min="3590" max="3591" width="0" style="490" hidden="1" customWidth="1"/>
    <col min="3592" max="3840" width="9" style="490"/>
    <col min="3841" max="3841" width="21.59765625" style="490" customWidth="1"/>
    <col min="3842" max="3842" width="17.69921875" style="490" customWidth="1"/>
    <col min="3843" max="3843" width="15.59765625" style="490" customWidth="1"/>
    <col min="3844" max="3844" width="11.59765625" style="490" customWidth="1"/>
    <col min="3845" max="3845" width="12.19921875" style="490" customWidth="1"/>
    <col min="3846" max="3847" width="0" style="490" hidden="1" customWidth="1"/>
    <col min="3848" max="4096" width="9" style="490"/>
    <col min="4097" max="4097" width="21.59765625" style="490" customWidth="1"/>
    <col min="4098" max="4098" width="17.69921875" style="490" customWidth="1"/>
    <col min="4099" max="4099" width="15.59765625" style="490" customWidth="1"/>
    <col min="4100" max="4100" width="11.59765625" style="490" customWidth="1"/>
    <col min="4101" max="4101" width="12.19921875" style="490" customWidth="1"/>
    <col min="4102" max="4103" width="0" style="490" hidden="1" customWidth="1"/>
    <col min="4104" max="4352" width="9" style="490"/>
    <col min="4353" max="4353" width="21.59765625" style="490" customWidth="1"/>
    <col min="4354" max="4354" width="17.69921875" style="490" customWidth="1"/>
    <col min="4355" max="4355" width="15.59765625" style="490" customWidth="1"/>
    <col min="4356" max="4356" width="11.59765625" style="490" customWidth="1"/>
    <col min="4357" max="4357" width="12.19921875" style="490" customWidth="1"/>
    <col min="4358" max="4359" width="0" style="490" hidden="1" customWidth="1"/>
    <col min="4360" max="4608" width="9" style="490"/>
    <col min="4609" max="4609" width="21.59765625" style="490" customWidth="1"/>
    <col min="4610" max="4610" width="17.69921875" style="490" customWidth="1"/>
    <col min="4611" max="4611" width="15.59765625" style="490" customWidth="1"/>
    <col min="4612" max="4612" width="11.59765625" style="490" customWidth="1"/>
    <col min="4613" max="4613" width="12.19921875" style="490" customWidth="1"/>
    <col min="4614" max="4615" width="0" style="490" hidden="1" customWidth="1"/>
    <col min="4616" max="4864" width="9" style="490"/>
    <col min="4865" max="4865" width="21.59765625" style="490" customWidth="1"/>
    <col min="4866" max="4866" width="17.69921875" style="490" customWidth="1"/>
    <col min="4867" max="4867" width="15.59765625" style="490" customWidth="1"/>
    <col min="4868" max="4868" width="11.59765625" style="490" customWidth="1"/>
    <col min="4869" max="4869" width="12.19921875" style="490" customWidth="1"/>
    <col min="4870" max="4871" width="0" style="490" hidden="1" customWidth="1"/>
    <col min="4872" max="5120" width="9" style="490"/>
    <col min="5121" max="5121" width="21.59765625" style="490" customWidth="1"/>
    <col min="5122" max="5122" width="17.69921875" style="490" customWidth="1"/>
    <col min="5123" max="5123" width="15.59765625" style="490" customWidth="1"/>
    <col min="5124" max="5124" width="11.59765625" style="490" customWidth="1"/>
    <col min="5125" max="5125" width="12.19921875" style="490" customWidth="1"/>
    <col min="5126" max="5127" width="0" style="490" hidden="1" customWidth="1"/>
    <col min="5128" max="5376" width="9" style="490"/>
    <col min="5377" max="5377" width="21.59765625" style="490" customWidth="1"/>
    <col min="5378" max="5378" width="17.69921875" style="490" customWidth="1"/>
    <col min="5379" max="5379" width="15.59765625" style="490" customWidth="1"/>
    <col min="5380" max="5380" width="11.59765625" style="490" customWidth="1"/>
    <col min="5381" max="5381" width="12.19921875" style="490" customWidth="1"/>
    <col min="5382" max="5383" width="0" style="490" hidden="1" customWidth="1"/>
    <col min="5384" max="5632" width="9" style="490"/>
    <col min="5633" max="5633" width="21.59765625" style="490" customWidth="1"/>
    <col min="5634" max="5634" width="17.69921875" style="490" customWidth="1"/>
    <col min="5635" max="5635" width="15.59765625" style="490" customWidth="1"/>
    <col min="5636" max="5636" width="11.59765625" style="490" customWidth="1"/>
    <col min="5637" max="5637" width="12.19921875" style="490" customWidth="1"/>
    <col min="5638" max="5639" width="0" style="490" hidden="1" customWidth="1"/>
    <col min="5640" max="5888" width="9" style="490"/>
    <col min="5889" max="5889" width="21.59765625" style="490" customWidth="1"/>
    <col min="5890" max="5890" width="17.69921875" style="490" customWidth="1"/>
    <col min="5891" max="5891" width="15.59765625" style="490" customWidth="1"/>
    <col min="5892" max="5892" width="11.59765625" style="490" customWidth="1"/>
    <col min="5893" max="5893" width="12.19921875" style="490" customWidth="1"/>
    <col min="5894" max="5895" width="0" style="490" hidden="1" customWidth="1"/>
    <col min="5896" max="6144" width="9" style="490"/>
    <col min="6145" max="6145" width="21.59765625" style="490" customWidth="1"/>
    <col min="6146" max="6146" width="17.69921875" style="490" customWidth="1"/>
    <col min="6147" max="6147" width="15.59765625" style="490" customWidth="1"/>
    <col min="6148" max="6148" width="11.59765625" style="490" customWidth="1"/>
    <col min="6149" max="6149" width="12.19921875" style="490" customWidth="1"/>
    <col min="6150" max="6151" width="0" style="490" hidden="1" customWidth="1"/>
    <col min="6152" max="6400" width="9" style="490"/>
    <col min="6401" max="6401" width="21.59765625" style="490" customWidth="1"/>
    <col min="6402" max="6402" width="17.69921875" style="490" customWidth="1"/>
    <col min="6403" max="6403" width="15.59765625" style="490" customWidth="1"/>
    <col min="6404" max="6404" width="11.59765625" style="490" customWidth="1"/>
    <col min="6405" max="6405" width="12.19921875" style="490" customWidth="1"/>
    <col min="6406" max="6407" width="0" style="490" hidden="1" customWidth="1"/>
    <col min="6408" max="6656" width="9" style="490"/>
    <col min="6657" max="6657" width="21.59765625" style="490" customWidth="1"/>
    <col min="6658" max="6658" width="17.69921875" style="490" customWidth="1"/>
    <col min="6659" max="6659" width="15.59765625" style="490" customWidth="1"/>
    <col min="6660" max="6660" width="11.59765625" style="490" customWidth="1"/>
    <col min="6661" max="6661" width="12.19921875" style="490" customWidth="1"/>
    <col min="6662" max="6663" width="0" style="490" hidden="1" customWidth="1"/>
    <col min="6664" max="6912" width="9" style="490"/>
    <col min="6913" max="6913" width="21.59765625" style="490" customWidth="1"/>
    <col min="6914" max="6914" width="17.69921875" style="490" customWidth="1"/>
    <col min="6915" max="6915" width="15.59765625" style="490" customWidth="1"/>
    <col min="6916" max="6916" width="11.59765625" style="490" customWidth="1"/>
    <col min="6917" max="6917" width="12.19921875" style="490" customWidth="1"/>
    <col min="6918" max="6919" width="0" style="490" hidden="1" customWidth="1"/>
    <col min="6920" max="7168" width="9" style="490"/>
    <col min="7169" max="7169" width="21.59765625" style="490" customWidth="1"/>
    <col min="7170" max="7170" width="17.69921875" style="490" customWidth="1"/>
    <col min="7171" max="7171" width="15.59765625" style="490" customWidth="1"/>
    <col min="7172" max="7172" width="11.59765625" style="490" customWidth="1"/>
    <col min="7173" max="7173" width="12.19921875" style="490" customWidth="1"/>
    <col min="7174" max="7175" width="0" style="490" hidden="1" customWidth="1"/>
    <col min="7176" max="7424" width="9" style="490"/>
    <col min="7425" max="7425" width="21.59765625" style="490" customWidth="1"/>
    <col min="7426" max="7426" width="17.69921875" style="490" customWidth="1"/>
    <col min="7427" max="7427" width="15.59765625" style="490" customWidth="1"/>
    <col min="7428" max="7428" width="11.59765625" style="490" customWidth="1"/>
    <col min="7429" max="7429" width="12.19921875" style="490" customWidth="1"/>
    <col min="7430" max="7431" width="0" style="490" hidden="1" customWidth="1"/>
    <col min="7432" max="7680" width="9" style="490"/>
    <col min="7681" max="7681" width="21.59765625" style="490" customWidth="1"/>
    <col min="7682" max="7682" width="17.69921875" style="490" customWidth="1"/>
    <col min="7683" max="7683" width="15.59765625" style="490" customWidth="1"/>
    <col min="7684" max="7684" width="11.59765625" style="490" customWidth="1"/>
    <col min="7685" max="7685" width="12.19921875" style="490" customWidth="1"/>
    <col min="7686" max="7687" width="0" style="490" hidden="1" customWidth="1"/>
    <col min="7688" max="7936" width="9" style="490"/>
    <col min="7937" max="7937" width="21.59765625" style="490" customWidth="1"/>
    <col min="7938" max="7938" width="17.69921875" style="490" customWidth="1"/>
    <col min="7939" max="7939" width="15.59765625" style="490" customWidth="1"/>
    <col min="7940" max="7940" width="11.59765625" style="490" customWidth="1"/>
    <col min="7941" max="7941" width="12.19921875" style="490" customWidth="1"/>
    <col min="7942" max="7943" width="0" style="490" hidden="1" customWidth="1"/>
    <col min="7944" max="8192" width="9" style="490"/>
    <col min="8193" max="8193" width="21.59765625" style="490" customWidth="1"/>
    <col min="8194" max="8194" width="17.69921875" style="490" customWidth="1"/>
    <col min="8195" max="8195" width="15.59765625" style="490" customWidth="1"/>
    <col min="8196" max="8196" width="11.59765625" style="490" customWidth="1"/>
    <col min="8197" max="8197" width="12.19921875" style="490" customWidth="1"/>
    <col min="8198" max="8199" width="0" style="490" hidden="1" customWidth="1"/>
    <col min="8200" max="8448" width="9" style="490"/>
    <col min="8449" max="8449" width="21.59765625" style="490" customWidth="1"/>
    <col min="8450" max="8450" width="17.69921875" style="490" customWidth="1"/>
    <col min="8451" max="8451" width="15.59765625" style="490" customWidth="1"/>
    <col min="8452" max="8452" width="11.59765625" style="490" customWidth="1"/>
    <col min="8453" max="8453" width="12.19921875" style="490" customWidth="1"/>
    <col min="8454" max="8455" width="0" style="490" hidden="1" customWidth="1"/>
    <col min="8456" max="8704" width="9" style="490"/>
    <col min="8705" max="8705" width="21.59765625" style="490" customWidth="1"/>
    <col min="8706" max="8706" width="17.69921875" style="490" customWidth="1"/>
    <col min="8707" max="8707" width="15.59765625" style="490" customWidth="1"/>
    <col min="8708" max="8708" width="11.59765625" style="490" customWidth="1"/>
    <col min="8709" max="8709" width="12.19921875" style="490" customWidth="1"/>
    <col min="8710" max="8711" width="0" style="490" hidden="1" customWidth="1"/>
    <col min="8712" max="8960" width="9" style="490"/>
    <col min="8961" max="8961" width="21.59765625" style="490" customWidth="1"/>
    <col min="8962" max="8962" width="17.69921875" style="490" customWidth="1"/>
    <col min="8963" max="8963" width="15.59765625" style="490" customWidth="1"/>
    <col min="8964" max="8964" width="11.59765625" style="490" customWidth="1"/>
    <col min="8965" max="8965" width="12.19921875" style="490" customWidth="1"/>
    <col min="8966" max="8967" width="0" style="490" hidden="1" customWidth="1"/>
    <col min="8968" max="9216" width="9" style="490"/>
    <col min="9217" max="9217" width="21.59765625" style="490" customWidth="1"/>
    <col min="9218" max="9218" width="17.69921875" style="490" customWidth="1"/>
    <col min="9219" max="9219" width="15.59765625" style="490" customWidth="1"/>
    <col min="9220" max="9220" width="11.59765625" style="490" customWidth="1"/>
    <col min="9221" max="9221" width="12.19921875" style="490" customWidth="1"/>
    <col min="9222" max="9223" width="0" style="490" hidden="1" customWidth="1"/>
    <col min="9224" max="9472" width="9" style="490"/>
    <col min="9473" max="9473" width="21.59765625" style="490" customWidth="1"/>
    <col min="9474" max="9474" width="17.69921875" style="490" customWidth="1"/>
    <col min="9475" max="9475" width="15.59765625" style="490" customWidth="1"/>
    <col min="9476" max="9476" width="11.59765625" style="490" customWidth="1"/>
    <col min="9477" max="9477" width="12.19921875" style="490" customWidth="1"/>
    <col min="9478" max="9479" width="0" style="490" hidden="1" customWidth="1"/>
    <col min="9480" max="9728" width="9" style="490"/>
    <col min="9729" max="9729" width="21.59765625" style="490" customWidth="1"/>
    <col min="9730" max="9730" width="17.69921875" style="490" customWidth="1"/>
    <col min="9731" max="9731" width="15.59765625" style="490" customWidth="1"/>
    <col min="9732" max="9732" width="11.59765625" style="490" customWidth="1"/>
    <col min="9733" max="9733" width="12.19921875" style="490" customWidth="1"/>
    <col min="9734" max="9735" width="0" style="490" hidden="1" customWidth="1"/>
    <col min="9736" max="9984" width="9" style="490"/>
    <col min="9985" max="9985" width="21.59765625" style="490" customWidth="1"/>
    <col min="9986" max="9986" width="17.69921875" style="490" customWidth="1"/>
    <col min="9987" max="9987" width="15.59765625" style="490" customWidth="1"/>
    <col min="9988" max="9988" width="11.59765625" style="490" customWidth="1"/>
    <col min="9989" max="9989" width="12.19921875" style="490" customWidth="1"/>
    <col min="9990" max="9991" width="0" style="490" hidden="1" customWidth="1"/>
    <col min="9992" max="10240" width="9" style="490"/>
    <col min="10241" max="10241" width="21.59765625" style="490" customWidth="1"/>
    <col min="10242" max="10242" width="17.69921875" style="490" customWidth="1"/>
    <col min="10243" max="10243" width="15.59765625" style="490" customWidth="1"/>
    <col min="10244" max="10244" width="11.59765625" style="490" customWidth="1"/>
    <col min="10245" max="10245" width="12.19921875" style="490" customWidth="1"/>
    <col min="10246" max="10247" width="0" style="490" hidden="1" customWidth="1"/>
    <col min="10248" max="10496" width="9" style="490"/>
    <col min="10497" max="10497" width="21.59765625" style="490" customWidth="1"/>
    <col min="10498" max="10498" width="17.69921875" style="490" customWidth="1"/>
    <col min="10499" max="10499" width="15.59765625" style="490" customWidth="1"/>
    <col min="10500" max="10500" width="11.59765625" style="490" customWidth="1"/>
    <col min="10501" max="10501" width="12.19921875" style="490" customWidth="1"/>
    <col min="10502" max="10503" width="0" style="490" hidden="1" customWidth="1"/>
    <col min="10504" max="10752" width="9" style="490"/>
    <col min="10753" max="10753" width="21.59765625" style="490" customWidth="1"/>
    <col min="10754" max="10754" width="17.69921875" style="490" customWidth="1"/>
    <col min="10755" max="10755" width="15.59765625" style="490" customWidth="1"/>
    <col min="10756" max="10756" width="11.59765625" style="490" customWidth="1"/>
    <col min="10757" max="10757" width="12.19921875" style="490" customWidth="1"/>
    <col min="10758" max="10759" width="0" style="490" hidden="1" customWidth="1"/>
    <col min="10760" max="11008" width="9" style="490"/>
    <col min="11009" max="11009" width="21.59765625" style="490" customWidth="1"/>
    <col min="11010" max="11010" width="17.69921875" style="490" customWidth="1"/>
    <col min="11011" max="11011" width="15.59765625" style="490" customWidth="1"/>
    <col min="11012" max="11012" width="11.59765625" style="490" customWidth="1"/>
    <col min="11013" max="11013" width="12.19921875" style="490" customWidth="1"/>
    <col min="11014" max="11015" width="0" style="490" hidden="1" customWidth="1"/>
    <col min="11016" max="11264" width="9" style="490"/>
    <col min="11265" max="11265" width="21.59765625" style="490" customWidth="1"/>
    <col min="11266" max="11266" width="17.69921875" style="490" customWidth="1"/>
    <col min="11267" max="11267" width="15.59765625" style="490" customWidth="1"/>
    <col min="11268" max="11268" width="11.59765625" style="490" customWidth="1"/>
    <col min="11269" max="11269" width="12.19921875" style="490" customWidth="1"/>
    <col min="11270" max="11271" width="0" style="490" hidden="1" customWidth="1"/>
    <col min="11272" max="11520" width="9" style="490"/>
    <col min="11521" max="11521" width="21.59765625" style="490" customWidth="1"/>
    <col min="11522" max="11522" width="17.69921875" style="490" customWidth="1"/>
    <col min="11523" max="11523" width="15.59765625" style="490" customWidth="1"/>
    <col min="11524" max="11524" width="11.59765625" style="490" customWidth="1"/>
    <col min="11525" max="11525" width="12.19921875" style="490" customWidth="1"/>
    <col min="11526" max="11527" width="0" style="490" hidden="1" customWidth="1"/>
    <col min="11528" max="11776" width="9" style="490"/>
    <col min="11777" max="11777" width="21.59765625" style="490" customWidth="1"/>
    <col min="11778" max="11778" width="17.69921875" style="490" customWidth="1"/>
    <col min="11779" max="11779" width="15.59765625" style="490" customWidth="1"/>
    <col min="11780" max="11780" width="11.59765625" style="490" customWidth="1"/>
    <col min="11781" max="11781" width="12.19921875" style="490" customWidth="1"/>
    <col min="11782" max="11783" width="0" style="490" hidden="1" customWidth="1"/>
    <col min="11784" max="12032" width="9" style="490"/>
    <col min="12033" max="12033" width="21.59765625" style="490" customWidth="1"/>
    <col min="12034" max="12034" width="17.69921875" style="490" customWidth="1"/>
    <col min="12035" max="12035" width="15.59765625" style="490" customWidth="1"/>
    <col min="12036" max="12036" width="11.59765625" style="490" customWidth="1"/>
    <col min="12037" max="12037" width="12.19921875" style="490" customWidth="1"/>
    <col min="12038" max="12039" width="0" style="490" hidden="1" customWidth="1"/>
    <col min="12040" max="12288" width="9" style="490"/>
    <col min="12289" max="12289" width="21.59765625" style="490" customWidth="1"/>
    <col min="12290" max="12290" width="17.69921875" style="490" customWidth="1"/>
    <col min="12291" max="12291" width="15.59765625" style="490" customWidth="1"/>
    <col min="12292" max="12292" width="11.59765625" style="490" customWidth="1"/>
    <col min="12293" max="12293" width="12.19921875" style="490" customWidth="1"/>
    <col min="12294" max="12295" width="0" style="490" hidden="1" customWidth="1"/>
    <col min="12296" max="12544" width="9" style="490"/>
    <col min="12545" max="12545" width="21.59765625" style="490" customWidth="1"/>
    <col min="12546" max="12546" width="17.69921875" style="490" customWidth="1"/>
    <col min="12547" max="12547" width="15.59765625" style="490" customWidth="1"/>
    <col min="12548" max="12548" width="11.59765625" style="490" customWidth="1"/>
    <col min="12549" max="12549" width="12.19921875" style="490" customWidth="1"/>
    <col min="12550" max="12551" width="0" style="490" hidden="1" customWidth="1"/>
    <col min="12552" max="12800" width="9" style="490"/>
    <col min="12801" max="12801" width="21.59765625" style="490" customWidth="1"/>
    <col min="12802" max="12802" width="17.69921875" style="490" customWidth="1"/>
    <col min="12803" max="12803" width="15.59765625" style="490" customWidth="1"/>
    <col min="12804" max="12804" width="11.59765625" style="490" customWidth="1"/>
    <col min="12805" max="12805" width="12.19921875" style="490" customWidth="1"/>
    <col min="12806" max="12807" width="0" style="490" hidden="1" customWidth="1"/>
    <col min="12808" max="13056" width="9" style="490"/>
    <col min="13057" max="13057" width="21.59765625" style="490" customWidth="1"/>
    <col min="13058" max="13058" width="17.69921875" style="490" customWidth="1"/>
    <col min="13059" max="13059" width="15.59765625" style="490" customWidth="1"/>
    <col min="13060" max="13060" width="11.59765625" style="490" customWidth="1"/>
    <col min="13061" max="13061" width="12.19921875" style="490" customWidth="1"/>
    <col min="13062" max="13063" width="0" style="490" hidden="1" customWidth="1"/>
    <col min="13064" max="13312" width="9" style="490"/>
    <col min="13313" max="13313" width="21.59765625" style="490" customWidth="1"/>
    <col min="13314" max="13314" width="17.69921875" style="490" customWidth="1"/>
    <col min="13315" max="13315" width="15.59765625" style="490" customWidth="1"/>
    <col min="13316" max="13316" width="11.59765625" style="490" customWidth="1"/>
    <col min="13317" max="13317" width="12.19921875" style="490" customWidth="1"/>
    <col min="13318" max="13319" width="0" style="490" hidden="1" customWidth="1"/>
    <col min="13320" max="13568" width="9" style="490"/>
    <col min="13569" max="13569" width="21.59765625" style="490" customWidth="1"/>
    <col min="13570" max="13570" width="17.69921875" style="490" customWidth="1"/>
    <col min="13571" max="13571" width="15.59765625" style="490" customWidth="1"/>
    <col min="13572" max="13572" width="11.59765625" style="490" customWidth="1"/>
    <col min="13573" max="13573" width="12.19921875" style="490" customWidth="1"/>
    <col min="13574" max="13575" width="0" style="490" hidden="1" customWidth="1"/>
    <col min="13576" max="13824" width="9" style="490"/>
    <col min="13825" max="13825" width="21.59765625" style="490" customWidth="1"/>
    <col min="13826" max="13826" width="17.69921875" style="490" customWidth="1"/>
    <col min="13827" max="13827" width="15.59765625" style="490" customWidth="1"/>
    <col min="13828" max="13828" width="11.59765625" style="490" customWidth="1"/>
    <col min="13829" max="13829" width="12.19921875" style="490" customWidth="1"/>
    <col min="13830" max="13831" width="0" style="490" hidden="1" customWidth="1"/>
    <col min="13832" max="14080" width="9" style="490"/>
    <col min="14081" max="14081" width="21.59765625" style="490" customWidth="1"/>
    <col min="14082" max="14082" width="17.69921875" style="490" customWidth="1"/>
    <col min="14083" max="14083" width="15.59765625" style="490" customWidth="1"/>
    <col min="14084" max="14084" width="11.59765625" style="490" customWidth="1"/>
    <col min="14085" max="14085" width="12.19921875" style="490" customWidth="1"/>
    <col min="14086" max="14087" width="0" style="490" hidden="1" customWidth="1"/>
    <col min="14088" max="14336" width="9" style="490"/>
    <col min="14337" max="14337" width="21.59765625" style="490" customWidth="1"/>
    <col min="14338" max="14338" width="17.69921875" style="490" customWidth="1"/>
    <col min="14339" max="14339" width="15.59765625" style="490" customWidth="1"/>
    <col min="14340" max="14340" width="11.59765625" style="490" customWidth="1"/>
    <col min="14341" max="14341" width="12.19921875" style="490" customWidth="1"/>
    <col min="14342" max="14343" width="0" style="490" hidden="1" customWidth="1"/>
    <col min="14344" max="14592" width="9" style="490"/>
    <col min="14593" max="14593" width="21.59765625" style="490" customWidth="1"/>
    <col min="14594" max="14594" width="17.69921875" style="490" customWidth="1"/>
    <col min="14595" max="14595" width="15.59765625" style="490" customWidth="1"/>
    <col min="14596" max="14596" width="11.59765625" style="490" customWidth="1"/>
    <col min="14597" max="14597" width="12.19921875" style="490" customWidth="1"/>
    <col min="14598" max="14599" width="0" style="490" hidden="1" customWidth="1"/>
    <col min="14600" max="14848" width="9" style="490"/>
    <col min="14849" max="14849" width="21.59765625" style="490" customWidth="1"/>
    <col min="14850" max="14850" width="17.69921875" style="490" customWidth="1"/>
    <col min="14851" max="14851" width="15.59765625" style="490" customWidth="1"/>
    <col min="14852" max="14852" width="11.59765625" style="490" customWidth="1"/>
    <col min="14853" max="14853" width="12.19921875" style="490" customWidth="1"/>
    <col min="14854" max="14855" width="0" style="490" hidden="1" customWidth="1"/>
    <col min="14856" max="15104" width="9" style="490"/>
    <col min="15105" max="15105" width="21.59765625" style="490" customWidth="1"/>
    <col min="15106" max="15106" width="17.69921875" style="490" customWidth="1"/>
    <col min="15107" max="15107" width="15.59765625" style="490" customWidth="1"/>
    <col min="15108" max="15108" width="11.59765625" style="490" customWidth="1"/>
    <col min="15109" max="15109" width="12.19921875" style="490" customWidth="1"/>
    <col min="15110" max="15111" width="0" style="490" hidden="1" customWidth="1"/>
    <col min="15112" max="15360" width="9" style="490"/>
    <col min="15361" max="15361" width="21.59765625" style="490" customWidth="1"/>
    <col min="15362" max="15362" width="17.69921875" style="490" customWidth="1"/>
    <col min="15363" max="15363" width="15.59765625" style="490" customWidth="1"/>
    <col min="15364" max="15364" width="11.59765625" style="490" customWidth="1"/>
    <col min="15365" max="15365" width="12.19921875" style="490" customWidth="1"/>
    <col min="15366" max="15367" width="0" style="490" hidden="1" customWidth="1"/>
    <col min="15368" max="15616" width="9" style="490"/>
    <col min="15617" max="15617" width="21.59765625" style="490" customWidth="1"/>
    <col min="15618" max="15618" width="17.69921875" style="490" customWidth="1"/>
    <col min="15619" max="15619" width="15.59765625" style="490" customWidth="1"/>
    <col min="15620" max="15620" width="11.59765625" style="490" customWidth="1"/>
    <col min="15621" max="15621" width="12.19921875" style="490" customWidth="1"/>
    <col min="15622" max="15623" width="0" style="490" hidden="1" customWidth="1"/>
    <col min="15624" max="15872" width="9" style="490"/>
    <col min="15873" max="15873" width="21.59765625" style="490" customWidth="1"/>
    <col min="15874" max="15874" width="17.69921875" style="490" customWidth="1"/>
    <col min="15875" max="15875" width="15.59765625" style="490" customWidth="1"/>
    <col min="15876" max="15876" width="11.59765625" style="490" customWidth="1"/>
    <col min="15877" max="15877" width="12.19921875" style="490" customWidth="1"/>
    <col min="15878" max="15879" width="0" style="490" hidden="1" customWidth="1"/>
    <col min="15880" max="16128" width="9" style="490"/>
    <col min="16129" max="16129" width="21.59765625" style="490" customWidth="1"/>
    <col min="16130" max="16130" width="17.69921875" style="490" customWidth="1"/>
    <col min="16131" max="16131" width="15.59765625" style="490" customWidth="1"/>
    <col min="16132" max="16132" width="11.59765625" style="490" customWidth="1"/>
    <col min="16133" max="16133" width="12.19921875" style="490" customWidth="1"/>
    <col min="16134" max="16135" width="0" style="490" hidden="1" customWidth="1"/>
    <col min="16136" max="16384" width="9" style="490"/>
  </cols>
  <sheetData>
    <row r="1" spans="1:8">
      <c r="A1" s="965" t="s">
        <v>1334</v>
      </c>
    </row>
    <row r="2" spans="1:8" s="966" customFormat="1" ht="9.75" customHeight="1"/>
    <row r="3" spans="1:8" s="967" customFormat="1">
      <c r="A3" s="1737" t="s">
        <v>1335</v>
      </c>
      <c r="B3" s="1737"/>
      <c r="C3" s="1737"/>
      <c r="D3" s="1737"/>
      <c r="E3" s="1737"/>
    </row>
    <row r="4" spans="1:8" ht="11.25" customHeight="1"/>
    <row r="5" spans="1:8">
      <c r="A5" s="1738" t="s">
        <v>402</v>
      </c>
      <c r="B5" s="1738" t="s">
        <v>403</v>
      </c>
      <c r="C5" s="1738"/>
      <c r="D5" s="1738" t="s">
        <v>923</v>
      </c>
      <c r="E5" s="1738"/>
    </row>
    <row r="6" spans="1:8">
      <c r="A6" s="1738"/>
      <c r="B6" s="1233" t="s">
        <v>404</v>
      </c>
      <c r="C6" s="1233" t="s">
        <v>405</v>
      </c>
      <c r="D6" s="1234" t="s">
        <v>924</v>
      </c>
      <c r="E6" s="1235" t="s">
        <v>925</v>
      </c>
      <c r="G6" s="968"/>
    </row>
    <row r="7" spans="1:8">
      <c r="A7" s="969" t="s">
        <v>779</v>
      </c>
      <c r="B7" s="970">
        <f>สัดส่วนการใช้พลังงานไฟฟ้า!B18</f>
        <v>243266.66666666669</v>
      </c>
      <c r="C7" s="970">
        <f>สัดส่วนการใช้พลังงานไฟฟ้า!C18</f>
        <v>2.992095552651012</v>
      </c>
      <c r="D7" s="971"/>
      <c r="E7" s="972"/>
      <c r="G7" s="973">
        <f>B7</f>
        <v>243266.66666666669</v>
      </c>
      <c r="H7" s="974"/>
    </row>
    <row r="8" spans="1:8">
      <c r="A8" s="969" t="s">
        <v>1106</v>
      </c>
      <c r="B8" s="970">
        <f>สัดส่วนการใช้พลังงานไฟฟ้า!B19</f>
        <v>4860870.6138562504</v>
      </c>
      <c r="C8" s="970">
        <f>สัดส่วนการใช้พลังงานไฟฟ้า!C19</f>
        <v>59.787021152636122</v>
      </c>
      <c r="D8" s="971"/>
      <c r="E8" s="975"/>
      <c r="G8" s="973">
        <f>B8</f>
        <v>4860870.6138562504</v>
      </c>
      <c r="H8" s="974"/>
    </row>
    <row r="9" spans="1:8">
      <c r="A9" s="969" t="s">
        <v>406</v>
      </c>
      <c r="B9" s="970">
        <f>สัดส่วนการใช้พลังงานไฟฟ้า!B20</f>
        <v>1214467.5</v>
      </c>
      <c r="C9" s="970">
        <f>สัดส่วนการใช้พลังงานไฟฟ้า!C20</f>
        <v>14.937528660958588</v>
      </c>
      <c r="D9" s="971"/>
      <c r="E9" s="975"/>
      <c r="G9" s="973">
        <f>B9</f>
        <v>1214467.5</v>
      </c>
      <c r="H9" s="974"/>
    </row>
    <row r="10" spans="1:8">
      <c r="A10" s="969" t="s">
        <v>407</v>
      </c>
      <c r="B10" s="970">
        <f>B11-(B7+B8+B9)</f>
        <v>1811705.9794770824</v>
      </c>
      <c r="C10" s="970">
        <f>C11-(C7+C8+C9)</f>
        <v>22.283354633754257</v>
      </c>
      <c r="D10" s="971"/>
      <c r="E10" s="975"/>
      <c r="G10" s="973">
        <f>B10</f>
        <v>1811705.9794770824</v>
      </c>
      <c r="H10" s="974"/>
    </row>
    <row r="11" spans="1:8" ht="25.2" thickBot="1">
      <c r="A11" s="1236" t="s">
        <v>355</v>
      </c>
      <c r="B11" s="1315">
        <f>สัดส่วนการใช้พลังงานไฟฟ้า!B22</f>
        <v>8130310.7599999998</v>
      </c>
      <c r="C11" s="970">
        <f>'4.1.5สัดส่วนการใช้ไฟฟ้า_63'!C11</f>
        <v>99.999999999999986</v>
      </c>
      <c r="D11" s="1237"/>
      <c r="E11" s="1238"/>
      <c r="G11" s="978">
        <f>SUM(G7:G10)</f>
        <v>8130310.7599999998</v>
      </c>
    </row>
    <row r="12" spans="1:8">
      <c r="A12" s="979"/>
      <c r="B12" s="1296"/>
      <c r="G12" s="968"/>
    </row>
    <row r="13" spans="1:8">
      <c r="B13" s="980"/>
      <c r="G13" s="981"/>
    </row>
    <row r="14" spans="1:8">
      <c r="A14" s="979"/>
      <c r="B14" s="980"/>
      <c r="G14" s="968"/>
    </row>
    <row r="15" spans="1:8">
      <c r="B15" s="980"/>
    </row>
    <row r="16" spans="1:8">
      <c r="B16" s="980"/>
    </row>
    <row r="17" spans="2:2">
      <c r="B17" s="980"/>
    </row>
    <row r="18" spans="2:2">
      <c r="B18" s="980"/>
    </row>
  </sheetData>
  <mergeCells count="4">
    <mergeCell ref="A3:E3"/>
    <mergeCell ref="A5:A6"/>
    <mergeCell ref="B5:C5"/>
    <mergeCell ref="D5:E5"/>
  </mergeCells>
  <pageMargins left="0.78740157480314965" right="0.59055118110236227" top="0.78740157480314965" bottom="0.59055118110236227" header="0.31496062992125984" footer="0.31496062992125984"/>
  <pageSetup paperSize="9" firstPageNumber="15" orientation="portrait" r:id="rId1"/>
  <headerFooter>
    <oddFooter>&amp;C90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13"/>
  <sheetViews>
    <sheetView showGridLines="0" view="pageBreakPreview" zoomScaleNormal="100" zoomScaleSheetLayoutView="100" workbookViewId="0">
      <selection activeCell="Q5" sqref="Q5"/>
    </sheetView>
  </sheetViews>
  <sheetFormatPr defaultColWidth="9" defaultRowHeight="24.6"/>
  <cols>
    <col min="1" max="2" width="13.19921875" style="490" customWidth="1"/>
    <col min="3" max="4" width="13.5" style="490" customWidth="1"/>
    <col min="5" max="5" width="7.19921875" style="490" customWidth="1"/>
    <col min="6" max="6" width="10" style="490" customWidth="1"/>
    <col min="7" max="7" width="10.19921875" style="490" customWidth="1"/>
    <col min="8" max="13" width="0" style="490" hidden="1" customWidth="1"/>
    <col min="14" max="14" width="10.69921875" style="490" hidden="1" customWidth="1"/>
    <col min="15" max="19" width="9" style="982"/>
    <col min="20" max="20" width="12.5" style="982" customWidth="1"/>
    <col min="21" max="21" width="10.69921875" style="490" customWidth="1"/>
    <col min="22" max="22" width="10.69921875" style="490" bestFit="1" customWidth="1"/>
    <col min="23" max="23" width="10.69921875" style="490" customWidth="1"/>
    <col min="24" max="24" width="10.59765625" style="490" customWidth="1"/>
    <col min="25" max="25" width="9" style="490"/>
    <col min="26" max="26" width="10" style="490" customWidth="1"/>
    <col min="27" max="256" width="9" style="490"/>
    <col min="257" max="258" width="13.19921875" style="490" customWidth="1"/>
    <col min="259" max="260" width="13.5" style="490" customWidth="1"/>
    <col min="261" max="261" width="7.19921875" style="490" customWidth="1"/>
    <col min="262" max="262" width="10" style="490" customWidth="1"/>
    <col min="263" max="263" width="10.19921875" style="490" customWidth="1"/>
    <col min="264" max="270" width="0" style="490" hidden="1" customWidth="1"/>
    <col min="271" max="275" width="9" style="490"/>
    <col min="276" max="276" width="12.5" style="490" customWidth="1"/>
    <col min="277" max="277" width="10.69921875" style="490" customWidth="1"/>
    <col min="278" max="278" width="10.69921875" style="490" bestFit="1" customWidth="1"/>
    <col min="279" max="279" width="10.69921875" style="490" customWidth="1"/>
    <col min="280" max="280" width="10.59765625" style="490" customWidth="1"/>
    <col min="281" max="281" width="9" style="490"/>
    <col min="282" max="282" width="10" style="490" customWidth="1"/>
    <col min="283" max="512" width="9" style="490"/>
    <col min="513" max="514" width="13.19921875" style="490" customWidth="1"/>
    <col min="515" max="516" width="13.5" style="490" customWidth="1"/>
    <col min="517" max="517" width="7.19921875" style="490" customWidth="1"/>
    <col min="518" max="518" width="10" style="490" customWidth="1"/>
    <col min="519" max="519" width="10.19921875" style="490" customWidth="1"/>
    <col min="520" max="526" width="0" style="490" hidden="1" customWidth="1"/>
    <col min="527" max="531" width="9" style="490"/>
    <col min="532" max="532" width="12.5" style="490" customWidth="1"/>
    <col min="533" max="533" width="10.69921875" style="490" customWidth="1"/>
    <col min="534" max="534" width="10.69921875" style="490" bestFit="1" customWidth="1"/>
    <col min="535" max="535" width="10.69921875" style="490" customWidth="1"/>
    <col min="536" max="536" width="10.59765625" style="490" customWidth="1"/>
    <col min="537" max="537" width="9" style="490"/>
    <col min="538" max="538" width="10" style="490" customWidth="1"/>
    <col min="539" max="768" width="9" style="490"/>
    <col min="769" max="770" width="13.19921875" style="490" customWidth="1"/>
    <col min="771" max="772" width="13.5" style="490" customWidth="1"/>
    <col min="773" max="773" width="7.19921875" style="490" customWidth="1"/>
    <col min="774" max="774" width="10" style="490" customWidth="1"/>
    <col min="775" max="775" width="10.19921875" style="490" customWidth="1"/>
    <col min="776" max="782" width="0" style="490" hidden="1" customWidth="1"/>
    <col min="783" max="787" width="9" style="490"/>
    <col min="788" max="788" width="12.5" style="490" customWidth="1"/>
    <col min="789" max="789" width="10.69921875" style="490" customWidth="1"/>
    <col min="790" max="790" width="10.69921875" style="490" bestFit="1" customWidth="1"/>
    <col min="791" max="791" width="10.69921875" style="490" customWidth="1"/>
    <col min="792" max="792" width="10.59765625" style="490" customWidth="1"/>
    <col min="793" max="793" width="9" style="490"/>
    <col min="794" max="794" width="10" style="490" customWidth="1"/>
    <col min="795" max="1024" width="9" style="490"/>
    <col min="1025" max="1026" width="13.19921875" style="490" customWidth="1"/>
    <col min="1027" max="1028" width="13.5" style="490" customWidth="1"/>
    <col min="1029" max="1029" width="7.19921875" style="490" customWidth="1"/>
    <col min="1030" max="1030" width="10" style="490" customWidth="1"/>
    <col min="1031" max="1031" width="10.19921875" style="490" customWidth="1"/>
    <col min="1032" max="1038" width="0" style="490" hidden="1" customWidth="1"/>
    <col min="1039" max="1043" width="9" style="490"/>
    <col min="1044" max="1044" width="12.5" style="490" customWidth="1"/>
    <col min="1045" max="1045" width="10.69921875" style="490" customWidth="1"/>
    <col min="1046" max="1046" width="10.69921875" style="490" bestFit="1" customWidth="1"/>
    <col min="1047" max="1047" width="10.69921875" style="490" customWidth="1"/>
    <col min="1048" max="1048" width="10.59765625" style="490" customWidth="1"/>
    <col min="1049" max="1049" width="9" style="490"/>
    <col min="1050" max="1050" width="10" style="490" customWidth="1"/>
    <col min="1051" max="1280" width="9" style="490"/>
    <col min="1281" max="1282" width="13.19921875" style="490" customWidth="1"/>
    <col min="1283" max="1284" width="13.5" style="490" customWidth="1"/>
    <col min="1285" max="1285" width="7.19921875" style="490" customWidth="1"/>
    <col min="1286" max="1286" width="10" style="490" customWidth="1"/>
    <col min="1287" max="1287" width="10.19921875" style="490" customWidth="1"/>
    <col min="1288" max="1294" width="0" style="490" hidden="1" customWidth="1"/>
    <col min="1295" max="1299" width="9" style="490"/>
    <col min="1300" max="1300" width="12.5" style="490" customWidth="1"/>
    <col min="1301" max="1301" width="10.69921875" style="490" customWidth="1"/>
    <col min="1302" max="1302" width="10.69921875" style="490" bestFit="1" customWidth="1"/>
    <col min="1303" max="1303" width="10.69921875" style="490" customWidth="1"/>
    <col min="1304" max="1304" width="10.59765625" style="490" customWidth="1"/>
    <col min="1305" max="1305" width="9" style="490"/>
    <col min="1306" max="1306" width="10" style="490" customWidth="1"/>
    <col min="1307" max="1536" width="9" style="490"/>
    <col min="1537" max="1538" width="13.19921875" style="490" customWidth="1"/>
    <col min="1539" max="1540" width="13.5" style="490" customWidth="1"/>
    <col min="1541" max="1541" width="7.19921875" style="490" customWidth="1"/>
    <col min="1542" max="1542" width="10" style="490" customWidth="1"/>
    <col min="1543" max="1543" width="10.19921875" style="490" customWidth="1"/>
    <col min="1544" max="1550" width="0" style="490" hidden="1" customWidth="1"/>
    <col min="1551" max="1555" width="9" style="490"/>
    <col min="1556" max="1556" width="12.5" style="490" customWidth="1"/>
    <col min="1557" max="1557" width="10.69921875" style="490" customWidth="1"/>
    <col min="1558" max="1558" width="10.69921875" style="490" bestFit="1" customWidth="1"/>
    <col min="1559" max="1559" width="10.69921875" style="490" customWidth="1"/>
    <col min="1560" max="1560" width="10.59765625" style="490" customWidth="1"/>
    <col min="1561" max="1561" width="9" style="490"/>
    <col min="1562" max="1562" width="10" style="490" customWidth="1"/>
    <col min="1563" max="1792" width="9" style="490"/>
    <col min="1793" max="1794" width="13.19921875" style="490" customWidth="1"/>
    <col min="1795" max="1796" width="13.5" style="490" customWidth="1"/>
    <col min="1797" max="1797" width="7.19921875" style="490" customWidth="1"/>
    <col min="1798" max="1798" width="10" style="490" customWidth="1"/>
    <col min="1799" max="1799" width="10.19921875" style="490" customWidth="1"/>
    <col min="1800" max="1806" width="0" style="490" hidden="1" customWidth="1"/>
    <col min="1807" max="1811" width="9" style="490"/>
    <col min="1812" max="1812" width="12.5" style="490" customWidth="1"/>
    <col min="1813" max="1813" width="10.69921875" style="490" customWidth="1"/>
    <col min="1814" max="1814" width="10.69921875" style="490" bestFit="1" customWidth="1"/>
    <col min="1815" max="1815" width="10.69921875" style="490" customWidth="1"/>
    <col min="1816" max="1816" width="10.59765625" style="490" customWidth="1"/>
    <col min="1817" max="1817" width="9" style="490"/>
    <col min="1818" max="1818" width="10" style="490" customWidth="1"/>
    <col min="1819" max="2048" width="9" style="490"/>
    <col min="2049" max="2050" width="13.19921875" style="490" customWidth="1"/>
    <col min="2051" max="2052" width="13.5" style="490" customWidth="1"/>
    <col min="2053" max="2053" width="7.19921875" style="490" customWidth="1"/>
    <col min="2054" max="2054" width="10" style="490" customWidth="1"/>
    <col min="2055" max="2055" width="10.19921875" style="490" customWidth="1"/>
    <col min="2056" max="2062" width="0" style="490" hidden="1" customWidth="1"/>
    <col min="2063" max="2067" width="9" style="490"/>
    <col min="2068" max="2068" width="12.5" style="490" customWidth="1"/>
    <col min="2069" max="2069" width="10.69921875" style="490" customWidth="1"/>
    <col min="2070" max="2070" width="10.69921875" style="490" bestFit="1" customWidth="1"/>
    <col min="2071" max="2071" width="10.69921875" style="490" customWidth="1"/>
    <col min="2072" max="2072" width="10.59765625" style="490" customWidth="1"/>
    <col min="2073" max="2073" width="9" style="490"/>
    <col min="2074" max="2074" width="10" style="490" customWidth="1"/>
    <col min="2075" max="2304" width="9" style="490"/>
    <col min="2305" max="2306" width="13.19921875" style="490" customWidth="1"/>
    <col min="2307" max="2308" width="13.5" style="490" customWidth="1"/>
    <col min="2309" max="2309" width="7.19921875" style="490" customWidth="1"/>
    <col min="2310" max="2310" width="10" style="490" customWidth="1"/>
    <col min="2311" max="2311" width="10.19921875" style="490" customWidth="1"/>
    <col min="2312" max="2318" width="0" style="490" hidden="1" customWidth="1"/>
    <col min="2319" max="2323" width="9" style="490"/>
    <col min="2324" max="2324" width="12.5" style="490" customWidth="1"/>
    <col min="2325" max="2325" width="10.69921875" style="490" customWidth="1"/>
    <col min="2326" max="2326" width="10.69921875" style="490" bestFit="1" customWidth="1"/>
    <col min="2327" max="2327" width="10.69921875" style="490" customWidth="1"/>
    <col min="2328" max="2328" width="10.59765625" style="490" customWidth="1"/>
    <col min="2329" max="2329" width="9" style="490"/>
    <col min="2330" max="2330" width="10" style="490" customWidth="1"/>
    <col min="2331" max="2560" width="9" style="490"/>
    <col min="2561" max="2562" width="13.19921875" style="490" customWidth="1"/>
    <col min="2563" max="2564" width="13.5" style="490" customWidth="1"/>
    <col min="2565" max="2565" width="7.19921875" style="490" customWidth="1"/>
    <col min="2566" max="2566" width="10" style="490" customWidth="1"/>
    <col min="2567" max="2567" width="10.19921875" style="490" customWidth="1"/>
    <col min="2568" max="2574" width="0" style="490" hidden="1" customWidth="1"/>
    <col min="2575" max="2579" width="9" style="490"/>
    <col min="2580" max="2580" width="12.5" style="490" customWidth="1"/>
    <col min="2581" max="2581" width="10.69921875" style="490" customWidth="1"/>
    <col min="2582" max="2582" width="10.69921875" style="490" bestFit="1" customWidth="1"/>
    <col min="2583" max="2583" width="10.69921875" style="490" customWidth="1"/>
    <col min="2584" max="2584" width="10.59765625" style="490" customWidth="1"/>
    <col min="2585" max="2585" width="9" style="490"/>
    <col min="2586" max="2586" width="10" style="490" customWidth="1"/>
    <col min="2587" max="2816" width="9" style="490"/>
    <col min="2817" max="2818" width="13.19921875" style="490" customWidth="1"/>
    <col min="2819" max="2820" width="13.5" style="490" customWidth="1"/>
    <col min="2821" max="2821" width="7.19921875" style="490" customWidth="1"/>
    <col min="2822" max="2822" width="10" style="490" customWidth="1"/>
    <col min="2823" max="2823" width="10.19921875" style="490" customWidth="1"/>
    <col min="2824" max="2830" width="0" style="490" hidden="1" customWidth="1"/>
    <col min="2831" max="2835" width="9" style="490"/>
    <col min="2836" max="2836" width="12.5" style="490" customWidth="1"/>
    <col min="2837" max="2837" width="10.69921875" style="490" customWidth="1"/>
    <col min="2838" max="2838" width="10.69921875" style="490" bestFit="1" customWidth="1"/>
    <col min="2839" max="2839" width="10.69921875" style="490" customWidth="1"/>
    <col min="2840" max="2840" width="10.59765625" style="490" customWidth="1"/>
    <col min="2841" max="2841" width="9" style="490"/>
    <col min="2842" max="2842" width="10" style="490" customWidth="1"/>
    <col min="2843" max="3072" width="9" style="490"/>
    <col min="3073" max="3074" width="13.19921875" style="490" customWidth="1"/>
    <col min="3075" max="3076" width="13.5" style="490" customWidth="1"/>
    <col min="3077" max="3077" width="7.19921875" style="490" customWidth="1"/>
    <col min="3078" max="3078" width="10" style="490" customWidth="1"/>
    <col min="3079" max="3079" width="10.19921875" style="490" customWidth="1"/>
    <col min="3080" max="3086" width="0" style="490" hidden="1" customWidth="1"/>
    <col min="3087" max="3091" width="9" style="490"/>
    <col min="3092" max="3092" width="12.5" style="490" customWidth="1"/>
    <col min="3093" max="3093" width="10.69921875" style="490" customWidth="1"/>
    <col min="3094" max="3094" width="10.69921875" style="490" bestFit="1" customWidth="1"/>
    <col min="3095" max="3095" width="10.69921875" style="490" customWidth="1"/>
    <col min="3096" max="3096" width="10.59765625" style="490" customWidth="1"/>
    <col min="3097" max="3097" width="9" style="490"/>
    <col min="3098" max="3098" width="10" style="490" customWidth="1"/>
    <col min="3099" max="3328" width="9" style="490"/>
    <col min="3329" max="3330" width="13.19921875" style="490" customWidth="1"/>
    <col min="3331" max="3332" width="13.5" style="490" customWidth="1"/>
    <col min="3333" max="3333" width="7.19921875" style="490" customWidth="1"/>
    <col min="3334" max="3334" width="10" style="490" customWidth="1"/>
    <col min="3335" max="3335" width="10.19921875" style="490" customWidth="1"/>
    <col min="3336" max="3342" width="0" style="490" hidden="1" customWidth="1"/>
    <col min="3343" max="3347" width="9" style="490"/>
    <col min="3348" max="3348" width="12.5" style="490" customWidth="1"/>
    <col min="3349" max="3349" width="10.69921875" style="490" customWidth="1"/>
    <col min="3350" max="3350" width="10.69921875" style="490" bestFit="1" customWidth="1"/>
    <col min="3351" max="3351" width="10.69921875" style="490" customWidth="1"/>
    <col min="3352" max="3352" width="10.59765625" style="490" customWidth="1"/>
    <col min="3353" max="3353" width="9" style="490"/>
    <col min="3354" max="3354" width="10" style="490" customWidth="1"/>
    <col min="3355" max="3584" width="9" style="490"/>
    <col min="3585" max="3586" width="13.19921875" style="490" customWidth="1"/>
    <col min="3587" max="3588" width="13.5" style="490" customWidth="1"/>
    <col min="3589" max="3589" width="7.19921875" style="490" customWidth="1"/>
    <col min="3590" max="3590" width="10" style="490" customWidth="1"/>
    <col min="3591" max="3591" width="10.19921875" style="490" customWidth="1"/>
    <col min="3592" max="3598" width="0" style="490" hidden="1" customWidth="1"/>
    <col min="3599" max="3603" width="9" style="490"/>
    <col min="3604" max="3604" width="12.5" style="490" customWidth="1"/>
    <col min="3605" max="3605" width="10.69921875" style="490" customWidth="1"/>
    <col min="3606" max="3606" width="10.69921875" style="490" bestFit="1" customWidth="1"/>
    <col min="3607" max="3607" width="10.69921875" style="490" customWidth="1"/>
    <col min="3608" max="3608" width="10.59765625" style="490" customWidth="1"/>
    <col min="3609" max="3609" width="9" style="490"/>
    <col min="3610" max="3610" width="10" style="490" customWidth="1"/>
    <col min="3611" max="3840" width="9" style="490"/>
    <col min="3841" max="3842" width="13.19921875" style="490" customWidth="1"/>
    <col min="3843" max="3844" width="13.5" style="490" customWidth="1"/>
    <col min="3845" max="3845" width="7.19921875" style="490" customWidth="1"/>
    <col min="3846" max="3846" width="10" style="490" customWidth="1"/>
    <col min="3847" max="3847" width="10.19921875" style="490" customWidth="1"/>
    <col min="3848" max="3854" width="0" style="490" hidden="1" customWidth="1"/>
    <col min="3855" max="3859" width="9" style="490"/>
    <col min="3860" max="3860" width="12.5" style="490" customWidth="1"/>
    <col min="3861" max="3861" width="10.69921875" style="490" customWidth="1"/>
    <col min="3862" max="3862" width="10.69921875" style="490" bestFit="1" customWidth="1"/>
    <col min="3863" max="3863" width="10.69921875" style="490" customWidth="1"/>
    <col min="3864" max="3864" width="10.59765625" style="490" customWidth="1"/>
    <col min="3865" max="3865" width="9" style="490"/>
    <col min="3866" max="3866" width="10" style="490" customWidth="1"/>
    <col min="3867" max="4096" width="9" style="490"/>
    <col min="4097" max="4098" width="13.19921875" style="490" customWidth="1"/>
    <col min="4099" max="4100" width="13.5" style="490" customWidth="1"/>
    <col min="4101" max="4101" width="7.19921875" style="490" customWidth="1"/>
    <col min="4102" max="4102" width="10" style="490" customWidth="1"/>
    <col min="4103" max="4103" width="10.19921875" style="490" customWidth="1"/>
    <col min="4104" max="4110" width="0" style="490" hidden="1" customWidth="1"/>
    <col min="4111" max="4115" width="9" style="490"/>
    <col min="4116" max="4116" width="12.5" style="490" customWidth="1"/>
    <col min="4117" max="4117" width="10.69921875" style="490" customWidth="1"/>
    <col min="4118" max="4118" width="10.69921875" style="490" bestFit="1" customWidth="1"/>
    <col min="4119" max="4119" width="10.69921875" style="490" customWidth="1"/>
    <col min="4120" max="4120" width="10.59765625" style="490" customWidth="1"/>
    <col min="4121" max="4121" width="9" style="490"/>
    <col min="4122" max="4122" width="10" style="490" customWidth="1"/>
    <col min="4123" max="4352" width="9" style="490"/>
    <col min="4353" max="4354" width="13.19921875" style="490" customWidth="1"/>
    <col min="4355" max="4356" width="13.5" style="490" customWidth="1"/>
    <col min="4357" max="4357" width="7.19921875" style="490" customWidth="1"/>
    <col min="4358" max="4358" width="10" style="490" customWidth="1"/>
    <col min="4359" max="4359" width="10.19921875" style="490" customWidth="1"/>
    <col min="4360" max="4366" width="0" style="490" hidden="1" customWidth="1"/>
    <col min="4367" max="4371" width="9" style="490"/>
    <col min="4372" max="4372" width="12.5" style="490" customWidth="1"/>
    <col min="4373" max="4373" width="10.69921875" style="490" customWidth="1"/>
    <col min="4374" max="4374" width="10.69921875" style="490" bestFit="1" customWidth="1"/>
    <col min="4375" max="4375" width="10.69921875" style="490" customWidth="1"/>
    <col min="4376" max="4376" width="10.59765625" style="490" customWidth="1"/>
    <col min="4377" max="4377" width="9" style="490"/>
    <col min="4378" max="4378" width="10" style="490" customWidth="1"/>
    <col min="4379" max="4608" width="9" style="490"/>
    <col min="4609" max="4610" width="13.19921875" style="490" customWidth="1"/>
    <col min="4611" max="4612" width="13.5" style="490" customWidth="1"/>
    <col min="4613" max="4613" width="7.19921875" style="490" customWidth="1"/>
    <col min="4614" max="4614" width="10" style="490" customWidth="1"/>
    <col min="4615" max="4615" width="10.19921875" style="490" customWidth="1"/>
    <col min="4616" max="4622" width="0" style="490" hidden="1" customWidth="1"/>
    <col min="4623" max="4627" width="9" style="490"/>
    <col min="4628" max="4628" width="12.5" style="490" customWidth="1"/>
    <col min="4629" max="4629" width="10.69921875" style="490" customWidth="1"/>
    <col min="4630" max="4630" width="10.69921875" style="490" bestFit="1" customWidth="1"/>
    <col min="4631" max="4631" width="10.69921875" style="490" customWidth="1"/>
    <col min="4632" max="4632" width="10.59765625" style="490" customWidth="1"/>
    <col min="4633" max="4633" width="9" style="490"/>
    <col min="4634" max="4634" width="10" style="490" customWidth="1"/>
    <col min="4635" max="4864" width="9" style="490"/>
    <col min="4865" max="4866" width="13.19921875" style="490" customWidth="1"/>
    <col min="4867" max="4868" width="13.5" style="490" customWidth="1"/>
    <col min="4869" max="4869" width="7.19921875" style="490" customWidth="1"/>
    <col min="4870" max="4870" width="10" style="490" customWidth="1"/>
    <col min="4871" max="4871" width="10.19921875" style="490" customWidth="1"/>
    <col min="4872" max="4878" width="0" style="490" hidden="1" customWidth="1"/>
    <col min="4879" max="4883" width="9" style="490"/>
    <col min="4884" max="4884" width="12.5" style="490" customWidth="1"/>
    <col min="4885" max="4885" width="10.69921875" style="490" customWidth="1"/>
    <col min="4886" max="4886" width="10.69921875" style="490" bestFit="1" customWidth="1"/>
    <col min="4887" max="4887" width="10.69921875" style="490" customWidth="1"/>
    <col min="4888" max="4888" width="10.59765625" style="490" customWidth="1"/>
    <col min="4889" max="4889" width="9" style="490"/>
    <col min="4890" max="4890" width="10" style="490" customWidth="1"/>
    <col min="4891" max="5120" width="9" style="490"/>
    <col min="5121" max="5122" width="13.19921875" style="490" customWidth="1"/>
    <col min="5123" max="5124" width="13.5" style="490" customWidth="1"/>
    <col min="5125" max="5125" width="7.19921875" style="490" customWidth="1"/>
    <col min="5126" max="5126" width="10" style="490" customWidth="1"/>
    <col min="5127" max="5127" width="10.19921875" style="490" customWidth="1"/>
    <col min="5128" max="5134" width="0" style="490" hidden="1" customWidth="1"/>
    <col min="5135" max="5139" width="9" style="490"/>
    <col min="5140" max="5140" width="12.5" style="490" customWidth="1"/>
    <col min="5141" max="5141" width="10.69921875" style="490" customWidth="1"/>
    <col min="5142" max="5142" width="10.69921875" style="490" bestFit="1" customWidth="1"/>
    <col min="5143" max="5143" width="10.69921875" style="490" customWidth="1"/>
    <col min="5144" max="5144" width="10.59765625" style="490" customWidth="1"/>
    <col min="5145" max="5145" width="9" style="490"/>
    <col min="5146" max="5146" width="10" style="490" customWidth="1"/>
    <col min="5147" max="5376" width="9" style="490"/>
    <col min="5377" max="5378" width="13.19921875" style="490" customWidth="1"/>
    <col min="5379" max="5380" width="13.5" style="490" customWidth="1"/>
    <col min="5381" max="5381" width="7.19921875" style="490" customWidth="1"/>
    <col min="5382" max="5382" width="10" style="490" customWidth="1"/>
    <col min="5383" max="5383" width="10.19921875" style="490" customWidth="1"/>
    <col min="5384" max="5390" width="0" style="490" hidden="1" customWidth="1"/>
    <col min="5391" max="5395" width="9" style="490"/>
    <col min="5396" max="5396" width="12.5" style="490" customWidth="1"/>
    <col min="5397" max="5397" width="10.69921875" style="490" customWidth="1"/>
    <col min="5398" max="5398" width="10.69921875" style="490" bestFit="1" customWidth="1"/>
    <col min="5399" max="5399" width="10.69921875" style="490" customWidth="1"/>
    <col min="5400" max="5400" width="10.59765625" style="490" customWidth="1"/>
    <col min="5401" max="5401" width="9" style="490"/>
    <col min="5402" max="5402" width="10" style="490" customWidth="1"/>
    <col min="5403" max="5632" width="9" style="490"/>
    <col min="5633" max="5634" width="13.19921875" style="490" customWidth="1"/>
    <col min="5635" max="5636" width="13.5" style="490" customWidth="1"/>
    <col min="5637" max="5637" width="7.19921875" style="490" customWidth="1"/>
    <col min="5638" max="5638" width="10" style="490" customWidth="1"/>
    <col min="5639" max="5639" width="10.19921875" style="490" customWidth="1"/>
    <col min="5640" max="5646" width="0" style="490" hidden="1" customWidth="1"/>
    <col min="5647" max="5651" width="9" style="490"/>
    <col min="5652" max="5652" width="12.5" style="490" customWidth="1"/>
    <col min="5653" max="5653" width="10.69921875" style="490" customWidth="1"/>
    <col min="5654" max="5654" width="10.69921875" style="490" bestFit="1" customWidth="1"/>
    <col min="5655" max="5655" width="10.69921875" style="490" customWidth="1"/>
    <col min="5656" max="5656" width="10.59765625" style="490" customWidth="1"/>
    <col min="5657" max="5657" width="9" style="490"/>
    <col min="5658" max="5658" width="10" style="490" customWidth="1"/>
    <col min="5659" max="5888" width="9" style="490"/>
    <col min="5889" max="5890" width="13.19921875" style="490" customWidth="1"/>
    <col min="5891" max="5892" width="13.5" style="490" customWidth="1"/>
    <col min="5893" max="5893" width="7.19921875" style="490" customWidth="1"/>
    <col min="5894" max="5894" width="10" style="490" customWidth="1"/>
    <col min="5895" max="5895" width="10.19921875" style="490" customWidth="1"/>
    <col min="5896" max="5902" width="0" style="490" hidden="1" customWidth="1"/>
    <col min="5903" max="5907" width="9" style="490"/>
    <col min="5908" max="5908" width="12.5" style="490" customWidth="1"/>
    <col min="5909" max="5909" width="10.69921875" style="490" customWidth="1"/>
    <col min="5910" max="5910" width="10.69921875" style="490" bestFit="1" customWidth="1"/>
    <col min="5911" max="5911" width="10.69921875" style="490" customWidth="1"/>
    <col min="5912" max="5912" width="10.59765625" style="490" customWidth="1"/>
    <col min="5913" max="5913" width="9" style="490"/>
    <col min="5914" max="5914" width="10" style="490" customWidth="1"/>
    <col min="5915" max="6144" width="9" style="490"/>
    <col min="6145" max="6146" width="13.19921875" style="490" customWidth="1"/>
    <col min="6147" max="6148" width="13.5" style="490" customWidth="1"/>
    <col min="6149" max="6149" width="7.19921875" style="490" customWidth="1"/>
    <col min="6150" max="6150" width="10" style="490" customWidth="1"/>
    <col min="6151" max="6151" width="10.19921875" style="490" customWidth="1"/>
    <col min="6152" max="6158" width="0" style="490" hidden="1" customWidth="1"/>
    <col min="6159" max="6163" width="9" style="490"/>
    <col min="6164" max="6164" width="12.5" style="490" customWidth="1"/>
    <col min="6165" max="6165" width="10.69921875" style="490" customWidth="1"/>
    <col min="6166" max="6166" width="10.69921875" style="490" bestFit="1" customWidth="1"/>
    <col min="6167" max="6167" width="10.69921875" style="490" customWidth="1"/>
    <col min="6168" max="6168" width="10.59765625" style="490" customWidth="1"/>
    <col min="6169" max="6169" width="9" style="490"/>
    <col min="6170" max="6170" width="10" style="490" customWidth="1"/>
    <col min="6171" max="6400" width="9" style="490"/>
    <col min="6401" max="6402" width="13.19921875" style="490" customWidth="1"/>
    <col min="6403" max="6404" width="13.5" style="490" customWidth="1"/>
    <col min="6405" max="6405" width="7.19921875" style="490" customWidth="1"/>
    <col min="6406" max="6406" width="10" style="490" customWidth="1"/>
    <col min="6407" max="6407" width="10.19921875" style="490" customWidth="1"/>
    <col min="6408" max="6414" width="0" style="490" hidden="1" customWidth="1"/>
    <col min="6415" max="6419" width="9" style="490"/>
    <col min="6420" max="6420" width="12.5" style="490" customWidth="1"/>
    <col min="6421" max="6421" width="10.69921875" style="490" customWidth="1"/>
    <col min="6422" max="6422" width="10.69921875" style="490" bestFit="1" customWidth="1"/>
    <col min="6423" max="6423" width="10.69921875" style="490" customWidth="1"/>
    <col min="6424" max="6424" width="10.59765625" style="490" customWidth="1"/>
    <col min="6425" max="6425" width="9" style="490"/>
    <col min="6426" max="6426" width="10" style="490" customWidth="1"/>
    <col min="6427" max="6656" width="9" style="490"/>
    <col min="6657" max="6658" width="13.19921875" style="490" customWidth="1"/>
    <col min="6659" max="6660" width="13.5" style="490" customWidth="1"/>
    <col min="6661" max="6661" width="7.19921875" style="490" customWidth="1"/>
    <col min="6662" max="6662" width="10" style="490" customWidth="1"/>
    <col min="6663" max="6663" width="10.19921875" style="490" customWidth="1"/>
    <col min="6664" max="6670" width="0" style="490" hidden="1" customWidth="1"/>
    <col min="6671" max="6675" width="9" style="490"/>
    <col min="6676" max="6676" width="12.5" style="490" customWidth="1"/>
    <col min="6677" max="6677" width="10.69921875" style="490" customWidth="1"/>
    <col min="6678" max="6678" width="10.69921875" style="490" bestFit="1" customWidth="1"/>
    <col min="6679" max="6679" width="10.69921875" style="490" customWidth="1"/>
    <col min="6680" max="6680" width="10.59765625" style="490" customWidth="1"/>
    <col min="6681" max="6681" width="9" style="490"/>
    <col min="6682" max="6682" width="10" style="490" customWidth="1"/>
    <col min="6683" max="6912" width="9" style="490"/>
    <col min="6913" max="6914" width="13.19921875" style="490" customWidth="1"/>
    <col min="6915" max="6916" width="13.5" style="490" customWidth="1"/>
    <col min="6917" max="6917" width="7.19921875" style="490" customWidth="1"/>
    <col min="6918" max="6918" width="10" style="490" customWidth="1"/>
    <col min="6919" max="6919" width="10.19921875" style="490" customWidth="1"/>
    <col min="6920" max="6926" width="0" style="490" hidden="1" customWidth="1"/>
    <col min="6927" max="6931" width="9" style="490"/>
    <col min="6932" max="6932" width="12.5" style="490" customWidth="1"/>
    <col min="6933" max="6933" width="10.69921875" style="490" customWidth="1"/>
    <col min="6934" max="6934" width="10.69921875" style="490" bestFit="1" customWidth="1"/>
    <col min="6935" max="6935" width="10.69921875" style="490" customWidth="1"/>
    <col min="6936" max="6936" width="10.59765625" style="490" customWidth="1"/>
    <col min="6937" max="6937" width="9" style="490"/>
    <col min="6938" max="6938" width="10" style="490" customWidth="1"/>
    <col min="6939" max="7168" width="9" style="490"/>
    <col min="7169" max="7170" width="13.19921875" style="490" customWidth="1"/>
    <col min="7171" max="7172" width="13.5" style="490" customWidth="1"/>
    <col min="7173" max="7173" width="7.19921875" style="490" customWidth="1"/>
    <col min="7174" max="7174" width="10" style="490" customWidth="1"/>
    <col min="7175" max="7175" width="10.19921875" style="490" customWidth="1"/>
    <col min="7176" max="7182" width="0" style="490" hidden="1" customWidth="1"/>
    <col min="7183" max="7187" width="9" style="490"/>
    <col min="7188" max="7188" width="12.5" style="490" customWidth="1"/>
    <col min="7189" max="7189" width="10.69921875" style="490" customWidth="1"/>
    <col min="7190" max="7190" width="10.69921875" style="490" bestFit="1" customWidth="1"/>
    <col min="7191" max="7191" width="10.69921875" style="490" customWidth="1"/>
    <col min="7192" max="7192" width="10.59765625" style="490" customWidth="1"/>
    <col min="7193" max="7193" width="9" style="490"/>
    <col min="7194" max="7194" width="10" style="490" customWidth="1"/>
    <col min="7195" max="7424" width="9" style="490"/>
    <col min="7425" max="7426" width="13.19921875" style="490" customWidth="1"/>
    <col min="7427" max="7428" width="13.5" style="490" customWidth="1"/>
    <col min="7429" max="7429" width="7.19921875" style="490" customWidth="1"/>
    <col min="7430" max="7430" width="10" style="490" customWidth="1"/>
    <col min="7431" max="7431" width="10.19921875" style="490" customWidth="1"/>
    <col min="7432" max="7438" width="0" style="490" hidden="1" customWidth="1"/>
    <col min="7439" max="7443" width="9" style="490"/>
    <col min="7444" max="7444" width="12.5" style="490" customWidth="1"/>
    <col min="7445" max="7445" width="10.69921875" style="490" customWidth="1"/>
    <col min="7446" max="7446" width="10.69921875" style="490" bestFit="1" customWidth="1"/>
    <col min="7447" max="7447" width="10.69921875" style="490" customWidth="1"/>
    <col min="7448" max="7448" width="10.59765625" style="490" customWidth="1"/>
    <col min="7449" max="7449" width="9" style="490"/>
    <col min="7450" max="7450" width="10" style="490" customWidth="1"/>
    <col min="7451" max="7680" width="9" style="490"/>
    <col min="7681" max="7682" width="13.19921875" style="490" customWidth="1"/>
    <col min="7683" max="7684" width="13.5" style="490" customWidth="1"/>
    <col min="7685" max="7685" width="7.19921875" style="490" customWidth="1"/>
    <col min="7686" max="7686" width="10" style="490" customWidth="1"/>
    <col min="7687" max="7687" width="10.19921875" style="490" customWidth="1"/>
    <col min="7688" max="7694" width="0" style="490" hidden="1" customWidth="1"/>
    <col min="7695" max="7699" width="9" style="490"/>
    <col min="7700" max="7700" width="12.5" style="490" customWidth="1"/>
    <col min="7701" max="7701" width="10.69921875" style="490" customWidth="1"/>
    <col min="7702" max="7702" width="10.69921875" style="490" bestFit="1" customWidth="1"/>
    <col min="7703" max="7703" width="10.69921875" style="490" customWidth="1"/>
    <col min="7704" max="7704" width="10.59765625" style="490" customWidth="1"/>
    <col min="7705" max="7705" width="9" style="490"/>
    <col min="7706" max="7706" width="10" style="490" customWidth="1"/>
    <col min="7707" max="7936" width="9" style="490"/>
    <col min="7937" max="7938" width="13.19921875" style="490" customWidth="1"/>
    <col min="7939" max="7940" width="13.5" style="490" customWidth="1"/>
    <col min="7941" max="7941" width="7.19921875" style="490" customWidth="1"/>
    <col min="7942" max="7942" width="10" style="490" customWidth="1"/>
    <col min="7943" max="7943" width="10.19921875" style="490" customWidth="1"/>
    <col min="7944" max="7950" width="0" style="490" hidden="1" customWidth="1"/>
    <col min="7951" max="7955" width="9" style="490"/>
    <col min="7956" max="7956" width="12.5" style="490" customWidth="1"/>
    <col min="7957" max="7957" width="10.69921875" style="490" customWidth="1"/>
    <col min="7958" max="7958" width="10.69921875" style="490" bestFit="1" customWidth="1"/>
    <col min="7959" max="7959" width="10.69921875" style="490" customWidth="1"/>
    <col min="7960" max="7960" width="10.59765625" style="490" customWidth="1"/>
    <col min="7961" max="7961" width="9" style="490"/>
    <col min="7962" max="7962" width="10" style="490" customWidth="1"/>
    <col min="7963" max="8192" width="9" style="490"/>
    <col min="8193" max="8194" width="13.19921875" style="490" customWidth="1"/>
    <col min="8195" max="8196" width="13.5" style="490" customWidth="1"/>
    <col min="8197" max="8197" width="7.19921875" style="490" customWidth="1"/>
    <col min="8198" max="8198" width="10" style="490" customWidth="1"/>
    <col min="8199" max="8199" width="10.19921875" style="490" customWidth="1"/>
    <col min="8200" max="8206" width="0" style="490" hidden="1" customWidth="1"/>
    <col min="8207" max="8211" width="9" style="490"/>
    <col min="8212" max="8212" width="12.5" style="490" customWidth="1"/>
    <col min="8213" max="8213" width="10.69921875" style="490" customWidth="1"/>
    <col min="8214" max="8214" width="10.69921875" style="490" bestFit="1" customWidth="1"/>
    <col min="8215" max="8215" width="10.69921875" style="490" customWidth="1"/>
    <col min="8216" max="8216" width="10.59765625" style="490" customWidth="1"/>
    <col min="8217" max="8217" width="9" style="490"/>
    <col min="8218" max="8218" width="10" style="490" customWidth="1"/>
    <col min="8219" max="8448" width="9" style="490"/>
    <col min="8449" max="8450" width="13.19921875" style="490" customWidth="1"/>
    <col min="8451" max="8452" width="13.5" style="490" customWidth="1"/>
    <col min="8453" max="8453" width="7.19921875" style="490" customWidth="1"/>
    <col min="8454" max="8454" width="10" style="490" customWidth="1"/>
    <col min="8455" max="8455" width="10.19921875" style="490" customWidth="1"/>
    <col min="8456" max="8462" width="0" style="490" hidden="1" customWidth="1"/>
    <col min="8463" max="8467" width="9" style="490"/>
    <col min="8468" max="8468" width="12.5" style="490" customWidth="1"/>
    <col min="8469" max="8469" width="10.69921875" style="490" customWidth="1"/>
    <col min="8470" max="8470" width="10.69921875" style="490" bestFit="1" customWidth="1"/>
    <col min="8471" max="8471" width="10.69921875" style="490" customWidth="1"/>
    <col min="8472" max="8472" width="10.59765625" style="490" customWidth="1"/>
    <col min="8473" max="8473" width="9" style="490"/>
    <col min="8474" max="8474" width="10" style="490" customWidth="1"/>
    <col min="8475" max="8704" width="9" style="490"/>
    <col min="8705" max="8706" width="13.19921875" style="490" customWidth="1"/>
    <col min="8707" max="8708" width="13.5" style="490" customWidth="1"/>
    <col min="8709" max="8709" width="7.19921875" style="490" customWidth="1"/>
    <col min="8710" max="8710" width="10" style="490" customWidth="1"/>
    <col min="8711" max="8711" width="10.19921875" style="490" customWidth="1"/>
    <col min="8712" max="8718" width="0" style="490" hidden="1" customWidth="1"/>
    <col min="8719" max="8723" width="9" style="490"/>
    <col min="8724" max="8724" width="12.5" style="490" customWidth="1"/>
    <col min="8725" max="8725" width="10.69921875" style="490" customWidth="1"/>
    <col min="8726" max="8726" width="10.69921875" style="490" bestFit="1" customWidth="1"/>
    <col min="8727" max="8727" width="10.69921875" style="490" customWidth="1"/>
    <col min="8728" max="8728" width="10.59765625" style="490" customWidth="1"/>
    <col min="8729" max="8729" width="9" style="490"/>
    <col min="8730" max="8730" width="10" style="490" customWidth="1"/>
    <col min="8731" max="8960" width="9" style="490"/>
    <col min="8961" max="8962" width="13.19921875" style="490" customWidth="1"/>
    <col min="8963" max="8964" width="13.5" style="490" customWidth="1"/>
    <col min="8965" max="8965" width="7.19921875" style="490" customWidth="1"/>
    <col min="8966" max="8966" width="10" style="490" customWidth="1"/>
    <col min="8967" max="8967" width="10.19921875" style="490" customWidth="1"/>
    <col min="8968" max="8974" width="0" style="490" hidden="1" customWidth="1"/>
    <col min="8975" max="8979" width="9" style="490"/>
    <col min="8980" max="8980" width="12.5" style="490" customWidth="1"/>
    <col min="8981" max="8981" width="10.69921875" style="490" customWidth="1"/>
    <col min="8982" max="8982" width="10.69921875" style="490" bestFit="1" customWidth="1"/>
    <col min="8983" max="8983" width="10.69921875" style="490" customWidth="1"/>
    <col min="8984" max="8984" width="10.59765625" style="490" customWidth="1"/>
    <col min="8985" max="8985" width="9" style="490"/>
    <col min="8986" max="8986" width="10" style="490" customWidth="1"/>
    <col min="8987" max="9216" width="9" style="490"/>
    <col min="9217" max="9218" width="13.19921875" style="490" customWidth="1"/>
    <col min="9219" max="9220" width="13.5" style="490" customWidth="1"/>
    <col min="9221" max="9221" width="7.19921875" style="490" customWidth="1"/>
    <col min="9222" max="9222" width="10" style="490" customWidth="1"/>
    <col min="9223" max="9223" width="10.19921875" style="490" customWidth="1"/>
    <col min="9224" max="9230" width="0" style="490" hidden="1" customWidth="1"/>
    <col min="9231" max="9235" width="9" style="490"/>
    <col min="9236" max="9236" width="12.5" style="490" customWidth="1"/>
    <col min="9237" max="9237" width="10.69921875" style="490" customWidth="1"/>
    <col min="9238" max="9238" width="10.69921875" style="490" bestFit="1" customWidth="1"/>
    <col min="9239" max="9239" width="10.69921875" style="490" customWidth="1"/>
    <col min="9240" max="9240" width="10.59765625" style="490" customWidth="1"/>
    <col min="9241" max="9241" width="9" style="490"/>
    <col min="9242" max="9242" width="10" style="490" customWidth="1"/>
    <col min="9243" max="9472" width="9" style="490"/>
    <col min="9473" max="9474" width="13.19921875" style="490" customWidth="1"/>
    <col min="9475" max="9476" width="13.5" style="490" customWidth="1"/>
    <col min="9477" max="9477" width="7.19921875" style="490" customWidth="1"/>
    <col min="9478" max="9478" width="10" style="490" customWidth="1"/>
    <col min="9479" max="9479" width="10.19921875" style="490" customWidth="1"/>
    <col min="9480" max="9486" width="0" style="490" hidden="1" customWidth="1"/>
    <col min="9487" max="9491" width="9" style="490"/>
    <col min="9492" max="9492" width="12.5" style="490" customWidth="1"/>
    <col min="9493" max="9493" width="10.69921875" style="490" customWidth="1"/>
    <col min="9494" max="9494" width="10.69921875" style="490" bestFit="1" customWidth="1"/>
    <col min="9495" max="9495" width="10.69921875" style="490" customWidth="1"/>
    <col min="9496" max="9496" width="10.59765625" style="490" customWidth="1"/>
    <col min="9497" max="9497" width="9" style="490"/>
    <col min="9498" max="9498" width="10" style="490" customWidth="1"/>
    <col min="9499" max="9728" width="9" style="490"/>
    <col min="9729" max="9730" width="13.19921875" style="490" customWidth="1"/>
    <col min="9731" max="9732" width="13.5" style="490" customWidth="1"/>
    <col min="9733" max="9733" width="7.19921875" style="490" customWidth="1"/>
    <col min="9734" max="9734" width="10" style="490" customWidth="1"/>
    <col min="9735" max="9735" width="10.19921875" style="490" customWidth="1"/>
    <col min="9736" max="9742" width="0" style="490" hidden="1" customWidth="1"/>
    <col min="9743" max="9747" width="9" style="490"/>
    <col min="9748" max="9748" width="12.5" style="490" customWidth="1"/>
    <col min="9749" max="9749" width="10.69921875" style="490" customWidth="1"/>
    <col min="9750" max="9750" width="10.69921875" style="490" bestFit="1" customWidth="1"/>
    <col min="9751" max="9751" width="10.69921875" style="490" customWidth="1"/>
    <col min="9752" max="9752" width="10.59765625" style="490" customWidth="1"/>
    <col min="9753" max="9753" width="9" style="490"/>
    <col min="9754" max="9754" width="10" style="490" customWidth="1"/>
    <col min="9755" max="9984" width="9" style="490"/>
    <col min="9985" max="9986" width="13.19921875" style="490" customWidth="1"/>
    <col min="9987" max="9988" width="13.5" style="490" customWidth="1"/>
    <col min="9989" max="9989" width="7.19921875" style="490" customWidth="1"/>
    <col min="9990" max="9990" width="10" style="490" customWidth="1"/>
    <col min="9991" max="9991" width="10.19921875" style="490" customWidth="1"/>
    <col min="9992" max="9998" width="0" style="490" hidden="1" customWidth="1"/>
    <col min="9999" max="10003" width="9" style="490"/>
    <col min="10004" max="10004" width="12.5" style="490" customWidth="1"/>
    <col min="10005" max="10005" width="10.69921875" style="490" customWidth="1"/>
    <col min="10006" max="10006" width="10.69921875" style="490" bestFit="1" customWidth="1"/>
    <col min="10007" max="10007" width="10.69921875" style="490" customWidth="1"/>
    <col min="10008" max="10008" width="10.59765625" style="490" customWidth="1"/>
    <col min="10009" max="10009" width="9" style="490"/>
    <col min="10010" max="10010" width="10" style="490" customWidth="1"/>
    <col min="10011" max="10240" width="9" style="490"/>
    <col min="10241" max="10242" width="13.19921875" style="490" customWidth="1"/>
    <col min="10243" max="10244" width="13.5" style="490" customWidth="1"/>
    <col min="10245" max="10245" width="7.19921875" style="490" customWidth="1"/>
    <col min="10246" max="10246" width="10" style="490" customWidth="1"/>
    <col min="10247" max="10247" width="10.19921875" style="490" customWidth="1"/>
    <col min="10248" max="10254" width="0" style="490" hidden="1" customWidth="1"/>
    <col min="10255" max="10259" width="9" style="490"/>
    <col min="10260" max="10260" width="12.5" style="490" customWidth="1"/>
    <col min="10261" max="10261" width="10.69921875" style="490" customWidth="1"/>
    <col min="10262" max="10262" width="10.69921875" style="490" bestFit="1" customWidth="1"/>
    <col min="10263" max="10263" width="10.69921875" style="490" customWidth="1"/>
    <col min="10264" max="10264" width="10.59765625" style="490" customWidth="1"/>
    <col min="10265" max="10265" width="9" style="490"/>
    <col min="10266" max="10266" width="10" style="490" customWidth="1"/>
    <col min="10267" max="10496" width="9" style="490"/>
    <col min="10497" max="10498" width="13.19921875" style="490" customWidth="1"/>
    <col min="10499" max="10500" width="13.5" style="490" customWidth="1"/>
    <col min="10501" max="10501" width="7.19921875" style="490" customWidth="1"/>
    <col min="10502" max="10502" width="10" style="490" customWidth="1"/>
    <col min="10503" max="10503" width="10.19921875" style="490" customWidth="1"/>
    <col min="10504" max="10510" width="0" style="490" hidden="1" customWidth="1"/>
    <col min="10511" max="10515" width="9" style="490"/>
    <col min="10516" max="10516" width="12.5" style="490" customWidth="1"/>
    <col min="10517" max="10517" width="10.69921875" style="490" customWidth="1"/>
    <col min="10518" max="10518" width="10.69921875" style="490" bestFit="1" customWidth="1"/>
    <col min="10519" max="10519" width="10.69921875" style="490" customWidth="1"/>
    <col min="10520" max="10520" width="10.59765625" style="490" customWidth="1"/>
    <col min="10521" max="10521" width="9" style="490"/>
    <col min="10522" max="10522" width="10" style="490" customWidth="1"/>
    <col min="10523" max="10752" width="9" style="490"/>
    <col min="10753" max="10754" width="13.19921875" style="490" customWidth="1"/>
    <col min="10755" max="10756" width="13.5" style="490" customWidth="1"/>
    <col min="10757" max="10757" width="7.19921875" style="490" customWidth="1"/>
    <col min="10758" max="10758" width="10" style="490" customWidth="1"/>
    <col min="10759" max="10759" width="10.19921875" style="490" customWidth="1"/>
    <col min="10760" max="10766" width="0" style="490" hidden="1" customWidth="1"/>
    <col min="10767" max="10771" width="9" style="490"/>
    <col min="10772" max="10772" width="12.5" style="490" customWidth="1"/>
    <col min="10773" max="10773" width="10.69921875" style="490" customWidth="1"/>
    <col min="10774" max="10774" width="10.69921875" style="490" bestFit="1" customWidth="1"/>
    <col min="10775" max="10775" width="10.69921875" style="490" customWidth="1"/>
    <col min="10776" max="10776" width="10.59765625" style="490" customWidth="1"/>
    <col min="10777" max="10777" width="9" style="490"/>
    <col min="10778" max="10778" width="10" style="490" customWidth="1"/>
    <col min="10779" max="11008" width="9" style="490"/>
    <col min="11009" max="11010" width="13.19921875" style="490" customWidth="1"/>
    <col min="11011" max="11012" width="13.5" style="490" customWidth="1"/>
    <col min="11013" max="11013" width="7.19921875" style="490" customWidth="1"/>
    <col min="11014" max="11014" width="10" style="490" customWidth="1"/>
    <col min="11015" max="11015" width="10.19921875" style="490" customWidth="1"/>
    <col min="11016" max="11022" width="0" style="490" hidden="1" customWidth="1"/>
    <col min="11023" max="11027" width="9" style="490"/>
    <col min="11028" max="11028" width="12.5" style="490" customWidth="1"/>
    <col min="11029" max="11029" width="10.69921875" style="490" customWidth="1"/>
    <col min="11030" max="11030" width="10.69921875" style="490" bestFit="1" customWidth="1"/>
    <col min="11031" max="11031" width="10.69921875" style="490" customWidth="1"/>
    <col min="11032" max="11032" width="10.59765625" style="490" customWidth="1"/>
    <col min="11033" max="11033" width="9" style="490"/>
    <col min="11034" max="11034" width="10" style="490" customWidth="1"/>
    <col min="11035" max="11264" width="9" style="490"/>
    <col min="11265" max="11266" width="13.19921875" style="490" customWidth="1"/>
    <col min="11267" max="11268" width="13.5" style="490" customWidth="1"/>
    <col min="11269" max="11269" width="7.19921875" style="490" customWidth="1"/>
    <col min="11270" max="11270" width="10" style="490" customWidth="1"/>
    <col min="11271" max="11271" width="10.19921875" style="490" customWidth="1"/>
    <col min="11272" max="11278" width="0" style="490" hidden="1" customWidth="1"/>
    <col min="11279" max="11283" width="9" style="490"/>
    <col min="11284" max="11284" width="12.5" style="490" customWidth="1"/>
    <col min="11285" max="11285" width="10.69921875" style="490" customWidth="1"/>
    <col min="11286" max="11286" width="10.69921875" style="490" bestFit="1" customWidth="1"/>
    <col min="11287" max="11287" width="10.69921875" style="490" customWidth="1"/>
    <col min="11288" max="11288" width="10.59765625" style="490" customWidth="1"/>
    <col min="11289" max="11289" width="9" style="490"/>
    <col min="11290" max="11290" width="10" style="490" customWidth="1"/>
    <col min="11291" max="11520" width="9" style="490"/>
    <col min="11521" max="11522" width="13.19921875" style="490" customWidth="1"/>
    <col min="11523" max="11524" width="13.5" style="490" customWidth="1"/>
    <col min="11525" max="11525" width="7.19921875" style="490" customWidth="1"/>
    <col min="11526" max="11526" width="10" style="490" customWidth="1"/>
    <col min="11527" max="11527" width="10.19921875" style="490" customWidth="1"/>
    <col min="11528" max="11534" width="0" style="490" hidden="1" customWidth="1"/>
    <col min="11535" max="11539" width="9" style="490"/>
    <col min="11540" max="11540" width="12.5" style="490" customWidth="1"/>
    <col min="11541" max="11541" width="10.69921875" style="490" customWidth="1"/>
    <col min="11542" max="11542" width="10.69921875" style="490" bestFit="1" customWidth="1"/>
    <col min="11543" max="11543" width="10.69921875" style="490" customWidth="1"/>
    <col min="11544" max="11544" width="10.59765625" style="490" customWidth="1"/>
    <col min="11545" max="11545" width="9" style="490"/>
    <col min="11546" max="11546" width="10" style="490" customWidth="1"/>
    <col min="11547" max="11776" width="9" style="490"/>
    <col min="11777" max="11778" width="13.19921875" style="490" customWidth="1"/>
    <col min="11779" max="11780" width="13.5" style="490" customWidth="1"/>
    <col min="11781" max="11781" width="7.19921875" style="490" customWidth="1"/>
    <col min="11782" max="11782" width="10" style="490" customWidth="1"/>
    <col min="11783" max="11783" width="10.19921875" style="490" customWidth="1"/>
    <col min="11784" max="11790" width="0" style="490" hidden="1" customWidth="1"/>
    <col min="11791" max="11795" width="9" style="490"/>
    <col min="11796" max="11796" width="12.5" style="490" customWidth="1"/>
    <col min="11797" max="11797" width="10.69921875" style="490" customWidth="1"/>
    <col min="11798" max="11798" width="10.69921875" style="490" bestFit="1" customWidth="1"/>
    <col min="11799" max="11799" width="10.69921875" style="490" customWidth="1"/>
    <col min="11800" max="11800" width="10.59765625" style="490" customWidth="1"/>
    <col min="11801" max="11801" width="9" style="490"/>
    <col min="11802" max="11802" width="10" style="490" customWidth="1"/>
    <col min="11803" max="12032" width="9" style="490"/>
    <col min="12033" max="12034" width="13.19921875" style="490" customWidth="1"/>
    <col min="12035" max="12036" width="13.5" style="490" customWidth="1"/>
    <col min="12037" max="12037" width="7.19921875" style="490" customWidth="1"/>
    <col min="12038" max="12038" width="10" style="490" customWidth="1"/>
    <col min="12039" max="12039" width="10.19921875" style="490" customWidth="1"/>
    <col min="12040" max="12046" width="0" style="490" hidden="1" customWidth="1"/>
    <col min="12047" max="12051" width="9" style="490"/>
    <col min="12052" max="12052" width="12.5" style="490" customWidth="1"/>
    <col min="12053" max="12053" width="10.69921875" style="490" customWidth="1"/>
    <col min="12054" max="12054" width="10.69921875" style="490" bestFit="1" customWidth="1"/>
    <col min="12055" max="12055" width="10.69921875" style="490" customWidth="1"/>
    <col min="12056" max="12056" width="10.59765625" style="490" customWidth="1"/>
    <col min="12057" max="12057" width="9" style="490"/>
    <col min="12058" max="12058" width="10" style="490" customWidth="1"/>
    <col min="12059" max="12288" width="9" style="490"/>
    <col min="12289" max="12290" width="13.19921875" style="490" customWidth="1"/>
    <col min="12291" max="12292" width="13.5" style="490" customWidth="1"/>
    <col min="12293" max="12293" width="7.19921875" style="490" customWidth="1"/>
    <col min="12294" max="12294" width="10" style="490" customWidth="1"/>
    <col min="12295" max="12295" width="10.19921875" style="490" customWidth="1"/>
    <col min="12296" max="12302" width="0" style="490" hidden="1" customWidth="1"/>
    <col min="12303" max="12307" width="9" style="490"/>
    <col min="12308" max="12308" width="12.5" style="490" customWidth="1"/>
    <col min="12309" max="12309" width="10.69921875" style="490" customWidth="1"/>
    <col min="12310" max="12310" width="10.69921875" style="490" bestFit="1" customWidth="1"/>
    <col min="12311" max="12311" width="10.69921875" style="490" customWidth="1"/>
    <col min="12312" max="12312" width="10.59765625" style="490" customWidth="1"/>
    <col min="12313" max="12313" width="9" style="490"/>
    <col min="12314" max="12314" width="10" style="490" customWidth="1"/>
    <col min="12315" max="12544" width="9" style="490"/>
    <col min="12545" max="12546" width="13.19921875" style="490" customWidth="1"/>
    <col min="12547" max="12548" width="13.5" style="490" customWidth="1"/>
    <col min="12549" max="12549" width="7.19921875" style="490" customWidth="1"/>
    <col min="12550" max="12550" width="10" style="490" customWidth="1"/>
    <col min="12551" max="12551" width="10.19921875" style="490" customWidth="1"/>
    <col min="12552" max="12558" width="0" style="490" hidden="1" customWidth="1"/>
    <col min="12559" max="12563" width="9" style="490"/>
    <col min="12564" max="12564" width="12.5" style="490" customWidth="1"/>
    <col min="12565" max="12565" width="10.69921875" style="490" customWidth="1"/>
    <col min="12566" max="12566" width="10.69921875" style="490" bestFit="1" customWidth="1"/>
    <col min="12567" max="12567" width="10.69921875" style="490" customWidth="1"/>
    <col min="12568" max="12568" width="10.59765625" style="490" customWidth="1"/>
    <col min="12569" max="12569" width="9" style="490"/>
    <col min="12570" max="12570" width="10" style="490" customWidth="1"/>
    <col min="12571" max="12800" width="9" style="490"/>
    <col min="12801" max="12802" width="13.19921875" style="490" customWidth="1"/>
    <col min="12803" max="12804" width="13.5" style="490" customWidth="1"/>
    <col min="12805" max="12805" width="7.19921875" style="490" customWidth="1"/>
    <col min="12806" max="12806" width="10" style="490" customWidth="1"/>
    <col min="12807" max="12807" width="10.19921875" style="490" customWidth="1"/>
    <col min="12808" max="12814" width="0" style="490" hidden="1" customWidth="1"/>
    <col min="12815" max="12819" width="9" style="490"/>
    <col min="12820" max="12820" width="12.5" style="490" customWidth="1"/>
    <col min="12821" max="12821" width="10.69921875" style="490" customWidth="1"/>
    <col min="12822" max="12822" width="10.69921875" style="490" bestFit="1" customWidth="1"/>
    <col min="12823" max="12823" width="10.69921875" style="490" customWidth="1"/>
    <col min="12824" max="12824" width="10.59765625" style="490" customWidth="1"/>
    <col min="12825" max="12825" width="9" style="490"/>
    <col min="12826" max="12826" width="10" style="490" customWidth="1"/>
    <col min="12827" max="13056" width="9" style="490"/>
    <col min="13057" max="13058" width="13.19921875" style="490" customWidth="1"/>
    <col min="13059" max="13060" width="13.5" style="490" customWidth="1"/>
    <col min="13061" max="13061" width="7.19921875" style="490" customWidth="1"/>
    <col min="13062" max="13062" width="10" style="490" customWidth="1"/>
    <col min="13063" max="13063" width="10.19921875" style="490" customWidth="1"/>
    <col min="13064" max="13070" width="0" style="490" hidden="1" customWidth="1"/>
    <col min="13071" max="13075" width="9" style="490"/>
    <col min="13076" max="13076" width="12.5" style="490" customWidth="1"/>
    <col min="13077" max="13077" width="10.69921875" style="490" customWidth="1"/>
    <col min="13078" max="13078" width="10.69921875" style="490" bestFit="1" customWidth="1"/>
    <col min="13079" max="13079" width="10.69921875" style="490" customWidth="1"/>
    <col min="13080" max="13080" width="10.59765625" style="490" customWidth="1"/>
    <col min="13081" max="13081" width="9" style="490"/>
    <col min="13082" max="13082" width="10" style="490" customWidth="1"/>
    <col min="13083" max="13312" width="9" style="490"/>
    <col min="13313" max="13314" width="13.19921875" style="490" customWidth="1"/>
    <col min="13315" max="13316" width="13.5" style="490" customWidth="1"/>
    <col min="13317" max="13317" width="7.19921875" style="490" customWidth="1"/>
    <col min="13318" max="13318" width="10" style="490" customWidth="1"/>
    <col min="13319" max="13319" width="10.19921875" style="490" customWidth="1"/>
    <col min="13320" max="13326" width="0" style="490" hidden="1" customWidth="1"/>
    <col min="13327" max="13331" width="9" style="490"/>
    <col min="13332" max="13332" width="12.5" style="490" customWidth="1"/>
    <col min="13333" max="13333" width="10.69921875" style="490" customWidth="1"/>
    <col min="13334" max="13334" width="10.69921875" style="490" bestFit="1" customWidth="1"/>
    <col min="13335" max="13335" width="10.69921875" style="490" customWidth="1"/>
    <col min="13336" max="13336" width="10.59765625" style="490" customWidth="1"/>
    <col min="13337" max="13337" width="9" style="490"/>
    <col min="13338" max="13338" width="10" style="490" customWidth="1"/>
    <col min="13339" max="13568" width="9" style="490"/>
    <col min="13569" max="13570" width="13.19921875" style="490" customWidth="1"/>
    <col min="13571" max="13572" width="13.5" style="490" customWidth="1"/>
    <col min="13573" max="13573" width="7.19921875" style="490" customWidth="1"/>
    <col min="13574" max="13574" width="10" style="490" customWidth="1"/>
    <col min="13575" max="13575" width="10.19921875" style="490" customWidth="1"/>
    <col min="13576" max="13582" width="0" style="490" hidden="1" customWidth="1"/>
    <col min="13583" max="13587" width="9" style="490"/>
    <col min="13588" max="13588" width="12.5" style="490" customWidth="1"/>
    <col min="13589" max="13589" width="10.69921875" style="490" customWidth="1"/>
    <col min="13590" max="13590" width="10.69921875" style="490" bestFit="1" customWidth="1"/>
    <col min="13591" max="13591" width="10.69921875" style="490" customWidth="1"/>
    <col min="13592" max="13592" width="10.59765625" style="490" customWidth="1"/>
    <col min="13593" max="13593" width="9" style="490"/>
    <col min="13594" max="13594" width="10" style="490" customWidth="1"/>
    <col min="13595" max="13824" width="9" style="490"/>
    <col min="13825" max="13826" width="13.19921875" style="490" customWidth="1"/>
    <col min="13827" max="13828" width="13.5" style="490" customWidth="1"/>
    <col min="13829" max="13829" width="7.19921875" style="490" customWidth="1"/>
    <col min="13830" max="13830" width="10" style="490" customWidth="1"/>
    <col min="13831" max="13831" width="10.19921875" style="490" customWidth="1"/>
    <col min="13832" max="13838" width="0" style="490" hidden="1" customWidth="1"/>
    <col min="13839" max="13843" width="9" style="490"/>
    <col min="13844" max="13844" width="12.5" style="490" customWidth="1"/>
    <col min="13845" max="13845" width="10.69921875" style="490" customWidth="1"/>
    <col min="13846" max="13846" width="10.69921875" style="490" bestFit="1" customWidth="1"/>
    <col min="13847" max="13847" width="10.69921875" style="490" customWidth="1"/>
    <col min="13848" max="13848" width="10.59765625" style="490" customWidth="1"/>
    <col min="13849" max="13849" width="9" style="490"/>
    <col min="13850" max="13850" width="10" style="490" customWidth="1"/>
    <col min="13851" max="14080" width="9" style="490"/>
    <col min="14081" max="14082" width="13.19921875" style="490" customWidth="1"/>
    <col min="14083" max="14084" width="13.5" style="490" customWidth="1"/>
    <col min="14085" max="14085" width="7.19921875" style="490" customWidth="1"/>
    <col min="14086" max="14086" width="10" style="490" customWidth="1"/>
    <col min="14087" max="14087" width="10.19921875" style="490" customWidth="1"/>
    <col min="14088" max="14094" width="0" style="490" hidden="1" customWidth="1"/>
    <col min="14095" max="14099" width="9" style="490"/>
    <col min="14100" max="14100" width="12.5" style="490" customWidth="1"/>
    <col min="14101" max="14101" width="10.69921875" style="490" customWidth="1"/>
    <col min="14102" max="14102" width="10.69921875" style="490" bestFit="1" customWidth="1"/>
    <col min="14103" max="14103" width="10.69921875" style="490" customWidth="1"/>
    <col min="14104" max="14104" width="10.59765625" style="490" customWidth="1"/>
    <col min="14105" max="14105" width="9" style="490"/>
    <col min="14106" max="14106" width="10" style="490" customWidth="1"/>
    <col min="14107" max="14336" width="9" style="490"/>
    <col min="14337" max="14338" width="13.19921875" style="490" customWidth="1"/>
    <col min="14339" max="14340" width="13.5" style="490" customWidth="1"/>
    <col min="14341" max="14341" width="7.19921875" style="490" customWidth="1"/>
    <col min="14342" max="14342" width="10" style="490" customWidth="1"/>
    <col min="14343" max="14343" width="10.19921875" style="490" customWidth="1"/>
    <col min="14344" max="14350" width="0" style="490" hidden="1" customWidth="1"/>
    <col min="14351" max="14355" width="9" style="490"/>
    <col min="14356" max="14356" width="12.5" style="490" customWidth="1"/>
    <col min="14357" max="14357" width="10.69921875" style="490" customWidth="1"/>
    <col min="14358" max="14358" width="10.69921875" style="490" bestFit="1" customWidth="1"/>
    <col min="14359" max="14359" width="10.69921875" style="490" customWidth="1"/>
    <col min="14360" max="14360" width="10.59765625" style="490" customWidth="1"/>
    <col min="14361" max="14361" width="9" style="490"/>
    <col min="14362" max="14362" width="10" style="490" customWidth="1"/>
    <col min="14363" max="14592" width="9" style="490"/>
    <col min="14593" max="14594" width="13.19921875" style="490" customWidth="1"/>
    <col min="14595" max="14596" width="13.5" style="490" customWidth="1"/>
    <col min="14597" max="14597" width="7.19921875" style="490" customWidth="1"/>
    <col min="14598" max="14598" width="10" style="490" customWidth="1"/>
    <col min="14599" max="14599" width="10.19921875" style="490" customWidth="1"/>
    <col min="14600" max="14606" width="0" style="490" hidden="1" customWidth="1"/>
    <col min="14607" max="14611" width="9" style="490"/>
    <col min="14612" max="14612" width="12.5" style="490" customWidth="1"/>
    <col min="14613" max="14613" width="10.69921875" style="490" customWidth="1"/>
    <col min="14614" max="14614" width="10.69921875" style="490" bestFit="1" customWidth="1"/>
    <col min="14615" max="14615" width="10.69921875" style="490" customWidth="1"/>
    <col min="14616" max="14616" width="10.59765625" style="490" customWidth="1"/>
    <col min="14617" max="14617" width="9" style="490"/>
    <col min="14618" max="14618" width="10" style="490" customWidth="1"/>
    <col min="14619" max="14848" width="9" style="490"/>
    <col min="14849" max="14850" width="13.19921875" style="490" customWidth="1"/>
    <col min="14851" max="14852" width="13.5" style="490" customWidth="1"/>
    <col min="14853" max="14853" width="7.19921875" style="490" customWidth="1"/>
    <col min="14854" max="14854" width="10" style="490" customWidth="1"/>
    <col min="14855" max="14855" width="10.19921875" style="490" customWidth="1"/>
    <col min="14856" max="14862" width="0" style="490" hidden="1" customWidth="1"/>
    <col min="14863" max="14867" width="9" style="490"/>
    <col min="14868" max="14868" width="12.5" style="490" customWidth="1"/>
    <col min="14869" max="14869" width="10.69921875" style="490" customWidth="1"/>
    <col min="14870" max="14870" width="10.69921875" style="490" bestFit="1" customWidth="1"/>
    <col min="14871" max="14871" width="10.69921875" style="490" customWidth="1"/>
    <col min="14872" max="14872" width="10.59765625" style="490" customWidth="1"/>
    <col min="14873" max="14873" width="9" style="490"/>
    <col min="14874" max="14874" width="10" style="490" customWidth="1"/>
    <col min="14875" max="15104" width="9" style="490"/>
    <col min="15105" max="15106" width="13.19921875" style="490" customWidth="1"/>
    <col min="15107" max="15108" width="13.5" style="490" customWidth="1"/>
    <col min="15109" max="15109" width="7.19921875" style="490" customWidth="1"/>
    <col min="15110" max="15110" width="10" style="490" customWidth="1"/>
    <col min="15111" max="15111" width="10.19921875" style="490" customWidth="1"/>
    <col min="15112" max="15118" width="0" style="490" hidden="1" customWidth="1"/>
    <col min="15119" max="15123" width="9" style="490"/>
    <col min="15124" max="15124" width="12.5" style="490" customWidth="1"/>
    <col min="15125" max="15125" width="10.69921875" style="490" customWidth="1"/>
    <col min="15126" max="15126" width="10.69921875" style="490" bestFit="1" customWidth="1"/>
    <col min="15127" max="15127" width="10.69921875" style="490" customWidth="1"/>
    <col min="15128" max="15128" width="10.59765625" style="490" customWidth="1"/>
    <col min="15129" max="15129" width="9" style="490"/>
    <col min="15130" max="15130" width="10" style="490" customWidth="1"/>
    <col min="15131" max="15360" width="9" style="490"/>
    <col min="15361" max="15362" width="13.19921875" style="490" customWidth="1"/>
    <col min="15363" max="15364" width="13.5" style="490" customWidth="1"/>
    <col min="15365" max="15365" width="7.19921875" style="490" customWidth="1"/>
    <col min="15366" max="15366" width="10" style="490" customWidth="1"/>
    <col min="15367" max="15367" width="10.19921875" style="490" customWidth="1"/>
    <col min="15368" max="15374" width="0" style="490" hidden="1" customWidth="1"/>
    <col min="15375" max="15379" width="9" style="490"/>
    <col min="15380" max="15380" width="12.5" style="490" customWidth="1"/>
    <col min="15381" max="15381" width="10.69921875" style="490" customWidth="1"/>
    <col min="15382" max="15382" width="10.69921875" style="490" bestFit="1" customWidth="1"/>
    <col min="15383" max="15383" width="10.69921875" style="490" customWidth="1"/>
    <col min="15384" max="15384" width="10.59765625" style="490" customWidth="1"/>
    <col min="15385" max="15385" width="9" style="490"/>
    <col min="15386" max="15386" width="10" style="490" customWidth="1"/>
    <col min="15387" max="15616" width="9" style="490"/>
    <col min="15617" max="15618" width="13.19921875" style="490" customWidth="1"/>
    <col min="15619" max="15620" width="13.5" style="490" customWidth="1"/>
    <col min="15621" max="15621" width="7.19921875" style="490" customWidth="1"/>
    <col min="15622" max="15622" width="10" style="490" customWidth="1"/>
    <col min="15623" max="15623" width="10.19921875" style="490" customWidth="1"/>
    <col min="15624" max="15630" width="0" style="490" hidden="1" customWidth="1"/>
    <col min="15631" max="15635" width="9" style="490"/>
    <col min="15636" max="15636" width="12.5" style="490" customWidth="1"/>
    <col min="15637" max="15637" width="10.69921875" style="490" customWidth="1"/>
    <col min="15638" max="15638" width="10.69921875" style="490" bestFit="1" customWidth="1"/>
    <col min="15639" max="15639" width="10.69921875" style="490" customWidth="1"/>
    <col min="15640" max="15640" width="10.59765625" style="490" customWidth="1"/>
    <col min="15641" max="15641" width="9" style="490"/>
    <col min="15642" max="15642" width="10" style="490" customWidth="1"/>
    <col min="15643" max="15872" width="9" style="490"/>
    <col min="15873" max="15874" width="13.19921875" style="490" customWidth="1"/>
    <col min="15875" max="15876" width="13.5" style="490" customWidth="1"/>
    <col min="15877" max="15877" width="7.19921875" style="490" customWidth="1"/>
    <col min="15878" max="15878" width="10" style="490" customWidth="1"/>
    <col min="15879" max="15879" width="10.19921875" style="490" customWidth="1"/>
    <col min="15880" max="15886" width="0" style="490" hidden="1" customWidth="1"/>
    <col min="15887" max="15891" width="9" style="490"/>
    <col min="15892" max="15892" width="12.5" style="490" customWidth="1"/>
    <col min="15893" max="15893" width="10.69921875" style="490" customWidth="1"/>
    <col min="15894" max="15894" width="10.69921875" style="490" bestFit="1" customWidth="1"/>
    <col min="15895" max="15895" width="10.69921875" style="490" customWidth="1"/>
    <col min="15896" max="15896" width="10.59765625" style="490" customWidth="1"/>
    <col min="15897" max="15897" width="9" style="490"/>
    <col min="15898" max="15898" width="10" style="490" customWidth="1"/>
    <col min="15899" max="16128" width="9" style="490"/>
    <col min="16129" max="16130" width="13.19921875" style="490" customWidth="1"/>
    <col min="16131" max="16132" width="13.5" style="490" customWidth="1"/>
    <col min="16133" max="16133" width="7.19921875" style="490" customWidth="1"/>
    <col min="16134" max="16134" width="10" style="490" customWidth="1"/>
    <col min="16135" max="16135" width="10.19921875" style="490" customWidth="1"/>
    <col min="16136" max="16142" width="0" style="490" hidden="1" customWidth="1"/>
    <col min="16143" max="16147" width="9" style="490"/>
    <col min="16148" max="16148" width="12.5" style="490" customWidth="1"/>
    <col min="16149" max="16149" width="10.69921875" style="490" customWidth="1"/>
    <col min="16150" max="16150" width="10.69921875" style="490" bestFit="1" customWidth="1"/>
    <col min="16151" max="16151" width="10.69921875" style="490" customWidth="1"/>
    <col min="16152" max="16152" width="10.59765625" style="490" customWidth="1"/>
    <col min="16153" max="16153" width="9" style="490"/>
    <col min="16154" max="16154" width="10" style="490" customWidth="1"/>
    <col min="16155" max="16384" width="9" style="490"/>
  </cols>
  <sheetData>
    <row r="1" spans="1:23">
      <c r="A1" s="965" t="s">
        <v>1337</v>
      </c>
    </row>
    <row r="2" spans="1:23" ht="12" customHeight="1"/>
    <row r="3" spans="1:23" s="966" customFormat="1">
      <c r="A3" s="1737" t="s">
        <v>1336</v>
      </c>
      <c r="B3" s="1737"/>
      <c r="C3" s="1737"/>
      <c r="D3" s="1737"/>
      <c r="E3" s="1737"/>
      <c r="F3" s="1737"/>
      <c r="G3" s="1737"/>
      <c r="O3" s="983"/>
      <c r="P3" s="983"/>
      <c r="Q3" s="983"/>
      <c r="R3" s="983"/>
      <c r="S3" s="983"/>
      <c r="T3" s="983"/>
    </row>
    <row r="4" spans="1:23" ht="12.75" customHeight="1"/>
    <row r="5" spans="1:23">
      <c r="A5" s="1738" t="s">
        <v>402</v>
      </c>
      <c r="B5" s="1739" t="s">
        <v>926</v>
      </c>
      <c r="C5" s="1738" t="s">
        <v>692</v>
      </c>
      <c r="D5" s="1738"/>
      <c r="E5" s="1738"/>
      <c r="F5" s="1738" t="s">
        <v>923</v>
      </c>
      <c r="G5" s="1738"/>
    </row>
    <row r="6" spans="1:23">
      <c r="A6" s="1738"/>
      <c r="B6" s="1740"/>
      <c r="C6" s="1239" t="s">
        <v>414</v>
      </c>
      <c r="D6" s="1233" t="s">
        <v>415</v>
      </c>
      <c r="E6" s="1233" t="s">
        <v>405</v>
      </c>
      <c r="F6" s="1233" t="s">
        <v>924</v>
      </c>
      <c r="G6" s="1239" t="s">
        <v>925</v>
      </c>
      <c r="M6" s="984"/>
      <c r="N6" s="984" t="s">
        <v>1107</v>
      </c>
    </row>
    <row r="7" spans="1:23">
      <c r="A7" s="985" t="s">
        <v>1108</v>
      </c>
      <c r="B7" s="986"/>
      <c r="C7" s="986"/>
      <c r="D7" s="987"/>
      <c r="E7" s="988"/>
      <c r="F7" s="989"/>
      <c r="G7" s="975"/>
      <c r="M7" s="984" t="s">
        <v>409</v>
      </c>
      <c r="N7" s="984">
        <f>'[8]สัดส่วนไฟฟ้า 60'!B11*3.6</f>
        <v>0</v>
      </c>
      <c r="T7" s="982" t="s">
        <v>1064</v>
      </c>
    </row>
    <row r="8" spans="1:23">
      <c r="A8" s="985" t="s">
        <v>1109</v>
      </c>
      <c r="B8" s="986"/>
      <c r="C8" s="986"/>
      <c r="D8" s="987"/>
      <c r="E8" s="988"/>
      <c r="F8" s="990"/>
      <c r="G8" s="975"/>
      <c r="M8" s="984" t="s">
        <v>410</v>
      </c>
      <c r="N8" s="991">
        <f>D13</f>
        <v>0</v>
      </c>
      <c r="S8" s="982" t="s">
        <v>409</v>
      </c>
      <c r="T8" s="992">
        <f>'4.1.2การใช้ไฟฟ้า_63'!F20*3.6</f>
        <v>35064554.292000003</v>
      </c>
      <c r="W8" s="980"/>
    </row>
    <row r="9" spans="1:23">
      <c r="A9" s="985"/>
      <c r="B9" s="986"/>
      <c r="C9" s="986"/>
      <c r="D9" s="987"/>
      <c r="E9" s="988"/>
      <c r="F9" s="993"/>
      <c r="G9" s="975"/>
      <c r="M9" s="984"/>
      <c r="N9" s="984"/>
      <c r="S9" s="982" t="s">
        <v>410</v>
      </c>
      <c r="T9" s="994">
        <f>D13</f>
        <v>0</v>
      </c>
      <c r="V9" s="980"/>
    </row>
    <row r="10" spans="1:23">
      <c r="A10" s="995"/>
      <c r="B10" s="995"/>
      <c r="C10" s="995"/>
      <c r="D10" s="972"/>
      <c r="E10" s="996"/>
      <c r="F10" s="972"/>
      <c r="G10" s="975"/>
      <c r="M10" s="984"/>
      <c r="N10" s="984" t="s">
        <v>1110</v>
      </c>
    </row>
    <row r="11" spans="1:23">
      <c r="A11" s="995"/>
      <c r="B11" s="995"/>
      <c r="C11" s="995"/>
      <c r="D11" s="972"/>
      <c r="E11" s="996"/>
      <c r="F11" s="972"/>
      <c r="G11" s="975"/>
      <c r="M11" s="984" t="s">
        <v>409</v>
      </c>
      <c r="N11" s="984" t="e">
        <f>'[8]สัดส่วนไฟฟ้า 60'!#REF!*3.6</f>
        <v>#REF!</v>
      </c>
      <c r="T11" s="982" t="s">
        <v>1047</v>
      </c>
    </row>
    <row r="12" spans="1:23">
      <c r="A12" s="995"/>
      <c r="B12" s="995"/>
      <c r="C12" s="995"/>
      <c r="D12" s="972"/>
      <c r="E12" s="996"/>
      <c r="F12" s="972"/>
      <c r="G12" s="975"/>
      <c r="M12" s="984" t="s">
        <v>410</v>
      </c>
      <c r="N12" s="991" t="e">
        <f>#REF!</f>
        <v>#REF!</v>
      </c>
      <c r="S12" s="982" t="s">
        <v>409</v>
      </c>
      <c r="T12" s="992">
        <f>'[8]6.3.2) ไฟฟ้าปี 61'!F20*3.6</f>
        <v>0</v>
      </c>
      <c r="W12" s="980"/>
    </row>
    <row r="13" spans="1:23">
      <c r="A13" s="997" t="s">
        <v>355</v>
      </c>
      <c r="B13" s="998"/>
      <c r="C13" s="999"/>
      <c r="D13" s="1000">
        <f>'[8]เชื้อเพลิง 60'!Q24</f>
        <v>0</v>
      </c>
      <c r="E13" s="1001">
        <f>SUM(E7:E12)</f>
        <v>0</v>
      </c>
      <c r="F13" s="1001"/>
      <c r="G13" s="1002"/>
      <c r="S13" s="982" t="s">
        <v>410</v>
      </c>
      <c r="T13" s="994">
        <f>'[8]6.3.6) สัดส่วนเชื้อเพลิง 61'!D13</f>
        <v>0</v>
      </c>
      <c r="V13" s="980"/>
    </row>
  </sheetData>
  <mergeCells count="5">
    <mergeCell ref="A3:G3"/>
    <mergeCell ref="A5:A6"/>
    <mergeCell ref="B5:B6"/>
    <mergeCell ref="C5:E5"/>
    <mergeCell ref="F5:G5"/>
  </mergeCells>
  <pageMargins left="0.78740157480314965" right="0.59055118110236227" top="0.78740157480314965" bottom="0.59055118110236227" header="0.31496062992125984" footer="0.31496062992125984"/>
  <pageSetup paperSize="9" scale="99" firstPageNumber="16" orientation="portrait" r:id="rId1"/>
  <headerFooter>
    <oddFooter>&amp;C91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D28"/>
  <sheetViews>
    <sheetView showGridLines="0" view="pageBreakPreview" topLeftCell="A10" zoomScaleNormal="100" zoomScaleSheetLayoutView="100" workbookViewId="0">
      <selection activeCell="F14" sqref="F14"/>
    </sheetView>
  </sheetViews>
  <sheetFormatPr defaultColWidth="9" defaultRowHeight="24.6"/>
  <cols>
    <col min="1" max="1" width="19.5" style="703" customWidth="1"/>
    <col min="2" max="2" width="21.69921875" style="703" customWidth="1"/>
    <col min="3" max="3" width="19" style="703" customWidth="1"/>
    <col min="4" max="4" width="23.19921875" style="703" customWidth="1"/>
    <col min="5" max="5" width="9" style="703"/>
    <col min="6" max="6" width="12" style="703" bestFit="1" customWidth="1"/>
    <col min="7" max="16384" width="9" style="703"/>
  </cols>
  <sheetData>
    <row r="1" spans="1:4">
      <c r="A1" s="706"/>
      <c r="B1" s="707"/>
      <c r="C1" s="707"/>
      <c r="D1" s="708"/>
    </row>
    <row r="2" spans="1:4">
      <c r="A2" s="709"/>
      <c r="B2" s="704"/>
      <c r="C2" s="704"/>
      <c r="D2" s="710"/>
    </row>
    <row r="3" spans="1:4">
      <c r="A3" s="709"/>
      <c r="B3" s="704"/>
      <c r="C3" s="704"/>
      <c r="D3" s="710"/>
    </row>
    <row r="4" spans="1:4">
      <c r="A4" s="709"/>
      <c r="B4" s="704"/>
      <c r="C4" s="704"/>
      <c r="D4" s="710"/>
    </row>
    <row r="5" spans="1:4">
      <c r="A5" s="709"/>
      <c r="B5" s="704"/>
      <c r="C5" s="704"/>
      <c r="D5" s="710"/>
    </row>
    <row r="6" spans="1:4">
      <c r="A6" s="709"/>
      <c r="B6" s="704"/>
      <c r="C6" s="704"/>
      <c r="D6" s="710"/>
    </row>
    <row r="7" spans="1:4" ht="27">
      <c r="A7" s="1963" t="s">
        <v>135</v>
      </c>
      <c r="B7" s="1964"/>
      <c r="C7" s="1964"/>
      <c r="D7" s="1965"/>
    </row>
    <row r="8" spans="1:4" ht="27">
      <c r="A8" s="1963" t="s">
        <v>136</v>
      </c>
      <c r="B8" s="1964"/>
      <c r="C8" s="1964"/>
      <c r="D8" s="1965"/>
    </row>
    <row r="9" spans="1:4">
      <c r="A9" s="709"/>
      <c r="B9" s="704"/>
      <c r="C9" s="704"/>
      <c r="D9" s="710"/>
    </row>
    <row r="10" spans="1:4">
      <c r="A10" s="709"/>
      <c r="B10" s="704"/>
      <c r="C10" s="704"/>
      <c r="D10" s="710"/>
    </row>
    <row r="11" spans="1:4">
      <c r="A11" s="709"/>
      <c r="B11" s="704"/>
      <c r="C11" s="704"/>
      <c r="D11" s="710"/>
    </row>
    <row r="12" spans="1:4" ht="25.2" thickBot="1">
      <c r="A12" s="711"/>
      <c r="B12" s="712"/>
      <c r="C12" s="712"/>
      <c r="D12" s="713"/>
    </row>
    <row r="13" spans="1:4" ht="25.2" thickBot="1">
      <c r="A13" s="809" t="s">
        <v>1221</v>
      </c>
      <c r="B13" s="809"/>
      <c r="C13" s="808"/>
      <c r="D13" s="808"/>
    </row>
    <row r="14" spans="1:4">
      <c r="A14" s="706"/>
      <c r="B14" s="707"/>
      <c r="C14" s="707"/>
      <c r="D14" s="708"/>
    </row>
    <row r="15" spans="1:4">
      <c r="A15" s="709"/>
      <c r="B15" s="704"/>
      <c r="C15" s="704"/>
      <c r="D15" s="710"/>
    </row>
    <row r="16" spans="1:4">
      <c r="A16" s="709"/>
      <c r="B16" s="704"/>
      <c r="C16" s="704"/>
      <c r="D16" s="710"/>
    </row>
    <row r="17" spans="1:4">
      <c r="A17" s="709"/>
      <c r="B17" s="704"/>
      <c r="C17" s="704"/>
      <c r="D17" s="710"/>
    </row>
    <row r="18" spans="1:4">
      <c r="A18" s="709"/>
      <c r="B18" s="704"/>
      <c r="C18" s="704"/>
      <c r="D18" s="710"/>
    </row>
    <row r="19" spans="1:4">
      <c r="A19" s="709"/>
      <c r="B19" s="704"/>
      <c r="C19" s="704"/>
      <c r="D19" s="710"/>
    </row>
    <row r="20" spans="1:4" ht="27">
      <c r="A20" s="1963"/>
      <c r="B20" s="1964"/>
      <c r="C20" s="1964"/>
      <c r="D20" s="1965"/>
    </row>
    <row r="21" spans="1:4" ht="27">
      <c r="A21" s="1963"/>
      <c r="B21" s="1964"/>
      <c r="C21" s="1964"/>
      <c r="D21" s="1965"/>
    </row>
    <row r="22" spans="1:4">
      <c r="A22" s="709"/>
      <c r="B22" s="704"/>
      <c r="C22" s="704"/>
      <c r="D22" s="710"/>
    </row>
    <row r="23" spans="1:4">
      <c r="A23" s="709"/>
      <c r="B23" s="704"/>
      <c r="C23" s="704"/>
      <c r="D23" s="710"/>
    </row>
    <row r="24" spans="1:4">
      <c r="A24" s="709"/>
      <c r="B24" s="704"/>
      <c r="C24" s="704"/>
      <c r="D24" s="710"/>
    </row>
    <row r="25" spans="1:4" ht="25.2" thickBot="1">
      <c r="A25" s="711"/>
      <c r="B25" s="712"/>
      <c r="C25" s="712"/>
      <c r="D25" s="713"/>
    </row>
    <row r="26" spans="1:4">
      <c r="A26" s="809" t="s">
        <v>1319</v>
      </c>
      <c r="B26" s="714"/>
      <c r="C26" s="714"/>
      <c r="D26" s="714"/>
    </row>
    <row r="27" spans="1:4">
      <c r="A27" s="714" t="s">
        <v>1320</v>
      </c>
      <c r="B27" s="714"/>
      <c r="C27" s="714"/>
      <c r="D27" s="714"/>
    </row>
    <row r="28" spans="1:4">
      <c r="A28" s="1108"/>
    </row>
  </sheetData>
  <mergeCells count="8">
    <mergeCell ref="A21:B21"/>
    <mergeCell ref="C21:D21"/>
    <mergeCell ref="A7:B7"/>
    <mergeCell ref="A8:B8"/>
    <mergeCell ref="C7:D7"/>
    <mergeCell ref="C8:D8"/>
    <mergeCell ref="A20:B20"/>
    <mergeCell ref="C20:D20"/>
  </mergeCells>
  <phoneticPr fontId="5" type="noConversion"/>
  <pageMargins left="0.86614173228346458" right="0.31496062992125984" top="0.78740157480314965" bottom="0.59055118110236227" header="0.31496062992125984" footer="0.31496062992125984"/>
  <pageSetup paperSize="9" firstPageNumber="92" orientation="portrait" useFirstPageNumber="1" r:id="rId1"/>
  <headerFooter>
    <oddFooter>&amp;C &amp;P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</sheetPr>
  <dimension ref="A1:E29"/>
  <sheetViews>
    <sheetView showGridLines="0" view="pageBreakPreview" topLeftCell="A22" zoomScaleNormal="100" zoomScaleSheetLayoutView="100" workbookViewId="0">
      <selection activeCell="H11" sqref="H11"/>
    </sheetView>
  </sheetViews>
  <sheetFormatPr defaultColWidth="9" defaultRowHeight="24.6"/>
  <cols>
    <col min="1" max="1" width="21.59765625" style="41" customWidth="1"/>
    <col min="2" max="2" width="17.8984375" style="41" customWidth="1"/>
    <col min="3" max="3" width="15.59765625" style="41" customWidth="1"/>
    <col min="4" max="4" width="11.59765625" style="41" customWidth="1"/>
    <col min="5" max="5" width="12.3984375" style="41" customWidth="1"/>
    <col min="6" max="6" width="9" style="41"/>
    <col min="7" max="7" width="12" style="41" bestFit="1" customWidth="1"/>
    <col min="8" max="16384" width="9" style="41"/>
  </cols>
  <sheetData>
    <row r="1" spans="1:5" ht="25.2" thickBot="1">
      <c r="A1" s="65" t="s">
        <v>44</v>
      </c>
    </row>
    <row r="2" spans="1:5">
      <c r="A2" s="104"/>
      <c r="B2" s="105"/>
      <c r="C2" s="105"/>
      <c r="D2" s="105"/>
      <c r="E2" s="106"/>
    </row>
    <row r="3" spans="1:5">
      <c r="A3" s="107"/>
      <c r="B3" s="35"/>
      <c r="C3" s="35"/>
      <c r="D3" s="35"/>
      <c r="E3" s="36"/>
    </row>
    <row r="4" spans="1:5">
      <c r="A4" s="107"/>
      <c r="B4" s="35"/>
      <c r="C4" s="35"/>
      <c r="D4" s="35"/>
      <c r="E4" s="36"/>
    </row>
    <row r="5" spans="1:5">
      <c r="A5" s="107"/>
      <c r="B5" s="35"/>
      <c r="C5" s="35"/>
      <c r="D5" s="35"/>
      <c r="E5" s="36"/>
    </row>
    <row r="6" spans="1:5">
      <c r="A6" s="107"/>
      <c r="B6" s="35"/>
      <c r="C6" s="35"/>
      <c r="D6" s="35"/>
      <c r="E6" s="36"/>
    </row>
    <row r="7" spans="1:5" ht="33" customHeight="1">
      <c r="A7" s="1966"/>
      <c r="B7" s="1967"/>
      <c r="C7" s="1967"/>
      <c r="D7" s="1967"/>
      <c r="E7" s="1968"/>
    </row>
    <row r="8" spans="1:5">
      <c r="A8" s="107"/>
      <c r="B8" s="109"/>
      <c r="C8" s="109"/>
      <c r="D8" s="109"/>
      <c r="E8" s="36"/>
    </row>
    <row r="9" spans="1:5">
      <c r="A9" s="107"/>
      <c r="B9" s="35"/>
      <c r="C9" s="35"/>
      <c r="D9" s="35"/>
      <c r="E9" s="36"/>
    </row>
    <row r="10" spans="1:5">
      <c r="A10" s="107"/>
      <c r="B10" s="35"/>
      <c r="C10" s="35"/>
      <c r="D10" s="35"/>
      <c r="E10" s="36"/>
    </row>
    <row r="11" spans="1:5">
      <c r="A11" s="107"/>
      <c r="B11" s="35"/>
      <c r="C11" s="35"/>
      <c r="D11" s="35"/>
      <c r="E11" s="36"/>
    </row>
    <row r="12" spans="1:5">
      <c r="A12" s="107"/>
      <c r="B12" s="35"/>
      <c r="C12" s="35"/>
      <c r="D12" s="35"/>
      <c r="E12" s="36"/>
    </row>
    <row r="13" spans="1:5" ht="25.2" thickBot="1">
      <c r="A13" s="108"/>
      <c r="B13" s="38"/>
      <c r="C13" s="38"/>
      <c r="D13" s="38"/>
      <c r="E13" s="39"/>
    </row>
    <row r="14" spans="1:5" s="45" customFormat="1">
      <c r="A14" s="372" t="s">
        <v>1338</v>
      </c>
      <c r="B14" s="372"/>
      <c r="C14" s="372"/>
      <c r="D14" s="372"/>
      <c r="E14" s="372"/>
    </row>
    <row r="15" spans="1:5">
      <c r="A15" s="1107"/>
      <c r="B15" s="42"/>
      <c r="C15" s="42"/>
      <c r="D15" s="42"/>
      <c r="E15" s="42"/>
    </row>
    <row r="16" spans="1:5" ht="25.2" thickBot="1">
      <c r="A16" s="65" t="s">
        <v>45</v>
      </c>
    </row>
    <row r="17" spans="1:5">
      <c r="A17" s="104"/>
      <c r="B17" s="105"/>
      <c r="C17" s="105"/>
      <c r="D17" s="105"/>
      <c r="E17" s="106"/>
    </row>
    <row r="18" spans="1:5">
      <c r="A18" s="107"/>
      <c r="B18" s="35"/>
      <c r="C18" s="35"/>
      <c r="D18" s="35"/>
      <c r="E18" s="36"/>
    </row>
    <row r="19" spans="1:5">
      <c r="A19" s="107"/>
      <c r="B19" s="35"/>
      <c r="C19" s="35"/>
      <c r="D19" s="35"/>
      <c r="E19" s="36"/>
    </row>
    <row r="20" spans="1:5">
      <c r="A20" s="107"/>
      <c r="B20" s="35"/>
      <c r="C20" s="35"/>
      <c r="D20" s="35"/>
      <c r="E20" s="36"/>
    </row>
    <row r="21" spans="1:5">
      <c r="A21" s="107"/>
      <c r="B21" s="35"/>
      <c r="C21" s="35"/>
      <c r="D21" s="35"/>
      <c r="E21" s="36"/>
    </row>
    <row r="22" spans="1:5" ht="33" customHeight="1">
      <c r="A22" s="1966"/>
      <c r="B22" s="1967"/>
      <c r="C22" s="1967"/>
      <c r="D22" s="1967"/>
      <c r="E22" s="1968"/>
    </row>
    <row r="23" spans="1:5">
      <c r="A23" s="107"/>
      <c r="B23" s="109"/>
      <c r="C23" s="109"/>
      <c r="D23" s="109"/>
      <c r="E23" s="36"/>
    </row>
    <row r="24" spans="1:5">
      <c r="A24" s="107"/>
      <c r="B24" s="35"/>
      <c r="C24" s="35"/>
      <c r="D24" s="35"/>
      <c r="E24" s="36"/>
    </row>
    <row r="25" spans="1:5">
      <c r="A25" s="107"/>
      <c r="B25" s="35"/>
      <c r="C25" s="35"/>
      <c r="D25" s="35"/>
      <c r="E25" s="36"/>
    </row>
    <row r="26" spans="1:5">
      <c r="A26" s="107"/>
      <c r="B26" s="35"/>
      <c r="C26" s="35"/>
      <c r="D26" s="35"/>
      <c r="E26" s="36"/>
    </row>
    <row r="27" spans="1:5" ht="25.2" thickBot="1">
      <c r="A27" s="108"/>
      <c r="B27" s="38"/>
      <c r="C27" s="38"/>
      <c r="D27" s="38"/>
      <c r="E27" s="39"/>
    </row>
    <row r="28" spans="1:5" s="45" customFormat="1">
      <c r="A28" s="372" t="s">
        <v>1339</v>
      </c>
      <c r="B28" s="372"/>
      <c r="C28" s="372"/>
      <c r="D28" s="372"/>
      <c r="E28" s="372"/>
    </row>
    <row r="29" spans="1:5">
      <c r="A29" s="1108"/>
    </row>
  </sheetData>
  <mergeCells count="2">
    <mergeCell ref="A7:E7"/>
    <mergeCell ref="A22:E22"/>
  </mergeCells>
  <phoneticPr fontId="5" type="noConversion"/>
  <pageMargins left="0.86614173228346458" right="0.31496062992125984" top="0.78740157480314965" bottom="0.59055118110236227" header="0.31496062992125984" footer="0.31496062992125984"/>
  <pageSetup paperSize="9" scale="95" firstPageNumber="93" orientation="portrait" useFirstPageNumber="1" r:id="rId1"/>
  <headerFooter>
    <oddFooter>&amp;C 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V25"/>
  <sheetViews>
    <sheetView showGridLines="0" view="pageBreakPreview" zoomScaleNormal="100" zoomScaleSheetLayoutView="100" workbookViewId="0">
      <selection activeCell="E22" sqref="E22"/>
    </sheetView>
  </sheetViews>
  <sheetFormatPr defaultColWidth="9" defaultRowHeight="24.6"/>
  <cols>
    <col min="1" max="1" width="8.19921875" style="47" customWidth="1"/>
    <col min="2" max="2" width="11.59765625" style="47" customWidth="1"/>
    <col min="3" max="3" width="7.3984375" style="47" customWidth="1"/>
    <col min="4" max="4" width="6.09765625" style="47" customWidth="1"/>
    <col min="5" max="5" width="14.3984375" style="47" customWidth="1"/>
    <col min="6" max="6" width="8.09765625" style="47" customWidth="1"/>
    <col min="7" max="7" width="4.5" style="47" customWidth="1"/>
    <col min="8" max="8" width="6.59765625" style="47" customWidth="1"/>
    <col min="9" max="9" width="2.19921875" style="47" customWidth="1"/>
    <col min="10" max="10" width="8.09765625" style="47" customWidth="1"/>
    <col min="11" max="11" width="10.69921875" style="47" customWidth="1"/>
    <col min="12" max="13" width="9" style="47"/>
    <col min="14" max="14" width="11.19921875" style="47" customWidth="1"/>
    <col min="15" max="15" width="4.3984375" style="47" customWidth="1"/>
    <col min="16" max="16" width="7.5" style="47" customWidth="1"/>
    <col min="17" max="17" width="6.59765625" style="47" customWidth="1"/>
    <col min="18" max="18" width="4" style="47" customWidth="1"/>
    <col min="19" max="22" width="9" style="47" customWidth="1"/>
    <col min="23" max="16384" width="9" style="47"/>
  </cols>
  <sheetData>
    <row r="1" spans="1:22">
      <c r="A1" s="476" t="s">
        <v>1140</v>
      </c>
    </row>
    <row r="2" spans="1:22">
      <c r="A2" s="476" t="s">
        <v>796</v>
      </c>
      <c r="B2" s="102" t="s">
        <v>1141</v>
      </c>
    </row>
    <row r="3" spans="1:22" ht="11.25" customHeight="1"/>
    <row r="4" spans="1:22">
      <c r="A4" s="1973" t="s">
        <v>1317</v>
      </c>
      <c r="B4" s="1973"/>
      <c r="C4" s="1973"/>
      <c r="D4" s="1973"/>
      <c r="E4" s="1973"/>
      <c r="F4" s="1973"/>
      <c r="G4" s="1973"/>
      <c r="H4" s="1973"/>
      <c r="I4" s="1973"/>
      <c r="J4" s="1973"/>
      <c r="K4" s="1973"/>
    </row>
    <row r="5" spans="1:22" ht="12" customHeight="1">
      <c r="F5" s="48"/>
      <c r="H5" s="48"/>
    </row>
    <row r="6" spans="1:22" ht="27.75" customHeight="1">
      <c r="A6" s="1974" t="s">
        <v>309</v>
      </c>
      <c r="B6" s="1974" t="s">
        <v>783</v>
      </c>
      <c r="C6" s="1975" t="s">
        <v>408</v>
      </c>
      <c r="D6" s="1975"/>
      <c r="E6" s="1975"/>
      <c r="F6" s="1969" t="s">
        <v>411</v>
      </c>
      <c r="G6" s="1969"/>
      <c r="H6" s="1969"/>
      <c r="I6" s="1969"/>
      <c r="J6" s="1974" t="s">
        <v>309</v>
      </c>
      <c r="K6" s="1974" t="s">
        <v>783</v>
      </c>
      <c r="L6" s="1975" t="s">
        <v>408</v>
      </c>
      <c r="M6" s="1975"/>
      <c r="N6" s="1975"/>
      <c r="O6" s="1969" t="s">
        <v>411</v>
      </c>
      <c r="P6" s="1969"/>
      <c r="Q6" s="1969"/>
      <c r="R6" s="1969"/>
    </row>
    <row r="7" spans="1:22">
      <c r="A7" s="1974"/>
      <c r="B7" s="1974"/>
      <c r="C7" s="1969" t="s">
        <v>409</v>
      </c>
      <c r="D7" s="1969"/>
      <c r="E7" s="1022" t="s">
        <v>410</v>
      </c>
      <c r="F7" s="1970" t="s">
        <v>782</v>
      </c>
      <c r="G7" s="1970"/>
      <c r="H7" s="1970"/>
      <c r="I7" s="1970"/>
      <c r="J7" s="1974"/>
      <c r="K7" s="1974"/>
      <c r="L7" s="1969" t="s">
        <v>409</v>
      </c>
      <c r="M7" s="1969"/>
      <c r="N7" s="1022" t="s">
        <v>410</v>
      </c>
      <c r="O7" s="1970" t="s">
        <v>782</v>
      </c>
      <c r="P7" s="1970"/>
      <c r="Q7" s="1970"/>
      <c r="R7" s="1970"/>
    </row>
    <row r="8" spans="1:22">
      <c r="A8" s="1974"/>
      <c r="B8" s="1974"/>
      <c r="C8" s="1972" t="s">
        <v>365</v>
      </c>
      <c r="D8" s="1972"/>
      <c r="E8" s="1023" t="s">
        <v>379</v>
      </c>
      <c r="F8" s="1971"/>
      <c r="G8" s="1971"/>
      <c r="H8" s="1971"/>
      <c r="I8" s="1971"/>
      <c r="J8" s="1974"/>
      <c r="K8" s="1974"/>
      <c r="L8" s="1972" t="s">
        <v>365</v>
      </c>
      <c r="M8" s="1972"/>
      <c r="N8" s="1023" t="s">
        <v>379</v>
      </c>
      <c r="O8" s="1971"/>
      <c r="P8" s="1971"/>
      <c r="Q8" s="1971"/>
      <c r="R8" s="1971"/>
      <c r="T8" s="503"/>
      <c r="U8" s="503">
        <v>2563</v>
      </c>
      <c r="V8" s="503">
        <v>2564</v>
      </c>
    </row>
    <row r="9" spans="1:22" ht="20.25" customHeight="1">
      <c r="A9" s="504">
        <v>23012</v>
      </c>
      <c r="B9" s="505">
        <f>'4.2.1 SEC(พื้นที่)_63'!B9</f>
        <v>351038.48000000004</v>
      </c>
      <c r="C9" s="506">
        <f>' ข้อมูลการใช้ไฟฟ้า '!F8</f>
        <v>715982</v>
      </c>
      <c r="D9" s="507"/>
      <c r="E9" s="508">
        <f>C9*3.6</f>
        <v>2577535.2000000002</v>
      </c>
      <c r="F9" s="506">
        <f>E9/B9</f>
        <v>7.3426001616688854</v>
      </c>
      <c r="G9" s="509"/>
      <c r="H9" s="509"/>
      <c r="I9" s="507"/>
      <c r="J9" s="504">
        <v>23377</v>
      </c>
      <c r="K9" s="505">
        <f>B9</f>
        <v>351038.48000000004</v>
      </c>
      <c r="L9" s="506">
        <f>' ข้อมูลการใช้ไฟฟ้า '!F34</f>
        <v>589654</v>
      </c>
      <c r="M9" s="507"/>
      <c r="N9" s="508">
        <f>L9*3.6</f>
        <v>2122754.4</v>
      </c>
      <c r="O9" s="506">
        <f>N9/K9</f>
        <v>6.0470703952455569</v>
      </c>
      <c r="P9" s="509"/>
      <c r="Q9" s="509"/>
      <c r="R9" s="507"/>
      <c r="T9" s="510" t="s">
        <v>316</v>
      </c>
      <c r="U9" s="511">
        <f>F9</f>
        <v>7.3426001616688854</v>
      </c>
      <c r="V9" s="511">
        <f>O9</f>
        <v>6.0470703952455569</v>
      </c>
    </row>
    <row r="10" spans="1:22" ht="20.25" customHeight="1">
      <c r="A10" s="504">
        <v>23043</v>
      </c>
      <c r="B10" s="505">
        <f>'4.2.1 SEC(พื้นที่)_63'!B10</f>
        <v>351038.48000000004</v>
      </c>
      <c r="C10" s="506">
        <f>' ข้อมูลการใช้ไฟฟ้า '!F9</f>
        <v>767073</v>
      </c>
      <c r="D10" s="507"/>
      <c r="E10" s="508">
        <f t="shared" ref="E10:E20" si="0">C10*3.6</f>
        <v>2761462.8000000003</v>
      </c>
      <c r="F10" s="506">
        <f t="shared" ref="F10:F20" si="1">E10/B10</f>
        <v>7.8665529773260188</v>
      </c>
      <c r="G10" s="509"/>
      <c r="H10" s="509"/>
      <c r="I10" s="507"/>
      <c r="J10" s="504">
        <v>23408</v>
      </c>
      <c r="K10" s="505">
        <f t="shared" ref="K10:K20" si="2">B10</f>
        <v>351038.48000000004</v>
      </c>
      <c r="L10" s="506">
        <f>' ข้อมูลการใช้ไฟฟ้า '!F35</f>
        <v>664198</v>
      </c>
      <c r="M10" s="507"/>
      <c r="N10" s="508">
        <f t="shared" ref="N10:N20" si="3">L10*3.6</f>
        <v>2391112.8000000003</v>
      </c>
      <c r="O10" s="506">
        <f t="shared" ref="O10:O20" si="4">N10/K10</f>
        <v>6.811540432832321</v>
      </c>
      <c r="P10" s="509"/>
      <c r="Q10" s="509"/>
      <c r="R10" s="507"/>
      <c r="T10" s="510" t="s">
        <v>317</v>
      </c>
      <c r="U10" s="511">
        <f t="shared" ref="U10:U20" si="5">F10</f>
        <v>7.8665529773260188</v>
      </c>
      <c r="V10" s="511">
        <f t="shared" ref="V10:V20" si="6">O10</f>
        <v>6.811540432832321</v>
      </c>
    </row>
    <row r="11" spans="1:22" ht="20.25" customHeight="1">
      <c r="A11" s="504">
        <v>23071</v>
      </c>
      <c r="B11" s="505">
        <f>'4.2.1 SEC(พื้นที่)_63'!B11</f>
        <v>351038.48000000004</v>
      </c>
      <c r="C11" s="506">
        <f>' ข้อมูลการใช้ไฟฟ้า '!F10</f>
        <v>841032</v>
      </c>
      <c r="D11" s="507"/>
      <c r="E11" s="508">
        <f t="shared" si="0"/>
        <v>3027715.2</v>
      </c>
      <c r="F11" s="506">
        <f t="shared" si="1"/>
        <v>8.6250236726184539</v>
      </c>
      <c r="G11" s="509"/>
      <c r="H11" s="509"/>
      <c r="I11" s="507"/>
      <c r="J11" s="504">
        <v>23437</v>
      </c>
      <c r="K11" s="505">
        <f t="shared" si="2"/>
        <v>351038.48000000004</v>
      </c>
      <c r="L11" s="506">
        <f>' ข้อมูลการใช้ไฟฟ้า '!F36</f>
        <v>902403</v>
      </c>
      <c r="M11" s="507"/>
      <c r="N11" s="508">
        <f t="shared" si="3"/>
        <v>3248650.8000000003</v>
      </c>
      <c r="O11" s="506">
        <f t="shared" si="4"/>
        <v>9.2544008280801577</v>
      </c>
      <c r="P11" s="509"/>
      <c r="Q11" s="509"/>
      <c r="R11" s="507"/>
      <c r="T11" s="510" t="s">
        <v>318</v>
      </c>
      <c r="U11" s="511">
        <f t="shared" si="5"/>
        <v>8.6250236726184539</v>
      </c>
      <c r="V11" s="511">
        <f t="shared" si="6"/>
        <v>9.2544008280801577</v>
      </c>
    </row>
    <row r="12" spans="1:22" ht="20.25" customHeight="1">
      <c r="A12" s="504">
        <v>23102</v>
      </c>
      <c r="B12" s="505">
        <f>'4.2.1 SEC(พื้นที่)_63'!B12</f>
        <v>351038.48000000004</v>
      </c>
      <c r="C12" s="506">
        <f>' ข้อมูลการใช้ไฟฟ้า '!F11</f>
        <v>679934</v>
      </c>
      <c r="D12" s="507"/>
      <c r="E12" s="508">
        <f t="shared" si="0"/>
        <v>2447762.4</v>
      </c>
      <c r="F12" s="506">
        <f t="shared" si="1"/>
        <v>6.9729176129067092</v>
      </c>
      <c r="G12" s="509"/>
      <c r="H12" s="509"/>
      <c r="I12" s="507"/>
      <c r="J12" s="504">
        <v>23468</v>
      </c>
      <c r="K12" s="505">
        <f t="shared" si="2"/>
        <v>351038.48000000004</v>
      </c>
      <c r="L12" s="506">
        <f>' ข้อมูลการใช้ไฟฟ้า '!F37</f>
        <v>655039.89</v>
      </c>
      <c r="M12" s="507"/>
      <c r="N12" s="508">
        <f t="shared" si="3"/>
        <v>2358143.6040000003</v>
      </c>
      <c r="O12" s="506">
        <f t="shared" si="4"/>
        <v>6.7176213958082318</v>
      </c>
      <c r="P12" s="509"/>
      <c r="Q12" s="509"/>
      <c r="R12" s="507"/>
      <c r="T12" s="510" t="s">
        <v>319</v>
      </c>
      <c r="U12" s="511">
        <f t="shared" si="5"/>
        <v>6.9729176129067092</v>
      </c>
      <c r="V12" s="511">
        <f t="shared" si="6"/>
        <v>6.7176213958082318</v>
      </c>
    </row>
    <row r="13" spans="1:22" ht="20.25" customHeight="1">
      <c r="A13" s="504">
        <v>23132</v>
      </c>
      <c r="B13" s="505">
        <f>'4.2.1 SEC(พื้นที่)_63'!B13</f>
        <v>351038.48000000004</v>
      </c>
      <c r="C13" s="506">
        <f>' ข้อมูลการใช้ไฟฟ้า '!F12</f>
        <v>757308.99</v>
      </c>
      <c r="D13" s="507"/>
      <c r="E13" s="508">
        <f t="shared" si="0"/>
        <v>2726312.3640000001</v>
      </c>
      <c r="F13" s="506">
        <f t="shared" si="1"/>
        <v>7.7664202625307626</v>
      </c>
      <c r="G13" s="509"/>
      <c r="H13" s="509"/>
      <c r="I13" s="507"/>
      <c r="J13" s="504">
        <v>23498</v>
      </c>
      <c r="K13" s="505">
        <f t="shared" si="2"/>
        <v>351038.48000000004</v>
      </c>
      <c r="L13" s="506">
        <f>' ข้อมูลการใช้ไฟฟ้า '!F38</f>
        <v>729918.87</v>
      </c>
      <c r="M13" s="507"/>
      <c r="N13" s="508">
        <f t="shared" si="3"/>
        <v>2627707.932</v>
      </c>
      <c r="O13" s="506">
        <f t="shared" si="4"/>
        <v>7.4855267490902984</v>
      </c>
      <c r="P13" s="509"/>
      <c r="Q13" s="509"/>
      <c r="R13" s="507"/>
      <c r="T13" s="510" t="s">
        <v>320</v>
      </c>
      <c r="U13" s="511">
        <f t="shared" si="5"/>
        <v>7.7664202625307626</v>
      </c>
      <c r="V13" s="511">
        <f t="shared" si="6"/>
        <v>7.4855267490902984</v>
      </c>
    </row>
    <row r="14" spans="1:22" ht="20.25" customHeight="1">
      <c r="A14" s="504">
        <v>23163</v>
      </c>
      <c r="B14" s="505">
        <f>'4.2.1 SEC(พื้นที่)_63'!B14</f>
        <v>351038.48000000004</v>
      </c>
      <c r="C14" s="506">
        <f>' ข้อมูลการใช้ไฟฟ้า '!F13</f>
        <v>742413</v>
      </c>
      <c r="D14" s="507"/>
      <c r="E14" s="508">
        <f t="shared" si="0"/>
        <v>2672686.8000000003</v>
      </c>
      <c r="F14" s="506">
        <f t="shared" si="1"/>
        <v>7.6136576252267272</v>
      </c>
      <c r="G14" s="509"/>
      <c r="H14" s="509"/>
      <c r="I14" s="507"/>
      <c r="J14" s="504">
        <v>23529</v>
      </c>
      <c r="K14" s="505">
        <f t="shared" si="2"/>
        <v>351038.48000000004</v>
      </c>
      <c r="L14" s="506">
        <f>' ข้อมูลการใช้ไฟฟ้า '!F39</f>
        <v>699023</v>
      </c>
      <c r="M14" s="507"/>
      <c r="N14" s="508">
        <f t="shared" si="3"/>
        <v>2516482.8000000003</v>
      </c>
      <c r="O14" s="506">
        <f t="shared" si="4"/>
        <v>7.1686807668492643</v>
      </c>
      <c r="P14" s="509"/>
      <c r="Q14" s="509"/>
      <c r="R14" s="507"/>
      <c r="T14" s="510" t="s">
        <v>321</v>
      </c>
      <c r="U14" s="511">
        <f t="shared" si="5"/>
        <v>7.6136576252267272</v>
      </c>
      <c r="V14" s="511">
        <f t="shared" si="6"/>
        <v>7.1686807668492643</v>
      </c>
    </row>
    <row r="15" spans="1:22" ht="20.25" customHeight="1">
      <c r="A15" s="504">
        <v>23193</v>
      </c>
      <c r="B15" s="505">
        <f>'4.2.1 SEC(พื้นที่)_63'!B15</f>
        <v>351038.48000000004</v>
      </c>
      <c r="C15" s="506">
        <f>' ข้อมูลการใช้ไฟฟ้า '!F14</f>
        <v>766320</v>
      </c>
      <c r="D15" s="507"/>
      <c r="E15" s="508">
        <f t="shared" si="0"/>
        <v>2758752</v>
      </c>
      <c r="F15" s="506">
        <f t="shared" si="1"/>
        <v>7.8588307469881924</v>
      </c>
      <c r="G15" s="509"/>
      <c r="H15" s="509"/>
      <c r="I15" s="507"/>
      <c r="J15" s="504">
        <v>23559</v>
      </c>
      <c r="K15" s="505">
        <f t="shared" si="2"/>
        <v>351038.48000000004</v>
      </c>
      <c r="L15" s="506">
        <f>' ข้อมูลการใช้ไฟฟ้า '!F40</f>
        <v>679697</v>
      </c>
      <c r="M15" s="507"/>
      <c r="N15" s="508">
        <f t="shared" si="3"/>
        <v>2446909.2000000002</v>
      </c>
      <c r="O15" s="506">
        <f t="shared" si="4"/>
        <v>6.9704871101310601</v>
      </c>
      <c r="P15" s="509"/>
      <c r="Q15" s="509"/>
      <c r="R15" s="507"/>
      <c r="T15" s="510" t="s">
        <v>322</v>
      </c>
      <c r="U15" s="511">
        <f t="shared" si="5"/>
        <v>7.8588307469881924</v>
      </c>
      <c r="V15" s="511">
        <f t="shared" si="6"/>
        <v>6.9704871101310601</v>
      </c>
    </row>
    <row r="16" spans="1:22" ht="20.25" customHeight="1">
      <c r="A16" s="504">
        <v>23224</v>
      </c>
      <c r="B16" s="505">
        <f>'4.2.1 SEC(พื้นที่)_63'!B16</f>
        <v>351038.48000000004</v>
      </c>
      <c r="C16" s="506">
        <f>' ข้อมูลการใช้ไฟฟ้า '!F15</f>
        <v>996418</v>
      </c>
      <c r="D16" s="507"/>
      <c r="E16" s="508">
        <f t="shared" si="0"/>
        <v>3587104.8000000003</v>
      </c>
      <c r="F16" s="506">
        <f t="shared" si="1"/>
        <v>10.218551538851239</v>
      </c>
      <c r="G16" s="509"/>
      <c r="H16" s="509"/>
      <c r="I16" s="507"/>
      <c r="J16" s="504">
        <v>23590</v>
      </c>
      <c r="K16" s="505">
        <f t="shared" si="2"/>
        <v>351038.48000000004</v>
      </c>
      <c r="L16" s="506">
        <f>' ข้อมูลการใช้ไฟฟ้า '!F41</f>
        <v>699194</v>
      </c>
      <c r="M16" s="507"/>
      <c r="N16" s="508">
        <f t="shared" si="3"/>
        <v>2517098.4</v>
      </c>
      <c r="O16" s="506">
        <f t="shared" si="4"/>
        <v>7.1704344207506816</v>
      </c>
      <c r="P16" s="509"/>
      <c r="Q16" s="509"/>
      <c r="R16" s="507"/>
      <c r="T16" s="510" t="s">
        <v>323</v>
      </c>
      <c r="U16" s="511">
        <f t="shared" si="5"/>
        <v>10.218551538851239</v>
      </c>
      <c r="V16" s="511">
        <f t="shared" si="6"/>
        <v>7.1704344207506816</v>
      </c>
    </row>
    <row r="17" spans="1:22" ht="20.25" customHeight="1">
      <c r="A17" s="504">
        <v>23255</v>
      </c>
      <c r="B17" s="505">
        <f>'4.2.1 SEC(พื้นที่)_63'!B17</f>
        <v>351038.48000000004</v>
      </c>
      <c r="C17" s="506">
        <f>' ข้อมูลการใช้ไฟฟ้า '!F16</f>
        <v>1023358.99</v>
      </c>
      <c r="D17" s="507"/>
      <c r="E17" s="508">
        <f t="shared" si="0"/>
        <v>3684092.3640000001</v>
      </c>
      <c r="F17" s="506">
        <f t="shared" si="1"/>
        <v>10.494839095702556</v>
      </c>
      <c r="G17" s="509"/>
      <c r="H17" s="509"/>
      <c r="I17" s="507"/>
      <c r="J17" s="504">
        <v>23621</v>
      </c>
      <c r="K17" s="505">
        <f t="shared" si="2"/>
        <v>351038.48000000004</v>
      </c>
      <c r="L17" s="506">
        <f>' ข้อมูลการใช้ไฟฟ้า '!F42</f>
        <v>684131</v>
      </c>
      <c r="M17" s="507"/>
      <c r="N17" s="508">
        <f t="shared" si="3"/>
        <v>2462871.6</v>
      </c>
      <c r="O17" s="506">
        <f t="shared" si="4"/>
        <v>7.0159590481362608</v>
      </c>
      <c r="P17" s="509"/>
      <c r="Q17" s="509"/>
      <c r="R17" s="507"/>
      <c r="T17" s="510" t="s">
        <v>324</v>
      </c>
      <c r="U17" s="511">
        <f t="shared" si="5"/>
        <v>10.494839095702556</v>
      </c>
      <c r="V17" s="511">
        <f t="shared" si="6"/>
        <v>7.0159590481362608</v>
      </c>
    </row>
    <row r="18" spans="1:22" ht="20.25" customHeight="1">
      <c r="A18" s="504">
        <v>23285</v>
      </c>
      <c r="B18" s="505">
        <f>'4.2.1 SEC(พื้นที่)_63'!B18</f>
        <v>351038.48000000004</v>
      </c>
      <c r="C18" s="506">
        <f>' ข้อมูลการใช้ไฟฟ้า '!F17</f>
        <v>971160</v>
      </c>
      <c r="D18" s="507"/>
      <c r="E18" s="508">
        <f t="shared" si="0"/>
        <v>3496176</v>
      </c>
      <c r="F18" s="506">
        <f t="shared" si="1"/>
        <v>9.9595235257399697</v>
      </c>
      <c r="G18" s="509"/>
      <c r="H18" s="509"/>
      <c r="I18" s="507"/>
      <c r="J18" s="504">
        <v>23651</v>
      </c>
      <c r="K18" s="505">
        <f t="shared" si="2"/>
        <v>351038.48000000004</v>
      </c>
      <c r="L18" s="506">
        <f>' ข้อมูลการใช้ไฟฟ้า '!F43</f>
        <v>652862.99</v>
      </c>
      <c r="M18" s="507"/>
      <c r="N18" s="508">
        <f t="shared" si="3"/>
        <v>2350306.764</v>
      </c>
      <c r="O18" s="506">
        <f t="shared" si="4"/>
        <v>6.6952966637731555</v>
      </c>
      <c r="P18" s="509"/>
      <c r="Q18" s="509"/>
      <c r="R18" s="507"/>
      <c r="T18" s="510" t="s">
        <v>325</v>
      </c>
      <c r="U18" s="511">
        <f t="shared" si="5"/>
        <v>9.9595235257399697</v>
      </c>
      <c r="V18" s="511">
        <f t="shared" si="6"/>
        <v>6.6952966637731555</v>
      </c>
    </row>
    <row r="19" spans="1:22" ht="20.25" customHeight="1">
      <c r="A19" s="504">
        <v>23316</v>
      </c>
      <c r="B19" s="505">
        <f>'4.2.1 SEC(พื้นที่)_63'!B19</f>
        <v>351038.48000000004</v>
      </c>
      <c r="C19" s="506">
        <f>' ข้อมูลการใช้ไฟฟ้า '!F18</f>
        <v>776381.99</v>
      </c>
      <c r="D19" s="507"/>
      <c r="E19" s="508">
        <f t="shared" si="0"/>
        <v>2794975.1639999999</v>
      </c>
      <c r="F19" s="506">
        <f t="shared" si="1"/>
        <v>7.9620193318977437</v>
      </c>
      <c r="G19" s="509"/>
      <c r="H19" s="509"/>
      <c r="I19" s="507"/>
      <c r="J19" s="504">
        <v>23682</v>
      </c>
      <c r="K19" s="505">
        <f t="shared" si="2"/>
        <v>351038.48000000004</v>
      </c>
      <c r="L19" s="506">
        <f>' ข้อมูลการใช้ไฟฟ้า '!F44</f>
        <v>637537.01</v>
      </c>
      <c r="M19" s="507"/>
      <c r="N19" s="508">
        <f t="shared" si="3"/>
        <v>2295133.236</v>
      </c>
      <c r="O19" s="506">
        <f t="shared" si="4"/>
        <v>6.5381243560535012</v>
      </c>
      <c r="P19" s="509"/>
      <c r="Q19" s="509"/>
      <c r="R19" s="507"/>
      <c r="T19" s="510" t="s">
        <v>326</v>
      </c>
      <c r="U19" s="511">
        <f t="shared" si="5"/>
        <v>7.9620193318977437</v>
      </c>
      <c r="V19" s="511">
        <f t="shared" si="6"/>
        <v>6.5381243560535012</v>
      </c>
    </row>
    <row r="20" spans="1:22" ht="20.25" customHeight="1">
      <c r="A20" s="504">
        <v>23346</v>
      </c>
      <c r="B20" s="505">
        <f>'4.2.1 SEC(พื้นที่)_63'!B20</f>
        <v>351038.48000000004</v>
      </c>
      <c r="C20" s="506">
        <f>' ข้อมูลการใช้ไฟฟ้า '!F19</f>
        <v>702772</v>
      </c>
      <c r="D20" s="507"/>
      <c r="E20" s="508">
        <f t="shared" si="0"/>
        <v>2529979.2000000002</v>
      </c>
      <c r="F20" s="506">
        <f t="shared" si="1"/>
        <v>7.2071278339628178</v>
      </c>
      <c r="G20" s="509"/>
      <c r="H20" s="509"/>
      <c r="I20" s="507"/>
      <c r="J20" s="504">
        <v>23712</v>
      </c>
      <c r="K20" s="505">
        <f t="shared" si="2"/>
        <v>351038.48000000004</v>
      </c>
      <c r="L20" s="506">
        <f>' ข้อมูลการใช้ไฟฟ้า '!F45</f>
        <v>536652</v>
      </c>
      <c r="M20" s="507"/>
      <c r="N20" s="508">
        <f t="shared" si="3"/>
        <v>1931947.2</v>
      </c>
      <c r="O20" s="506">
        <f t="shared" si="4"/>
        <v>5.5035197280936261</v>
      </c>
      <c r="P20" s="509"/>
      <c r="Q20" s="509"/>
      <c r="R20" s="507"/>
      <c r="T20" s="510" t="s">
        <v>327</v>
      </c>
      <c r="U20" s="511">
        <f t="shared" si="5"/>
        <v>7.2071278339628178</v>
      </c>
      <c r="V20" s="511">
        <f t="shared" si="6"/>
        <v>5.5035197280936261</v>
      </c>
    </row>
    <row r="21" spans="1:22" ht="20.25" customHeight="1">
      <c r="A21" s="1021" t="s">
        <v>355</v>
      </c>
      <c r="B21" s="1003" t="s">
        <v>148</v>
      </c>
      <c r="C21" s="1110">
        <f>SUM(C9:D20)</f>
        <v>9740153.9700000007</v>
      </c>
      <c r="D21" s="1110"/>
      <c r="E21" s="1111">
        <f>SUM(E9:E20)</f>
        <v>35064554.292000003</v>
      </c>
      <c r="F21" s="1004" t="s">
        <v>148</v>
      </c>
      <c r="G21" s="1004"/>
      <c r="H21" s="1004"/>
      <c r="I21" s="1004"/>
      <c r="J21" s="1021" t="s">
        <v>355</v>
      </c>
      <c r="K21" s="1003" t="s">
        <v>148</v>
      </c>
      <c r="L21" s="1110">
        <f>SUM(L9:M20)</f>
        <v>8130310.7599999998</v>
      </c>
      <c r="M21" s="1110"/>
      <c r="N21" s="1111">
        <f>SUM(N9:N20)</f>
        <v>29269118.736000001</v>
      </c>
      <c r="O21" s="1004" t="s">
        <v>148</v>
      </c>
      <c r="P21" s="1004"/>
      <c r="Q21" s="1004"/>
      <c r="R21" s="1004"/>
    </row>
    <row r="22" spans="1:22" ht="20.25" customHeight="1">
      <c r="A22" s="1021" t="s">
        <v>366</v>
      </c>
      <c r="B22" s="1109">
        <f>AVERAGE(B9:B20)</f>
        <v>351038.48000000004</v>
      </c>
      <c r="C22" s="1110">
        <f>AVERAGE(C9:C20)</f>
        <v>811679.49750000006</v>
      </c>
      <c r="D22" s="1110"/>
      <c r="E22" s="1111">
        <f>AVERAGE(E9:E20)</f>
        <v>2922046.1910000001</v>
      </c>
      <c r="F22" s="1112">
        <f>AVERAGE(F9:I20)</f>
        <v>8.3240053654516739</v>
      </c>
      <c r="G22" s="1112"/>
      <c r="H22" s="1112"/>
      <c r="I22" s="1112"/>
      <c r="J22" s="1021" t="s">
        <v>366</v>
      </c>
      <c r="K22" s="1109">
        <f>AVERAGE(K9:K20)</f>
        <v>351038.48000000004</v>
      </c>
      <c r="L22" s="1110">
        <f>AVERAGE(L9:L20)</f>
        <v>677525.89666666661</v>
      </c>
      <c r="M22" s="1110"/>
      <c r="N22" s="1111">
        <f>AVERAGE(N9:N20)</f>
        <v>2439093.2280000001</v>
      </c>
      <c r="O22" s="1112">
        <f>AVERAGE(O9:R20)</f>
        <v>6.948221824570342</v>
      </c>
      <c r="P22" s="1112"/>
      <c r="Q22" s="1112"/>
      <c r="R22" s="1112"/>
    </row>
    <row r="23" spans="1:22" ht="18" customHeight="1"/>
    <row r="24" spans="1:22" s="513" customFormat="1" ht="18.600000000000001">
      <c r="A24" s="512" t="s">
        <v>412</v>
      </c>
      <c r="B24" s="344" t="s">
        <v>16</v>
      </c>
      <c r="D24" s="514"/>
      <c r="E24" s="514"/>
      <c r="F24" s="514"/>
      <c r="G24" s="514"/>
      <c r="H24" s="514"/>
      <c r="I24" s="514"/>
      <c r="J24" s="514"/>
    </row>
    <row r="25" spans="1:22" s="513" customFormat="1" ht="18" customHeight="1">
      <c r="F25" s="515" t="s">
        <v>781</v>
      </c>
      <c r="G25" s="515"/>
      <c r="H25" s="515"/>
      <c r="I25" s="515"/>
    </row>
  </sheetData>
  <mergeCells count="15">
    <mergeCell ref="O6:R6"/>
    <mergeCell ref="L7:M7"/>
    <mergeCell ref="O7:R8"/>
    <mergeCell ref="L8:M8"/>
    <mergeCell ref="A4:K4"/>
    <mergeCell ref="J6:J8"/>
    <mergeCell ref="K6:K8"/>
    <mergeCell ref="L6:N6"/>
    <mergeCell ref="A6:A8"/>
    <mergeCell ref="B6:B8"/>
    <mergeCell ref="C6:E6"/>
    <mergeCell ref="F6:I6"/>
    <mergeCell ref="C7:D7"/>
    <mergeCell ref="F7:I8"/>
    <mergeCell ref="C8:D8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4" orientation="landscape" useFirstPageNumber="1" r:id="rId1"/>
  <headerFooter>
    <oddFooter>&amp;C &amp;P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R16"/>
  <sheetViews>
    <sheetView showGridLines="0" view="pageBreakPreview" zoomScaleNormal="100" zoomScaleSheetLayoutView="100" workbookViewId="0">
      <selection activeCell="B15" sqref="B15:R15"/>
    </sheetView>
  </sheetViews>
  <sheetFormatPr defaultColWidth="9" defaultRowHeight="24.6"/>
  <cols>
    <col min="1" max="1" width="8.19921875" style="41" customWidth="1"/>
    <col min="2" max="2" width="11.59765625" style="41" customWidth="1"/>
    <col min="3" max="3" width="7.3984375" style="41" customWidth="1"/>
    <col min="4" max="4" width="6.09765625" style="41" customWidth="1"/>
    <col min="5" max="5" width="14.3984375" style="41" customWidth="1"/>
    <col min="6" max="6" width="8.09765625" style="41" customWidth="1"/>
    <col min="7" max="7" width="4.5" style="41" customWidth="1"/>
    <col min="8" max="8" width="6.59765625" style="41" customWidth="1"/>
    <col min="9" max="9" width="4.59765625" style="41" customWidth="1"/>
    <col min="10" max="10" width="8.09765625" style="41" customWidth="1"/>
    <col min="11" max="11" width="10.69921875" style="41" customWidth="1"/>
    <col min="12" max="14" width="9" style="41"/>
    <col min="15" max="15" width="4.3984375" style="41" customWidth="1"/>
    <col min="16" max="16" width="7.5" style="41" customWidth="1"/>
    <col min="17" max="17" width="6.59765625" style="41" customWidth="1"/>
    <col min="18" max="18" width="6.5" style="41" customWidth="1"/>
    <col min="19" max="16384" width="9" style="41"/>
  </cols>
  <sheetData>
    <row r="1" spans="1:18">
      <c r="A1" s="35"/>
      <c r="B1" s="35"/>
      <c r="C1" s="35"/>
      <c r="D1" s="35"/>
      <c r="E1" s="35"/>
      <c r="F1" s="35"/>
      <c r="G1" s="35"/>
      <c r="H1" s="35"/>
      <c r="I1" s="35"/>
    </row>
    <row r="2" spans="1:18">
      <c r="A2" s="35"/>
      <c r="B2" s="35"/>
      <c r="C2" s="35"/>
      <c r="D2" s="35"/>
      <c r="E2" s="35"/>
      <c r="F2" s="35"/>
      <c r="G2" s="35"/>
      <c r="H2" s="35"/>
      <c r="I2" s="35"/>
    </row>
    <row r="3" spans="1:18">
      <c r="A3" s="35"/>
      <c r="B3" s="35"/>
      <c r="C3" s="35"/>
      <c r="D3" s="35"/>
      <c r="E3" s="35"/>
      <c r="F3" s="35"/>
      <c r="G3" s="35"/>
      <c r="H3" s="35"/>
      <c r="I3" s="35"/>
    </row>
    <row r="4" spans="1:18">
      <c r="A4" s="35"/>
      <c r="B4" s="35"/>
      <c r="C4" s="35"/>
      <c r="D4" s="35"/>
      <c r="E4" s="35"/>
      <c r="F4" s="35"/>
      <c r="G4" s="35"/>
      <c r="H4" s="35"/>
      <c r="I4" s="35"/>
    </row>
    <row r="5" spans="1:18">
      <c r="A5" s="109"/>
      <c r="B5" s="109"/>
      <c r="C5" s="109"/>
      <c r="D5" s="109"/>
      <c r="E5" s="109"/>
      <c r="F5" s="109"/>
      <c r="G5" s="109"/>
      <c r="H5" s="109"/>
      <c r="I5" s="109"/>
    </row>
    <row r="6" spans="1:18">
      <c r="A6" s="109"/>
      <c r="B6" s="109"/>
      <c r="C6" s="109"/>
      <c r="D6" s="109"/>
      <c r="E6" s="109"/>
      <c r="F6" s="109"/>
      <c r="G6" s="109"/>
      <c r="H6" s="109"/>
      <c r="I6" s="109"/>
    </row>
    <row r="7" spans="1:18">
      <c r="A7" s="35"/>
      <c r="B7" s="35"/>
      <c r="C7" s="35"/>
      <c r="D7" s="35"/>
      <c r="E7" s="35"/>
      <c r="F7" s="35"/>
      <c r="G7" s="35"/>
      <c r="H7" s="35"/>
      <c r="I7" s="35"/>
    </row>
    <row r="8" spans="1:18">
      <c r="A8" s="35"/>
      <c r="B8" s="35"/>
      <c r="C8" s="35"/>
      <c r="D8" s="35"/>
      <c r="E8" s="35"/>
      <c r="F8" s="35"/>
      <c r="G8" s="35"/>
      <c r="H8" s="35"/>
      <c r="I8" s="35"/>
    </row>
    <row r="9" spans="1:18">
      <c r="A9" s="35"/>
      <c r="B9" s="35"/>
      <c r="C9" s="35"/>
      <c r="D9" s="35"/>
      <c r="E9" s="35"/>
      <c r="F9" s="35"/>
      <c r="G9" s="35"/>
      <c r="H9" s="35"/>
      <c r="I9" s="35"/>
    </row>
    <row r="10" spans="1:18">
      <c r="A10" s="35"/>
      <c r="B10" s="35"/>
      <c r="C10" s="35"/>
      <c r="D10" s="35"/>
      <c r="E10" s="35"/>
      <c r="F10" s="35"/>
      <c r="G10" s="35"/>
      <c r="H10" s="35"/>
      <c r="I10" s="35"/>
    </row>
    <row r="11" spans="1:18">
      <c r="A11" s="35"/>
      <c r="B11" s="35"/>
      <c r="C11" s="35"/>
      <c r="D11" s="35"/>
      <c r="E11" s="35"/>
      <c r="F11" s="35"/>
      <c r="G11" s="35"/>
      <c r="H11" s="35"/>
      <c r="I11" s="35"/>
    </row>
    <row r="12" spans="1:18">
      <c r="A12" s="35"/>
      <c r="B12" s="35"/>
      <c r="C12" s="35"/>
      <c r="D12" s="35"/>
      <c r="E12" s="35"/>
      <c r="F12" s="35"/>
      <c r="G12" s="35"/>
      <c r="H12" s="35"/>
      <c r="I12" s="35"/>
    </row>
    <row r="13" spans="1:18">
      <c r="A13" s="35"/>
      <c r="B13" s="35"/>
      <c r="C13" s="35"/>
      <c r="D13" s="35"/>
      <c r="E13" s="35"/>
      <c r="F13" s="35"/>
      <c r="G13" s="35"/>
      <c r="H13" s="35"/>
      <c r="I13" s="35"/>
    </row>
    <row r="14" spans="1:18">
      <c r="A14" s="35"/>
      <c r="B14" s="35"/>
      <c r="C14" s="35"/>
      <c r="D14" s="35"/>
      <c r="E14" s="35"/>
      <c r="F14" s="35"/>
      <c r="G14" s="35"/>
      <c r="H14" s="35"/>
      <c r="I14" s="35"/>
    </row>
    <row r="15" spans="1:18" ht="28.2">
      <c r="A15" s="88"/>
      <c r="B15" s="1960" t="s">
        <v>1318</v>
      </c>
      <c r="C15" s="1960"/>
      <c r="D15" s="1960"/>
      <c r="E15" s="1960"/>
      <c r="F15" s="1960"/>
      <c r="G15" s="1960"/>
      <c r="H15" s="1960"/>
      <c r="I15" s="1960"/>
      <c r="J15" s="1960"/>
      <c r="K15" s="1960"/>
      <c r="L15" s="1960"/>
      <c r="M15" s="1960"/>
      <c r="N15" s="1960"/>
      <c r="O15" s="1960"/>
      <c r="P15" s="1960"/>
      <c r="Q15" s="1960"/>
      <c r="R15" s="1960"/>
    </row>
    <row r="16" spans="1:18">
      <c r="G16" s="35"/>
    </row>
  </sheetData>
  <mergeCells count="1">
    <mergeCell ref="B15:R15"/>
  </mergeCells>
  <phoneticPr fontId="5" type="noConversion"/>
  <pageMargins left="0.78740157480314965" right="0.39370078740157483" top="0.78740157480314965" bottom="0.59055118110236227" header="0.31496062992125984" footer="0.31496062992125984"/>
  <pageSetup paperSize="9" scale="88" firstPageNumber="95" orientation="landscape" useFirstPageNumber="1" r:id="rId1"/>
  <headerFooter>
    <oddFooter>&amp;C &amp;P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FF00"/>
  </sheetPr>
  <dimension ref="A1:N53"/>
  <sheetViews>
    <sheetView showGridLines="0" view="pageBreakPreview" topLeftCell="A28" zoomScaleNormal="98" zoomScaleSheetLayoutView="100" workbookViewId="0">
      <selection activeCell="H43" sqref="H43"/>
    </sheetView>
  </sheetViews>
  <sheetFormatPr defaultColWidth="9" defaultRowHeight="21"/>
  <cols>
    <col min="1" max="1" width="6.19921875" style="84" customWidth="1"/>
    <col min="2" max="4" width="9.59765625" style="84" customWidth="1"/>
    <col min="5" max="5" width="11.8984375" style="84" customWidth="1"/>
    <col min="6" max="6" width="15.69921875" style="84" customWidth="1"/>
    <col min="7" max="7" width="15.3984375" style="84" customWidth="1"/>
    <col min="8" max="8" width="15.19921875" style="84" customWidth="1"/>
    <col min="9" max="9" width="14.59765625" style="84" customWidth="1"/>
    <col min="10" max="11" width="9" style="84"/>
    <col min="12" max="12" width="6.19921875" style="84" customWidth="1"/>
    <col min="13" max="14" width="13.3984375" style="84" customWidth="1"/>
    <col min="15" max="16384" width="9" style="84"/>
  </cols>
  <sheetData>
    <row r="1" spans="1:14" ht="24.6">
      <c r="B1" s="1684" t="s">
        <v>1151</v>
      </c>
      <c r="C1" s="1684"/>
    </row>
    <row r="2" spans="1:14" ht="24.6">
      <c r="A2" s="385" t="s">
        <v>1272</v>
      </c>
      <c r="B2" s="385"/>
      <c r="C2" s="385"/>
      <c r="D2" s="385"/>
      <c r="E2" s="385"/>
      <c r="F2" s="385"/>
      <c r="G2" s="385"/>
      <c r="H2" s="385"/>
      <c r="I2" s="385"/>
    </row>
    <row r="3" spans="1:14" s="279" customFormat="1">
      <c r="B3" s="280" t="s">
        <v>710</v>
      </c>
      <c r="C3" s="281" t="s">
        <v>950</v>
      </c>
      <c r="E3" s="280" t="s">
        <v>708</v>
      </c>
      <c r="F3" s="388" t="s">
        <v>586</v>
      </c>
      <c r="G3" s="667" t="s">
        <v>709</v>
      </c>
      <c r="H3" s="389">
        <v>23058209</v>
      </c>
      <c r="I3" s="282"/>
      <c r="L3" s="397"/>
      <c r="M3" s="398"/>
      <c r="N3" s="398"/>
    </row>
    <row r="4" spans="1:14" ht="10.5" customHeight="1"/>
    <row r="5" spans="1:14" ht="19.5" customHeight="1">
      <c r="A5" s="284"/>
      <c r="B5" s="373" t="s">
        <v>356</v>
      </c>
      <c r="C5" s="373"/>
      <c r="D5" s="373"/>
      <c r="E5" s="373"/>
      <c r="F5" s="373" t="s">
        <v>363</v>
      </c>
      <c r="G5" s="393"/>
      <c r="H5" s="393"/>
      <c r="I5" s="393"/>
      <c r="L5" s="399" t="str">
        <f>F3</f>
        <v>9806 - 020004562842</v>
      </c>
      <c r="M5" s="400"/>
      <c r="N5" s="400"/>
    </row>
    <row r="6" spans="1:14" ht="19.5" customHeight="1">
      <c r="A6" s="392" t="s">
        <v>309</v>
      </c>
      <c r="B6" s="145" t="s">
        <v>357</v>
      </c>
      <c r="C6" s="145" t="s">
        <v>359</v>
      </c>
      <c r="D6" s="145" t="s">
        <v>360</v>
      </c>
      <c r="E6" s="145" t="s">
        <v>361</v>
      </c>
      <c r="F6" s="145" t="s">
        <v>364</v>
      </c>
      <c r="G6" s="394" t="s">
        <v>183</v>
      </c>
      <c r="H6" s="394" t="s">
        <v>184</v>
      </c>
      <c r="I6" s="394" t="s">
        <v>186</v>
      </c>
      <c r="L6" s="284"/>
      <c r="M6" s="145"/>
      <c r="N6" s="145"/>
    </row>
    <row r="7" spans="1:14" ht="19.5" customHeight="1">
      <c r="A7" s="391"/>
      <c r="B7" s="146" t="s">
        <v>358</v>
      </c>
      <c r="C7" s="146" t="s">
        <v>358</v>
      </c>
      <c r="D7" s="146" t="s">
        <v>358</v>
      </c>
      <c r="E7" s="146" t="s">
        <v>362</v>
      </c>
      <c r="F7" s="146" t="s">
        <v>365</v>
      </c>
      <c r="G7" s="395" t="s">
        <v>362</v>
      </c>
      <c r="H7" s="395" t="s">
        <v>185</v>
      </c>
      <c r="I7" s="395" t="s">
        <v>187</v>
      </c>
      <c r="J7" s="402" t="s">
        <v>707</v>
      </c>
      <c r="L7" s="375" t="s">
        <v>604</v>
      </c>
      <c r="M7" s="146">
        <v>2563</v>
      </c>
      <c r="N7" s="146">
        <v>2564</v>
      </c>
    </row>
    <row r="8" spans="1:14" ht="21.75" customHeight="1">
      <c r="A8" s="390" t="s">
        <v>316</v>
      </c>
      <c r="B8" s="1298">
        <v>2345.5300000000002</v>
      </c>
      <c r="C8" s="1298">
        <v>1510.68</v>
      </c>
      <c r="D8" s="1298">
        <v>1152.8900000000001</v>
      </c>
      <c r="E8" s="1298">
        <v>173897.59</v>
      </c>
      <c r="F8" s="1298">
        <v>715982</v>
      </c>
      <c r="G8" s="1298">
        <v>2701431.35</v>
      </c>
      <c r="H8" s="617">
        <f t="shared" ref="H8:H19" si="0">F8*100/(B8*24*J8)</f>
        <v>41.028739681413683</v>
      </c>
      <c r="I8" s="617">
        <f t="shared" ref="I8:I19" si="1">G8/F8</f>
        <v>3.7730436659022155</v>
      </c>
      <c r="J8" s="402">
        <v>31</v>
      </c>
      <c r="L8" s="390" t="s">
        <v>316</v>
      </c>
      <c r="M8" s="401">
        <f t="shared" ref="M8:M19" si="2">F8</f>
        <v>715982</v>
      </c>
      <c r="N8" s="401">
        <f t="shared" ref="N8:N19" si="3">F34</f>
        <v>589654</v>
      </c>
    </row>
    <row r="9" spans="1:14" ht="21.75" customHeight="1">
      <c r="A9" s="390" t="s">
        <v>317</v>
      </c>
      <c r="B9" s="1298">
        <v>2705.44</v>
      </c>
      <c r="C9" s="1298">
        <v>1432.29</v>
      </c>
      <c r="D9" s="1298">
        <v>1193.58</v>
      </c>
      <c r="E9" s="1298">
        <v>200581.32</v>
      </c>
      <c r="F9" s="1298">
        <v>767073</v>
      </c>
      <c r="G9" s="1298">
        <v>2890637.67</v>
      </c>
      <c r="H9" s="617">
        <f t="shared" si="0"/>
        <v>42.191942108175695</v>
      </c>
      <c r="I9" s="617">
        <f t="shared" si="1"/>
        <v>3.7683997090237824</v>
      </c>
      <c r="J9" s="402">
        <v>28</v>
      </c>
      <c r="L9" s="390" t="s">
        <v>317</v>
      </c>
      <c r="M9" s="401">
        <f t="shared" si="2"/>
        <v>767073</v>
      </c>
      <c r="N9" s="401">
        <f t="shared" si="3"/>
        <v>664198</v>
      </c>
    </row>
    <row r="10" spans="1:14" ht="21.75" customHeight="1">
      <c r="A10" s="390" t="s">
        <v>318</v>
      </c>
      <c r="B10" s="1298">
        <v>3064.81</v>
      </c>
      <c r="C10" s="1298">
        <v>1711.52</v>
      </c>
      <c r="D10" s="1298">
        <v>1233.8900000000001</v>
      </c>
      <c r="E10" s="1298">
        <v>227225.01</v>
      </c>
      <c r="F10" s="1298">
        <v>841032</v>
      </c>
      <c r="G10" s="1298">
        <v>2318212.5499999998</v>
      </c>
      <c r="H10" s="617">
        <f t="shared" si="0"/>
        <v>36.883831455741451</v>
      </c>
      <c r="I10" s="617">
        <f t="shared" si="1"/>
        <v>2.7563904227187548</v>
      </c>
      <c r="J10" s="402">
        <v>31</v>
      </c>
      <c r="L10" s="390" t="s">
        <v>318</v>
      </c>
      <c r="M10" s="401">
        <f t="shared" si="2"/>
        <v>841032</v>
      </c>
      <c r="N10" s="401">
        <f t="shared" si="3"/>
        <v>902403</v>
      </c>
    </row>
    <row r="11" spans="1:14" ht="21.75" customHeight="1">
      <c r="A11" s="390" t="s">
        <v>319</v>
      </c>
      <c r="B11" s="1298">
        <v>2505.21</v>
      </c>
      <c r="C11" s="1298">
        <v>1431.55</v>
      </c>
      <c r="D11" s="1298">
        <v>2067.79</v>
      </c>
      <c r="E11" s="1298">
        <v>182202.02</v>
      </c>
      <c r="F11" s="1298">
        <v>679934</v>
      </c>
      <c r="G11" s="1298">
        <v>2525807.34</v>
      </c>
      <c r="H11" s="617">
        <f t="shared" si="0"/>
        <v>37.695553577455698</v>
      </c>
      <c r="I11" s="617">
        <f t="shared" si="1"/>
        <v>3.7147831113019789</v>
      </c>
      <c r="J11" s="402">
        <v>30</v>
      </c>
      <c r="L11" s="390" t="s">
        <v>319</v>
      </c>
      <c r="M11" s="401">
        <f t="shared" si="2"/>
        <v>679934</v>
      </c>
      <c r="N11" s="401">
        <f t="shared" si="3"/>
        <v>655039.89</v>
      </c>
    </row>
    <row r="12" spans="1:14" ht="21.75" customHeight="1">
      <c r="A12" s="390" t="s">
        <v>320</v>
      </c>
      <c r="B12" s="1298">
        <v>2823.4</v>
      </c>
      <c r="C12" s="1298">
        <v>1749.71</v>
      </c>
      <c r="D12" s="1298">
        <v>1789.48</v>
      </c>
      <c r="E12" s="1298">
        <v>209242.36</v>
      </c>
      <c r="F12" s="1298">
        <v>757308.99</v>
      </c>
      <c r="G12" s="1298">
        <v>2769414.31</v>
      </c>
      <c r="H12" s="617">
        <f t="shared" si="0"/>
        <v>36.051867515029919</v>
      </c>
      <c r="I12" s="617">
        <f t="shared" si="1"/>
        <v>3.6569146102438319</v>
      </c>
      <c r="J12" s="402">
        <v>31</v>
      </c>
      <c r="L12" s="390" t="s">
        <v>320</v>
      </c>
      <c r="M12" s="401">
        <f t="shared" si="2"/>
        <v>757308.99</v>
      </c>
      <c r="N12" s="401">
        <f t="shared" si="3"/>
        <v>729918.87</v>
      </c>
    </row>
    <row r="13" spans="1:14" ht="21.75" customHeight="1">
      <c r="A13" s="390" t="s">
        <v>321</v>
      </c>
      <c r="B13" s="1298">
        <v>2661.81</v>
      </c>
      <c r="C13" s="1298">
        <v>1748.05</v>
      </c>
      <c r="D13" s="1298">
        <v>1032.94</v>
      </c>
      <c r="E13" s="1298">
        <v>194125.95</v>
      </c>
      <c r="F13" s="1298">
        <v>742413</v>
      </c>
      <c r="G13" s="1298">
        <v>2781199.74</v>
      </c>
      <c r="H13" s="617">
        <f t="shared" si="0"/>
        <v>38.737895141526501</v>
      </c>
      <c r="I13" s="617">
        <f t="shared" si="1"/>
        <v>3.7461624998484675</v>
      </c>
      <c r="J13" s="402">
        <v>30</v>
      </c>
      <c r="L13" s="390" t="s">
        <v>321</v>
      </c>
      <c r="M13" s="401">
        <f t="shared" si="2"/>
        <v>742413</v>
      </c>
      <c r="N13" s="401">
        <f t="shared" si="3"/>
        <v>699023</v>
      </c>
    </row>
    <row r="14" spans="1:14" ht="21.75" customHeight="1">
      <c r="A14" s="390" t="s">
        <v>322</v>
      </c>
      <c r="B14" s="1298">
        <v>3000</v>
      </c>
      <c r="C14" s="1298">
        <v>2000</v>
      </c>
      <c r="D14" s="1298">
        <v>960</v>
      </c>
      <c r="E14" s="1298">
        <v>218892.42</v>
      </c>
      <c r="F14" s="1298">
        <v>766320</v>
      </c>
      <c r="G14" s="1298">
        <v>2936584.23</v>
      </c>
      <c r="H14" s="617">
        <f t="shared" si="0"/>
        <v>34.333333333333336</v>
      </c>
      <c r="I14" s="617">
        <f t="shared" si="1"/>
        <v>3.832060014093329</v>
      </c>
      <c r="J14" s="402">
        <v>31</v>
      </c>
      <c r="L14" s="390" t="s">
        <v>322</v>
      </c>
      <c r="M14" s="401">
        <f t="shared" si="2"/>
        <v>766320</v>
      </c>
      <c r="N14" s="401">
        <f t="shared" si="3"/>
        <v>679697</v>
      </c>
    </row>
    <row r="15" spans="1:14" ht="21.75" customHeight="1">
      <c r="A15" s="390" t="s">
        <v>323</v>
      </c>
      <c r="B15" s="1298">
        <v>3561.46</v>
      </c>
      <c r="C15" s="1298">
        <v>2532.6</v>
      </c>
      <c r="D15" s="1298">
        <v>1741.16</v>
      </c>
      <c r="E15" s="1298">
        <v>264046.64</v>
      </c>
      <c r="F15" s="1298">
        <v>996418</v>
      </c>
      <c r="G15" s="1298">
        <v>3745337.19</v>
      </c>
      <c r="H15" s="617">
        <f t="shared" si="0"/>
        <v>37.604564009601233</v>
      </c>
      <c r="I15" s="617">
        <f t="shared" si="1"/>
        <v>3.7588012159555526</v>
      </c>
      <c r="J15" s="402">
        <v>31</v>
      </c>
      <c r="L15" s="390" t="s">
        <v>323</v>
      </c>
      <c r="M15" s="401">
        <f t="shared" si="2"/>
        <v>996418</v>
      </c>
      <c r="N15" s="401">
        <f t="shared" si="3"/>
        <v>699194</v>
      </c>
    </row>
    <row r="16" spans="1:14" ht="21.75" customHeight="1">
      <c r="A16" s="390" t="s">
        <v>324</v>
      </c>
      <c r="B16" s="1298">
        <v>3978.27</v>
      </c>
      <c r="C16" s="1298">
        <v>2665.44</v>
      </c>
      <c r="D16" s="1298">
        <v>1471.96</v>
      </c>
      <c r="E16" s="1298">
        <v>289138.27</v>
      </c>
      <c r="F16" s="1298">
        <v>1023358.99</v>
      </c>
      <c r="G16" s="1298">
        <v>3911881.72</v>
      </c>
      <c r="H16" s="617">
        <f t="shared" si="0"/>
        <v>35.727387295370995</v>
      </c>
      <c r="I16" s="617">
        <f t="shared" si="1"/>
        <v>3.8225898811911549</v>
      </c>
      <c r="J16" s="402">
        <v>30</v>
      </c>
      <c r="L16" s="390" t="s">
        <v>324</v>
      </c>
      <c r="M16" s="401">
        <f t="shared" si="2"/>
        <v>1023358.99</v>
      </c>
      <c r="N16" s="401">
        <f t="shared" si="3"/>
        <v>684131</v>
      </c>
    </row>
    <row r="17" spans="1:14" ht="21.75" customHeight="1">
      <c r="A17" s="390" t="s">
        <v>325</v>
      </c>
      <c r="B17" s="1298">
        <v>3738.29</v>
      </c>
      <c r="C17" s="1298">
        <v>2505.4499999999998</v>
      </c>
      <c r="D17" s="1298">
        <v>1431.69</v>
      </c>
      <c r="E17" s="1298">
        <v>277156.82</v>
      </c>
      <c r="F17" s="1298">
        <v>971160</v>
      </c>
      <c r="G17" s="1298">
        <v>3665551.24</v>
      </c>
      <c r="H17" s="617">
        <f t="shared" si="0"/>
        <v>34.917638295722412</v>
      </c>
      <c r="I17" s="617">
        <f t="shared" si="1"/>
        <v>3.7744050825816551</v>
      </c>
      <c r="J17" s="402">
        <v>31</v>
      </c>
      <c r="L17" s="390" t="s">
        <v>325</v>
      </c>
      <c r="M17" s="401">
        <f t="shared" si="2"/>
        <v>971160</v>
      </c>
      <c r="N17" s="401">
        <f t="shared" si="3"/>
        <v>652862.99</v>
      </c>
    </row>
    <row r="18" spans="1:14" ht="21.75" customHeight="1">
      <c r="A18" s="390" t="s">
        <v>326</v>
      </c>
      <c r="B18" s="1298">
        <v>2622.38</v>
      </c>
      <c r="C18" s="1298">
        <v>1708.52</v>
      </c>
      <c r="D18" s="1298">
        <v>1311.19</v>
      </c>
      <c r="E18" s="1298">
        <v>194423.25</v>
      </c>
      <c r="F18" s="1298">
        <v>776381.99</v>
      </c>
      <c r="G18" s="1298">
        <v>2864749.57</v>
      </c>
      <c r="H18" s="617">
        <f t="shared" si="0"/>
        <v>41.119453299843819</v>
      </c>
      <c r="I18" s="617">
        <f t="shared" si="1"/>
        <v>3.6898712320722429</v>
      </c>
      <c r="J18" s="402">
        <v>30</v>
      </c>
      <c r="L18" s="390" t="s">
        <v>326</v>
      </c>
      <c r="M18" s="401">
        <f t="shared" si="2"/>
        <v>776381.99</v>
      </c>
      <c r="N18" s="401">
        <f t="shared" si="3"/>
        <v>637537.01</v>
      </c>
    </row>
    <row r="19" spans="1:14" ht="21.75" customHeight="1">
      <c r="A19" s="390" t="s">
        <v>327</v>
      </c>
      <c r="B19" s="1298">
        <v>2301.5700000000002</v>
      </c>
      <c r="C19" s="1298">
        <v>1626.97</v>
      </c>
      <c r="D19" s="1298">
        <v>1150.78</v>
      </c>
      <c r="E19" s="1298">
        <v>170638.4</v>
      </c>
      <c r="F19" s="1298">
        <v>702772</v>
      </c>
      <c r="G19" s="1298">
        <v>2570611.4700000002</v>
      </c>
      <c r="H19" s="617">
        <f t="shared" si="0"/>
        <v>41.040942552491394</v>
      </c>
      <c r="I19" s="617">
        <f t="shared" si="1"/>
        <v>3.6578171441093272</v>
      </c>
      <c r="J19" s="402">
        <v>31</v>
      </c>
      <c r="L19" s="390" t="s">
        <v>327</v>
      </c>
      <c r="M19" s="401">
        <f t="shared" si="2"/>
        <v>702772</v>
      </c>
      <c r="N19" s="401">
        <f t="shared" si="3"/>
        <v>536652</v>
      </c>
    </row>
    <row r="20" spans="1:14" ht="21.75" customHeight="1">
      <c r="A20" s="396" t="s">
        <v>355</v>
      </c>
      <c r="B20" s="396"/>
      <c r="C20" s="396"/>
      <c r="D20" s="396"/>
      <c r="E20" s="307">
        <f>SUM(E8:E19)</f>
        <v>2601570.0499999998</v>
      </c>
      <c r="F20" s="307">
        <f>SUM(F8:F19)</f>
        <v>9740153.9700000007</v>
      </c>
      <c r="G20" s="307">
        <f>SUM(G8:G19)</f>
        <v>35681418.380000003</v>
      </c>
      <c r="H20" s="307"/>
      <c r="I20" s="307"/>
      <c r="L20" s="27"/>
      <c r="M20" s="403"/>
      <c r="N20" s="403"/>
    </row>
    <row r="21" spans="1:14" ht="21.75" customHeight="1">
      <c r="A21" s="396" t="s">
        <v>366</v>
      </c>
      <c r="B21" s="396"/>
      <c r="C21" s="396"/>
      <c r="D21" s="396"/>
      <c r="E21" s="307">
        <f>AVERAGE(E8:E19)</f>
        <v>216797.50416666665</v>
      </c>
      <c r="F21" s="307"/>
      <c r="G21" s="307">
        <f>AVERAGE(G8:G19)</f>
        <v>2973451.5316666667</v>
      </c>
      <c r="H21" s="307">
        <f>AVERAGE(H8:H19)</f>
        <v>38.111095688808838</v>
      </c>
      <c r="I21" s="307">
        <f>AVERAGE(I8:I19)</f>
        <v>3.6626032157535247</v>
      </c>
      <c r="L21" s="27"/>
      <c r="M21" s="403"/>
      <c r="N21" s="403"/>
    </row>
    <row r="22" spans="1:14" s="18" customFormat="1" ht="16.8">
      <c r="A22" s="80" t="s">
        <v>367</v>
      </c>
      <c r="B22" s="80" t="s">
        <v>368</v>
      </c>
      <c r="C22" s="80"/>
      <c r="D22" s="80"/>
      <c r="E22" s="80"/>
      <c r="F22" s="80"/>
      <c r="G22" s="18" t="s">
        <v>961</v>
      </c>
      <c r="H22" s="80"/>
      <c r="I22" s="80"/>
      <c r="L22" s="16"/>
      <c r="M22" s="16"/>
      <c r="N22" s="16"/>
    </row>
    <row r="23" spans="1:14" s="18" customFormat="1" ht="16.8">
      <c r="A23" s="80"/>
      <c r="B23" s="80" t="s">
        <v>369</v>
      </c>
      <c r="C23" s="80"/>
      <c r="D23" s="80"/>
      <c r="E23" s="80"/>
      <c r="F23" s="80"/>
      <c r="G23" s="80"/>
      <c r="H23" s="80"/>
      <c r="I23" s="80"/>
    </row>
    <row r="24" spans="1:14" s="18" customFormat="1" ht="16.8">
      <c r="A24" s="80"/>
      <c r="B24" s="80" t="s">
        <v>370</v>
      </c>
      <c r="C24" s="80"/>
      <c r="D24" s="80"/>
      <c r="E24" s="80"/>
      <c r="F24" s="80"/>
      <c r="G24" s="80"/>
      <c r="H24" s="80"/>
      <c r="I24" s="80"/>
    </row>
    <row r="25" spans="1:14" s="18" customFormat="1" ht="16.8">
      <c r="A25" s="80"/>
      <c r="B25" s="80" t="s">
        <v>774</v>
      </c>
      <c r="C25" s="80"/>
      <c r="D25" s="80"/>
      <c r="E25" s="80"/>
      <c r="F25" s="80"/>
      <c r="G25" s="80"/>
      <c r="H25" s="80"/>
      <c r="I25" s="80"/>
    </row>
    <row r="26" spans="1:14" s="110" customFormat="1" ht="18.600000000000001">
      <c r="A26" s="308"/>
      <c r="B26" s="82" t="s">
        <v>133</v>
      </c>
      <c r="C26" s="309"/>
      <c r="D26" s="310"/>
      <c r="E26" s="310"/>
      <c r="F26" s="310"/>
      <c r="G26" s="310"/>
      <c r="H26" s="310"/>
      <c r="I26" s="310"/>
      <c r="L26" s="97"/>
      <c r="M26" s="111"/>
      <c r="N26" s="111"/>
    </row>
    <row r="27" spans="1:14" s="110" customFormat="1" ht="18" customHeight="1">
      <c r="A27" s="309"/>
      <c r="B27" s="309"/>
      <c r="C27" s="82" t="s">
        <v>134</v>
      </c>
      <c r="D27" s="309"/>
      <c r="E27" s="309"/>
      <c r="F27" s="311"/>
      <c r="G27" s="311"/>
      <c r="H27" s="311"/>
      <c r="I27" s="309"/>
      <c r="M27" s="112"/>
      <c r="N27" s="112"/>
    </row>
    <row r="28" spans="1:14" ht="5.25" customHeight="1">
      <c r="A28" s="306"/>
      <c r="B28" s="306"/>
      <c r="C28" s="306"/>
      <c r="D28" s="306"/>
      <c r="E28" s="306"/>
      <c r="F28" s="306"/>
      <c r="G28" s="306"/>
      <c r="H28" s="306"/>
      <c r="I28" s="306"/>
    </row>
    <row r="29" spans="1:14" ht="20.25" customHeight="1">
      <c r="A29" s="1684" t="s">
        <v>1273</v>
      </c>
      <c r="B29" s="1976"/>
      <c r="C29" s="1976"/>
      <c r="D29" s="1976"/>
      <c r="E29" s="1976"/>
      <c r="F29" s="1976"/>
      <c r="G29" s="1976"/>
      <c r="H29" s="1976"/>
      <c r="I29" s="1976"/>
    </row>
    <row r="30" spans="1:14" s="279" customFormat="1" ht="18.75" customHeight="1">
      <c r="A30" s="312"/>
      <c r="B30" s="313" t="s">
        <v>710</v>
      </c>
      <c r="C30" s="281" t="str">
        <f>C3</f>
        <v>4.1.2</v>
      </c>
      <c r="D30" s="312"/>
      <c r="E30" s="313" t="s">
        <v>708</v>
      </c>
      <c r="F30" s="388" t="str">
        <f>F3</f>
        <v>9806 - 020004562842</v>
      </c>
      <c r="G30" s="668" t="s">
        <v>709</v>
      </c>
      <c r="H30" s="389">
        <f>H3</f>
        <v>23058209</v>
      </c>
      <c r="I30" s="314"/>
      <c r="L30" s="285"/>
      <c r="M30" s="286"/>
      <c r="N30" s="286"/>
    </row>
    <row r="31" spans="1:14" ht="19.5" customHeight="1">
      <c r="A31" s="284"/>
      <c r="B31" s="373" t="s">
        <v>356</v>
      </c>
      <c r="C31" s="373"/>
      <c r="D31" s="373"/>
      <c r="E31" s="373"/>
      <c r="F31" s="373" t="s">
        <v>363</v>
      </c>
      <c r="G31" s="393"/>
      <c r="H31" s="393"/>
      <c r="I31" s="393"/>
      <c r="L31" s="1977"/>
      <c r="M31" s="287"/>
      <c r="N31" s="287"/>
    </row>
    <row r="32" spans="1:14" ht="19.5" customHeight="1">
      <c r="A32" s="392" t="s">
        <v>309</v>
      </c>
      <c r="B32" s="145" t="s">
        <v>357</v>
      </c>
      <c r="C32" s="145" t="s">
        <v>359</v>
      </c>
      <c r="D32" s="145" t="s">
        <v>360</v>
      </c>
      <c r="E32" s="145" t="s">
        <v>361</v>
      </c>
      <c r="F32" s="145" t="s">
        <v>364</v>
      </c>
      <c r="G32" s="394" t="s">
        <v>183</v>
      </c>
      <c r="H32" s="394" t="s">
        <v>184</v>
      </c>
      <c r="I32" s="394" t="s">
        <v>186</v>
      </c>
      <c r="L32" s="1977"/>
      <c r="M32" s="288"/>
      <c r="N32" s="288"/>
    </row>
    <row r="33" spans="1:14" ht="19.5" customHeight="1">
      <c r="A33" s="391"/>
      <c r="B33" s="146" t="s">
        <v>358</v>
      </c>
      <c r="C33" s="146" t="s">
        <v>358</v>
      </c>
      <c r="D33" s="146" t="s">
        <v>358</v>
      </c>
      <c r="E33" s="146" t="s">
        <v>362</v>
      </c>
      <c r="F33" s="146" t="s">
        <v>365</v>
      </c>
      <c r="G33" s="395" t="s">
        <v>362</v>
      </c>
      <c r="H33" s="395" t="s">
        <v>185</v>
      </c>
      <c r="I33" s="395" t="s">
        <v>187</v>
      </c>
      <c r="J33" s="402" t="s">
        <v>707</v>
      </c>
      <c r="L33" s="1977"/>
      <c r="M33" s="288"/>
      <c r="N33" s="288"/>
    </row>
    <row r="34" spans="1:14" ht="21.75" customHeight="1">
      <c r="A34" s="618" t="s">
        <v>316</v>
      </c>
      <c r="B34" s="1298">
        <v>1348.23</v>
      </c>
      <c r="C34" s="1298">
        <v>1031</v>
      </c>
      <c r="D34" s="1298">
        <v>912</v>
      </c>
      <c r="E34" s="1298">
        <v>99567.77</v>
      </c>
      <c r="F34" s="1298">
        <v>589654</v>
      </c>
      <c r="G34" s="1298">
        <v>2041391</v>
      </c>
      <c r="H34" s="617">
        <f t="shared" ref="H34:H45" si="4">F34*100/(B34*24*J34)</f>
        <v>58.784161376377263</v>
      </c>
      <c r="I34" s="617">
        <f t="shared" ref="I34:I45" si="5">G34/F34</f>
        <v>3.4620150121935915</v>
      </c>
      <c r="J34" s="402">
        <v>31</v>
      </c>
      <c r="L34" s="289"/>
      <c r="M34" s="290"/>
      <c r="N34" s="290"/>
    </row>
    <row r="35" spans="1:14" ht="21.75" customHeight="1">
      <c r="A35" s="618" t="s">
        <v>317</v>
      </c>
      <c r="B35" s="1298">
        <v>2302.66</v>
      </c>
      <c r="C35" s="1298">
        <v>1429.24</v>
      </c>
      <c r="D35" s="1298">
        <v>1151.33</v>
      </c>
      <c r="E35" s="1298">
        <v>170719.21</v>
      </c>
      <c r="F35" s="1298">
        <v>664198</v>
      </c>
      <c r="G35" s="1298">
        <v>2414686.4300000002</v>
      </c>
      <c r="H35" s="617">
        <f t="shared" si="4"/>
        <v>42.923830741506819</v>
      </c>
      <c r="I35" s="617">
        <f t="shared" si="5"/>
        <v>3.6354918713997937</v>
      </c>
      <c r="J35" s="402">
        <v>28</v>
      </c>
      <c r="L35" s="289"/>
      <c r="M35" s="290"/>
      <c r="N35" s="290"/>
    </row>
    <row r="36" spans="1:14" ht="21.75" customHeight="1">
      <c r="A36" s="618" t="s">
        <v>318</v>
      </c>
      <c r="B36" s="1298">
        <v>3180.27</v>
      </c>
      <c r="C36" s="1298">
        <v>1788.9</v>
      </c>
      <c r="D36" s="1298">
        <v>1391.37</v>
      </c>
      <c r="E36" s="1298">
        <v>235785.22</v>
      </c>
      <c r="F36" s="1298">
        <v>902403</v>
      </c>
      <c r="G36" s="1298">
        <v>3427526.47</v>
      </c>
      <c r="H36" s="617">
        <f t="shared" si="4"/>
        <v>38.138499500498895</v>
      </c>
      <c r="I36" s="617">
        <f t="shared" si="5"/>
        <v>3.7982214930579801</v>
      </c>
      <c r="J36" s="402">
        <v>31</v>
      </c>
      <c r="L36" s="289"/>
      <c r="M36" s="290"/>
      <c r="N36" s="290"/>
    </row>
    <row r="37" spans="1:14" ht="21.75" customHeight="1">
      <c r="A37" s="618" t="s">
        <v>319</v>
      </c>
      <c r="B37" s="1298">
        <v>2617.25</v>
      </c>
      <c r="C37" s="1298">
        <v>1744.83</v>
      </c>
      <c r="D37" s="1298">
        <v>1344.98</v>
      </c>
      <c r="E37" s="1298">
        <v>194042.92</v>
      </c>
      <c r="F37" s="1298">
        <v>655039.89</v>
      </c>
      <c r="G37" s="1298">
        <v>2372144.63</v>
      </c>
      <c r="H37" s="617">
        <f t="shared" si="4"/>
        <v>34.760822428121116</v>
      </c>
      <c r="I37" s="617">
        <f t="shared" si="5"/>
        <v>3.6213743105019143</v>
      </c>
      <c r="J37" s="402">
        <v>30</v>
      </c>
      <c r="L37" s="289"/>
      <c r="M37" s="290"/>
      <c r="N37" s="290"/>
    </row>
    <row r="38" spans="1:14" ht="21.75" customHeight="1">
      <c r="A38" s="618" t="s">
        <v>320</v>
      </c>
      <c r="B38" s="1298">
        <v>2811.82</v>
      </c>
      <c r="C38" s="1298">
        <v>1656.28</v>
      </c>
      <c r="D38" s="1298">
        <v>1194.06</v>
      </c>
      <c r="E38" s="1298">
        <v>208468.33</v>
      </c>
      <c r="F38" s="1298">
        <v>729918.87</v>
      </c>
      <c r="G38" s="1298">
        <v>2720534.32</v>
      </c>
      <c r="H38" s="617">
        <f t="shared" si="4"/>
        <v>34.891058104715093</v>
      </c>
      <c r="I38" s="617">
        <f t="shared" si="5"/>
        <v>3.7271735693036678</v>
      </c>
      <c r="J38" s="402">
        <v>31</v>
      </c>
      <c r="L38" s="289"/>
      <c r="M38" s="290"/>
      <c r="N38" s="290"/>
    </row>
    <row r="39" spans="1:14" ht="21.75" customHeight="1">
      <c r="A39" s="618" t="s">
        <v>321</v>
      </c>
      <c r="B39" s="1298">
        <v>2621.34</v>
      </c>
      <c r="C39" s="1298">
        <v>1668.12</v>
      </c>
      <c r="D39" s="1298">
        <v>953.21</v>
      </c>
      <c r="E39" s="1298">
        <v>194346.15</v>
      </c>
      <c r="F39" s="1298">
        <v>699023</v>
      </c>
      <c r="G39" s="1298">
        <v>2666222.11</v>
      </c>
      <c r="H39" s="617">
        <f t="shared" si="4"/>
        <v>37.036984053109393</v>
      </c>
      <c r="I39" s="617">
        <f t="shared" si="5"/>
        <v>3.8142122791381685</v>
      </c>
      <c r="J39" s="402">
        <v>30</v>
      </c>
      <c r="L39" s="289"/>
      <c r="M39" s="290"/>
      <c r="N39" s="290"/>
    </row>
    <row r="40" spans="1:14" ht="21.75" customHeight="1">
      <c r="A40" s="618" t="s">
        <v>322</v>
      </c>
      <c r="B40" s="1298">
        <v>2660.03</v>
      </c>
      <c r="C40" s="1298">
        <v>1468.97</v>
      </c>
      <c r="D40" s="1298">
        <v>1071.95</v>
      </c>
      <c r="E40" s="1298">
        <v>195027.49</v>
      </c>
      <c r="F40" s="1298">
        <v>679697</v>
      </c>
      <c r="G40" s="1298">
        <v>2555174.63</v>
      </c>
      <c r="H40" s="617">
        <f t="shared" si="4"/>
        <v>34.344395986479093</v>
      </c>
      <c r="I40" s="617">
        <f t="shared" si="5"/>
        <v>3.7592848430992043</v>
      </c>
      <c r="J40" s="402">
        <v>31</v>
      </c>
      <c r="L40" s="289"/>
      <c r="M40" s="290"/>
      <c r="N40" s="290"/>
    </row>
    <row r="41" spans="1:14" ht="21.75" customHeight="1">
      <c r="A41" s="618" t="s">
        <v>323</v>
      </c>
      <c r="B41" s="1298">
        <v>2302.85</v>
      </c>
      <c r="C41" s="1298">
        <v>1389.65</v>
      </c>
      <c r="D41" s="1298">
        <v>952.9</v>
      </c>
      <c r="E41" s="1298">
        <v>170733.3</v>
      </c>
      <c r="F41" s="1298">
        <v>699194</v>
      </c>
      <c r="G41" s="1298">
        <v>2598642.27</v>
      </c>
      <c r="H41" s="617">
        <f t="shared" si="4"/>
        <v>40.80929638145907</v>
      </c>
      <c r="I41" s="617">
        <f t="shared" si="5"/>
        <v>3.716625528823188</v>
      </c>
      <c r="J41" s="402">
        <v>31</v>
      </c>
      <c r="L41" s="289"/>
      <c r="M41" s="290"/>
      <c r="N41" s="290"/>
    </row>
    <row r="42" spans="1:14" ht="21.75" customHeight="1">
      <c r="A42" s="618" t="s">
        <v>324</v>
      </c>
      <c r="B42" s="1298">
        <v>2183.8200000000002</v>
      </c>
      <c r="C42" s="1298">
        <v>1270</v>
      </c>
      <c r="D42" s="1298">
        <v>913</v>
      </c>
      <c r="E42" s="1298">
        <v>161908.41</v>
      </c>
      <c r="F42" s="1298">
        <v>684131</v>
      </c>
      <c r="G42" s="1298">
        <v>2548738.92</v>
      </c>
      <c r="H42" s="617">
        <f t="shared" si="4"/>
        <v>43.510085283789159</v>
      </c>
      <c r="I42" s="617">
        <f t="shared" si="5"/>
        <v>3.725512979239356</v>
      </c>
      <c r="J42" s="402">
        <v>30</v>
      </c>
      <c r="L42" s="289"/>
      <c r="M42" s="290"/>
      <c r="N42" s="290"/>
    </row>
    <row r="43" spans="1:14" ht="21.75" customHeight="1">
      <c r="A43" s="618" t="s">
        <v>325</v>
      </c>
      <c r="B43" s="1298">
        <v>2182.8200000000002</v>
      </c>
      <c r="C43" s="1298">
        <v>1270.01</v>
      </c>
      <c r="D43" s="1298">
        <v>1031.8800000000001</v>
      </c>
      <c r="E43" s="1298">
        <v>161834.26999999999</v>
      </c>
      <c r="F43" s="1298">
        <v>652862.99</v>
      </c>
      <c r="G43" s="1298">
        <v>2396785.39</v>
      </c>
      <c r="H43" s="617">
        <f t="shared" si="4"/>
        <v>40.200475477465119</v>
      </c>
      <c r="I43" s="617">
        <f t="shared" si="5"/>
        <v>3.6711920061512449</v>
      </c>
      <c r="J43" s="402">
        <v>31</v>
      </c>
      <c r="L43" s="289"/>
      <c r="M43" s="291"/>
      <c r="N43" s="291"/>
    </row>
    <row r="44" spans="1:14" ht="21.75" customHeight="1">
      <c r="A44" s="618" t="s">
        <v>326</v>
      </c>
      <c r="B44" s="1298">
        <v>2143.0300000000002</v>
      </c>
      <c r="C44" s="1298">
        <v>1389</v>
      </c>
      <c r="D44" s="1298">
        <v>833.4</v>
      </c>
      <c r="E44" s="1298">
        <v>156402.04</v>
      </c>
      <c r="F44" s="1298">
        <v>637537.01</v>
      </c>
      <c r="G44" s="1298">
        <v>2393212.88</v>
      </c>
      <c r="H44" s="617">
        <f t="shared" si="4"/>
        <v>41.318510214250125</v>
      </c>
      <c r="I44" s="617">
        <f t="shared" si="5"/>
        <v>3.7538414907081235</v>
      </c>
      <c r="J44" s="402">
        <v>30</v>
      </c>
      <c r="L44" s="289"/>
      <c r="M44" s="291"/>
      <c r="N44" s="291"/>
    </row>
    <row r="45" spans="1:14" ht="21.75" customHeight="1">
      <c r="A45" s="618" t="s">
        <v>327</v>
      </c>
      <c r="B45" s="1298">
        <v>1544.61</v>
      </c>
      <c r="C45" s="1298">
        <v>910.92</v>
      </c>
      <c r="D45" s="1298">
        <v>990.13</v>
      </c>
      <c r="E45" s="1298">
        <v>114517.39</v>
      </c>
      <c r="F45" s="1298">
        <v>536652</v>
      </c>
      <c r="G45" s="1298">
        <v>1908925.73</v>
      </c>
      <c r="H45" s="617">
        <f t="shared" si="4"/>
        <v>46.698289640291279</v>
      </c>
      <c r="I45" s="617">
        <f t="shared" si="5"/>
        <v>3.5571016785551901</v>
      </c>
      <c r="J45" s="402">
        <v>31</v>
      </c>
      <c r="L45" s="289"/>
      <c r="M45" s="291"/>
      <c r="N45" s="291"/>
    </row>
    <row r="46" spans="1:14" ht="21.75" customHeight="1">
      <c r="A46" s="396" t="s">
        <v>355</v>
      </c>
      <c r="B46" s="396"/>
      <c r="C46" s="396"/>
      <c r="D46" s="396"/>
      <c r="E46" s="307">
        <f>SUM(E34:E45)</f>
        <v>2063352.4999999998</v>
      </c>
      <c r="F46" s="307">
        <f>SUM(F34:F45)</f>
        <v>8130310.7599999998</v>
      </c>
      <c r="G46" s="307">
        <f>SUM(G34:G45)</f>
        <v>30043984.780000001</v>
      </c>
      <c r="H46" s="307"/>
      <c r="I46" s="307"/>
      <c r="L46" s="287"/>
      <c r="M46" s="290"/>
      <c r="N46" s="290"/>
    </row>
    <row r="47" spans="1:14" ht="21" customHeight="1">
      <c r="A47" s="396" t="s">
        <v>366</v>
      </c>
      <c r="B47" s="396"/>
      <c r="C47" s="396"/>
      <c r="D47" s="396"/>
      <c r="E47" s="307">
        <f>AVERAGE(E34:E45)</f>
        <v>171946.04166666666</v>
      </c>
      <c r="F47" s="307">
        <f>AVERAGE(F34:F45)</f>
        <v>677525.89666666661</v>
      </c>
      <c r="G47" s="307">
        <f>AVERAGE(G34:G45)</f>
        <v>2503665.3983333334</v>
      </c>
      <c r="H47" s="307">
        <f>AVERAGE(H34:H45)</f>
        <v>41.118034099005207</v>
      </c>
      <c r="I47" s="307">
        <f>AVERAGE(I34:I45)</f>
        <v>3.6868372551809525</v>
      </c>
      <c r="L47" s="287"/>
      <c r="M47" s="290"/>
      <c r="N47" s="290"/>
    </row>
    <row r="48" spans="1:14" s="18" customFormat="1" ht="15.75" customHeight="1">
      <c r="A48" s="315" t="s">
        <v>367</v>
      </c>
      <c r="B48" s="315" t="s">
        <v>368</v>
      </c>
      <c r="C48" s="315"/>
      <c r="D48" s="315"/>
      <c r="E48" s="315"/>
      <c r="F48" s="315"/>
      <c r="G48" s="18" t="s">
        <v>961</v>
      </c>
      <c r="L48" s="292"/>
      <c r="M48" s="292"/>
      <c r="N48" s="292"/>
    </row>
    <row r="49" spans="1:14" s="18" customFormat="1" ht="16.8">
      <c r="A49" s="315"/>
      <c r="B49" s="315" t="s">
        <v>369</v>
      </c>
      <c r="C49" s="315"/>
      <c r="D49" s="315"/>
      <c r="E49" s="315"/>
      <c r="F49" s="315"/>
      <c r="L49" s="292"/>
      <c r="M49" s="292"/>
      <c r="N49" s="292"/>
    </row>
    <row r="50" spans="1:14" s="18" customFormat="1" ht="16.8">
      <c r="A50" s="315"/>
      <c r="B50" s="315" t="s">
        <v>370</v>
      </c>
      <c r="C50" s="315"/>
      <c r="D50" s="315"/>
      <c r="E50" s="315"/>
      <c r="F50" s="315"/>
      <c r="L50" s="292"/>
      <c r="M50" s="292"/>
      <c r="N50" s="292"/>
    </row>
    <row r="51" spans="1:14" s="18" customFormat="1" ht="15.75" customHeight="1">
      <c r="A51" s="315"/>
      <c r="B51" s="315" t="s">
        <v>774</v>
      </c>
      <c r="C51" s="315"/>
      <c r="D51" s="315"/>
      <c r="E51" s="315"/>
      <c r="F51" s="315"/>
    </row>
    <row r="52" spans="1:14" s="110" customFormat="1" ht="12.75" customHeight="1">
      <c r="B52" s="110" t="s">
        <v>133</v>
      </c>
      <c r="D52" s="111"/>
      <c r="E52" s="111"/>
      <c r="F52" s="111"/>
      <c r="G52" s="111"/>
      <c r="H52" s="111"/>
      <c r="I52" s="111"/>
      <c r="L52" s="97"/>
      <c r="M52" s="111"/>
      <c r="N52" s="111"/>
    </row>
    <row r="53" spans="1:14" s="110" customFormat="1" ht="14.25" customHeight="1">
      <c r="C53" s="110" t="s">
        <v>134</v>
      </c>
      <c r="F53" s="316"/>
      <c r="G53" s="112"/>
      <c r="H53" s="112"/>
      <c r="M53" s="112"/>
      <c r="N53" s="112"/>
    </row>
  </sheetData>
  <mergeCells count="3">
    <mergeCell ref="A29:I29"/>
    <mergeCell ref="L31:L33"/>
    <mergeCell ref="B1:C1"/>
  </mergeCells>
  <phoneticPr fontId="5" type="noConversion"/>
  <pageMargins left="0.78740157480314965" right="0.78740157480314965" top="0.43307086614173229" bottom="0.39370078740157483" header="0.31496062992125984" footer="0.31496062992125984"/>
  <pageSetup paperSize="9" scale="93" firstPageNumber="96" orientation="landscape" useFirstPageNumber="1" r:id="rId1"/>
  <headerFooter>
    <oddFooter xml:space="preserve">&amp;C
97
</oddFooter>
  </headerFooter>
  <rowBreaks count="1" manualBreakCount="1">
    <brk id="27" max="9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00"/>
  </sheetPr>
  <dimension ref="A1:M30"/>
  <sheetViews>
    <sheetView showGridLines="0" view="pageBreakPreview" topLeftCell="A7" zoomScaleNormal="100" zoomScaleSheetLayoutView="100" workbookViewId="0">
      <selection activeCell="I12" sqref="I12"/>
    </sheetView>
  </sheetViews>
  <sheetFormatPr defaultColWidth="9" defaultRowHeight="24.6"/>
  <cols>
    <col min="1" max="1" width="21.59765625" style="699" customWidth="1"/>
    <col min="2" max="2" width="17.8984375" style="699" customWidth="1"/>
    <col min="3" max="3" width="15.59765625" style="699" customWidth="1"/>
    <col min="4" max="4" width="11.59765625" style="699" customWidth="1"/>
    <col min="5" max="5" width="12.3984375" style="699" customWidth="1"/>
    <col min="6" max="6" width="2.8984375" style="699" customWidth="1"/>
    <col min="7" max="7" width="2" style="699" customWidth="1"/>
    <col min="8" max="8" width="1.19921875" style="699" customWidth="1"/>
    <col min="9" max="9" width="18.09765625" style="699" customWidth="1"/>
    <col min="10" max="10" width="14.8984375" style="699" customWidth="1"/>
    <col min="11" max="11" width="15.19921875" style="699" customWidth="1"/>
    <col min="12" max="12" width="12.8984375" style="699" customWidth="1"/>
    <col min="13" max="13" width="14.19921875" style="699" customWidth="1"/>
    <col min="14" max="16384" width="9" style="699"/>
  </cols>
  <sheetData>
    <row r="1" spans="1:13">
      <c r="A1" s="715" t="s">
        <v>127</v>
      </c>
    </row>
    <row r="2" spans="1:13" s="698" customFormat="1" ht="9.75" customHeight="1"/>
    <row r="3" spans="1:13" s="717" customFormat="1">
      <c r="A3" s="1978" t="s">
        <v>1321</v>
      </c>
      <c r="B3" s="1978"/>
      <c r="C3" s="1978"/>
      <c r="D3" s="1978"/>
      <c r="E3" s="1978"/>
      <c r="I3" s="698"/>
    </row>
    <row r="4" spans="1:13" ht="11.25" customHeight="1"/>
    <row r="5" spans="1:13">
      <c r="A5" s="762" t="s">
        <v>402</v>
      </c>
      <c r="B5" s="763" t="s">
        <v>403</v>
      </c>
      <c r="C5" s="763"/>
      <c r="D5" s="763" t="s">
        <v>923</v>
      </c>
      <c r="E5" s="763"/>
      <c r="I5" s="762" t="s">
        <v>402</v>
      </c>
      <c r="J5" s="764" t="s">
        <v>404</v>
      </c>
      <c r="K5" s="765"/>
      <c r="L5" s="764" t="s">
        <v>405</v>
      </c>
      <c r="M5" s="766"/>
    </row>
    <row r="6" spans="1:13">
      <c r="A6" s="767"/>
      <c r="B6" s="768" t="s">
        <v>404</v>
      </c>
      <c r="C6" s="768" t="s">
        <v>405</v>
      </c>
      <c r="D6" s="769" t="s">
        <v>924</v>
      </c>
      <c r="E6" s="770" t="s">
        <v>925</v>
      </c>
      <c r="G6" s="701"/>
      <c r="I6" s="770"/>
      <c r="J6" s="771">
        <v>2563</v>
      </c>
      <c r="K6" s="768">
        <v>2564</v>
      </c>
      <c r="L6" s="771">
        <v>2563</v>
      </c>
      <c r="M6" s="768">
        <v>2564</v>
      </c>
    </row>
    <row r="7" spans="1:13">
      <c r="A7" s="746" t="s">
        <v>779</v>
      </c>
      <c r="B7" s="1412">
        <f>B18</f>
        <v>243266.66666666669</v>
      </c>
      <c r="C7" s="772">
        <f>(B7/B$11)*100</f>
        <v>2.4975648990348218</v>
      </c>
      <c r="D7" s="773" t="s">
        <v>259</v>
      </c>
      <c r="E7" s="774"/>
      <c r="G7" s="775"/>
      <c r="H7" s="776"/>
      <c r="I7" s="746" t="s">
        <v>265</v>
      </c>
      <c r="J7" s="777">
        <f>B7</f>
        <v>243266.66666666669</v>
      </c>
      <c r="K7" s="777">
        <f>B18</f>
        <v>243266.66666666669</v>
      </c>
      <c r="L7" s="777">
        <f>C7</f>
        <v>2.4975648990348218</v>
      </c>
      <c r="M7" s="772">
        <f>C18</f>
        <v>2.992095552651012</v>
      </c>
    </row>
    <row r="8" spans="1:13">
      <c r="A8" s="746" t="s">
        <v>922</v>
      </c>
      <c r="B8" s="1412">
        <f t="shared" ref="B8:B9" si="0">B19</f>
        <v>4860870.6138562504</v>
      </c>
      <c r="C8" s="772">
        <f t="shared" ref="C8:C10" si="1">(B8/B$11)*100</f>
        <v>49.905480229859755</v>
      </c>
      <c r="D8" s="773" t="s">
        <v>259</v>
      </c>
      <c r="E8" s="754"/>
      <c r="G8" s="775"/>
      <c r="H8" s="776"/>
      <c r="I8" s="746" t="s">
        <v>266</v>
      </c>
      <c r="J8" s="777">
        <f>B8</f>
        <v>4860870.6138562504</v>
      </c>
      <c r="K8" s="777">
        <f>B19</f>
        <v>4860870.6138562504</v>
      </c>
      <c r="L8" s="777">
        <f>C8</f>
        <v>49.905480229859755</v>
      </c>
      <c r="M8" s="772">
        <f>C19</f>
        <v>59.787021152636122</v>
      </c>
    </row>
    <row r="9" spans="1:13">
      <c r="A9" s="746" t="s">
        <v>406</v>
      </c>
      <c r="B9" s="1412">
        <f t="shared" si="0"/>
        <v>1214467.5</v>
      </c>
      <c r="C9" s="772">
        <f t="shared" si="1"/>
        <v>12.46866839826763</v>
      </c>
      <c r="D9" s="773" t="s">
        <v>259</v>
      </c>
      <c r="E9" s="754"/>
      <c r="G9" s="775"/>
      <c r="H9" s="776"/>
      <c r="I9" s="746" t="s">
        <v>406</v>
      </c>
      <c r="J9" s="777">
        <f>B9</f>
        <v>1214467.5</v>
      </c>
      <c r="K9" s="777">
        <f>B20</f>
        <v>1214467.5</v>
      </c>
      <c r="L9" s="777">
        <f>C9</f>
        <v>12.46866839826763</v>
      </c>
      <c r="M9" s="772">
        <f>C20</f>
        <v>14.937528660958588</v>
      </c>
    </row>
    <row r="10" spans="1:13">
      <c r="A10" s="746" t="s">
        <v>407</v>
      </c>
      <c r="B10" s="777">
        <f>B11-SUM(B7:B9)</f>
        <v>3421549.1894770833</v>
      </c>
      <c r="C10" s="772">
        <f t="shared" si="1"/>
        <v>35.128286472837786</v>
      </c>
      <c r="D10" s="773" t="s">
        <v>259</v>
      </c>
      <c r="E10" s="754"/>
      <c r="G10" s="775"/>
      <c r="H10" s="776"/>
      <c r="I10" s="746" t="s">
        <v>407</v>
      </c>
      <c r="J10" s="777">
        <f>B10</f>
        <v>3421549.1894770833</v>
      </c>
      <c r="K10" s="777">
        <f>B21</f>
        <v>1811705.9794770824</v>
      </c>
      <c r="L10" s="777">
        <f>C10</f>
        <v>35.128286472837786</v>
      </c>
      <c r="M10" s="772">
        <f>C21</f>
        <v>22.283354633754275</v>
      </c>
    </row>
    <row r="11" spans="1:13" ht="25.2" thickBot="1">
      <c r="A11" s="778" t="s">
        <v>355</v>
      </c>
      <c r="B11" s="779">
        <f>' ข้อมูลการใช้ไฟฟ้า '!$F$20</f>
        <v>9740153.9700000007</v>
      </c>
      <c r="C11" s="779">
        <f>SUM(C7:C10)</f>
        <v>99.999999999999986</v>
      </c>
      <c r="D11" s="780"/>
      <c r="E11" s="781"/>
      <c r="G11" s="782"/>
      <c r="I11" s="778" t="s">
        <v>355</v>
      </c>
      <c r="J11" s="779">
        <f>SUM(J7:J10)</f>
        <v>9740153.9700000007</v>
      </c>
      <c r="K11" s="779">
        <f>SUM(K7:K10)</f>
        <v>8130310.7599999998</v>
      </c>
      <c r="L11" s="779">
        <f>C11</f>
        <v>99.999999999999986</v>
      </c>
      <c r="M11" s="783">
        <f>C22</f>
        <v>100</v>
      </c>
    </row>
    <row r="12" spans="1:13">
      <c r="A12" s="716" t="s">
        <v>26</v>
      </c>
      <c r="E12" s="784"/>
      <c r="G12" s="701"/>
    </row>
    <row r="13" spans="1:13">
      <c r="D13" s="776"/>
      <c r="E13" s="785"/>
      <c r="G13" s="786"/>
    </row>
    <row r="14" spans="1:13" s="717" customFormat="1">
      <c r="A14" s="1978" t="s">
        <v>1322</v>
      </c>
      <c r="B14" s="1978"/>
      <c r="C14" s="1978"/>
      <c r="D14" s="1978"/>
      <c r="E14" s="1978"/>
    </row>
    <row r="15" spans="1:13" ht="11.25" customHeight="1"/>
    <row r="16" spans="1:13">
      <c r="A16" s="762" t="s">
        <v>402</v>
      </c>
      <c r="B16" s="763" t="s">
        <v>403</v>
      </c>
      <c r="C16" s="763"/>
      <c r="D16" s="763" t="s">
        <v>923</v>
      </c>
      <c r="E16" s="763"/>
    </row>
    <row r="17" spans="1:13">
      <c r="A17" s="767"/>
      <c r="B17" s="768" t="s">
        <v>404</v>
      </c>
      <c r="C17" s="768" t="s">
        <v>405</v>
      </c>
      <c r="D17" s="769" t="s">
        <v>924</v>
      </c>
      <c r="E17" s="770" t="s">
        <v>925</v>
      </c>
      <c r="G17" s="701"/>
    </row>
    <row r="18" spans="1:13">
      <c r="A18" s="746" t="s">
        <v>779</v>
      </c>
      <c r="B18" s="777">
        <f>ข้อมูลไฟฟ้าเครื่องจักร!X11</f>
        <v>243266.66666666669</v>
      </c>
      <c r="C18" s="772">
        <f>(B18/B$22)*100</f>
        <v>2.992095552651012</v>
      </c>
      <c r="D18" s="773" t="s">
        <v>259</v>
      </c>
      <c r="E18" s="774"/>
      <c r="G18" s="775"/>
      <c r="H18" s="776"/>
    </row>
    <row r="19" spans="1:13">
      <c r="A19" s="746" t="s">
        <v>922</v>
      </c>
      <c r="B19" s="777">
        <f>ข้อมูลไฟฟ้าเครื่องจักร!X12</f>
        <v>4860870.6138562504</v>
      </c>
      <c r="C19" s="772">
        <f>(B19/B$22)*100</f>
        <v>59.787021152636122</v>
      </c>
      <c r="D19" s="773" t="s">
        <v>259</v>
      </c>
      <c r="E19" s="754"/>
      <c r="G19" s="775"/>
      <c r="H19" s="776"/>
    </row>
    <row r="20" spans="1:13">
      <c r="A20" s="746" t="s">
        <v>406</v>
      </c>
      <c r="B20" s="777">
        <f>ข้อมูลไฟฟ้าเครื่องจักร!X13</f>
        <v>1214467.5</v>
      </c>
      <c r="C20" s="772">
        <f>(B20/B$22)*100</f>
        <v>14.937528660958588</v>
      </c>
      <c r="D20" s="773" t="s">
        <v>259</v>
      </c>
      <c r="E20" s="754"/>
      <c r="G20" s="775"/>
      <c r="H20" s="776"/>
    </row>
    <row r="21" spans="1:13">
      <c r="A21" s="746" t="s">
        <v>407</v>
      </c>
      <c r="B21" s="777">
        <f>B22-SUM(B18:B20)</f>
        <v>1811705.9794770824</v>
      </c>
      <c r="C21" s="772">
        <f>(B21/B$22)*100</f>
        <v>22.283354633754275</v>
      </c>
      <c r="D21" s="773" t="s">
        <v>259</v>
      </c>
      <c r="E21" s="754"/>
      <c r="G21" s="775"/>
      <c r="H21" s="776"/>
    </row>
    <row r="22" spans="1:13" ht="25.2" thickBot="1">
      <c r="A22" s="778" t="s">
        <v>355</v>
      </c>
      <c r="B22" s="779">
        <f>' ข้อมูลการใช้ไฟฟ้า '!F46</f>
        <v>8130310.7599999998</v>
      </c>
      <c r="C22" s="779">
        <f>SUM(C18:C21)</f>
        <v>100</v>
      </c>
      <c r="D22" s="780"/>
      <c r="E22" s="781"/>
      <c r="G22" s="782"/>
    </row>
    <row r="23" spans="1:13">
      <c r="A23" s="716" t="s">
        <v>26</v>
      </c>
      <c r="C23" s="785"/>
      <c r="G23" s="701"/>
    </row>
    <row r="26" spans="1:13">
      <c r="I26" s="762" t="s">
        <v>402</v>
      </c>
      <c r="J26" s="764" t="s">
        <v>404</v>
      </c>
      <c r="K26" s="765"/>
      <c r="L26" s="764" t="s">
        <v>405</v>
      </c>
      <c r="M26" s="766"/>
    </row>
    <row r="27" spans="1:13">
      <c r="I27" s="770"/>
      <c r="J27" s="771">
        <v>2563</v>
      </c>
      <c r="K27" s="768">
        <v>2564</v>
      </c>
      <c r="L27" s="771">
        <v>2563</v>
      </c>
      <c r="M27" s="768">
        <v>2564</v>
      </c>
    </row>
    <row r="28" spans="1:13">
      <c r="I28" s="746" t="s">
        <v>409</v>
      </c>
      <c r="J28" s="777">
        <f>B11</f>
        <v>9740153.9700000007</v>
      </c>
      <c r="K28" s="777">
        <f>B22</f>
        <v>8130310.7599999998</v>
      </c>
      <c r="L28" s="777">
        <v>1</v>
      </c>
      <c r="M28" s="772">
        <v>1</v>
      </c>
    </row>
    <row r="29" spans="1:13">
      <c r="I29" s="746" t="s">
        <v>410</v>
      </c>
      <c r="J29" s="777">
        <v>0</v>
      </c>
      <c r="K29" s="777">
        <v>0</v>
      </c>
      <c r="L29" s="777">
        <f>C30</f>
        <v>0</v>
      </c>
      <c r="M29" s="772">
        <f>C41</f>
        <v>0</v>
      </c>
    </row>
    <row r="30" spans="1:13" ht="25.2" thickBot="1">
      <c r="I30" s="778" t="s">
        <v>355</v>
      </c>
      <c r="J30" s="779">
        <f>SUM(J28:J29)</f>
        <v>9740153.9700000007</v>
      </c>
      <c r="K30" s="779">
        <f>SUM(K28:K29)</f>
        <v>8130310.7599999998</v>
      </c>
      <c r="L30" s="779">
        <f>C33</f>
        <v>0</v>
      </c>
      <c r="M30" s="783">
        <f>C44</f>
        <v>0</v>
      </c>
    </row>
  </sheetData>
  <mergeCells count="2">
    <mergeCell ref="A3:E3"/>
    <mergeCell ref="A14:E14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94" orientation="portrait" useFirstPageNumber="1" r:id="rId1"/>
  <headerFooter>
    <oddFooter xml:space="preserve">&amp;C
100
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indexed="10"/>
  </sheetPr>
  <dimension ref="A1:J188"/>
  <sheetViews>
    <sheetView showGridLines="0" view="pageBreakPreview" topLeftCell="A127" zoomScaleNormal="100" zoomScaleSheetLayoutView="100" workbookViewId="0">
      <selection activeCell="N142" sqref="N142"/>
    </sheetView>
  </sheetViews>
  <sheetFormatPr defaultColWidth="9" defaultRowHeight="24.6"/>
  <cols>
    <col min="1" max="9" width="9" style="41"/>
    <col min="10" max="10" width="3.5" style="41" customWidth="1"/>
    <col min="11" max="16384" width="9" style="41"/>
  </cols>
  <sheetData>
    <row r="1" spans="1:10" s="40" customFormat="1" ht="30">
      <c r="A1" s="64" t="s">
        <v>107</v>
      </c>
    </row>
    <row r="2" spans="1:10" s="40" customFormat="1" ht="9.75" customHeight="1">
      <c r="A2" s="64"/>
    </row>
    <row r="3" spans="1:10">
      <c r="A3" s="65" t="s">
        <v>640</v>
      </c>
    </row>
    <row r="4" spans="1:10" ht="22.5" customHeight="1">
      <c r="B4" s="190" t="s">
        <v>53</v>
      </c>
      <c r="C4" s="88"/>
      <c r="D4" s="88"/>
      <c r="E4" s="88"/>
      <c r="F4" s="88"/>
      <c r="G4" s="88"/>
      <c r="H4" s="88"/>
      <c r="I4" s="88"/>
      <c r="J4" s="88"/>
    </row>
    <row r="5" spans="1:10" ht="22.5" customHeight="1" thickBot="1">
      <c r="B5" s="190"/>
      <c r="C5" s="88"/>
      <c r="D5" s="88"/>
      <c r="E5" s="88"/>
      <c r="F5" s="88"/>
      <c r="G5" s="88"/>
      <c r="H5" s="88"/>
      <c r="I5" s="88"/>
      <c r="J5" s="88"/>
    </row>
    <row r="6" spans="1:10" ht="24.75" customHeight="1">
      <c r="A6" s="1979" t="s">
        <v>786</v>
      </c>
      <c r="B6" s="1630"/>
      <c r="C6" s="1630"/>
      <c r="D6" s="1630"/>
      <c r="E6" s="1630"/>
      <c r="F6" s="1630"/>
      <c r="G6" s="1630"/>
      <c r="H6" s="1630"/>
      <c r="I6" s="1631"/>
    </row>
    <row r="7" spans="1:10" ht="24.75" customHeight="1">
      <c r="A7" s="1632"/>
      <c r="B7" s="1627"/>
      <c r="C7" s="1627"/>
      <c r="D7" s="1627"/>
      <c r="E7" s="1627"/>
      <c r="F7" s="1627"/>
      <c r="G7" s="1627"/>
      <c r="H7" s="1627"/>
      <c r="I7" s="1633"/>
    </row>
    <row r="8" spans="1:10" ht="24.75" customHeight="1">
      <c r="A8" s="1632"/>
      <c r="B8" s="1627"/>
      <c r="C8" s="1627"/>
      <c r="D8" s="1627"/>
      <c r="E8" s="1627"/>
      <c r="F8" s="1627"/>
      <c r="G8" s="1627"/>
      <c r="H8" s="1627"/>
      <c r="I8" s="1633"/>
    </row>
    <row r="9" spans="1:10" ht="24.75" customHeight="1">
      <c r="A9" s="1632"/>
      <c r="B9" s="1627"/>
      <c r="C9" s="1627"/>
      <c r="D9" s="1627"/>
      <c r="E9" s="1627"/>
      <c r="F9" s="1627"/>
      <c r="G9" s="1627"/>
      <c r="H9" s="1627"/>
      <c r="I9" s="1633"/>
    </row>
    <row r="10" spans="1:10" ht="24.75" customHeight="1">
      <c r="A10" s="1632"/>
      <c r="B10" s="1627"/>
      <c r="C10" s="1627"/>
      <c r="D10" s="1627"/>
      <c r="E10" s="1627"/>
      <c r="F10" s="1627"/>
      <c r="G10" s="1627"/>
      <c r="H10" s="1627"/>
      <c r="I10" s="1633"/>
    </row>
    <row r="11" spans="1:10" ht="24.75" customHeight="1">
      <c r="A11" s="1632"/>
      <c r="B11" s="1627"/>
      <c r="C11" s="1627"/>
      <c r="D11" s="1627"/>
      <c r="E11" s="1627"/>
      <c r="F11" s="1627"/>
      <c r="G11" s="1627"/>
      <c r="H11" s="1627"/>
      <c r="I11" s="1633"/>
    </row>
    <row r="12" spans="1:10" ht="24.75" customHeight="1">
      <c r="A12" s="1632"/>
      <c r="B12" s="1627"/>
      <c r="C12" s="1627"/>
      <c r="D12" s="1627"/>
      <c r="E12" s="1627"/>
      <c r="F12" s="1627"/>
      <c r="G12" s="1627"/>
      <c r="H12" s="1627"/>
      <c r="I12" s="1633"/>
    </row>
    <row r="13" spans="1:10" ht="24.75" customHeight="1">
      <c r="A13" s="1632"/>
      <c r="B13" s="1627"/>
      <c r="C13" s="1627"/>
      <c r="D13" s="1627"/>
      <c r="E13" s="1627"/>
      <c r="F13" s="1627"/>
      <c r="G13" s="1627"/>
      <c r="H13" s="1627"/>
      <c r="I13" s="1633"/>
    </row>
    <row r="14" spans="1:10" ht="24.75" customHeight="1">
      <c r="A14" s="1632"/>
      <c r="B14" s="1627"/>
      <c r="C14" s="1627"/>
      <c r="D14" s="1627"/>
      <c r="E14" s="1627"/>
      <c r="F14" s="1627"/>
      <c r="G14" s="1627"/>
      <c r="H14" s="1627"/>
      <c r="I14" s="1633"/>
    </row>
    <row r="15" spans="1:10" ht="24.75" customHeight="1">
      <c r="A15" s="1632"/>
      <c r="B15" s="1627"/>
      <c r="C15" s="1627"/>
      <c r="D15" s="1627"/>
      <c r="E15" s="1627"/>
      <c r="F15" s="1627"/>
      <c r="G15" s="1627"/>
      <c r="H15" s="1627"/>
      <c r="I15" s="1633"/>
    </row>
    <row r="16" spans="1:10" ht="24.75" customHeight="1">
      <c r="A16" s="1632"/>
      <c r="B16" s="1627"/>
      <c r="C16" s="1627"/>
      <c r="D16" s="1627"/>
      <c r="E16" s="1627"/>
      <c r="F16" s="1627"/>
      <c r="G16" s="1627"/>
      <c r="H16" s="1627"/>
      <c r="I16" s="1633"/>
    </row>
    <row r="17" spans="1:9" ht="24.75" customHeight="1">
      <c r="A17" s="1632"/>
      <c r="B17" s="1627"/>
      <c r="C17" s="1627"/>
      <c r="D17" s="1627"/>
      <c r="E17" s="1627"/>
      <c r="F17" s="1627"/>
      <c r="G17" s="1627"/>
      <c r="H17" s="1627"/>
      <c r="I17" s="1633"/>
    </row>
    <row r="18" spans="1:9" ht="24.75" customHeight="1">
      <c r="A18" s="1632"/>
      <c r="B18" s="1627"/>
      <c r="C18" s="1627"/>
      <c r="D18" s="1627"/>
      <c r="E18" s="1627"/>
      <c r="F18" s="1627"/>
      <c r="G18" s="1627"/>
      <c r="H18" s="1627"/>
      <c r="I18" s="1633"/>
    </row>
    <row r="19" spans="1:9" ht="24.75" customHeight="1">
      <c r="A19" s="1632"/>
      <c r="B19" s="1627"/>
      <c r="C19" s="1627"/>
      <c r="D19" s="1627"/>
      <c r="E19" s="1627"/>
      <c r="F19" s="1627"/>
      <c r="G19" s="1627"/>
      <c r="H19" s="1627"/>
      <c r="I19" s="1633"/>
    </row>
    <row r="20" spans="1:9" ht="24.75" customHeight="1">
      <c r="A20" s="1632"/>
      <c r="B20" s="1627"/>
      <c r="C20" s="1627"/>
      <c r="D20" s="1627"/>
      <c r="E20" s="1627"/>
      <c r="F20" s="1627"/>
      <c r="G20" s="1627"/>
      <c r="H20" s="1627"/>
      <c r="I20" s="1633"/>
    </row>
    <row r="21" spans="1:9" ht="24.75" customHeight="1">
      <c r="A21" s="1632"/>
      <c r="B21" s="1627"/>
      <c r="C21" s="1627"/>
      <c r="D21" s="1627"/>
      <c r="E21" s="1627"/>
      <c r="F21" s="1627"/>
      <c r="G21" s="1627"/>
      <c r="H21" s="1627"/>
      <c r="I21" s="1633"/>
    </row>
    <row r="22" spans="1:9" ht="24.75" customHeight="1">
      <c r="A22" s="1632"/>
      <c r="B22" s="1627"/>
      <c r="C22" s="1627"/>
      <c r="D22" s="1627"/>
      <c r="E22" s="1627"/>
      <c r="F22" s="1627"/>
      <c r="G22" s="1627"/>
      <c r="H22" s="1627"/>
      <c r="I22" s="1633"/>
    </row>
    <row r="23" spans="1:9" ht="24.75" customHeight="1">
      <c r="A23" s="1632"/>
      <c r="B23" s="1627"/>
      <c r="C23" s="1627"/>
      <c r="D23" s="1627"/>
      <c r="E23" s="1627"/>
      <c r="F23" s="1627"/>
      <c r="G23" s="1627"/>
      <c r="H23" s="1627"/>
      <c r="I23" s="1633"/>
    </row>
    <row r="24" spans="1:9" ht="24.75" customHeight="1">
      <c r="A24" s="1632"/>
      <c r="B24" s="1627"/>
      <c r="C24" s="1627"/>
      <c r="D24" s="1627"/>
      <c r="E24" s="1627"/>
      <c r="F24" s="1627"/>
      <c r="G24" s="1627"/>
      <c r="H24" s="1627"/>
      <c r="I24" s="1633"/>
    </row>
    <row r="25" spans="1:9" ht="24.75" customHeight="1">
      <c r="A25" s="1632"/>
      <c r="B25" s="1627"/>
      <c r="C25" s="1627"/>
      <c r="D25" s="1627"/>
      <c r="E25" s="1627"/>
      <c r="F25" s="1627"/>
      <c r="G25" s="1627"/>
      <c r="H25" s="1627"/>
      <c r="I25" s="1633"/>
    </row>
    <row r="26" spans="1:9" ht="24.75" customHeight="1">
      <c r="A26" s="1632"/>
      <c r="B26" s="1627"/>
      <c r="C26" s="1627"/>
      <c r="D26" s="1627"/>
      <c r="E26" s="1627"/>
      <c r="F26" s="1627"/>
      <c r="G26" s="1627"/>
      <c r="H26" s="1627"/>
      <c r="I26" s="1633"/>
    </row>
    <row r="27" spans="1:9" ht="24.75" customHeight="1">
      <c r="A27" s="1632"/>
      <c r="B27" s="1627"/>
      <c r="C27" s="1627"/>
      <c r="D27" s="1627"/>
      <c r="E27" s="1627"/>
      <c r="F27" s="1627"/>
      <c r="G27" s="1627"/>
      <c r="H27" s="1627"/>
      <c r="I27" s="1633"/>
    </row>
    <row r="28" spans="1:9" ht="24.75" customHeight="1">
      <c r="A28" s="1632"/>
      <c r="B28" s="1627"/>
      <c r="C28" s="1627"/>
      <c r="D28" s="1627"/>
      <c r="E28" s="1627"/>
      <c r="F28" s="1627"/>
      <c r="G28" s="1627"/>
      <c r="H28" s="1627"/>
      <c r="I28" s="1633"/>
    </row>
    <row r="29" spans="1:9" ht="24.75" customHeight="1">
      <c r="A29" s="1632"/>
      <c r="B29" s="1627"/>
      <c r="C29" s="1627"/>
      <c r="D29" s="1627"/>
      <c r="E29" s="1627"/>
      <c r="F29" s="1627"/>
      <c r="G29" s="1627"/>
      <c r="H29" s="1627"/>
      <c r="I29" s="1633"/>
    </row>
    <row r="30" spans="1:9" ht="24.75" customHeight="1">
      <c r="A30" s="1632"/>
      <c r="B30" s="1627"/>
      <c r="C30" s="1627"/>
      <c r="D30" s="1627"/>
      <c r="E30" s="1627"/>
      <c r="F30" s="1627"/>
      <c r="G30" s="1627"/>
      <c r="H30" s="1627"/>
      <c r="I30" s="1633"/>
    </row>
    <row r="31" spans="1:9" ht="24.75" customHeight="1" thickBot="1">
      <c r="A31" s="1980"/>
      <c r="B31" s="1981"/>
      <c r="C31" s="1981"/>
      <c r="D31" s="1981"/>
      <c r="E31" s="1981"/>
      <c r="F31" s="1981"/>
      <c r="G31" s="1981"/>
      <c r="H31" s="1981"/>
      <c r="I31" s="1982"/>
    </row>
    <row r="32" spans="1:9" ht="24.75" customHeight="1">
      <c r="A32" s="1983" t="s">
        <v>580</v>
      </c>
      <c r="B32" s="1634"/>
      <c r="C32" s="1634"/>
      <c r="D32" s="1634"/>
      <c r="E32" s="1634"/>
      <c r="F32" s="1634"/>
      <c r="G32" s="1634"/>
      <c r="H32" s="1634"/>
      <c r="I32" s="1634"/>
    </row>
    <row r="33" spans="1:10" ht="22.5" customHeight="1" thickBot="1">
      <c r="B33" s="190"/>
      <c r="C33" s="88"/>
      <c r="D33" s="88"/>
      <c r="E33" s="88"/>
      <c r="F33" s="88"/>
      <c r="G33" s="88"/>
      <c r="H33" s="88"/>
      <c r="I33" s="88"/>
      <c r="J33" s="88"/>
    </row>
    <row r="34" spans="1:10" ht="24.75" customHeight="1">
      <c r="A34" s="1629" t="s">
        <v>786</v>
      </c>
      <c r="B34" s="1630"/>
      <c r="C34" s="1630"/>
      <c r="D34" s="1630"/>
      <c r="E34" s="1630"/>
      <c r="F34" s="1630"/>
      <c r="G34" s="1630"/>
      <c r="H34" s="1630"/>
      <c r="I34" s="1631"/>
    </row>
    <row r="35" spans="1:10" ht="24.75" customHeight="1">
      <c r="A35" s="1632"/>
      <c r="B35" s="1627"/>
      <c r="C35" s="1627"/>
      <c r="D35" s="1627"/>
      <c r="E35" s="1627"/>
      <c r="F35" s="1627"/>
      <c r="G35" s="1627"/>
      <c r="H35" s="1627"/>
      <c r="I35" s="1633"/>
    </row>
    <row r="36" spans="1:10" ht="24.75" customHeight="1">
      <c r="A36" s="1632"/>
      <c r="B36" s="1627"/>
      <c r="C36" s="1627"/>
      <c r="D36" s="1627"/>
      <c r="E36" s="1627"/>
      <c r="F36" s="1627"/>
      <c r="G36" s="1627"/>
      <c r="H36" s="1627"/>
      <c r="I36" s="1633"/>
    </row>
    <row r="37" spans="1:10" ht="24.75" customHeight="1">
      <c r="A37" s="1632"/>
      <c r="B37" s="1627"/>
      <c r="C37" s="1627"/>
      <c r="D37" s="1627"/>
      <c r="E37" s="1627"/>
      <c r="F37" s="1627"/>
      <c r="G37" s="1627"/>
      <c r="H37" s="1627"/>
      <c r="I37" s="1633"/>
    </row>
    <row r="38" spans="1:10" ht="24.75" customHeight="1">
      <c r="A38" s="1632"/>
      <c r="B38" s="1627"/>
      <c r="C38" s="1627"/>
      <c r="D38" s="1627"/>
      <c r="E38" s="1627"/>
      <c r="F38" s="1627"/>
      <c r="G38" s="1627"/>
      <c r="H38" s="1627"/>
      <c r="I38" s="1633"/>
    </row>
    <row r="39" spans="1:10" ht="24.75" customHeight="1">
      <c r="A39" s="1632"/>
      <c r="B39" s="1627"/>
      <c r="C39" s="1627"/>
      <c r="D39" s="1627"/>
      <c r="E39" s="1627"/>
      <c r="F39" s="1627"/>
      <c r="G39" s="1627"/>
      <c r="H39" s="1627"/>
      <c r="I39" s="1633"/>
    </row>
    <row r="40" spans="1:10" ht="24.75" customHeight="1">
      <c r="A40" s="1632"/>
      <c r="B40" s="1627"/>
      <c r="C40" s="1627"/>
      <c r="D40" s="1627"/>
      <c r="E40" s="1627"/>
      <c r="F40" s="1627"/>
      <c r="G40" s="1627"/>
      <c r="H40" s="1627"/>
      <c r="I40" s="1633"/>
    </row>
    <row r="41" spans="1:10" ht="24.75" customHeight="1">
      <c r="A41" s="1632"/>
      <c r="B41" s="1627"/>
      <c r="C41" s="1627"/>
      <c r="D41" s="1627"/>
      <c r="E41" s="1627"/>
      <c r="F41" s="1627"/>
      <c r="G41" s="1627"/>
      <c r="H41" s="1627"/>
      <c r="I41" s="1633"/>
    </row>
    <row r="42" spans="1:10" ht="24.75" customHeight="1">
      <c r="A42" s="1632"/>
      <c r="B42" s="1627"/>
      <c r="C42" s="1627"/>
      <c r="D42" s="1627"/>
      <c r="E42" s="1627"/>
      <c r="F42" s="1627"/>
      <c r="G42" s="1627"/>
      <c r="H42" s="1627"/>
      <c r="I42" s="1633"/>
    </row>
    <row r="43" spans="1:10" ht="24.75" customHeight="1">
      <c r="A43" s="1632"/>
      <c r="B43" s="1627"/>
      <c r="C43" s="1627"/>
      <c r="D43" s="1627"/>
      <c r="E43" s="1627"/>
      <c r="F43" s="1627"/>
      <c r="G43" s="1627"/>
      <c r="H43" s="1627"/>
      <c r="I43" s="1633"/>
    </row>
    <row r="44" spans="1:10" ht="24.75" customHeight="1">
      <c r="A44" s="1632"/>
      <c r="B44" s="1627"/>
      <c r="C44" s="1627"/>
      <c r="D44" s="1627"/>
      <c r="E44" s="1627"/>
      <c r="F44" s="1627"/>
      <c r="G44" s="1627"/>
      <c r="H44" s="1627"/>
      <c r="I44" s="1633"/>
    </row>
    <row r="45" spans="1:10" ht="24.75" customHeight="1">
      <c r="A45" s="1632"/>
      <c r="B45" s="1627"/>
      <c r="C45" s="1627"/>
      <c r="D45" s="1627"/>
      <c r="E45" s="1627"/>
      <c r="F45" s="1627"/>
      <c r="G45" s="1627"/>
      <c r="H45" s="1627"/>
      <c r="I45" s="1633"/>
    </row>
    <row r="46" spans="1:10" ht="24.75" customHeight="1">
      <c r="A46" s="1632"/>
      <c r="B46" s="1627"/>
      <c r="C46" s="1627"/>
      <c r="D46" s="1627"/>
      <c r="E46" s="1627"/>
      <c r="F46" s="1627"/>
      <c r="G46" s="1627"/>
      <c r="H46" s="1627"/>
      <c r="I46" s="1633"/>
    </row>
    <row r="47" spans="1:10" ht="24.75" customHeight="1">
      <c r="A47" s="1632"/>
      <c r="B47" s="1627"/>
      <c r="C47" s="1627"/>
      <c r="D47" s="1627"/>
      <c r="E47" s="1627"/>
      <c r="F47" s="1627"/>
      <c r="G47" s="1627"/>
      <c r="H47" s="1627"/>
      <c r="I47" s="1633"/>
    </row>
    <row r="48" spans="1:10" ht="24.75" customHeight="1">
      <c r="A48" s="1632"/>
      <c r="B48" s="1627"/>
      <c r="C48" s="1627"/>
      <c r="D48" s="1627"/>
      <c r="E48" s="1627"/>
      <c r="F48" s="1627"/>
      <c r="G48" s="1627"/>
      <c r="H48" s="1627"/>
      <c r="I48" s="1633"/>
    </row>
    <row r="49" spans="1:9" ht="24.75" customHeight="1">
      <c r="A49" s="1632"/>
      <c r="B49" s="1627"/>
      <c r="C49" s="1627"/>
      <c r="D49" s="1627"/>
      <c r="E49" s="1627"/>
      <c r="F49" s="1627"/>
      <c r="G49" s="1627"/>
      <c r="H49" s="1627"/>
      <c r="I49" s="1633"/>
    </row>
    <row r="50" spans="1:9" ht="24.75" customHeight="1">
      <c r="A50" s="1632"/>
      <c r="B50" s="1627"/>
      <c r="C50" s="1627"/>
      <c r="D50" s="1627"/>
      <c r="E50" s="1627"/>
      <c r="F50" s="1627"/>
      <c r="G50" s="1627"/>
      <c r="H50" s="1627"/>
      <c r="I50" s="1633"/>
    </row>
    <row r="51" spans="1:9" ht="24.75" customHeight="1">
      <c r="A51" s="1632"/>
      <c r="B51" s="1627"/>
      <c r="C51" s="1627"/>
      <c r="D51" s="1627"/>
      <c r="E51" s="1627"/>
      <c r="F51" s="1627"/>
      <c r="G51" s="1627"/>
      <c r="H51" s="1627"/>
      <c r="I51" s="1633"/>
    </row>
    <row r="52" spans="1:9" ht="24.75" customHeight="1">
      <c r="A52" s="1632"/>
      <c r="B52" s="1627"/>
      <c r="C52" s="1627"/>
      <c r="D52" s="1627"/>
      <c r="E52" s="1627"/>
      <c r="F52" s="1627"/>
      <c r="G52" s="1627"/>
      <c r="H52" s="1627"/>
      <c r="I52" s="1633"/>
    </row>
    <row r="53" spans="1:9" ht="24.75" customHeight="1">
      <c r="A53" s="1632"/>
      <c r="B53" s="1627"/>
      <c r="C53" s="1627"/>
      <c r="D53" s="1627"/>
      <c r="E53" s="1627"/>
      <c r="F53" s="1627"/>
      <c r="G53" s="1627"/>
      <c r="H53" s="1627"/>
      <c r="I53" s="1633"/>
    </row>
    <row r="54" spans="1:9" ht="24.75" customHeight="1">
      <c r="A54" s="1632"/>
      <c r="B54" s="1627"/>
      <c r="C54" s="1627"/>
      <c r="D54" s="1627"/>
      <c r="E54" s="1627"/>
      <c r="F54" s="1627"/>
      <c r="G54" s="1627"/>
      <c r="H54" s="1627"/>
      <c r="I54" s="1633"/>
    </row>
    <row r="55" spans="1:9" ht="24.75" customHeight="1">
      <c r="A55" s="1632"/>
      <c r="B55" s="1627"/>
      <c r="C55" s="1627"/>
      <c r="D55" s="1627"/>
      <c r="E55" s="1627"/>
      <c r="F55" s="1627"/>
      <c r="G55" s="1627"/>
      <c r="H55" s="1627"/>
      <c r="I55" s="1633"/>
    </row>
    <row r="56" spans="1:9" ht="24.75" customHeight="1">
      <c r="A56" s="1632"/>
      <c r="B56" s="1627"/>
      <c r="C56" s="1627"/>
      <c r="D56" s="1627"/>
      <c r="E56" s="1627"/>
      <c r="F56" s="1627"/>
      <c r="G56" s="1627"/>
      <c r="H56" s="1627"/>
      <c r="I56" s="1633"/>
    </row>
    <row r="57" spans="1:9" ht="24.75" customHeight="1">
      <c r="A57" s="1632"/>
      <c r="B57" s="1627"/>
      <c r="C57" s="1627"/>
      <c r="D57" s="1627"/>
      <c r="E57" s="1627"/>
      <c r="F57" s="1627"/>
      <c r="G57" s="1627"/>
      <c r="H57" s="1627"/>
      <c r="I57" s="1633"/>
    </row>
    <row r="58" spans="1:9" ht="24.75" customHeight="1">
      <c r="A58" s="1632"/>
      <c r="B58" s="1627"/>
      <c r="C58" s="1627"/>
      <c r="D58" s="1627"/>
      <c r="E58" s="1627"/>
      <c r="F58" s="1627"/>
      <c r="G58" s="1627"/>
      <c r="H58" s="1627"/>
      <c r="I58" s="1633"/>
    </row>
    <row r="59" spans="1:9" ht="24.75" customHeight="1">
      <c r="A59" s="1632"/>
      <c r="B59" s="1627"/>
      <c r="C59" s="1627"/>
      <c r="D59" s="1627"/>
      <c r="E59" s="1627"/>
      <c r="F59" s="1627"/>
      <c r="G59" s="1627"/>
      <c r="H59" s="1627"/>
      <c r="I59" s="1633"/>
    </row>
    <row r="60" spans="1:9" ht="24.75" customHeight="1">
      <c r="A60" s="1632"/>
      <c r="B60" s="1627"/>
      <c r="C60" s="1627"/>
      <c r="D60" s="1627"/>
      <c r="E60" s="1627"/>
      <c r="F60" s="1627"/>
      <c r="G60" s="1627"/>
      <c r="H60" s="1627"/>
      <c r="I60" s="1633"/>
    </row>
    <row r="61" spans="1:9" ht="24.75" customHeight="1">
      <c r="A61" s="1632"/>
      <c r="B61" s="1627"/>
      <c r="C61" s="1627"/>
      <c r="D61" s="1627"/>
      <c r="E61" s="1627"/>
      <c r="F61" s="1627"/>
      <c r="G61" s="1627"/>
      <c r="H61" s="1627"/>
      <c r="I61" s="1633"/>
    </row>
    <row r="62" spans="1:9" ht="15.6" customHeight="1">
      <c r="A62" s="1632"/>
      <c r="B62" s="1627"/>
      <c r="C62" s="1627"/>
      <c r="D62" s="1627"/>
      <c r="E62" s="1627"/>
      <c r="F62" s="1627"/>
      <c r="G62" s="1627"/>
      <c r="H62" s="1627"/>
      <c r="I62" s="1633"/>
    </row>
    <row r="63" spans="1:9" ht="24.75" customHeight="1" thickBot="1">
      <c r="A63" s="1980"/>
      <c r="B63" s="1981"/>
      <c r="C63" s="1981"/>
      <c r="D63" s="1981"/>
      <c r="E63" s="1981"/>
      <c r="F63" s="1981"/>
      <c r="G63" s="1981"/>
      <c r="H63" s="1981"/>
      <c r="I63" s="1982"/>
    </row>
    <row r="64" spans="1:9" ht="24.75" customHeight="1">
      <c r="A64" s="1983" t="s">
        <v>1067</v>
      </c>
      <c r="B64" s="1634"/>
      <c r="C64" s="1634"/>
      <c r="D64" s="1634"/>
      <c r="E64" s="1634"/>
      <c r="F64" s="1634"/>
      <c r="G64" s="1634"/>
      <c r="H64" s="1634"/>
      <c r="I64" s="1634"/>
    </row>
    <row r="65" spans="1:10" ht="22.5" customHeight="1" thickBot="1">
      <c r="B65" s="190"/>
      <c r="C65" s="88"/>
      <c r="D65" s="88"/>
      <c r="E65" s="88"/>
      <c r="F65" s="88"/>
      <c r="G65" s="88"/>
      <c r="H65" s="88"/>
      <c r="I65" s="88"/>
      <c r="J65" s="88"/>
    </row>
    <row r="66" spans="1:10" ht="24.75" customHeight="1">
      <c r="A66" s="1629" t="s">
        <v>786</v>
      </c>
      <c r="B66" s="1630"/>
      <c r="C66" s="1630"/>
      <c r="D66" s="1630"/>
      <c r="E66" s="1630"/>
      <c r="F66" s="1630"/>
      <c r="G66" s="1630"/>
      <c r="H66" s="1630"/>
      <c r="I66" s="1631"/>
    </row>
    <row r="67" spans="1:10" ht="24.75" customHeight="1">
      <c r="A67" s="1632"/>
      <c r="B67" s="1627"/>
      <c r="C67" s="1627"/>
      <c r="D67" s="1627"/>
      <c r="E67" s="1627"/>
      <c r="F67" s="1627"/>
      <c r="G67" s="1627"/>
      <c r="H67" s="1627"/>
      <c r="I67" s="1633"/>
    </row>
    <row r="68" spans="1:10" ht="24.75" customHeight="1">
      <c r="A68" s="1632"/>
      <c r="B68" s="1627"/>
      <c r="C68" s="1627"/>
      <c r="D68" s="1627"/>
      <c r="E68" s="1627"/>
      <c r="F68" s="1627"/>
      <c r="G68" s="1627"/>
      <c r="H68" s="1627"/>
      <c r="I68" s="1633"/>
    </row>
    <row r="69" spans="1:10" ht="24.75" customHeight="1">
      <c r="A69" s="1632"/>
      <c r="B69" s="1627"/>
      <c r="C69" s="1627"/>
      <c r="D69" s="1627"/>
      <c r="E69" s="1627"/>
      <c r="F69" s="1627"/>
      <c r="G69" s="1627"/>
      <c r="H69" s="1627"/>
      <c r="I69" s="1633"/>
    </row>
    <row r="70" spans="1:10" ht="24.75" customHeight="1">
      <c r="A70" s="1632"/>
      <c r="B70" s="1627"/>
      <c r="C70" s="1627"/>
      <c r="D70" s="1627"/>
      <c r="E70" s="1627"/>
      <c r="F70" s="1627"/>
      <c r="G70" s="1627"/>
      <c r="H70" s="1627"/>
      <c r="I70" s="1633"/>
    </row>
    <row r="71" spans="1:10" ht="24.75" customHeight="1">
      <c r="A71" s="1632"/>
      <c r="B71" s="1627"/>
      <c r="C71" s="1627"/>
      <c r="D71" s="1627"/>
      <c r="E71" s="1627"/>
      <c r="F71" s="1627"/>
      <c r="G71" s="1627"/>
      <c r="H71" s="1627"/>
      <c r="I71" s="1633"/>
    </row>
    <row r="72" spans="1:10" ht="24.75" customHeight="1">
      <c r="A72" s="1632"/>
      <c r="B72" s="1627"/>
      <c r="C72" s="1627"/>
      <c r="D72" s="1627"/>
      <c r="E72" s="1627"/>
      <c r="F72" s="1627"/>
      <c r="G72" s="1627"/>
      <c r="H72" s="1627"/>
      <c r="I72" s="1633"/>
    </row>
    <row r="73" spans="1:10" ht="24.75" customHeight="1">
      <c r="A73" s="1632"/>
      <c r="B73" s="1627"/>
      <c r="C73" s="1627"/>
      <c r="D73" s="1627"/>
      <c r="E73" s="1627"/>
      <c r="F73" s="1627"/>
      <c r="G73" s="1627"/>
      <c r="H73" s="1627"/>
      <c r="I73" s="1633"/>
    </row>
    <row r="74" spans="1:10" ht="24.75" customHeight="1">
      <c r="A74" s="1632"/>
      <c r="B74" s="1627"/>
      <c r="C74" s="1627"/>
      <c r="D74" s="1627"/>
      <c r="E74" s="1627"/>
      <c r="F74" s="1627"/>
      <c r="G74" s="1627"/>
      <c r="H74" s="1627"/>
      <c r="I74" s="1633"/>
    </row>
    <row r="75" spans="1:10" ht="24.75" customHeight="1">
      <c r="A75" s="1632"/>
      <c r="B75" s="1627"/>
      <c r="C75" s="1627"/>
      <c r="D75" s="1627"/>
      <c r="E75" s="1627"/>
      <c r="F75" s="1627"/>
      <c r="G75" s="1627"/>
      <c r="H75" s="1627"/>
      <c r="I75" s="1633"/>
    </row>
    <row r="76" spans="1:10" ht="24.75" customHeight="1">
      <c r="A76" s="1632"/>
      <c r="B76" s="1627"/>
      <c r="C76" s="1627"/>
      <c r="D76" s="1627"/>
      <c r="E76" s="1627"/>
      <c r="F76" s="1627"/>
      <c r="G76" s="1627"/>
      <c r="H76" s="1627"/>
      <c r="I76" s="1633"/>
    </row>
    <row r="77" spans="1:10" ht="24.75" customHeight="1">
      <c r="A77" s="1632"/>
      <c r="B77" s="1627"/>
      <c r="C77" s="1627"/>
      <c r="D77" s="1627"/>
      <c r="E77" s="1627"/>
      <c r="F77" s="1627"/>
      <c r="G77" s="1627"/>
      <c r="H77" s="1627"/>
      <c r="I77" s="1633"/>
    </row>
    <row r="78" spans="1:10" ht="24.75" customHeight="1">
      <c r="A78" s="1632"/>
      <c r="B78" s="1627"/>
      <c r="C78" s="1627"/>
      <c r="D78" s="1627"/>
      <c r="E78" s="1627"/>
      <c r="F78" s="1627"/>
      <c r="G78" s="1627"/>
      <c r="H78" s="1627"/>
      <c r="I78" s="1633"/>
    </row>
    <row r="79" spans="1:10" ht="24.75" customHeight="1">
      <c r="A79" s="1632"/>
      <c r="B79" s="1627"/>
      <c r="C79" s="1627"/>
      <c r="D79" s="1627"/>
      <c r="E79" s="1627"/>
      <c r="F79" s="1627"/>
      <c r="G79" s="1627"/>
      <c r="H79" s="1627"/>
      <c r="I79" s="1633"/>
    </row>
    <row r="80" spans="1:10" ht="24.75" customHeight="1">
      <c r="A80" s="1632"/>
      <c r="B80" s="1627"/>
      <c r="C80" s="1627"/>
      <c r="D80" s="1627"/>
      <c r="E80" s="1627"/>
      <c r="F80" s="1627"/>
      <c r="G80" s="1627"/>
      <c r="H80" s="1627"/>
      <c r="I80" s="1633"/>
    </row>
    <row r="81" spans="1:9" ht="24.75" customHeight="1">
      <c r="A81" s="1632"/>
      <c r="B81" s="1627"/>
      <c r="C81" s="1627"/>
      <c r="D81" s="1627"/>
      <c r="E81" s="1627"/>
      <c r="F81" s="1627"/>
      <c r="G81" s="1627"/>
      <c r="H81" s="1627"/>
      <c r="I81" s="1633"/>
    </row>
    <row r="82" spans="1:9" ht="24.75" customHeight="1">
      <c r="A82" s="1632"/>
      <c r="B82" s="1627"/>
      <c r="C82" s="1627"/>
      <c r="D82" s="1627"/>
      <c r="E82" s="1627"/>
      <c r="F82" s="1627"/>
      <c r="G82" s="1627"/>
      <c r="H82" s="1627"/>
      <c r="I82" s="1633"/>
    </row>
    <row r="83" spans="1:9" ht="24.75" customHeight="1">
      <c r="A83" s="1632"/>
      <c r="B83" s="1627"/>
      <c r="C83" s="1627"/>
      <c r="D83" s="1627"/>
      <c r="E83" s="1627"/>
      <c r="F83" s="1627"/>
      <c r="G83" s="1627"/>
      <c r="H83" s="1627"/>
      <c r="I83" s="1633"/>
    </row>
    <row r="84" spans="1:9" ht="24.75" customHeight="1">
      <c r="A84" s="1632"/>
      <c r="B84" s="1627"/>
      <c r="C84" s="1627"/>
      <c r="D84" s="1627"/>
      <c r="E84" s="1627"/>
      <c r="F84" s="1627"/>
      <c r="G84" s="1627"/>
      <c r="H84" s="1627"/>
      <c r="I84" s="1633"/>
    </row>
    <row r="85" spans="1:9" ht="24.75" customHeight="1">
      <c r="A85" s="1632"/>
      <c r="B85" s="1627"/>
      <c r="C85" s="1627"/>
      <c r="D85" s="1627"/>
      <c r="E85" s="1627"/>
      <c r="F85" s="1627"/>
      <c r="G85" s="1627"/>
      <c r="H85" s="1627"/>
      <c r="I85" s="1633"/>
    </row>
    <row r="86" spans="1:9" ht="24.75" customHeight="1">
      <c r="A86" s="1632"/>
      <c r="B86" s="1627"/>
      <c r="C86" s="1627"/>
      <c r="D86" s="1627"/>
      <c r="E86" s="1627"/>
      <c r="F86" s="1627"/>
      <c r="G86" s="1627"/>
      <c r="H86" s="1627"/>
      <c r="I86" s="1633"/>
    </row>
    <row r="87" spans="1:9" ht="24.75" customHeight="1">
      <c r="A87" s="1632"/>
      <c r="B87" s="1627"/>
      <c r="C87" s="1627"/>
      <c r="D87" s="1627"/>
      <c r="E87" s="1627"/>
      <c r="F87" s="1627"/>
      <c r="G87" s="1627"/>
      <c r="H87" s="1627"/>
      <c r="I87" s="1633"/>
    </row>
    <row r="88" spans="1:9" ht="24.75" customHeight="1">
      <c r="A88" s="1632"/>
      <c r="B88" s="1627"/>
      <c r="C88" s="1627"/>
      <c r="D88" s="1627"/>
      <c r="E88" s="1627"/>
      <c r="F88" s="1627"/>
      <c r="G88" s="1627"/>
      <c r="H88" s="1627"/>
      <c r="I88" s="1633"/>
    </row>
    <row r="89" spans="1:9" ht="24.75" customHeight="1">
      <c r="A89" s="1632"/>
      <c r="B89" s="1627"/>
      <c r="C89" s="1627"/>
      <c r="D89" s="1627"/>
      <c r="E89" s="1627"/>
      <c r="F89" s="1627"/>
      <c r="G89" s="1627"/>
      <c r="H89" s="1627"/>
      <c r="I89" s="1633"/>
    </row>
    <row r="90" spans="1:9" ht="24.75" customHeight="1">
      <c r="A90" s="1632"/>
      <c r="B90" s="1627"/>
      <c r="C90" s="1627"/>
      <c r="D90" s="1627"/>
      <c r="E90" s="1627"/>
      <c r="F90" s="1627"/>
      <c r="G90" s="1627"/>
      <c r="H90" s="1627"/>
      <c r="I90" s="1633"/>
    </row>
    <row r="91" spans="1:9" ht="24.75" customHeight="1">
      <c r="A91" s="1632"/>
      <c r="B91" s="1627"/>
      <c r="C91" s="1627"/>
      <c r="D91" s="1627"/>
      <c r="E91" s="1627"/>
      <c r="F91" s="1627"/>
      <c r="G91" s="1627"/>
      <c r="H91" s="1627"/>
      <c r="I91" s="1633"/>
    </row>
    <row r="92" spans="1:9" ht="24.75" customHeight="1">
      <c r="A92" s="1632"/>
      <c r="B92" s="1627"/>
      <c r="C92" s="1627"/>
      <c r="D92" s="1627"/>
      <c r="E92" s="1627"/>
      <c r="F92" s="1627"/>
      <c r="G92" s="1627"/>
      <c r="H92" s="1627"/>
      <c r="I92" s="1633"/>
    </row>
    <row r="93" spans="1:9" ht="24.75" customHeight="1">
      <c r="A93" s="1632"/>
      <c r="B93" s="1627"/>
      <c r="C93" s="1627"/>
      <c r="D93" s="1627"/>
      <c r="E93" s="1627"/>
      <c r="F93" s="1627"/>
      <c r="G93" s="1627"/>
      <c r="H93" s="1627"/>
      <c r="I93" s="1633"/>
    </row>
    <row r="94" spans="1:9" ht="24.75" customHeight="1" thickBot="1">
      <c r="A94" s="1632"/>
      <c r="B94" s="1627"/>
      <c r="C94" s="1627"/>
      <c r="D94" s="1627"/>
      <c r="E94" s="1627"/>
      <c r="F94" s="1627"/>
      <c r="G94" s="1627"/>
      <c r="H94" s="1627"/>
      <c r="I94" s="1633"/>
    </row>
    <row r="95" spans="1:9" ht="24.75" customHeight="1">
      <c r="A95" s="1983" t="s">
        <v>1068</v>
      </c>
      <c r="B95" s="1634"/>
      <c r="C95" s="1634"/>
      <c r="D95" s="1634"/>
      <c r="E95" s="1634"/>
      <c r="F95" s="1634"/>
      <c r="G95" s="1634"/>
      <c r="H95" s="1634"/>
      <c r="I95" s="1634"/>
    </row>
    <row r="96" spans="1:9" ht="24.75" customHeight="1" thickBot="1">
      <c r="A96" s="843"/>
      <c r="B96" s="840"/>
      <c r="C96" s="840"/>
      <c r="D96" s="840"/>
      <c r="E96" s="840"/>
      <c r="F96" s="840"/>
      <c r="G96" s="840"/>
      <c r="H96" s="840"/>
      <c r="I96" s="840"/>
    </row>
    <row r="97" spans="1:9" ht="24.75" customHeight="1">
      <c r="A97" s="1629" t="s">
        <v>786</v>
      </c>
      <c r="B97" s="1630"/>
      <c r="C97" s="1630"/>
      <c r="D97" s="1630"/>
      <c r="E97" s="1630"/>
      <c r="F97" s="1630"/>
      <c r="G97" s="1630"/>
      <c r="H97" s="1630"/>
      <c r="I97" s="1631"/>
    </row>
    <row r="98" spans="1:9" ht="24.75" customHeight="1">
      <c r="A98" s="1632"/>
      <c r="B98" s="1627"/>
      <c r="C98" s="1627"/>
      <c r="D98" s="1627"/>
      <c r="E98" s="1627"/>
      <c r="F98" s="1627"/>
      <c r="G98" s="1627"/>
      <c r="H98" s="1627"/>
      <c r="I98" s="1633"/>
    </row>
    <row r="99" spans="1:9" ht="24.75" customHeight="1">
      <c r="A99" s="1632"/>
      <c r="B99" s="1627"/>
      <c r="C99" s="1627"/>
      <c r="D99" s="1627"/>
      <c r="E99" s="1627"/>
      <c r="F99" s="1627"/>
      <c r="G99" s="1627"/>
      <c r="H99" s="1627"/>
      <c r="I99" s="1633"/>
    </row>
    <row r="100" spans="1:9" ht="24.75" customHeight="1">
      <c r="A100" s="1632"/>
      <c r="B100" s="1627"/>
      <c r="C100" s="1627"/>
      <c r="D100" s="1627"/>
      <c r="E100" s="1627"/>
      <c r="F100" s="1627"/>
      <c r="G100" s="1627"/>
      <c r="H100" s="1627"/>
      <c r="I100" s="1633"/>
    </row>
    <row r="101" spans="1:9" ht="24.75" customHeight="1">
      <c r="A101" s="1632"/>
      <c r="B101" s="1627"/>
      <c r="C101" s="1627"/>
      <c r="D101" s="1627"/>
      <c r="E101" s="1627"/>
      <c r="F101" s="1627"/>
      <c r="G101" s="1627"/>
      <c r="H101" s="1627"/>
      <c r="I101" s="1633"/>
    </row>
    <row r="102" spans="1:9" ht="24.75" customHeight="1">
      <c r="A102" s="1632"/>
      <c r="B102" s="1627"/>
      <c r="C102" s="1627"/>
      <c r="D102" s="1627"/>
      <c r="E102" s="1627"/>
      <c r="F102" s="1627"/>
      <c r="G102" s="1627"/>
      <c r="H102" s="1627"/>
      <c r="I102" s="1633"/>
    </row>
    <row r="103" spans="1:9" ht="24.75" customHeight="1">
      <c r="A103" s="1632"/>
      <c r="B103" s="1627"/>
      <c r="C103" s="1627"/>
      <c r="D103" s="1627"/>
      <c r="E103" s="1627"/>
      <c r="F103" s="1627"/>
      <c r="G103" s="1627"/>
      <c r="H103" s="1627"/>
      <c r="I103" s="1633"/>
    </row>
    <row r="104" spans="1:9" ht="24.75" customHeight="1">
      <c r="A104" s="1632"/>
      <c r="B104" s="1627"/>
      <c r="C104" s="1627"/>
      <c r="D104" s="1627"/>
      <c r="E104" s="1627"/>
      <c r="F104" s="1627"/>
      <c r="G104" s="1627"/>
      <c r="H104" s="1627"/>
      <c r="I104" s="1633"/>
    </row>
    <row r="105" spans="1:9" ht="24.75" customHeight="1">
      <c r="A105" s="1632"/>
      <c r="B105" s="1627"/>
      <c r="C105" s="1627"/>
      <c r="D105" s="1627"/>
      <c r="E105" s="1627"/>
      <c r="F105" s="1627"/>
      <c r="G105" s="1627"/>
      <c r="H105" s="1627"/>
      <c r="I105" s="1633"/>
    </row>
    <row r="106" spans="1:9" ht="24.75" customHeight="1">
      <c r="A106" s="1632"/>
      <c r="B106" s="1627"/>
      <c r="C106" s="1627"/>
      <c r="D106" s="1627"/>
      <c r="E106" s="1627"/>
      <c r="F106" s="1627"/>
      <c r="G106" s="1627"/>
      <c r="H106" s="1627"/>
      <c r="I106" s="1633"/>
    </row>
    <row r="107" spans="1:9" ht="24.75" customHeight="1">
      <c r="A107" s="1632"/>
      <c r="B107" s="1627"/>
      <c r="C107" s="1627"/>
      <c r="D107" s="1627"/>
      <c r="E107" s="1627"/>
      <c r="F107" s="1627"/>
      <c r="G107" s="1627"/>
      <c r="H107" s="1627"/>
      <c r="I107" s="1633"/>
    </row>
    <row r="108" spans="1:9" ht="24.75" customHeight="1">
      <c r="A108" s="1632"/>
      <c r="B108" s="1627"/>
      <c r="C108" s="1627"/>
      <c r="D108" s="1627"/>
      <c r="E108" s="1627"/>
      <c r="F108" s="1627"/>
      <c r="G108" s="1627"/>
      <c r="H108" s="1627"/>
      <c r="I108" s="1633"/>
    </row>
    <row r="109" spans="1:9" ht="24.75" customHeight="1">
      <c r="A109" s="1632"/>
      <c r="B109" s="1627"/>
      <c r="C109" s="1627"/>
      <c r="D109" s="1627"/>
      <c r="E109" s="1627"/>
      <c r="F109" s="1627"/>
      <c r="G109" s="1627"/>
      <c r="H109" s="1627"/>
      <c r="I109" s="1633"/>
    </row>
    <row r="110" spans="1:9" ht="24.75" customHeight="1">
      <c r="A110" s="1632"/>
      <c r="B110" s="1627"/>
      <c r="C110" s="1627"/>
      <c r="D110" s="1627"/>
      <c r="E110" s="1627"/>
      <c r="F110" s="1627"/>
      <c r="G110" s="1627"/>
      <c r="H110" s="1627"/>
      <c r="I110" s="1633"/>
    </row>
    <row r="111" spans="1:9" ht="24.75" customHeight="1">
      <c r="A111" s="1632"/>
      <c r="B111" s="1627"/>
      <c r="C111" s="1627"/>
      <c r="D111" s="1627"/>
      <c r="E111" s="1627"/>
      <c r="F111" s="1627"/>
      <c r="G111" s="1627"/>
      <c r="H111" s="1627"/>
      <c r="I111" s="1633"/>
    </row>
    <row r="112" spans="1:9" ht="24.75" customHeight="1">
      <c r="A112" s="1632"/>
      <c r="B112" s="1627"/>
      <c r="C112" s="1627"/>
      <c r="D112" s="1627"/>
      <c r="E112" s="1627"/>
      <c r="F112" s="1627"/>
      <c r="G112" s="1627"/>
      <c r="H112" s="1627"/>
      <c r="I112" s="1633"/>
    </row>
    <row r="113" spans="1:9" ht="24.75" customHeight="1">
      <c r="A113" s="1632"/>
      <c r="B113" s="1627"/>
      <c r="C113" s="1627"/>
      <c r="D113" s="1627"/>
      <c r="E113" s="1627"/>
      <c r="F113" s="1627"/>
      <c r="G113" s="1627"/>
      <c r="H113" s="1627"/>
      <c r="I113" s="1633"/>
    </row>
    <row r="114" spans="1:9" ht="24.75" customHeight="1">
      <c r="A114" s="1632"/>
      <c r="B114" s="1627"/>
      <c r="C114" s="1627"/>
      <c r="D114" s="1627"/>
      <c r="E114" s="1627"/>
      <c r="F114" s="1627"/>
      <c r="G114" s="1627"/>
      <c r="H114" s="1627"/>
      <c r="I114" s="1633"/>
    </row>
    <row r="115" spans="1:9" ht="24.75" customHeight="1">
      <c r="A115" s="1632"/>
      <c r="B115" s="1627"/>
      <c r="C115" s="1627"/>
      <c r="D115" s="1627"/>
      <c r="E115" s="1627"/>
      <c r="F115" s="1627"/>
      <c r="G115" s="1627"/>
      <c r="H115" s="1627"/>
      <c r="I115" s="1633"/>
    </row>
    <row r="116" spans="1:9" ht="24.75" customHeight="1">
      <c r="A116" s="1632"/>
      <c r="B116" s="1627"/>
      <c r="C116" s="1627"/>
      <c r="D116" s="1627"/>
      <c r="E116" s="1627"/>
      <c r="F116" s="1627"/>
      <c r="G116" s="1627"/>
      <c r="H116" s="1627"/>
      <c r="I116" s="1633"/>
    </row>
    <row r="117" spans="1:9" ht="24.75" customHeight="1">
      <c r="A117" s="1632"/>
      <c r="B117" s="1627"/>
      <c r="C117" s="1627"/>
      <c r="D117" s="1627"/>
      <c r="E117" s="1627"/>
      <c r="F117" s="1627"/>
      <c r="G117" s="1627"/>
      <c r="H117" s="1627"/>
      <c r="I117" s="1633"/>
    </row>
    <row r="118" spans="1:9" ht="24.75" customHeight="1">
      <c r="A118" s="1632"/>
      <c r="B118" s="1627"/>
      <c r="C118" s="1627"/>
      <c r="D118" s="1627"/>
      <c r="E118" s="1627"/>
      <c r="F118" s="1627"/>
      <c r="G118" s="1627"/>
      <c r="H118" s="1627"/>
      <c r="I118" s="1633"/>
    </row>
    <row r="119" spans="1:9" ht="24.75" customHeight="1">
      <c r="A119" s="1632"/>
      <c r="B119" s="1627"/>
      <c r="C119" s="1627"/>
      <c r="D119" s="1627"/>
      <c r="E119" s="1627"/>
      <c r="F119" s="1627"/>
      <c r="G119" s="1627"/>
      <c r="H119" s="1627"/>
      <c r="I119" s="1633"/>
    </row>
    <row r="120" spans="1:9" ht="24.75" customHeight="1">
      <c r="A120" s="1632"/>
      <c r="B120" s="1627"/>
      <c r="C120" s="1627"/>
      <c r="D120" s="1627"/>
      <c r="E120" s="1627"/>
      <c r="F120" s="1627"/>
      <c r="G120" s="1627"/>
      <c r="H120" s="1627"/>
      <c r="I120" s="1633"/>
    </row>
    <row r="121" spans="1:9" ht="24.75" customHeight="1">
      <c r="A121" s="1632"/>
      <c r="B121" s="1627"/>
      <c r="C121" s="1627"/>
      <c r="D121" s="1627"/>
      <c r="E121" s="1627"/>
      <c r="F121" s="1627"/>
      <c r="G121" s="1627"/>
      <c r="H121" s="1627"/>
      <c r="I121" s="1633"/>
    </row>
    <row r="122" spans="1:9" ht="24.75" customHeight="1">
      <c r="A122" s="1632"/>
      <c r="B122" s="1627"/>
      <c r="C122" s="1627"/>
      <c r="D122" s="1627"/>
      <c r="E122" s="1627"/>
      <c r="F122" s="1627"/>
      <c r="G122" s="1627"/>
      <c r="H122" s="1627"/>
      <c r="I122" s="1633"/>
    </row>
    <row r="123" spans="1:9" ht="24.75" customHeight="1">
      <c r="A123" s="1632"/>
      <c r="B123" s="1627"/>
      <c r="C123" s="1627"/>
      <c r="D123" s="1627"/>
      <c r="E123" s="1627"/>
      <c r="F123" s="1627"/>
      <c r="G123" s="1627"/>
      <c r="H123" s="1627"/>
      <c r="I123" s="1633"/>
    </row>
    <row r="124" spans="1:9" ht="24.75" customHeight="1">
      <c r="A124" s="1632"/>
      <c r="B124" s="1627"/>
      <c r="C124" s="1627"/>
      <c r="D124" s="1627"/>
      <c r="E124" s="1627"/>
      <c r="F124" s="1627"/>
      <c r="G124" s="1627"/>
      <c r="H124" s="1627"/>
      <c r="I124" s="1633"/>
    </row>
    <row r="125" spans="1:9" ht="24.75" customHeight="1" thickBot="1">
      <c r="A125" s="1632"/>
      <c r="B125" s="1627"/>
      <c r="C125" s="1627"/>
      <c r="D125" s="1627"/>
      <c r="E125" s="1627"/>
      <c r="F125" s="1627"/>
      <c r="G125" s="1627"/>
      <c r="H125" s="1627"/>
      <c r="I125" s="1633"/>
    </row>
    <row r="126" spans="1:9" ht="24.75" customHeight="1">
      <c r="A126" s="1983" t="s">
        <v>1069</v>
      </c>
      <c r="B126" s="1634"/>
      <c r="C126" s="1634"/>
      <c r="D126" s="1634"/>
      <c r="E126" s="1634"/>
      <c r="F126" s="1634"/>
      <c r="G126" s="1634"/>
      <c r="H126" s="1634"/>
      <c r="I126" s="1634"/>
    </row>
    <row r="127" spans="1:9" ht="24.75" customHeight="1" thickBot="1">
      <c r="A127" s="843"/>
      <c r="B127" s="840"/>
      <c r="C127" s="840"/>
      <c r="D127" s="840"/>
      <c r="E127" s="840"/>
      <c r="F127" s="840"/>
      <c r="G127" s="840"/>
      <c r="H127" s="840"/>
      <c r="I127" s="840"/>
    </row>
    <row r="128" spans="1:9" ht="24.75" customHeight="1">
      <c r="A128" s="1629" t="s">
        <v>786</v>
      </c>
      <c r="B128" s="1630"/>
      <c r="C128" s="1630"/>
      <c r="D128" s="1630"/>
      <c r="E128" s="1630"/>
      <c r="F128" s="1630"/>
      <c r="G128" s="1630"/>
      <c r="H128" s="1630"/>
      <c r="I128" s="1631"/>
    </row>
    <row r="129" spans="1:9" ht="24.75" customHeight="1">
      <c r="A129" s="1632"/>
      <c r="B129" s="1627"/>
      <c r="C129" s="1627"/>
      <c r="D129" s="1627"/>
      <c r="E129" s="1627"/>
      <c r="F129" s="1627"/>
      <c r="G129" s="1627"/>
      <c r="H129" s="1627"/>
      <c r="I129" s="1633"/>
    </row>
    <row r="130" spans="1:9" ht="24.75" customHeight="1">
      <c r="A130" s="1632"/>
      <c r="B130" s="1627"/>
      <c r="C130" s="1627"/>
      <c r="D130" s="1627"/>
      <c r="E130" s="1627"/>
      <c r="F130" s="1627"/>
      <c r="G130" s="1627"/>
      <c r="H130" s="1627"/>
      <c r="I130" s="1633"/>
    </row>
    <row r="131" spans="1:9" ht="24.75" customHeight="1">
      <c r="A131" s="1632"/>
      <c r="B131" s="1627"/>
      <c r="C131" s="1627"/>
      <c r="D131" s="1627"/>
      <c r="E131" s="1627"/>
      <c r="F131" s="1627"/>
      <c r="G131" s="1627"/>
      <c r="H131" s="1627"/>
      <c r="I131" s="1633"/>
    </row>
    <row r="132" spans="1:9" ht="24.75" customHeight="1">
      <c r="A132" s="1632"/>
      <c r="B132" s="1627"/>
      <c r="C132" s="1627"/>
      <c r="D132" s="1627"/>
      <c r="E132" s="1627"/>
      <c r="F132" s="1627"/>
      <c r="G132" s="1627"/>
      <c r="H132" s="1627"/>
      <c r="I132" s="1633"/>
    </row>
    <row r="133" spans="1:9" ht="24.75" customHeight="1">
      <c r="A133" s="1632"/>
      <c r="B133" s="1627"/>
      <c r="C133" s="1627"/>
      <c r="D133" s="1627"/>
      <c r="E133" s="1627"/>
      <c r="F133" s="1627"/>
      <c r="G133" s="1627"/>
      <c r="H133" s="1627"/>
      <c r="I133" s="1633"/>
    </row>
    <row r="134" spans="1:9" ht="24.75" customHeight="1">
      <c r="A134" s="1632"/>
      <c r="B134" s="1627"/>
      <c r="C134" s="1627"/>
      <c r="D134" s="1627"/>
      <c r="E134" s="1627"/>
      <c r="F134" s="1627"/>
      <c r="G134" s="1627"/>
      <c r="H134" s="1627"/>
      <c r="I134" s="1633"/>
    </row>
    <row r="135" spans="1:9" ht="24.75" customHeight="1">
      <c r="A135" s="1632"/>
      <c r="B135" s="1627"/>
      <c r="C135" s="1627"/>
      <c r="D135" s="1627"/>
      <c r="E135" s="1627"/>
      <c r="F135" s="1627"/>
      <c r="G135" s="1627"/>
      <c r="H135" s="1627"/>
      <c r="I135" s="1633"/>
    </row>
    <row r="136" spans="1:9" ht="24.75" customHeight="1">
      <c r="A136" s="1632"/>
      <c r="B136" s="1627"/>
      <c r="C136" s="1627"/>
      <c r="D136" s="1627"/>
      <c r="E136" s="1627"/>
      <c r="F136" s="1627"/>
      <c r="G136" s="1627"/>
      <c r="H136" s="1627"/>
      <c r="I136" s="1633"/>
    </row>
    <row r="137" spans="1:9" ht="24.75" customHeight="1">
      <c r="A137" s="1632"/>
      <c r="B137" s="1627"/>
      <c r="C137" s="1627"/>
      <c r="D137" s="1627"/>
      <c r="E137" s="1627"/>
      <c r="F137" s="1627"/>
      <c r="G137" s="1627"/>
      <c r="H137" s="1627"/>
      <c r="I137" s="1633"/>
    </row>
    <row r="138" spans="1:9" ht="24.75" customHeight="1">
      <c r="A138" s="1632"/>
      <c r="B138" s="1627"/>
      <c r="C138" s="1627"/>
      <c r="D138" s="1627"/>
      <c r="E138" s="1627"/>
      <c r="F138" s="1627"/>
      <c r="G138" s="1627"/>
      <c r="H138" s="1627"/>
      <c r="I138" s="1633"/>
    </row>
    <row r="139" spans="1:9" ht="24.75" customHeight="1">
      <c r="A139" s="1632"/>
      <c r="B139" s="1627"/>
      <c r="C139" s="1627"/>
      <c r="D139" s="1627"/>
      <c r="E139" s="1627"/>
      <c r="F139" s="1627"/>
      <c r="G139" s="1627"/>
      <c r="H139" s="1627"/>
      <c r="I139" s="1633"/>
    </row>
    <row r="140" spans="1:9" ht="24.75" customHeight="1">
      <c r="A140" s="1632"/>
      <c r="B140" s="1627"/>
      <c r="C140" s="1627"/>
      <c r="D140" s="1627"/>
      <c r="E140" s="1627"/>
      <c r="F140" s="1627"/>
      <c r="G140" s="1627"/>
      <c r="H140" s="1627"/>
      <c r="I140" s="1633"/>
    </row>
    <row r="141" spans="1:9" ht="24.75" customHeight="1">
      <c r="A141" s="1632"/>
      <c r="B141" s="1627"/>
      <c r="C141" s="1627"/>
      <c r="D141" s="1627"/>
      <c r="E141" s="1627"/>
      <c r="F141" s="1627"/>
      <c r="G141" s="1627"/>
      <c r="H141" s="1627"/>
      <c r="I141" s="1633"/>
    </row>
    <row r="142" spans="1:9" ht="24.75" customHeight="1">
      <c r="A142" s="1632"/>
      <c r="B142" s="1627"/>
      <c r="C142" s="1627"/>
      <c r="D142" s="1627"/>
      <c r="E142" s="1627"/>
      <c r="F142" s="1627"/>
      <c r="G142" s="1627"/>
      <c r="H142" s="1627"/>
      <c r="I142" s="1633"/>
    </row>
    <row r="143" spans="1:9" ht="24.75" customHeight="1">
      <c r="A143" s="1632"/>
      <c r="B143" s="1627"/>
      <c r="C143" s="1627"/>
      <c r="D143" s="1627"/>
      <c r="E143" s="1627"/>
      <c r="F143" s="1627"/>
      <c r="G143" s="1627"/>
      <c r="H143" s="1627"/>
      <c r="I143" s="1633"/>
    </row>
    <row r="144" spans="1:9" ht="24.75" customHeight="1">
      <c r="A144" s="1632"/>
      <c r="B144" s="1627"/>
      <c r="C144" s="1627"/>
      <c r="D144" s="1627"/>
      <c r="E144" s="1627"/>
      <c r="F144" s="1627"/>
      <c r="G144" s="1627"/>
      <c r="H144" s="1627"/>
      <c r="I144" s="1633"/>
    </row>
    <row r="145" spans="1:9" ht="24.75" customHeight="1">
      <c r="A145" s="1632"/>
      <c r="B145" s="1627"/>
      <c r="C145" s="1627"/>
      <c r="D145" s="1627"/>
      <c r="E145" s="1627"/>
      <c r="F145" s="1627"/>
      <c r="G145" s="1627"/>
      <c r="H145" s="1627"/>
      <c r="I145" s="1633"/>
    </row>
    <row r="146" spans="1:9" ht="24.75" customHeight="1">
      <c r="A146" s="1632"/>
      <c r="B146" s="1627"/>
      <c r="C146" s="1627"/>
      <c r="D146" s="1627"/>
      <c r="E146" s="1627"/>
      <c r="F146" s="1627"/>
      <c r="G146" s="1627"/>
      <c r="H146" s="1627"/>
      <c r="I146" s="1633"/>
    </row>
    <row r="147" spans="1:9" ht="24.75" customHeight="1">
      <c r="A147" s="1632"/>
      <c r="B147" s="1627"/>
      <c r="C147" s="1627"/>
      <c r="D147" s="1627"/>
      <c r="E147" s="1627"/>
      <c r="F147" s="1627"/>
      <c r="G147" s="1627"/>
      <c r="H147" s="1627"/>
      <c r="I147" s="1633"/>
    </row>
    <row r="148" spans="1:9" ht="24.75" customHeight="1">
      <c r="A148" s="1632"/>
      <c r="B148" s="1627"/>
      <c r="C148" s="1627"/>
      <c r="D148" s="1627"/>
      <c r="E148" s="1627"/>
      <c r="F148" s="1627"/>
      <c r="G148" s="1627"/>
      <c r="H148" s="1627"/>
      <c r="I148" s="1633"/>
    </row>
    <row r="149" spans="1:9" ht="24.75" customHeight="1">
      <c r="A149" s="1632"/>
      <c r="B149" s="1627"/>
      <c r="C149" s="1627"/>
      <c r="D149" s="1627"/>
      <c r="E149" s="1627"/>
      <c r="F149" s="1627"/>
      <c r="G149" s="1627"/>
      <c r="H149" s="1627"/>
      <c r="I149" s="1633"/>
    </row>
    <row r="150" spans="1:9" ht="24.75" customHeight="1">
      <c r="A150" s="1632"/>
      <c r="B150" s="1627"/>
      <c r="C150" s="1627"/>
      <c r="D150" s="1627"/>
      <c r="E150" s="1627"/>
      <c r="F150" s="1627"/>
      <c r="G150" s="1627"/>
      <c r="H150" s="1627"/>
      <c r="I150" s="1633"/>
    </row>
    <row r="151" spans="1:9" ht="24.75" customHeight="1">
      <c r="A151" s="1632"/>
      <c r="B151" s="1627"/>
      <c r="C151" s="1627"/>
      <c r="D151" s="1627"/>
      <c r="E151" s="1627"/>
      <c r="F151" s="1627"/>
      <c r="G151" s="1627"/>
      <c r="H151" s="1627"/>
      <c r="I151" s="1633"/>
    </row>
    <row r="152" spans="1:9" ht="24.75" customHeight="1">
      <c r="A152" s="1632"/>
      <c r="B152" s="1627"/>
      <c r="C152" s="1627"/>
      <c r="D152" s="1627"/>
      <c r="E152" s="1627"/>
      <c r="F152" s="1627"/>
      <c r="G152" s="1627"/>
      <c r="H152" s="1627"/>
      <c r="I152" s="1633"/>
    </row>
    <row r="153" spans="1:9" ht="24.75" customHeight="1">
      <c r="A153" s="1632"/>
      <c r="B153" s="1627"/>
      <c r="C153" s="1627"/>
      <c r="D153" s="1627"/>
      <c r="E153" s="1627"/>
      <c r="F153" s="1627"/>
      <c r="G153" s="1627"/>
      <c r="H153" s="1627"/>
      <c r="I153" s="1633"/>
    </row>
    <row r="154" spans="1:9" ht="24.75" customHeight="1">
      <c r="A154" s="1632"/>
      <c r="B154" s="1627"/>
      <c r="C154" s="1627"/>
      <c r="D154" s="1627"/>
      <c r="E154" s="1627"/>
      <c r="F154" s="1627"/>
      <c r="G154" s="1627"/>
      <c r="H154" s="1627"/>
      <c r="I154" s="1633"/>
    </row>
    <row r="155" spans="1:9" ht="24.75" customHeight="1">
      <c r="A155" s="1632"/>
      <c r="B155" s="1627"/>
      <c r="C155" s="1627"/>
      <c r="D155" s="1627"/>
      <c r="E155" s="1627"/>
      <c r="F155" s="1627"/>
      <c r="G155" s="1627"/>
      <c r="H155" s="1627"/>
      <c r="I155" s="1633"/>
    </row>
    <row r="156" spans="1:9" ht="24.75" customHeight="1" thickBot="1">
      <c r="A156" s="1632"/>
      <c r="B156" s="1627"/>
      <c r="C156" s="1627"/>
      <c r="D156" s="1627"/>
      <c r="E156" s="1627"/>
      <c r="F156" s="1627"/>
      <c r="G156" s="1627"/>
      <c r="H156" s="1627"/>
      <c r="I156" s="1633"/>
    </row>
    <row r="157" spans="1:9" ht="24.75" customHeight="1">
      <c r="A157" s="1983" t="s">
        <v>1070</v>
      </c>
      <c r="B157" s="1634"/>
      <c r="C157" s="1634"/>
      <c r="D157" s="1634"/>
      <c r="E157" s="1634"/>
      <c r="F157" s="1634"/>
      <c r="G157" s="1634"/>
      <c r="H157" s="1634"/>
      <c r="I157" s="1634"/>
    </row>
    <row r="158" spans="1:9" ht="24.75" hidden="1" customHeight="1" thickBot="1">
      <c r="A158" s="843"/>
      <c r="B158" s="840"/>
      <c r="C158" s="840"/>
      <c r="D158" s="840"/>
      <c r="E158" s="840"/>
      <c r="F158" s="840"/>
      <c r="G158" s="840"/>
      <c r="H158" s="840"/>
      <c r="I158" s="840"/>
    </row>
    <row r="159" spans="1:9" ht="24.75" hidden="1" customHeight="1">
      <c r="A159" s="1629" t="s">
        <v>786</v>
      </c>
      <c r="B159" s="1630"/>
      <c r="C159" s="1630"/>
      <c r="D159" s="1630"/>
      <c r="E159" s="1630"/>
      <c r="F159" s="1630"/>
      <c r="G159" s="1630"/>
      <c r="H159" s="1630"/>
      <c r="I159" s="1631"/>
    </row>
    <row r="160" spans="1:9" ht="24.75" hidden="1" customHeight="1">
      <c r="A160" s="1632"/>
      <c r="B160" s="1627"/>
      <c r="C160" s="1627"/>
      <c r="D160" s="1627"/>
      <c r="E160" s="1627"/>
      <c r="F160" s="1627"/>
      <c r="G160" s="1627"/>
      <c r="H160" s="1627"/>
      <c r="I160" s="1633"/>
    </row>
    <row r="161" spans="1:9" ht="24.75" hidden="1" customHeight="1">
      <c r="A161" s="1632"/>
      <c r="B161" s="1627"/>
      <c r="C161" s="1627"/>
      <c r="D161" s="1627"/>
      <c r="E161" s="1627"/>
      <c r="F161" s="1627"/>
      <c r="G161" s="1627"/>
      <c r="H161" s="1627"/>
      <c r="I161" s="1633"/>
    </row>
    <row r="162" spans="1:9" ht="24.75" hidden="1" customHeight="1">
      <c r="A162" s="1632"/>
      <c r="B162" s="1627"/>
      <c r="C162" s="1627"/>
      <c r="D162" s="1627"/>
      <c r="E162" s="1627"/>
      <c r="F162" s="1627"/>
      <c r="G162" s="1627"/>
      <c r="H162" s="1627"/>
      <c r="I162" s="1633"/>
    </row>
    <row r="163" spans="1:9" ht="24.75" hidden="1" customHeight="1">
      <c r="A163" s="1632"/>
      <c r="B163" s="1627"/>
      <c r="C163" s="1627"/>
      <c r="D163" s="1627"/>
      <c r="E163" s="1627"/>
      <c r="F163" s="1627"/>
      <c r="G163" s="1627"/>
      <c r="H163" s="1627"/>
      <c r="I163" s="1633"/>
    </row>
    <row r="164" spans="1:9" ht="24.75" hidden="1" customHeight="1">
      <c r="A164" s="1632"/>
      <c r="B164" s="1627"/>
      <c r="C164" s="1627"/>
      <c r="D164" s="1627"/>
      <c r="E164" s="1627"/>
      <c r="F164" s="1627"/>
      <c r="G164" s="1627"/>
      <c r="H164" s="1627"/>
      <c r="I164" s="1633"/>
    </row>
    <row r="165" spans="1:9" ht="24.75" hidden="1" customHeight="1">
      <c r="A165" s="1632"/>
      <c r="B165" s="1627"/>
      <c r="C165" s="1627"/>
      <c r="D165" s="1627"/>
      <c r="E165" s="1627"/>
      <c r="F165" s="1627"/>
      <c r="G165" s="1627"/>
      <c r="H165" s="1627"/>
      <c r="I165" s="1633"/>
    </row>
    <row r="166" spans="1:9" ht="24.75" hidden="1" customHeight="1">
      <c r="A166" s="1632"/>
      <c r="B166" s="1627"/>
      <c r="C166" s="1627"/>
      <c r="D166" s="1627"/>
      <c r="E166" s="1627"/>
      <c r="F166" s="1627"/>
      <c r="G166" s="1627"/>
      <c r="H166" s="1627"/>
      <c r="I166" s="1633"/>
    </row>
    <row r="167" spans="1:9" ht="24.75" hidden="1" customHeight="1">
      <c r="A167" s="1632"/>
      <c r="B167" s="1627"/>
      <c r="C167" s="1627"/>
      <c r="D167" s="1627"/>
      <c r="E167" s="1627"/>
      <c r="F167" s="1627"/>
      <c r="G167" s="1627"/>
      <c r="H167" s="1627"/>
      <c r="I167" s="1633"/>
    </row>
    <row r="168" spans="1:9" ht="24.75" hidden="1" customHeight="1">
      <c r="A168" s="1632"/>
      <c r="B168" s="1627"/>
      <c r="C168" s="1627"/>
      <c r="D168" s="1627"/>
      <c r="E168" s="1627"/>
      <c r="F168" s="1627"/>
      <c r="G168" s="1627"/>
      <c r="H168" s="1627"/>
      <c r="I168" s="1633"/>
    </row>
    <row r="169" spans="1:9" ht="24.75" hidden="1" customHeight="1">
      <c r="A169" s="1632"/>
      <c r="B169" s="1627"/>
      <c r="C169" s="1627"/>
      <c r="D169" s="1627"/>
      <c r="E169" s="1627"/>
      <c r="F169" s="1627"/>
      <c r="G169" s="1627"/>
      <c r="H169" s="1627"/>
      <c r="I169" s="1633"/>
    </row>
    <row r="170" spans="1:9" ht="24.75" hidden="1" customHeight="1">
      <c r="A170" s="1632"/>
      <c r="B170" s="1627"/>
      <c r="C170" s="1627"/>
      <c r="D170" s="1627"/>
      <c r="E170" s="1627"/>
      <c r="F170" s="1627"/>
      <c r="G170" s="1627"/>
      <c r="H170" s="1627"/>
      <c r="I170" s="1633"/>
    </row>
    <row r="171" spans="1:9" ht="24.75" hidden="1" customHeight="1">
      <c r="A171" s="1632"/>
      <c r="B171" s="1627"/>
      <c r="C171" s="1627"/>
      <c r="D171" s="1627"/>
      <c r="E171" s="1627"/>
      <c r="F171" s="1627"/>
      <c r="G171" s="1627"/>
      <c r="H171" s="1627"/>
      <c r="I171" s="1633"/>
    </row>
    <row r="172" spans="1:9" ht="24.75" hidden="1" customHeight="1">
      <c r="A172" s="1632"/>
      <c r="B172" s="1627"/>
      <c r="C172" s="1627"/>
      <c r="D172" s="1627"/>
      <c r="E172" s="1627"/>
      <c r="F172" s="1627"/>
      <c r="G172" s="1627"/>
      <c r="H172" s="1627"/>
      <c r="I172" s="1633"/>
    </row>
    <row r="173" spans="1:9" ht="24.75" hidden="1" customHeight="1">
      <c r="A173" s="1632"/>
      <c r="B173" s="1627"/>
      <c r="C173" s="1627"/>
      <c r="D173" s="1627"/>
      <c r="E173" s="1627"/>
      <c r="F173" s="1627"/>
      <c r="G173" s="1627"/>
      <c r="H173" s="1627"/>
      <c r="I173" s="1633"/>
    </row>
    <row r="174" spans="1:9" ht="24.75" hidden="1" customHeight="1">
      <c r="A174" s="1632"/>
      <c r="B174" s="1627"/>
      <c r="C174" s="1627"/>
      <c r="D174" s="1627"/>
      <c r="E174" s="1627"/>
      <c r="F174" s="1627"/>
      <c r="G174" s="1627"/>
      <c r="H174" s="1627"/>
      <c r="I174" s="1633"/>
    </row>
    <row r="175" spans="1:9" ht="24.75" hidden="1" customHeight="1">
      <c r="A175" s="1632"/>
      <c r="B175" s="1627"/>
      <c r="C175" s="1627"/>
      <c r="D175" s="1627"/>
      <c r="E175" s="1627"/>
      <c r="F175" s="1627"/>
      <c r="G175" s="1627"/>
      <c r="H175" s="1627"/>
      <c r="I175" s="1633"/>
    </row>
    <row r="176" spans="1:9" ht="24.75" hidden="1" customHeight="1">
      <c r="A176" s="1632"/>
      <c r="B176" s="1627"/>
      <c r="C176" s="1627"/>
      <c r="D176" s="1627"/>
      <c r="E176" s="1627"/>
      <c r="F176" s="1627"/>
      <c r="G176" s="1627"/>
      <c r="H176" s="1627"/>
      <c r="I176" s="1633"/>
    </row>
    <row r="177" spans="1:9" ht="24.75" hidden="1" customHeight="1">
      <c r="A177" s="1632"/>
      <c r="B177" s="1627"/>
      <c r="C177" s="1627"/>
      <c r="D177" s="1627"/>
      <c r="E177" s="1627"/>
      <c r="F177" s="1627"/>
      <c r="G177" s="1627"/>
      <c r="H177" s="1627"/>
      <c r="I177" s="1633"/>
    </row>
    <row r="178" spans="1:9" ht="24.75" hidden="1" customHeight="1">
      <c r="A178" s="1632"/>
      <c r="B178" s="1627"/>
      <c r="C178" s="1627"/>
      <c r="D178" s="1627"/>
      <c r="E178" s="1627"/>
      <c r="F178" s="1627"/>
      <c r="G178" s="1627"/>
      <c r="H178" s="1627"/>
      <c r="I178" s="1633"/>
    </row>
    <row r="179" spans="1:9" ht="24.75" hidden="1" customHeight="1">
      <c r="A179" s="1632"/>
      <c r="B179" s="1627"/>
      <c r="C179" s="1627"/>
      <c r="D179" s="1627"/>
      <c r="E179" s="1627"/>
      <c r="F179" s="1627"/>
      <c r="G179" s="1627"/>
      <c r="H179" s="1627"/>
      <c r="I179" s="1633"/>
    </row>
    <row r="180" spans="1:9" ht="24.75" hidden="1" customHeight="1">
      <c r="A180" s="1632"/>
      <c r="B180" s="1627"/>
      <c r="C180" s="1627"/>
      <c r="D180" s="1627"/>
      <c r="E180" s="1627"/>
      <c r="F180" s="1627"/>
      <c r="G180" s="1627"/>
      <c r="H180" s="1627"/>
      <c r="I180" s="1633"/>
    </row>
    <row r="181" spans="1:9" ht="24.75" hidden="1" customHeight="1">
      <c r="A181" s="1632"/>
      <c r="B181" s="1627"/>
      <c r="C181" s="1627"/>
      <c r="D181" s="1627"/>
      <c r="E181" s="1627"/>
      <c r="F181" s="1627"/>
      <c r="G181" s="1627"/>
      <c r="H181" s="1627"/>
      <c r="I181" s="1633"/>
    </row>
    <row r="182" spans="1:9" ht="24.75" hidden="1" customHeight="1">
      <c r="A182" s="1632"/>
      <c r="B182" s="1627"/>
      <c r="C182" s="1627"/>
      <c r="D182" s="1627"/>
      <c r="E182" s="1627"/>
      <c r="F182" s="1627"/>
      <c r="G182" s="1627"/>
      <c r="H182" s="1627"/>
      <c r="I182" s="1633"/>
    </row>
    <row r="183" spans="1:9" ht="24.75" hidden="1" customHeight="1">
      <c r="A183" s="1632"/>
      <c r="B183" s="1627"/>
      <c r="C183" s="1627"/>
      <c r="D183" s="1627"/>
      <c r="E183" s="1627"/>
      <c r="F183" s="1627"/>
      <c r="G183" s="1627"/>
      <c r="H183" s="1627"/>
      <c r="I183" s="1633"/>
    </row>
    <row r="184" spans="1:9" ht="24.75" hidden="1" customHeight="1">
      <c r="A184" s="1632"/>
      <c r="B184" s="1627"/>
      <c r="C184" s="1627"/>
      <c r="D184" s="1627"/>
      <c r="E184" s="1627"/>
      <c r="F184" s="1627"/>
      <c r="G184" s="1627"/>
      <c r="H184" s="1627"/>
      <c r="I184" s="1633"/>
    </row>
    <row r="185" spans="1:9" ht="24.75" hidden="1" customHeight="1">
      <c r="A185" s="1632"/>
      <c r="B185" s="1627"/>
      <c r="C185" s="1627"/>
      <c r="D185" s="1627"/>
      <c r="E185" s="1627"/>
      <c r="F185" s="1627"/>
      <c r="G185" s="1627"/>
      <c r="H185" s="1627"/>
      <c r="I185" s="1633"/>
    </row>
    <row r="186" spans="1:9" ht="24.75" hidden="1" customHeight="1">
      <c r="A186" s="1632"/>
      <c r="B186" s="1627"/>
      <c r="C186" s="1627"/>
      <c r="D186" s="1627"/>
      <c r="E186" s="1627"/>
      <c r="F186" s="1627"/>
      <c r="G186" s="1627"/>
      <c r="H186" s="1627"/>
      <c r="I186" s="1633"/>
    </row>
    <row r="187" spans="1:9" ht="24.75" hidden="1" customHeight="1" thickBot="1">
      <c r="A187" s="1632"/>
      <c r="B187" s="1627"/>
      <c r="C187" s="1627"/>
      <c r="D187" s="1627"/>
      <c r="E187" s="1627"/>
      <c r="F187" s="1627"/>
      <c r="G187" s="1627"/>
      <c r="H187" s="1627"/>
      <c r="I187" s="1633"/>
    </row>
    <row r="188" spans="1:9" ht="24.75" hidden="1" customHeight="1">
      <c r="A188" s="1983" t="s">
        <v>1071</v>
      </c>
      <c r="B188" s="1634"/>
      <c r="C188" s="1634"/>
      <c r="D188" s="1634"/>
      <c r="E188" s="1634"/>
      <c r="F188" s="1634"/>
      <c r="G188" s="1634"/>
      <c r="H188" s="1634"/>
      <c r="I188" s="1634"/>
    </row>
  </sheetData>
  <mergeCells count="12">
    <mergeCell ref="A6:I31"/>
    <mergeCell ref="A32:I32"/>
    <mergeCell ref="A159:I187"/>
    <mergeCell ref="A188:I188"/>
    <mergeCell ref="A34:I63"/>
    <mergeCell ref="A64:I64"/>
    <mergeCell ref="A66:I94"/>
    <mergeCell ref="A95:I95"/>
    <mergeCell ref="A97:I125"/>
    <mergeCell ref="A126:I126"/>
    <mergeCell ref="A128:I156"/>
    <mergeCell ref="A157:I157"/>
  </mergeCells>
  <phoneticPr fontId="5" type="noConversion"/>
  <pageMargins left="0.78740157480314965" right="0.59055118110236227" top="0.78740157480314965" bottom="0.59055118110236227" header="0.31496062992125984" footer="0.31496062992125984"/>
  <pageSetup paperSize="9" scale="91" firstPageNumber="101" orientation="portrait" useFirstPageNumber="1" r:id="rId1"/>
  <headerFooter>
    <oddFooter>&amp;C&amp;"TH SarabunPSK,ตัวหนา"&amp;16&amp;P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74"/>
  <sheetViews>
    <sheetView showGridLines="0" view="pageBreakPreview" topLeftCell="A61" zoomScaleNormal="100" zoomScaleSheetLayoutView="100" workbookViewId="0">
      <selection activeCell="A29" sqref="A29:I29"/>
    </sheetView>
  </sheetViews>
  <sheetFormatPr defaultColWidth="9" defaultRowHeight="24.75" customHeight="1"/>
  <cols>
    <col min="1" max="1" width="4.3984375" style="5" customWidth="1"/>
    <col min="2" max="9" width="9" style="5"/>
    <col min="10" max="10" width="5.19921875" style="5" customWidth="1"/>
    <col min="11" max="16384" width="9" style="5"/>
  </cols>
  <sheetData>
    <row r="1" spans="1:9" s="65" customFormat="1" ht="24.75" customHeight="1">
      <c r="A1" s="81" t="s">
        <v>38</v>
      </c>
    </row>
    <row r="2" spans="1:9" s="65" customFormat="1" ht="24.75" customHeight="1" thickBot="1">
      <c r="A2" s="81"/>
    </row>
    <row r="3" spans="1:9" s="41" customFormat="1" ht="24.75" customHeight="1">
      <c r="A3" s="1629" t="s">
        <v>786</v>
      </c>
      <c r="B3" s="1630"/>
      <c r="C3" s="1630"/>
      <c r="D3" s="1630"/>
      <c r="E3" s="1630"/>
      <c r="F3" s="1630"/>
      <c r="G3" s="1630"/>
      <c r="H3" s="1630"/>
      <c r="I3" s="1631"/>
    </row>
    <row r="4" spans="1:9" s="41" customFormat="1" ht="24.75" customHeight="1">
      <c r="A4" s="1632"/>
      <c r="B4" s="1627"/>
      <c r="C4" s="1627"/>
      <c r="D4" s="1627"/>
      <c r="E4" s="1627"/>
      <c r="F4" s="1627"/>
      <c r="G4" s="1627"/>
      <c r="H4" s="1627"/>
      <c r="I4" s="1633"/>
    </row>
    <row r="5" spans="1:9" s="41" customFormat="1" ht="24.75" customHeight="1">
      <c r="A5" s="1632"/>
      <c r="B5" s="1627"/>
      <c r="C5" s="1627"/>
      <c r="D5" s="1627"/>
      <c r="E5" s="1627"/>
      <c r="F5" s="1627"/>
      <c r="G5" s="1627"/>
      <c r="H5" s="1627"/>
      <c r="I5" s="1633"/>
    </row>
    <row r="6" spans="1:9" s="41" customFormat="1" ht="24.75" customHeight="1">
      <c r="A6" s="1632"/>
      <c r="B6" s="1627"/>
      <c r="C6" s="1627"/>
      <c r="D6" s="1627"/>
      <c r="E6" s="1627"/>
      <c r="F6" s="1627"/>
      <c r="G6" s="1627"/>
      <c r="H6" s="1627"/>
      <c r="I6" s="1633"/>
    </row>
    <row r="7" spans="1:9" s="41" customFormat="1" ht="24.75" customHeight="1">
      <c r="A7" s="1632"/>
      <c r="B7" s="1627"/>
      <c r="C7" s="1627"/>
      <c r="D7" s="1627"/>
      <c r="E7" s="1627"/>
      <c r="F7" s="1627"/>
      <c r="G7" s="1627"/>
      <c r="H7" s="1627"/>
      <c r="I7" s="1633"/>
    </row>
    <row r="8" spans="1:9" s="41" customFormat="1" ht="24.75" customHeight="1">
      <c r="A8" s="1632"/>
      <c r="B8" s="1627"/>
      <c r="C8" s="1627"/>
      <c r="D8" s="1627"/>
      <c r="E8" s="1627"/>
      <c r="F8" s="1627"/>
      <c r="G8" s="1627"/>
      <c r="H8" s="1627"/>
      <c r="I8" s="1633"/>
    </row>
    <row r="9" spans="1:9" s="41" customFormat="1" ht="24.75" customHeight="1">
      <c r="A9" s="1632"/>
      <c r="B9" s="1627"/>
      <c r="C9" s="1627"/>
      <c r="D9" s="1627"/>
      <c r="E9" s="1627"/>
      <c r="F9" s="1627"/>
      <c r="G9" s="1627"/>
      <c r="H9" s="1627"/>
      <c r="I9" s="1633"/>
    </row>
    <row r="10" spans="1:9" s="41" customFormat="1" ht="24.75" customHeight="1">
      <c r="A10" s="1632"/>
      <c r="B10" s="1627"/>
      <c r="C10" s="1627"/>
      <c r="D10" s="1627"/>
      <c r="E10" s="1627"/>
      <c r="F10" s="1627"/>
      <c r="G10" s="1627"/>
      <c r="H10" s="1627"/>
      <c r="I10" s="1633"/>
    </row>
    <row r="11" spans="1:9" s="41" customFormat="1" ht="24.75" customHeight="1">
      <c r="A11" s="1632"/>
      <c r="B11" s="1627"/>
      <c r="C11" s="1627"/>
      <c r="D11" s="1627"/>
      <c r="E11" s="1627"/>
      <c r="F11" s="1627"/>
      <c r="G11" s="1627"/>
      <c r="H11" s="1627"/>
      <c r="I11" s="1633"/>
    </row>
    <row r="12" spans="1:9" s="41" customFormat="1" ht="24.75" customHeight="1">
      <c r="A12" s="1632"/>
      <c r="B12" s="1627"/>
      <c r="C12" s="1627"/>
      <c r="D12" s="1627"/>
      <c r="E12" s="1627"/>
      <c r="F12" s="1627"/>
      <c r="G12" s="1627"/>
      <c r="H12" s="1627"/>
      <c r="I12" s="1633"/>
    </row>
    <row r="13" spans="1:9" s="41" customFormat="1" ht="24.75" customHeight="1">
      <c r="A13" s="1632"/>
      <c r="B13" s="1627"/>
      <c r="C13" s="1627"/>
      <c r="D13" s="1627"/>
      <c r="E13" s="1627"/>
      <c r="F13" s="1627"/>
      <c r="G13" s="1627"/>
      <c r="H13" s="1627"/>
      <c r="I13" s="1633"/>
    </row>
    <row r="14" spans="1:9" s="41" customFormat="1" ht="24.75" customHeight="1">
      <c r="A14" s="1632"/>
      <c r="B14" s="1627"/>
      <c r="C14" s="1627"/>
      <c r="D14" s="1627"/>
      <c r="E14" s="1627"/>
      <c r="F14" s="1627"/>
      <c r="G14" s="1627"/>
      <c r="H14" s="1627"/>
      <c r="I14" s="1633"/>
    </row>
    <row r="15" spans="1:9" s="41" customFormat="1" ht="24.75" customHeight="1">
      <c r="A15" s="1632"/>
      <c r="B15" s="1627"/>
      <c r="C15" s="1627"/>
      <c r="D15" s="1627"/>
      <c r="E15" s="1627"/>
      <c r="F15" s="1627"/>
      <c r="G15" s="1627"/>
      <c r="H15" s="1627"/>
      <c r="I15" s="1633"/>
    </row>
    <row r="16" spans="1:9" s="41" customFormat="1" ht="24.75" customHeight="1">
      <c r="A16" s="1632"/>
      <c r="B16" s="1627"/>
      <c r="C16" s="1627"/>
      <c r="D16" s="1627"/>
      <c r="E16" s="1627"/>
      <c r="F16" s="1627"/>
      <c r="G16" s="1627"/>
      <c r="H16" s="1627"/>
      <c r="I16" s="1633"/>
    </row>
    <row r="17" spans="1:11" s="41" customFormat="1" ht="24.75" customHeight="1">
      <c r="A17" s="1632"/>
      <c r="B17" s="1627"/>
      <c r="C17" s="1627"/>
      <c r="D17" s="1627"/>
      <c r="E17" s="1627"/>
      <c r="F17" s="1627"/>
      <c r="G17" s="1627"/>
      <c r="H17" s="1627"/>
      <c r="I17" s="1633"/>
    </row>
    <row r="18" spans="1:11" s="41" customFormat="1" ht="24.75" customHeight="1">
      <c r="A18" s="1632"/>
      <c r="B18" s="1627"/>
      <c r="C18" s="1627"/>
      <c r="D18" s="1627"/>
      <c r="E18" s="1627"/>
      <c r="F18" s="1627"/>
      <c r="G18" s="1627"/>
      <c r="H18" s="1627"/>
      <c r="I18" s="1633"/>
    </row>
    <row r="19" spans="1:11" s="41" customFormat="1" ht="24.75" customHeight="1">
      <c r="A19" s="1632"/>
      <c r="B19" s="1627"/>
      <c r="C19" s="1627"/>
      <c r="D19" s="1627"/>
      <c r="E19" s="1627"/>
      <c r="F19" s="1627"/>
      <c r="G19" s="1627"/>
      <c r="H19" s="1627"/>
      <c r="I19" s="1633"/>
    </row>
    <row r="20" spans="1:11" s="41" customFormat="1" ht="24.75" customHeight="1">
      <c r="A20" s="1632"/>
      <c r="B20" s="1627"/>
      <c r="C20" s="1627"/>
      <c r="D20" s="1627"/>
      <c r="E20" s="1627"/>
      <c r="F20" s="1627"/>
      <c r="G20" s="1627"/>
      <c r="H20" s="1627"/>
      <c r="I20" s="1633"/>
    </row>
    <row r="21" spans="1:11" s="41" customFormat="1" ht="24.75" customHeight="1">
      <c r="A21" s="1632"/>
      <c r="B21" s="1627"/>
      <c r="C21" s="1627"/>
      <c r="D21" s="1627"/>
      <c r="E21" s="1627"/>
      <c r="F21" s="1627"/>
      <c r="G21" s="1627"/>
      <c r="H21" s="1627"/>
      <c r="I21" s="1633"/>
    </row>
    <row r="22" spans="1:11" s="41" customFormat="1" ht="24.75" customHeight="1">
      <c r="A22" s="1632"/>
      <c r="B22" s="1627"/>
      <c r="C22" s="1627"/>
      <c r="D22" s="1627"/>
      <c r="E22" s="1627"/>
      <c r="F22" s="1627"/>
      <c r="G22" s="1627"/>
      <c r="H22" s="1627"/>
      <c r="I22" s="1633"/>
    </row>
    <row r="23" spans="1:11" s="41" customFormat="1" ht="24.75" customHeight="1">
      <c r="A23" s="1632"/>
      <c r="B23" s="1627"/>
      <c r="C23" s="1627"/>
      <c r="D23" s="1627"/>
      <c r="E23" s="1627"/>
      <c r="F23" s="1627"/>
      <c r="G23" s="1627"/>
      <c r="H23" s="1627"/>
      <c r="I23" s="1633"/>
    </row>
    <row r="24" spans="1:11" s="41" customFormat="1" ht="24.75" customHeight="1">
      <c r="A24" s="1632"/>
      <c r="B24" s="1627"/>
      <c r="C24" s="1627"/>
      <c r="D24" s="1627"/>
      <c r="E24" s="1627"/>
      <c r="F24" s="1627"/>
      <c r="G24" s="1627"/>
      <c r="H24" s="1627"/>
      <c r="I24" s="1633"/>
    </row>
    <row r="25" spans="1:11" s="41" customFormat="1" ht="24.75" customHeight="1">
      <c r="A25" s="1632"/>
      <c r="B25" s="1627"/>
      <c r="C25" s="1627"/>
      <c r="D25" s="1627"/>
      <c r="E25" s="1627"/>
      <c r="F25" s="1627"/>
      <c r="G25" s="1627"/>
      <c r="H25" s="1627"/>
      <c r="I25" s="1633"/>
    </row>
    <row r="26" spans="1:11" s="41" customFormat="1" ht="24.75" customHeight="1">
      <c r="A26" s="1632"/>
      <c r="B26" s="1627"/>
      <c r="C26" s="1627"/>
      <c r="D26" s="1627"/>
      <c r="E26" s="1627"/>
      <c r="F26" s="1627"/>
      <c r="G26" s="1627"/>
      <c r="H26" s="1627"/>
      <c r="I26" s="1633"/>
    </row>
    <row r="27" spans="1:11" s="41" customFormat="1" ht="24.75" customHeight="1">
      <c r="A27" s="1632"/>
      <c r="B27" s="1627"/>
      <c r="C27" s="1627"/>
      <c r="D27" s="1627"/>
      <c r="E27" s="1627"/>
      <c r="F27" s="1627"/>
      <c r="G27" s="1627"/>
      <c r="H27" s="1627"/>
      <c r="I27" s="1633"/>
    </row>
    <row r="28" spans="1:11" s="41" customFormat="1" ht="24.75" customHeight="1" thickBot="1">
      <c r="A28" s="1632"/>
      <c r="B28" s="1627"/>
      <c r="C28" s="1627"/>
      <c r="D28" s="1627"/>
      <c r="E28" s="1627"/>
      <c r="F28" s="1627"/>
      <c r="G28" s="1627"/>
      <c r="H28" s="1627"/>
      <c r="I28" s="1633"/>
    </row>
    <row r="29" spans="1:11" s="41" customFormat="1" ht="24.75" customHeight="1">
      <c r="A29" s="1634" t="s">
        <v>962</v>
      </c>
      <c r="B29" s="1634"/>
      <c r="C29" s="1634"/>
      <c r="D29" s="1634"/>
      <c r="E29" s="1634"/>
      <c r="F29" s="1634"/>
      <c r="G29" s="1634"/>
      <c r="H29" s="1634"/>
      <c r="I29" s="1634"/>
      <c r="K29" s="191"/>
    </row>
    <row r="30" spans="1:11" s="41" customFormat="1" ht="24.75" customHeight="1" thickBot="1">
      <c r="B30" s="191"/>
      <c r="C30" s="191"/>
      <c r="D30" s="191"/>
      <c r="E30" s="191"/>
      <c r="F30" s="191"/>
      <c r="G30" s="191"/>
      <c r="H30" s="191"/>
      <c r="I30" s="191"/>
    </row>
    <row r="31" spans="1:11" s="41" customFormat="1" ht="24.75" customHeight="1">
      <c r="A31" s="1629" t="s">
        <v>786</v>
      </c>
      <c r="B31" s="1630"/>
      <c r="C31" s="1630"/>
      <c r="D31" s="1630"/>
      <c r="E31" s="1630"/>
      <c r="F31" s="1630"/>
      <c r="G31" s="1630"/>
      <c r="H31" s="1630"/>
      <c r="I31" s="1631"/>
    </row>
    <row r="32" spans="1:11" s="41" customFormat="1" ht="24.75" customHeight="1">
      <c r="A32" s="1632"/>
      <c r="B32" s="1627"/>
      <c r="C32" s="1627"/>
      <c r="D32" s="1627"/>
      <c r="E32" s="1627"/>
      <c r="F32" s="1627"/>
      <c r="G32" s="1627"/>
      <c r="H32" s="1627"/>
      <c r="I32" s="1633"/>
    </row>
    <row r="33" spans="1:9" s="41" customFormat="1" ht="24.75" customHeight="1">
      <c r="A33" s="1632"/>
      <c r="B33" s="1627"/>
      <c r="C33" s="1627"/>
      <c r="D33" s="1627"/>
      <c r="E33" s="1627"/>
      <c r="F33" s="1627"/>
      <c r="G33" s="1627"/>
      <c r="H33" s="1627"/>
      <c r="I33" s="1633"/>
    </row>
    <row r="34" spans="1:9" s="41" customFormat="1" ht="24.75" customHeight="1">
      <c r="A34" s="1632"/>
      <c r="B34" s="1627"/>
      <c r="C34" s="1627"/>
      <c r="D34" s="1627"/>
      <c r="E34" s="1627"/>
      <c r="F34" s="1627"/>
      <c r="G34" s="1627"/>
      <c r="H34" s="1627"/>
      <c r="I34" s="1633"/>
    </row>
    <row r="35" spans="1:9" s="41" customFormat="1" ht="24.75" customHeight="1">
      <c r="A35" s="1632"/>
      <c r="B35" s="1627"/>
      <c r="C35" s="1627"/>
      <c r="D35" s="1627"/>
      <c r="E35" s="1627"/>
      <c r="F35" s="1627"/>
      <c r="G35" s="1627"/>
      <c r="H35" s="1627"/>
      <c r="I35" s="1633"/>
    </row>
    <row r="36" spans="1:9" s="41" customFormat="1" ht="24.75" customHeight="1">
      <c r="A36" s="1632"/>
      <c r="B36" s="1627"/>
      <c r="C36" s="1627"/>
      <c r="D36" s="1627"/>
      <c r="E36" s="1627"/>
      <c r="F36" s="1627"/>
      <c r="G36" s="1627"/>
      <c r="H36" s="1627"/>
      <c r="I36" s="1633"/>
    </row>
    <row r="37" spans="1:9" s="41" customFormat="1" ht="24.75" customHeight="1">
      <c r="A37" s="1632"/>
      <c r="B37" s="1627"/>
      <c r="C37" s="1627"/>
      <c r="D37" s="1627"/>
      <c r="E37" s="1627"/>
      <c r="F37" s="1627"/>
      <c r="G37" s="1627"/>
      <c r="H37" s="1627"/>
      <c r="I37" s="1633"/>
    </row>
    <row r="38" spans="1:9" s="41" customFormat="1" ht="24.75" customHeight="1">
      <c r="A38" s="1632"/>
      <c r="B38" s="1627"/>
      <c r="C38" s="1627"/>
      <c r="D38" s="1627"/>
      <c r="E38" s="1627"/>
      <c r="F38" s="1627"/>
      <c r="G38" s="1627"/>
      <c r="H38" s="1627"/>
      <c r="I38" s="1633"/>
    </row>
    <row r="39" spans="1:9" s="41" customFormat="1" ht="24.75" customHeight="1">
      <c r="A39" s="1632"/>
      <c r="B39" s="1627"/>
      <c r="C39" s="1627"/>
      <c r="D39" s="1627"/>
      <c r="E39" s="1627"/>
      <c r="F39" s="1627"/>
      <c r="G39" s="1627"/>
      <c r="H39" s="1627"/>
      <c r="I39" s="1633"/>
    </row>
    <row r="40" spans="1:9" s="41" customFormat="1" ht="24.75" customHeight="1">
      <c r="A40" s="1632"/>
      <c r="B40" s="1627"/>
      <c r="C40" s="1627"/>
      <c r="D40" s="1627"/>
      <c r="E40" s="1627"/>
      <c r="F40" s="1627"/>
      <c r="G40" s="1627"/>
      <c r="H40" s="1627"/>
      <c r="I40" s="1633"/>
    </row>
    <row r="41" spans="1:9" s="41" customFormat="1" ht="24.75" customHeight="1">
      <c r="A41" s="1632"/>
      <c r="B41" s="1627"/>
      <c r="C41" s="1627"/>
      <c r="D41" s="1627"/>
      <c r="E41" s="1627"/>
      <c r="F41" s="1627"/>
      <c r="G41" s="1627"/>
      <c r="H41" s="1627"/>
      <c r="I41" s="1633"/>
    </row>
    <row r="42" spans="1:9" s="41" customFormat="1" ht="24.75" customHeight="1">
      <c r="A42" s="1632"/>
      <c r="B42" s="1627"/>
      <c r="C42" s="1627"/>
      <c r="D42" s="1627"/>
      <c r="E42" s="1627"/>
      <c r="F42" s="1627"/>
      <c r="G42" s="1627"/>
      <c r="H42" s="1627"/>
      <c r="I42" s="1633"/>
    </row>
    <row r="43" spans="1:9" s="41" customFormat="1" ht="24.75" customHeight="1">
      <c r="A43" s="1632"/>
      <c r="B43" s="1627"/>
      <c r="C43" s="1627"/>
      <c r="D43" s="1627"/>
      <c r="E43" s="1627"/>
      <c r="F43" s="1627"/>
      <c r="G43" s="1627"/>
      <c r="H43" s="1627"/>
      <c r="I43" s="1633"/>
    </row>
    <row r="44" spans="1:9" s="41" customFormat="1" ht="24.75" customHeight="1">
      <c r="A44" s="1632"/>
      <c r="B44" s="1627"/>
      <c r="C44" s="1627"/>
      <c r="D44" s="1627"/>
      <c r="E44" s="1627"/>
      <c r="F44" s="1627"/>
      <c r="G44" s="1627"/>
      <c r="H44" s="1627"/>
      <c r="I44" s="1633"/>
    </row>
    <row r="45" spans="1:9" s="41" customFormat="1" ht="24.75" customHeight="1">
      <c r="A45" s="1632"/>
      <c r="B45" s="1627"/>
      <c r="C45" s="1627"/>
      <c r="D45" s="1627"/>
      <c r="E45" s="1627"/>
      <c r="F45" s="1627"/>
      <c r="G45" s="1627"/>
      <c r="H45" s="1627"/>
      <c r="I45" s="1633"/>
    </row>
    <row r="46" spans="1:9" s="41" customFormat="1" ht="24.75" customHeight="1">
      <c r="A46" s="1632"/>
      <c r="B46" s="1627"/>
      <c r="C46" s="1627"/>
      <c r="D46" s="1627"/>
      <c r="E46" s="1627"/>
      <c r="F46" s="1627"/>
      <c r="G46" s="1627"/>
      <c r="H46" s="1627"/>
      <c r="I46" s="1633"/>
    </row>
    <row r="47" spans="1:9" s="41" customFormat="1" ht="24.75" customHeight="1">
      <c r="A47" s="1632"/>
      <c r="B47" s="1627"/>
      <c r="C47" s="1627"/>
      <c r="D47" s="1627"/>
      <c r="E47" s="1627"/>
      <c r="F47" s="1627"/>
      <c r="G47" s="1627"/>
      <c r="H47" s="1627"/>
      <c r="I47" s="1633"/>
    </row>
    <row r="48" spans="1:9" s="41" customFormat="1" ht="24.75" customHeight="1">
      <c r="A48" s="1632"/>
      <c r="B48" s="1627"/>
      <c r="C48" s="1627"/>
      <c r="D48" s="1627"/>
      <c r="E48" s="1627"/>
      <c r="F48" s="1627"/>
      <c r="G48" s="1627"/>
      <c r="H48" s="1627"/>
      <c r="I48" s="1633"/>
    </row>
    <row r="49" spans="1:11" s="41" customFormat="1" ht="24.75" customHeight="1">
      <c r="A49" s="1632"/>
      <c r="B49" s="1627"/>
      <c r="C49" s="1627"/>
      <c r="D49" s="1627"/>
      <c r="E49" s="1627"/>
      <c r="F49" s="1627"/>
      <c r="G49" s="1627"/>
      <c r="H49" s="1627"/>
      <c r="I49" s="1633"/>
    </row>
    <row r="50" spans="1:11" s="41" customFormat="1" ht="24.75" customHeight="1">
      <c r="A50" s="1632"/>
      <c r="B50" s="1627"/>
      <c r="C50" s="1627"/>
      <c r="D50" s="1627"/>
      <c r="E50" s="1627"/>
      <c r="F50" s="1627"/>
      <c r="G50" s="1627"/>
      <c r="H50" s="1627"/>
      <c r="I50" s="1633"/>
    </row>
    <row r="51" spans="1:11" s="41" customFormat="1" ht="24.75" customHeight="1">
      <c r="A51" s="1632"/>
      <c r="B51" s="1627"/>
      <c r="C51" s="1627"/>
      <c r="D51" s="1627"/>
      <c r="E51" s="1627"/>
      <c r="F51" s="1627"/>
      <c r="G51" s="1627"/>
      <c r="H51" s="1627"/>
      <c r="I51" s="1633"/>
    </row>
    <row r="52" spans="1:11" s="41" customFormat="1" ht="24.75" customHeight="1">
      <c r="A52" s="1632"/>
      <c r="B52" s="1627"/>
      <c r="C52" s="1627"/>
      <c r="D52" s="1627"/>
      <c r="E52" s="1627"/>
      <c r="F52" s="1627"/>
      <c r="G52" s="1627"/>
      <c r="H52" s="1627"/>
      <c r="I52" s="1633"/>
    </row>
    <row r="53" spans="1:11" s="41" customFormat="1" ht="24.75" customHeight="1">
      <c r="A53" s="1632"/>
      <c r="B53" s="1627"/>
      <c r="C53" s="1627"/>
      <c r="D53" s="1627"/>
      <c r="E53" s="1627"/>
      <c r="F53" s="1627"/>
      <c r="G53" s="1627"/>
      <c r="H53" s="1627"/>
      <c r="I53" s="1633"/>
    </row>
    <row r="54" spans="1:11" s="41" customFormat="1" ht="24.75" customHeight="1">
      <c r="A54" s="1632"/>
      <c r="B54" s="1627"/>
      <c r="C54" s="1627"/>
      <c r="D54" s="1627"/>
      <c r="E54" s="1627"/>
      <c r="F54" s="1627"/>
      <c r="G54" s="1627"/>
      <c r="H54" s="1627"/>
      <c r="I54" s="1633"/>
    </row>
    <row r="55" spans="1:11" s="41" customFormat="1" ht="24.75" customHeight="1">
      <c r="A55" s="1632"/>
      <c r="B55" s="1627"/>
      <c r="C55" s="1627"/>
      <c r="D55" s="1627"/>
      <c r="E55" s="1627"/>
      <c r="F55" s="1627"/>
      <c r="G55" s="1627"/>
      <c r="H55" s="1627"/>
      <c r="I55" s="1633"/>
    </row>
    <row r="56" spans="1:11" s="41" customFormat="1" ht="24.75" customHeight="1">
      <c r="A56" s="1632"/>
      <c r="B56" s="1627"/>
      <c r="C56" s="1627"/>
      <c r="D56" s="1627"/>
      <c r="E56" s="1627"/>
      <c r="F56" s="1627"/>
      <c r="G56" s="1627"/>
      <c r="H56" s="1627"/>
      <c r="I56" s="1633"/>
    </row>
    <row r="57" spans="1:11" s="41" customFormat="1" ht="24.75" customHeight="1" thickBot="1">
      <c r="A57" s="1632"/>
      <c r="B57" s="1627"/>
      <c r="C57" s="1627"/>
      <c r="D57" s="1627"/>
      <c r="E57" s="1627"/>
      <c r="F57" s="1627"/>
      <c r="G57" s="1627"/>
      <c r="H57" s="1627"/>
      <c r="I57" s="1633"/>
    </row>
    <row r="58" spans="1:11" s="41" customFormat="1" ht="24.75" customHeight="1">
      <c r="A58" s="1634" t="s">
        <v>962</v>
      </c>
      <c r="B58" s="1634"/>
      <c r="C58" s="1634"/>
      <c r="D58" s="1634"/>
      <c r="E58" s="1634"/>
      <c r="F58" s="1634"/>
      <c r="G58" s="1634"/>
      <c r="H58" s="1634"/>
      <c r="I58" s="1634"/>
      <c r="K58" s="191"/>
    </row>
    <row r="59" spans="1:11" s="41" customFormat="1" ht="24.75" customHeight="1" thickBot="1">
      <c r="B59" s="191"/>
      <c r="C59" s="191"/>
      <c r="D59" s="191"/>
      <c r="E59" s="191"/>
      <c r="F59" s="191"/>
      <c r="G59" s="191"/>
      <c r="H59" s="191"/>
      <c r="I59" s="191"/>
    </row>
    <row r="60" spans="1:11" s="82" customFormat="1" ht="24.6">
      <c r="A60" s="1629" t="s">
        <v>786</v>
      </c>
      <c r="B60" s="1630"/>
      <c r="C60" s="1630"/>
      <c r="D60" s="1630"/>
      <c r="E60" s="1630"/>
      <c r="F60" s="1630"/>
      <c r="G60" s="1630"/>
      <c r="H60" s="1630"/>
      <c r="I60" s="1631"/>
      <c r="J60" s="41"/>
    </row>
    <row r="61" spans="1:11" s="82" customFormat="1" ht="24.6">
      <c r="A61" s="1632"/>
      <c r="B61" s="1627"/>
      <c r="C61" s="1627"/>
      <c r="D61" s="1627"/>
      <c r="E61" s="1627"/>
      <c r="F61" s="1627"/>
      <c r="G61" s="1627"/>
      <c r="H61" s="1627"/>
      <c r="I61" s="1633"/>
      <c r="J61" s="41"/>
    </row>
    <row r="62" spans="1:11" s="82" customFormat="1" ht="24.6">
      <c r="A62" s="1632"/>
      <c r="B62" s="1627"/>
      <c r="C62" s="1627"/>
      <c r="D62" s="1627"/>
      <c r="E62" s="1627"/>
      <c r="F62" s="1627"/>
      <c r="G62" s="1627"/>
      <c r="H62" s="1627"/>
      <c r="I62" s="1633"/>
      <c r="J62" s="41"/>
    </row>
    <row r="63" spans="1:11" s="34" customFormat="1" ht="24.75" customHeight="1">
      <c r="A63" s="1632"/>
      <c r="B63" s="1627"/>
      <c r="C63" s="1627"/>
      <c r="D63" s="1627"/>
      <c r="E63" s="1627"/>
      <c r="F63" s="1627"/>
      <c r="G63" s="1627"/>
      <c r="H63" s="1627"/>
      <c r="I63" s="1633"/>
      <c r="J63" s="41"/>
    </row>
    <row r="64" spans="1:11" ht="24.75" customHeight="1">
      <c r="A64" s="1632"/>
      <c r="B64" s="1627"/>
      <c r="C64" s="1627"/>
      <c r="D64" s="1627"/>
      <c r="E64" s="1627"/>
      <c r="F64" s="1627"/>
      <c r="G64" s="1627"/>
      <c r="H64" s="1627"/>
      <c r="I64" s="1633"/>
      <c r="J64" s="41"/>
    </row>
    <row r="65" spans="1:10" ht="24.75" customHeight="1">
      <c r="A65" s="1632"/>
      <c r="B65" s="1627"/>
      <c r="C65" s="1627"/>
      <c r="D65" s="1627"/>
      <c r="E65" s="1627"/>
      <c r="F65" s="1627"/>
      <c r="G65" s="1627"/>
      <c r="H65" s="1627"/>
      <c r="I65" s="1633"/>
      <c r="J65" s="41"/>
    </row>
    <row r="66" spans="1:10" ht="24.75" customHeight="1">
      <c r="A66" s="1632"/>
      <c r="B66" s="1627"/>
      <c r="C66" s="1627"/>
      <c r="D66" s="1627"/>
      <c r="E66" s="1627"/>
      <c r="F66" s="1627"/>
      <c r="G66" s="1627"/>
      <c r="H66" s="1627"/>
      <c r="I66" s="1633"/>
      <c r="J66" s="41"/>
    </row>
    <row r="67" spans="1:10" ht="24.75" customHeight="1">
      <c r="A67" s="1632"/>
      <c r="B67" s="1627"/>
      <c r="C67" s="1627"/>
      <c r="D67" s="1627"/>
      <c r="E67" s="1627"/>
      <c r="F67" s="1627"/>
      <c r="G67" s="1627"/>
      <c r="H67" s="1627"/>
      <c r="I67" s="1633"/>
      <c r="J67" s="41"/>
    </row>
    <row r="68" spans="1:10" ht="24.75" customHeight="1">
      <c r="A68" s="1632"/>
      <c r="B68" s="1627"/>
      <c r="C68" s="1627"/>
      <c r="D68" s="1627"/>
      <c r="E68" s="1627"/>
      <c r="F68" s="1627"/>
      <c r="G68" s="1627"/>
      <c r="H68" s="1627"/>
      <c r="I68" s="1633"/>
      <c r="J68" s="41"/>
    </row>
    <row r="69" spans="1:10" ht="24.75" customHeight="1">
      <c r="A69" s="1632"/>
      <c r="B69" s="1627"/>
      <c r="C69" s="1627"/>
      <c r="D69" s="1627"/>
      <c r="E69" s="1627"/>
      <c r="F69" s="1627"/>
      <c r="G69" s="1627"/>
      <c r="H69" s="1627"/>
      <c r="I69" s="1633"/>
      <c r="J69" s="41"/>
    </row>
    <row r="70" spans="1:10" ht="24.75" customHeight="1">
      <c r="A70" s="1632"/>
      <c r="B70" s="1627"/>
      <c r="C70" s="1627"/>
      <c r="D70" s="1627"/>
      <c r="E70" s="1627"/>
      <c r="F70" s="1627"/>
      <c r="G70" s="1627"/>
      <c r="H70" s="1627"/>
      <c r="I70" s="1633"/>
      <c r="J70" s="41"/>
    </row>
    <row r="71" spans="1:10" ht="24.75" customHeight="1">
      <c r="A71" s="1632"/>
      <c r="B71" s="1627"/>
      <c r="C71" s="1627"/>
      <c r="D71" s="1627"/>
      <c r="E71" s="1627"/>
      <c r="F71" s="1627"/>
      <c r="G71" s="1627"/>
      <c r="H71" s="1627"/>
      <c r="I71" s="1633"/>
      <c r="J71" s="41"/>
    </row>
    <row r="72" spans="1:10" ht="24.75" customHeight="1">
      <c r="A72" s="1632"/>
      <c r="B72" s="1627"/>
      <c r="C72" s="1627"/>
      <c r="D72" s="1627"/>
      <c r="E72" s="1627"/>
      <c r="F72" s="1627"/>
      <c r="G72" s="1627"/>
      <c r="H72" s="1627"/>
      <c r="I72" s="1633"/>
      <c r="J72" s="41"/>
    </row>
    <row r="73" spans="1:10" ht="24.75" customHeight="1">
      <c r="A73" s="1632"/>
      <c r="B73" s="1627"/>
      <c r="C73" s="1627"/>
      <c r="D73" s="1627"/>
      <c r="E73" s="1627"/>
      <c r="F73" s="1627"/>
      <c r="G73" s="1627"/>
      <c r="H73" s="1627"/>
      <c r="I73" s="1633"/>
      <c r="J73" s="41"/>
    </row>
    <row r="74" spans="1:10" ht="24.75" customHeight="1">
      <c r="A74" s="1632"/>
      <c r="B74" s="1627"/>
      <c r="C74" s="1627"/>
      <c r="D74" s="1627"/>
      <c r="E74" s="1627"/>
      <c r="F74" s="1627"/>
      <c r="G74" s="1627"/>
      <c r="H74" s="1627"/>
      <c r="I74" s="1633"/>
      <c r="J74" s="41"/>
    </row>
    <row r="75" spans="1:10" ht="24.75" customHeight="1">
      <c r="A75" s="1632"/>
      <c r="B75" s="1627"/>
      <c r="C75" s="1627"/>
      <c r="D75" s="1627"/>
      <c r="E75" s="1627"/>
      <c r="F75" s="1627"/>
      <c r="G75" s="1627"/>
      <c r="H75" s="1627"/>
      <c r="I75" s="1633"/>
      <c r="J75" s="41"/>
    </row>
    <row r="76" spans="1:10" ht="24.75" customHeight="1">
      <c r="A76" s="1632"/>
      <c r="B76" s="1627"/>
      <c r="C76" s="1627"/>
      <c r="D76" s="1627"/>
      <c r="E76" s="1627"/>
      <c r="F76" s="1627"/>
      <c r="G76" s="1627"/>
      <c r="H76" s="1627"/>
      <c r="I76" s="1633"/>
      <c r="J76" s="41"/>
    </row>
    <row r="77" spans="1:10" ht="24.75" customHeight="1">
      <c r="A77" s="1632"/>
      <c r="B77" s="1627"/>
      <c r="C77" s="1627"/>
      <c r="D77" s="1627"/>
      <c r="E77" s="1627"/>
      <c r="F77" s="1627"/>
      <c r="G77" s="1627"/>
      <c r="H77" s="1627"/>
      <c r="I77" s="1633"/>
      <c r="J77" s="41"/>
    </row>
    <row r="78" spans="1:10" ht="24.75" customHeight="1">
      <c r="A78" s="1632"/>
      <c r="B78" s="1627"/>
      <c r="C78" s="1627"/>
      <c r="D78" s="1627"/>
      <c r="E78" s="1627"/>
      <c r="F78" s="1627"/>
      <c r="G78" s="1627"/>
      <c r="H78" s="1627"/>
      <c r="I78" s="1633"/>
      <c r="J78" s="41"/>
    </row>
    <row r="79" spans="1:10" ht="24.75" customHeight="1">
      <c r="A79" s="1632"/>
      <c r="B79" s="1627"/>
      <c r="C79" s="1627"/>
      <c r="D79" s="1627"/>
      <c r="E79" s="1627"/>
      <c r="F79" s="1627"/>
      <c r="G79" s="1627"/>
      <c r="H79" s="1627"/>
      <c r="I79" s="1633"/>
      <c r="J79" s="41"/>
    </row>
    <row r="80" spans="1:10" ht="24.75" customHeight="1">
      <c r="A80" s="1632"/>
      <c r="B80" s="1627"/>
      <c r="C80" s="1627"/>
      <c r="D80" s="1627"/>
      <c r="E80" s="1627"/>
      <c r="F80" s="1627"/>
      <c r="G80" s="1627"/>
      <c r="H80" s="1627"/>
      <c r="I80" s="1633"/>
      <c r="J80" s="41"/>
    </row>
    <row r="81" spans="1:11" ht="24.75" customHeight="1">
      <c r="A81" s="1632"/>
      <c r="B81" s="1627"/>
      <c r="C81" s="1627"/>
      <c r="D81" s="1627"/>
      <c r="E81" s="1627"/>
      <c r="F81" s="1627"/>
      <c r="G81" s="1627"/>
      <c r="H81" s="1627"/>
      <c r="I81" s="1633"/>
      <c r="J81" s="41"/>
    </row>
    <row r="82" spans="1:11" ht="24.75" customHeight="1">
      <c r="A82" s="1632"/>
      <c r="B82" s="1627"/>
      <c r="C82" s="1627"/>
      <c r="D82" s="1627"/>
      <c r="E82" s="1627"/>
      <c r="F82" s="1627"/>
      <c r="G82" s="1627"/>
      <c r="H82" s="1627"/>
      <c r="I82" s="1633"/>
      <c r="J82" s="41"/>
    </row>
    <row r="83" spans="1:11" ht="24.75" customHeight="1">
      <c r="A83" s="1632"/>
      <c r="B83" s="1627"/>
      <c r="C83" s="1627"/>
      <c r="D83" s="1627"/>
      <c r="E83" s="1627"/>
      <c r="F83" s="1627"/>
      <c r="G83" s="1627"/>
      <c r="H83" s="1627"/>
      <c r="I83" s="1633"/>
      <c r="J83" s="41"/>
    </row>
    <row r="84" spans="1:11" ht="24.75" customHeight="1">
      <c r="A84" s="1632"/>
      <c r="B84" s="1627"/>
      <c r="C84" s="1627"/>
      <c r="D84" s="1627"/>
      <c r="E84" s="1627"/>
      <c r="F84" s="1627"/>
      <c r="G84" s="1627"/>
      <c r="H84" s="1627"/>
      <c r="I84" s="1633"/>
      <c r="J84" s="41"/>
    </row>
    <row r="85" spans="1:11" ht="24.75" customHeight="1">
      <c r="A85" s="1632"/>
      <c r="B85" s="1627"/>
      <c r="C85" s="1627"/>
      <c r="D85" s="1627"/>
      <c r="E85" s="1627"/>
      <c r="F85" s="1627"/>
      <c r="G85" s="1627"/>
      <c r="H85" s="1627"/>
      <c r="I85" s="1633"/>
      <c r="J85" s="41"/>
    </row>
    <row r="86" spans="1:11" ht="24.75" customHeight="1" thickBot="1">
      <c r="A86" s="1632"/>
      <c r="B86" s="1627"/>
      <c r="C86" s="1627"/>
      <c r="D86" s="1627"/>
      <c r="E86" s="1627"/>
      <c r="F86" s="1627"/>
      <c r="G86" s="1627"/>
      <c r="H86" s="1627"/>
      <c r="I86" s="1633"/>
      <c r="J86" s="41"/>
    </row>
    <row r="87" spans="1:11" ht="24.75" customHeight="1">
      <c r="A87" s="1634" t="s">
        <v>1060</v>
      </c>
      <c r="B87" s="1634"/>
      <c r="C87" s="1634"/>
      <c r="D87" s="1634"/>
      <c r="E87" s="1634"/>
      <c r="F87" s="1634"/>
      <c r="G87" s="1634"/>
      <c r="H87" s="1634"/>
      <c r="I87" s="1634"/>
      <c r="J87" s="41"/>
      <c r="K87" s="191"/>
    </row>
    <row r="88" spans="1:11" s="41" customFormat="1" ht="24.75" customHeight="1" thickBot="1">
      <c r="A88" s="35"/>
      <c r="B88" s="1635"/>
      <c r="C88" s="1635"/>
      <c r="D88" s="1635"/>
      <c r="E88" s="1635"/>
      <c r="F88" s="1635"/>
      <c r="G88" s="1635"/>
      <c r="H88" s="1635"/>
      <c r="I88" s="35"/>
    </row>
    <row r="89" spans="1:11" s="82" customFormat="1" ht="24.6">
      <c r="A89" s="1629" t="s">
        <v>786</v>
      </c>
      <c r="B89" s="1630"/>
      <c r="C89" s="1630"/>
      <c r="D89" s="1630"/>
      <c r="E89" s="1630"/>
      <c r="F89" s="1630"/>
      <c r="G89" s="1630"/>
      <c r="H89" s="1630"/>
      <c r="I89" s="1631"/>
      <c r="J89" s="41"/>
    </row>
    <row r="90" spans="1:11" s="82" customFormat="1" ht="24.6">
      <c r="A90" s="1632"/>
      <c r="B90" s="1627"/>
      <c r="C90" s="1627"/>
      <c r="D90" s="1627"/>
      <c r="E90" s="1627"/>
      <c r="F90" s="1627"/>
      <c r="G90" s="1627"/>
      <c r="H90" s="1627"/>
      <c r="I90" s="1633"/>
      <c r="J90" s="41"/>
    </row>
    <row r="91" spans="1:11" s="82" customFormat="1" ht="24.6">
      <c r="A91" s="1632"/>
      <c r="B91" s="1627"/>
      <c r="C91" s="1627"/>
      <c r="D91" s="1627"/>
      <c r="E91" s="1627"/>
      <c r="F91" s="1627"/>
      <c r="G91" s="1627"/>
      <c r="H91" s="1627"/>
      <c r="I91" s="1633"/>
      <c r="J91" s="41"/>
    </row>
    <row r="92" spans="1:11" s="34" customFormat="1" ht="24.75" customHeight="1">
      <c r="A92" s="1632"/>
      <c r="B92" s="1627"/>
      <c r="C92" s="1627"/>
      <c r="D92" s="1627"/>
      <c r="E92" s="1627"/>
      <c r="F92" s="1627"/>
      <c r="G92" s="1627"/>
      <c r="H92" s="1627"/>
      <c r="I92" s="1633"/>
      <c r="J92" s="41"/>
    </row>
    <row r="93" spans="1:11" ht="24.75" customHeight="1">
      <c r="A93" s="1632"/>
      <c r="B93" s="1627"/>
      <c r="C93" s="1627"/>
      <c r="D93" s="1627"/>
      <c r="E93" s="1627"/>
      <c r="F93" s="1627"/>
      <c r="G93" s="1627"/>
      <c r="H93" s="1627"/>
      <c r="I93" s="1633"/>
      <c r="J93" s="41"/>
    </row>
    <row r="94" spans="1:11" ht="24.75" customHeight="1">
      <c r="A94" s="1632"/>
      <c r="B94" s="1627"/>
      <c r="C94" s="1627"/>
      <c r="D94" s="1627"/>
      <c r="E94" s="1627"/>
      <c r="F94" s="1627"/>
      <c r="G94" s="1627"/>
      <c r="H94" s="1627"/>
      <c r="I94" s="1633"/>
      <c r="J94" s="41"/>
    </row>
    <row r="95" spans="1:11" ht="24.75" customHeight="1">
      <c r="A95" s="1632"/>
      <c r="B95" s="1627"/>
      <c r="C95" s="1627"/>
      <c r="D95" s="1627"/>
      <c r="E95" s="1627"/>
      <c r="F95" s="1627"/>
      <c r="G95" s="1627"/>
      <c r="H95" s="1627"/>
      <c r="I95" s="1633"/>
      <c r="J95" s="41"/>
    </row>
    <row r="96" spans="1:11" ht="24.75" customHeight="1">
      <c r="A96" s="1632"/>
      <c r="B96" s="1627"/>
      <c r="C96" s="1627"/>
      <c r="D96" s="1627"/>
      <c r="E96" s="1627"/>
      <c r="F96" s="1627"/>
      <c r="G96" s="1627"/>
      <c r="H96" s="1627"/>
      <c r="I96" s="1633"/>
      <c r="J96" s="41"/>
    </row>
    <row r="97" spans="1:10" ht="24.75" customHeight="1">
      <c r="A97" s="1632"/>
      <c r="B97" s="1627"/>
      <c r="C97" s="1627"/>
      <c r="D97" s="1627"/>
      <c r="E97" s="1627"/>
      <c r="F97" s="1627"/>
      <c r="G97" s="1627"/>
      <c r="H97" s="1627"/>
      <c r="I97" s="1633"/>
      <c r="J97" s="41"/>
    </row>
    <row r="98" spans="1:10" ht="24.75" customHeight="1">
      <c r="A98" s="1632"/>
      <c r="B98" s="1627"/>
      <c r="C98" s="1627"/>
      <c r="D98" s="1627"/>
      <c r="E98" s="1627"/>
      <c r="F98" s="1627"/>
      <c r="G98" s="1627"/>
      <c r="H98" s="1627"/>
      <c r="I98" s="1633"/>
      <c r="J98" s="41"/>
    </row>
    <row r="99" spans="1:10" ht="24.75" customHeight="1">
      <c r="A99" s="1632"/>
      <c r="B99" s="1627"/>
      <c r="C99" s="1627"/>
      <c r="D99" s="1627"/>
      <c r="E99" s="1627"/>
      <c r="F99" s="1627"/>
      <c r="G99" s="1627"/>
      <c r="H99" s="1627"/>
      <c r="I99" s="1633"/>
      <c r="J99" s="41"/>
    </row>
    <row r="100" spans="1:10" ht="24.75" customHeight="1">
      <c r="A100" s="1632"/>
      <c r="B100" s="1627"/>
      <c r="C100" s="1627"/>
      <c r="D100" s="1627"/>
      <c r="E100" s="1627"/>
      <c r="F100" s="1627"/>
      <c r="G100" s="1627"/>
      <c r="H100" s="1627"/>
      <c r="I100" s="1633"/>
      <c r="J100" s="41"/>
    </row>
    <row r="101" spans="1:10" ht="24.75" customHeight="1">
      <c r="A101" s="1632"/>
      <c r="B101" s="1627"/>
      <c r="C101" s="1627"/>
      <c r="D101" s="1627"/>
      <c r="E101" s="1627"/>
      <c r="F101" s="1627"/>
      <c r="G101" s="1627"/>
      <c r="H101" s="1627"/>
      <c r="I101" s="1633"/>
      <c r="J101" s="41"/>
    </row>
    <row r="102" spans="1:10" ht="24.75" customHeight="1">
      <c r="A102" s="1632"/>
      <c r="B102" s="1627"/>
      <c r="C102" s="1627"/>
      <c r="D102" s="1627"/>
      <c r="E102" s="1627"/>
      <c r="F102" s="1627"/>
      <c r="G102" s="1627"/>
      <c r="H102" s="1627"/>
      <c r="I102" s="1633"/>
      <c r="J102" s="41"/>
    </row>
    <row r="103" spans="1:10" ht="24.75" customHeight="1">
      <c r="A103" s="1632"/>
      <c r="B103" s="1627"/>
      <c r="C103" s="1627"/>
      <c r="D103" s="1627"/>
      <c r="E103" s="1627"/>
      <c r="F103" s="1627"/>
      <c r="G103" s="1627"/>
      <c r="H103" s="1627"/>
      <c r="I103" s="1633"/>
      <c r="J103" s="41"/>
    </row>
    <row r="104" spans="1:10" ht="24.75" customHeight="1">
      <c r="A104" s="1632"/>
      <c r="B104" s="1627"/>
      <c r="C104" s="1627"/>
      <c r="D104" s="1627"/>
      <c r="E104" s="1627"/>
      <c r="F104" s="1627"/>
      <c r="G104" s="1627"/>
      <c r="H104" s="1627"/>
      <c r="I104" s="1633"/>
      <c r="J104" s="41"/>
    </row>
    <row r="105" spans="1:10" ht="24.75" customHeight="1">
      <c r="A105" s="1632"/>
      <c r="B105" s="1627"/>
      <c r="C105" s="1627"/>
      <c r="D105" s="1627"/>
      <c r="E105" s="1627"/>
      <c r="F105" s="1627"/>
      <c r="G105" s="1627"/>
      <c r="H105" s="1627"/>
      <c r="I105" s="1633"/>
      <c r="J105" s="41"/>
    </row>
    <row r="106" spans="1:10" ht="24.75" customHeight="1">
      <c r="A106" s="1632"/>
      <c r="B106" s="1627"/>
      <c r="C106" s="1627"/>
      <c r="D106" s="1627"/>
      <c r="E106" s="1627"/>
      <c r="F106" s="1627"/>
      <c r="G106" s="1627"/>
      <c r="H106" s="1627"/>
      <c r="I106" s="1633"/>
      <c r="J106" s="41"/>
    </row>
    <row r="107" spans="1:10" ht="24.75" customHeight="1">
      <c r="A107" s="1632"/>
      <c r="B107" s="1627"/>
      <c r="C107" s="1627"/>
      <c r="D107" s="1627"/>
      <c r="E107" s="1627"/>
      <c r="F107" s="1627"/>
      <c r="G107" s="1627"/>
      <c r="H107" s="1627"/>
      <c r="I107" s="1633"/>
      <c r="J107" s="41"/>
    </row>
    <row r="108" spans="1:10" ht="24.75" customHeight="1">
      <c r="A108" s="1632"/>
      <c r="B108" s="1627"/>
      <c r="C108" s="1627"/>
      <c r="D108" s="1627"/>
      <c r="E108" s="1627"/>
      <c r="F108" s="1627"/>
      <c r="G108" s="1627"/>
      <c r="H108" s="1627"/>
      <c r="I108" s="1633"/>
      <c r="J108" s="41"/>
    </row>
    <row r="109" spans="1:10" ht="24.75" customHeight="1">
      <c r="A109" s="1632"/>
      <c r="B109" s="1627"/>
      <c r="C109" s="1627"/>
      <c r="D109" s="1627"/>
      <c r="E109" s="1627"/>
      <c r="F109" s="1627"/>
      <c r="G109" s="1627"/>
      <c r="H109" s="1627"/>
      <c r="I109" s="1633"/>
      <c r="J109" s="41"/>
    </row>
    <row r="110" spans="1:10" ht="24.75" customHeight="1">
      <c r="A110" s="1632"/>
      <c r="B110" s="1627"/>
      <c r="C110" s="1627"/>
      <c r="D110" s="1627"/>
      <c r="E110" s="1627"/>
      <c r="F110" s="1627"/>
      <c r="G110" s="1627"/>
      <c r="H110" s="1627"/>
      <c r="I110" s="1633"/>
      <c r="J110" s="41"/>
    </row>
    <row r="111" spans="1:10" ht="24.75" customHeight="1">
      <c r="A111" s="1632"/>
      <c r="B111" s="1627"/>
      <c r="C111" s="1627"/>
      <c r="D111" s="1627"/>
      <c r="E111" s="1627"/>
      <c r="F111" s="1627"/>
      <c r="G111" s="1627"/>
      <c r="H111" s="1627"/>
      <c r="I111" s="1633"/>
      <c r="J111" s="41"/>
    </row>
    <row r="112" spans="1:10" ht="24.75" customHeight="1">
      <c r="A112" s="1632"/>
      <c r="B112" s="1627"/>
      <c r="C112" s="1627"/>
      <c r="D112" s="1627"/>
      <c r="E112" s="1627"/>
      <c r="F112" s="1627"/>
      <c r="G112" s="1627"/>
      <c r="H112" s="1627"/>
      <c r="I112" s="1633"/>
      <c r="J112" s="41"/>
    </row>
    <row r="113" spans="1:11" ht="24.75" customHeight="1">
      <c r="A113" s="1632"/>
      <c r="B113" s="1627"/>
      <c r="C113" s="1627"/>
      <c r="D113" s="1627"/>
      <c r="E113" s="1627"/>
      <c r="F113" s="1627"/>
      <c r="G113" s="1627"/>
      <c r="H113" s="1627"/>
      <c r="I113" s="1633"/>
      <c r="J113" s="41"/>
    </row>
    <row r="114" spans="1:11" ht="24.75" customHeight="1">
      <c r="A114" s="1632"/>
      <c r="B114" s="1627"/>
      <c r="C114" s="1627"/>
      <c r="D114" s="1627"/>
      <c r="E114" s="1627"/>
      <c r="F114" s="1627"/>
      <c r="G114" s="1627"/>
      <c r="H114" s="1627"/>
      <c r="I114" s="1633"/>
      <c r="J114" s="41"/>
    </row>
    <row r="115" spans="1:11" ht="24.75" customHeight="1" thickBot="1">
      <c r="A115" s="1632"/>
      <c r="B115" s="1627"/>
      <c r="C115" s="1627"/>
      <c r="D115" s="1627"/>
      <c r="E115" s="1627"/>
      <c r="F115" s="1627"/>
      <c r="G115" s="1627"/>
      <c r="H115" s="1627"/>
      <c r="I115" s="1633"/>
      <c r="J115" s="41"/>
    </row>
    <row r="116" spans="1:11" ht="24.75" customHeight="1">
      <c r="A116" s="1634" t="s">
        <v>978</v>
      </c>
      <c r="B116" s="1634"/>
      <c r="C116" s="1634"/>
      <c r="D116" s="1634"/>
      <c r="E116" s="1634"/>
      <c r="F116" s="1634"/>
      <c r="G116" s="1634"/>
      <c r="H116" s="1634"/>
      <c r="I116" s="1634"/>
      <c r="J116" s="41"/>
      <c r="K116" s="191"/>
    </row>
    <row r="117" spans="1:11" s="41" customFormat="1" ht="24.75" customHeight="1" thickBot="1">
      <c r="A117" s="35"/>
      <c r="B117" s="1635"/>
      <c r="C117" s="1635"/>
      <c r="D117" s="1635"/>
      <c r="E117" s="1635"/>
      <c r="F117" s="1635"/>
      <c r="G117" s="1635"/>
      <c r="H117" s="1635"/>
      <c r="I117" s="35"/>
    </row>
    <row r="118" spans="1:11" s="82" customFormat="1" ht="24.6">
      <c r="A118" s="1629" t="s">
        <v>786</v>
      </c>
      <c r="B118" s="1630"/>
      <c r="C118" s="1630"/>
      <c r="D118" s="1630"/>
      <c r="E118" s="1630"/>
      <c r="F118" s="1630"/>
      <c r="G118" s="1630"/>
      <c r="H118" s="1630"/>
      <c r="I118" s="1631"/>
      <c r="J118" s="41"/>
    </row>
    <row r="119" spans="1:11" s="82" customFormat="1" ht="24.6">
      <c r="A119" s="1632"/>
      <c r="B119" s="1627"/>
      <c r="C119" s="1627"/>
      <c r="D119" s="1627"/>
      <c r="E119" s="1627"/>
      <c r="F119" s="1627"/>
      <c r="G119" s="1627"/>
      <c r="H119" s="1627"/>
      <c r="I119" s="1633"/>
      <c r="J119" s="41"/>
    </row>
    <row r="120" spans="1:11" s="82" customFormat="1" ht="24.6">
      <c r="A120" s="1632"/>
      <c r="B120" s="1627"/>
      <c r="C120" s="1627"/>
      <c r="D120" s="1627"/>
      <c r="E120" s="1627"/>
      <c r="F120" s="1627"/>
      <c r="G120" s="1627"/>
      <c r="H120" s="1627"/>
      <c r="I120" s="1633"/>
      <c r="J120" s="41"/>
    </row>
    <row r="121" spans="1:11" s="34" customFormat="1" ht="24.75" customHeight="1">
      <c r="A121" s="1632"/>
      <c r="B121" s="1627"/>
      <c r="C121" s="1627"/>
      <c r="D121" s="1627"/>
      <c r="E121" s="1627"/>
      <c r="F121" s="1627"/>
      <c r="G121" s="1627"/>
      <c r="H121" s="1627"/>
      <c r="I121" s="1633"/>
      <c r="J121" s="41"/>
    </row>
    <row r="122" spans="1:11" ht="24.75" customHeight="1">
      <c r="A122" s="1632"/>
      <c r="B122" s="1627"/>
      <c r="C122" s="1627"/>
      <c r="D122" s="1627"/>
      <c r="E122" s="1627"/>
      <c r="F122" s="1627"/>
      <c r="G122" s="1627"/>
      <c r="H122" s="1627"/>
      <c r="I122" s="1633"/>
      <c r="J122" s="41"/>
    </row>
    <row r="123" spans="1:11" ht="24.75" customHeight="1">
      <c r="A123" s="1632"/>
      <c r="B123" s="1627"/>
      <c r="C123" s="1627"/>
      <c r="D123" s="1627"/>
      <c r="E123" s="1627"/>
      <c r="F123" s="1627"/>
      <c r="G123" s="1627"/>
      <c r="H123" s="1627"/>
      <c r="I123" s="1633"/>
      <c r="J123" s="41"/>
    </row>
    <row r="124" spans="1:11" ht="24.75" customHeight="1">
      <c r="A124" s="1632"/>
      <c r="B124" s="1627"/>
      <c r="C124" s="1627"/>
      <c r="D124" s="1627"/>
      <c r="E124" s="1627"/>
      <c r="F124" s="1627"/>
      <c r="G124" s="1627"/>
      <c r="H124" s="1627"/>
      <c r="I124" s="1633"/>
      <c r="J124" s="41"/>
    </row>
    <row r="125" spans="1:11" ht="24.75" customHeight="1">
      <c r="A125" s="1632"/>
      <c r="B125" s="1627"/>
      <c r="C125" s="1627"/>
      <c r="D125" s="1627"/>
      <c r="E125" s="1627"/>
      <c r="F125" s="1627"/>
      <c r="G125" s="1627"/>
      <c r="H125" s="1627"/>
      <c r="I125" s="1633"/>
      <c r="J125" s="41"/>
    </row>
    <row r="126" spans="1:11" ht="24.75" customHeight="1">
      <c r="A126" s="1632"/>
      <c r="B126" s="1627"/>
      <c r="C126" s="1627"/>
      <c r="D126" s="1627"/>
      <c r="E126" s="1627"/>
      <c r="F126" s="1627"/>
      <c r="G126" s="1627"/>
      <c r="H126" s="1627"/>
      <c r="I126" s="1633"/>
      <c r="J126" s="41"/>
    </row>
    <row r="127" spans="1:11" ht="24.75" customHeight="1">
      <c r="A127" s="1632"/>
      <c r="B127" s="1627"/>
      <c r="C127" s="1627"/>
      <c r="D127" s="1627"/>
      <c r="E127" s="1627"/>
      <c r="F127" s="1627"/>
      <c r="G127" s="1627"/>
      <c r="H127" s="1627"/>
      <c r="I127" s="1633"/>
      <c r="J127" s="41"/>
    </row>
    <row r="128" spans="1:11" ht="24.75" customHeight="1">
      <c r="A128" s="1632"/>
      <c r="B128" s="1627"/>
      <c r="C128" s="1627"/>
      <c r="D128" s="1627"/>
      <c r="E128" s="1627"/>
      <c r="F128" s="1627"/>
      <c r="G128" s="1627"/>
      <c r="H128" s="1627"/>
      <c r="I128" s="1633"/>
      <c r="J128" s="41"/>
    </row>
    <row r="129" spans="1:10" ht="24.75" customHeight="1">
      <c r="A129" s="1632"/>
      <c r="B129" s="1627"/>
      <c r="C129" s="1627"/>
      <c r="D129" s="1627"/>
      <c r="E129" s="1627"/>
      <c r="F129" s="1627"/>
      <c r="G129" s="1627"/>
      <c r="H129" s="1627"/>
      <c r="I129" s="1633"/>
      <c r="J129" s="41"/>
    </row>
    <row r="130" spans="1:10" ht="24.75" customHeight="1">
      <c r="A130" s="1632"/>
      <c r="B130" s="1627"/>
      <c r="C130" s="1627"/>
      <c r="D130" s="1627"/>
      <c r="E130" s="1627"/>
      <c r="F130" s="1627"/>
      <c r="G130" s="1627"/>
      <c r="H130" s="1627"/>
      <c r="I130" s="1633"/>
      <c r="J130" s="41"/>
    </row>
    <row r="131" spans="1:10" ht="24.75" customHeight="1">
      <c r="A131" s="1632"/>
      <c r="B131" s="1627"/>
      <c r="C131" s="1627"/>
      <c r="D131" s="1627"/>
      <c r="E131" s="1627"/>
      <c r="F131" s="1627"/>
      <c r="G131" s="1627"/>
      <c r="H131" s="1627"/>
      <c r="I131" s="1633"/>
      <c r="J131" s="41"/>
    </row>
    <row r="132" spans="1:10" ht="24.75" customHeight="1">
      <c r="A132" s="1632"/>
      <c r="B132" s="1627"/>
      <c r="C132" s="1627"/>
      <c r="D132" s="1627"/>
      <c r="E132" s="1627"/>
      <c r="F132" s="1627"/>
      <c r="G132" s="1627"/>
      <c r="H132" s="1627"/>
      <c r="I132" s="1633"/>
      <c r="J132" s="41"/>
    </row>
    <row r="133" spans="1:10" ht="24.75" customHeight="1">
      <c r="A133" s="1632"/>
      <c r="B133" s="1627"/>
      <c r="C133" s="1627"/>
      <c r="D133" s="1627"/>
      <c r="E133" s="1627"/>
      <c r="F133" s="1627"/>
      <c r="G133" s="1627"/>
      <c r="H133" s="1627"/>
      <c r="I133" s="1633"/>
      <c r="J133" s="41"/>
    </row>
    <row r="134" spans="1:10" ht="24.75" customHeight="1">
      <c r="A134" s="1632"/>
      <c r="B134" s="1627"/>
      <c r="C134" s="1627"/>
      <c r="D134" s="1627"/>
      <c r="E134" s="1627"/>
      <c r="F134" s="1627"/>
      <c r="G134" s="1627"/>
      <c r="H134" s="1627"/>
      <c r="I134" s="1633"/>
      <c r="J134" s="41"/>
    </row>
    <row r="135" spans="1:10" ht="24.75" customHeight="1">
      <c r="A135" s="1632"/>
      <c r="B135" s="1627"/>
      <c r="C135" s="1627"/>
      <c r="D135" s="1627"/>
      <c r="E135" s="1627"/>
      <c r="F135" s="1627"/>
      <c r="G135" s="1627"/>
      <c r="H135" s="1627"/>
      <c r="I135" s="1633"/>
      <c r="J135" s="41"/>
    </row>
    <row r="136" spans="1:10" ht="24.75" customHeight="1">
      <c r="A136" s="1632"/>
      <c r="B136" s="1627"/>
      <c r="C136" s="1627"/>
      <c r="D136" s="1627"/>
      <c r="E136" s="1627"/>
      <c r="F136" s="1627"/>
      <c r="G136" s="1627"/>
      <c r="H136" s="1627"/>
      <c r="I136" s="1633"/>
      <c r="J136" s="41"/>
    </row>
    <row r="137" spans="1:10" ht="24.75" customHeight="1">
      <c r="A137" s="1632"/>
      <c r="B137" s="1627"/>
      <c r="C137" s="1627"/>
      <c r="D137" s="1627"/>
      <c r="E137" s="1627"/>
      <c r="F137" s="1627"/>
      <c r="G137" s="1627"/>
      <c r="H137" s="1627"/>
      <c r="I137" s="1633"/>
      <c r="J137" s="41"/>
    </row>
    <row r="138" spans="1:10" ht="24.75" customHeight="1">
      <c r="A138" s="1632"/>
      <c r="B138" s="1627"/>
      <c r="C138" s="1627"/>
      <c r="D138" s="1627"/>
      <c r="E138" s="1627"/>
      <c r="F138" s="1627"/>
      <c r="G138" s="1627"/>
      <c r="H138" s="1627"/>
      <c r="I138" s="1633"/>
      <c r="J138" s="41"/>
    </row>
    <row r="139" spans="1:10" ht="24.75" customHeight="1">
      <c r="A139" s="1632"/>
      <c r="B139" s="1627"/>
      <c r="C139" s="1627"/>
      <c r="D139" s="1627"/>
      <c r="E139" s="1627"/>
      <c r="F139" s="1627"/>
      <c r="G139" s="1627"/>
      <c r="H139" s="1627"/>
      <c r="I139" s="1633"/>
      <c r="J139" s="41"/>
    </row>
    <row r="140" spans="1:10" ht="24.75" customHeight="1">
      <c r="A140" s="1632"/>
      <c r="B140" s="1627"/>
      <c r="C140" s="1627"/>
      <c r="D140" s="1627"/>
      <c r="E140" s="1627"/>
      <c r="F140" s="1627"/>
      <c r="G140" s="1627"/>
      <c r="H140" s="1627"/>
      <c r="I140" s="1633"/>
      <c r="J140" s="41"/>
    </row>
    <row r="141" spans="1:10" ht="24.75" customHeight="1">
      <c r="A141" s="1632"/>
      <c r="B141" s="1627"/>
      <c r="C141" s="1627"/>
      <c r="D141" s="1627"/>
      <c r="E141" s="1627"/>
      <c r="F141" s="1627"/>
      <c r="G141" s="1627"/>
      <c r="H141" s="1627"/>
      <c r="I141" s="1633"/>
      <c r="J141" s="41"/>
    </row>
    <row r="142" spans="1:10" ht="24.75" customHeight="1">
      <c r="A142" s="1632"/>
      <c r="B142" s="1627"/>
      <c r="C142" s="1627"/>
      <c r="D142" s="1627"/>
      <c r="E142" s="1627"/>
      <c r="F142" s="1627"/>
      <c r="G142" s="1627"/>
      <c r="H142" s="1627"/>
      <c r="I142" s="1633"/>
      <c r="J142" s="41"/>
    </row>
    <row r="143" spans="1:10" ht="24.75" customHeight="1">
      <c r="A143" s="1632"/>
      <c r="B143" s="1627"/>
      <c r="C143" s="1627"/>
      <c r="D143" s="1627"/>
      <c r="E143" s="1627"/>
      <c r="F143" s="1627"/>
      <c r="G143" s="1627"/>
      <c r="H143" s="1627"/>
      <c r="I143" s="1633"/>
      <c r="J143" s="41"/>
    </row>
    <row r="144" spans="1:10" ht="24.75" customHeight="1" thickBot="1">
      <c r="A144" s="1632"/>
      <c r="B144" s="1627"/>
      <c r="C144" s="1627"/>
      <c r="D144" s="1627"/>
      <c r="E144" s="1627"/>
      <c r="F144" s="1627"/>
      <c r="G144" s="1627"/>
      <c r="H144" s="1627"/>
      <c r="I144" s="1633"/>
      <c r="J144" s="41"/>
    </row>
    <row r="145" spans="1:11" ht="24.75" customHeight="1">
      <c r="A145" s="1634" t="s">
        <v>1061</v>
      </c>
      <c r="B145" s="1634"/>
      <c r="C145" s="1634"/>
      <c r="D145" s="1634"/>
      <c r="E145" s="1634"/>
      <c r="F145" s="1634"/>
      <c r="G145" s="1634"/>
      <c r="H145" s="1634"/>
      <c r="I145" s="1634"/>
      <c r="J145" s="41"/>
      <c r="K145" s="191"/>
    </row>
    <row r="146" spans="1:11" s="41" customFormat="1" ht="24.75" hidden="1" customHeight="1" thickBot="1">
      <c r="A146" s="35"/>
      <c r="B146" s="1635"/>
      <c r="C146" s="1635"/>
      <c r="D146" s="1635"/>
      <c r="E146" s="1635"/>
      <c r="F146" s="1635"/>
      <c r="G146" s="1635"/>
      <c r="H146" s="1635"/>
      <c r="I146" s="35"/>
    </row>
    <row r="147" spans="1:11" s="82" customFormat="1" ht="24.6" hidden="1">
      <c r="A147" s="1629" t="s">
        <v>786</v>
      </c>
      <c r="B147" s="1630"/>
      <c r="C147" s="1630"/>
      <c r="D147" s="1630"/>
      <c r="E147" s="1630"/>
      <c r="F147" s="1630"/>
      <c r="G147" s="1630"/>
      <c r="H147" s="1630"/>
      <c r="I147" s="1631"/>
      <c r="J147" s="41"/>
    </row>
    <row r="148" spans="1:11" s="82" customFormat="1" ht="24.6" hidden="1">
      <c r="A148" s="1632"/>
      <c r="B148" s="1627"/>
      <c r="C148" s="1627"/>
      <c r="D148" s="1627"/>
      <c r="E148" s="1627"/>
      <c r="F148" s="1627"/>
      <c r="G148" s="1627"/>
      <c r="H148" s="1627"/>
      <c r="I148" s="1633"/>
      <c r="J148" s="41"/>
    </row>
    <row r="149" spans="1:11" s="82" customFormat="1" ht="24.6" hidden="1">
      <c r="A149" s="1632"/>
      <c r="B149" s="1627"/>
      <c r="C149" s="1627"/>
      <c r="D149" s="1627"/>
      <c r="E149" s="1627"/>
      <c r="F149" s="1627"/>
      <c r="G149" s="1627"/>
      <c r="H149" s="1627"/>
      <c r="I149" s="1633"/>
      <c r="J149" s="41"/>
    </row>
    <row r="150" spans="1:11" s="34" customFormat="1" ht="24.75" hidden="1" customHeight="1">
      <c r="A150" s="1632"/>
      <c r="B150" s="1627"/>
      <c r="C150" s="1627"/>
      <c r="D150" s="1627"/>
      <c r="E150" s="1627"/>
      <c r="F150" s="1627"/>
      <c r="G150" s="1627"/>
      <c r="H150" s="1627"/>
      <c r="I150" s="1633"/>
      <c r="J150" s="41"/>
    </row>
    <row r="151" spans="1:11" ht="24.75" hidden="1" customHeight="1">
      <c r="A151" s="1632"/>
      <c r="B151" s="1627"/>
      <c r="C151" s="1627"/>
      <c r="D151" s="1627"/>
      <c r="E151" s="1627"/>
      <c r="F151" s="1627"/>
      <c r="G151" s="1627"/>
      <c r="H151" s="1627"/>
      <c r="I151" s="1633"/>
      <c r="J151" s="41"/>
    </row>
    <row r="152" spans="1:11" ht="24.75" hidden="1" customHeight="1">
      <c r="A152" s="1632"/>
      <c r="B152" s="1627"/>
      <c r="C152" s="1627"/>
      <c r="D152" s="1627"/>
      <c r="E152" s="1627"/>
      <c r="F152" s="1627"/>
      <c r="G152" s="1627"/>
      <c r="H152" s="1627"/>
      <c r="I152" s="1633"/>
      <c r="J152" s="41"/>
    </row>
    <row r="153" spans="1:11" ht="24.75" hidden="1" customHeight="1">
      <c r="A153" s="1632"/>
      <c r="B153" s="1627"/>
      <c r="C153" s="1627"/>
      <c r="D153" s="1627"/>
      <c r="E153" s="1627"/>
      <c r="F153" s="1627"/>
      <c r="G153" s="1627"/>
      <c r="H153" s="1627"/>
      <c r="I153" s="1633"/>
      <c r="J153" s="41"/>
    </row>
    <row r="154" spans="1:11" ht="24.75" hidden="1" customHeight="1">
      <c r="A154" s="1632"/>
      <c r="B154" s="1627"/>
      <c r="C154" s="1627"/>
      <c r="D154" s="1627"/>
      <c r="E154" s="1627"/>
      <c r="F154" s="1627"/>
      <c r="G154" s="1627"/>
      <c r="H154" s="1627"/>
      <c r="I154" s="1633"/>
      <c r="J154" s="41"/>
    </row>
    <row r="155" spans="1:11" ht="24.75" hidden="1" customHeight="1">
      <c r="A155" s="1632"/>
      <c r="B155" s="1627"/>
      <c r="C155" s="1627"/>
      <c r="D155" s="1627"/>
      <c r="E155" s="1627"/>
      <c r="F155" s="1627"/>
      <c r="G155" s="1627"/>
      <c r="H155" s="1627"/>
      <c r="I155" s="1633"/>
      <c r="J155" s="41"/>
    </row>
    <row r="156" spans="1:11" ht="24.75" hidden="1" customHeight="1">
      <c r="A156" s="1632"/>
      <c r="B156" s="1627"/>
      <c r="C156" s="1627"/>
      <c r="D156" s="1627"/>
      <c r="E156" s="1627"/>
      <c r="F156" s="1627"/>
      <c r="G156" s="1627"/>
      <c r="H156" s="1627"/>
      <c r="I156" s="1633"/>
      <c r="J156" s="41"/>
    </row>
    <row r="157" spans="1:11" ht="24.75" hidden="1" customHeight="1">
      <c r="A157" s="1632"/>
      <c r="B157" s="1627"/>
      <c r="C157" s="1627"/>
      <c r="D157" s="1627"/>
      <c r="E157" s="1627"/>
      <c r="F157" s="1627"/>
      <c r="G157" s="1627"/>
      <c r="H157" s="1627"/>
      <c r="I157" s="1633"/>
      <c r="J157" s="41"/>
    </row>
    <row r="158" spans="1:11" ht="24.75" hidden="1" customHeight="1">
      <c r="A158" s="1632"/>
      <c r="B158" s="1627"/>
      <c r="C158" s="1627"/>
      <c r="D158" s="1627"/>
      <c r="E158" s="1627"/>
      <c r="F158" s="1627"/>
      <c r="G158" s="1627"/>
      <c r="H158" s="1627"/>
      <c r="I158" s="1633"/>
      <c r="J158" s="41"/>
    </row>
    <row r="159" spans="1:11" ht="24.75" hidden="1" customHeight="1">
      <c r="A159" s="1632"/>
      <c r="B159" s="1627"/>
      <c r="C159" s="1627"/>
      <c r="D159" s="1627"/>
      <c r="E159" s="1627"/>
      <c r="F159" s="1627"/>
      <c r="G159" s="1627"/>
      <c r="H159" s="1627"/>
      <c r="I159" s="1633"/>
      <c r="J159" s="41"/>
    </row>
    <row r="160" spans="1:11" ht="24.75" hidden="1" customHeight="1">
      <c r="A160" s="1632"/>
      <c r="B160" s="1627"/>
      <c r="C160" s="1627"/>
      <c r="D160" s="1627"/>
      <c r="E160" s="1627"/>
      <c r="F160" s="1627"/>
      <c r="G160" s="1627"/>
      <c r="H160" s="1627"/>
      <c r="I160" s="1633"/>
      <c r="J160" s="41"/>
    </row>
    <row r="161" spans="1:11" ht="24.75" hidden="1" customHeight="1">
      <c r="A161" s="1632"/>
      <c r="B161" s="1627"/>
      <c r="C161" s="1627"/>
      <c r="D161" s="1627"/>
      <c r="E161" s="1627"/>
      <c r="F161" s="1627"/>
      <c r="G161" s="1627"/>
      <c r="H161" s="1627"/>
      <c r="I161" s="1633"/>
      <c r="J161" s="41"/>
    </row>
    <row r="162" spans="1:11" ht="24.75" hidden="1" customHeight="1">
      <c r="A162" s="1632"/>
      <c r="B162" s="1627"/>
      <c r="C162" s="1627"/>
      <c r="D162" s="1627"/>
      <c r="E162" s="1627"/>
      <c r="F162" s="1627"/>
      <c r="G162" s="1627"/>
      <c r="H162" s="1627"/>
      <c r="I162" s="1633"/>
      <c r="J162" s="41"/>
    </row>
    <row r="163" spans="1:11" ht="24.75" hidden="1" customHeight="1">
      <c r="A163" s="1632"/>
      <c r="B163" s="1627"/>
      <c r="C163" s="1627"/>
      <c r="D163" s="1627"/>
      <c r="E163" s="1627"/>
      <c r="F163" s="1627"/>
      <c r="G163" s="1627"/>
      <c r="H163" s="1627"/>
      <c r="I163" s="1633"/>
      <c r="J163" s="41"/>
    </row>
    <row r="164" spans="1:11" ht="24.75" hidden="1" customHeight="1">
      <c r="A164" s="1632"/>
      <c r="B164" s="1627"/>
      <c r="C164" s="1627"/>
      <c r="D164" s="1627"/>
      <c r="E164" s="1627"/>
      <c r="F164" s="1627"/>
      <c r="G164" s="1627"/>
      <c r="H164" s="1627"/>
      <c r="I164" s="1633"/>
      <c r="J164" s="41"/>
    </row>
    <row r="165" spans="1:11" ht="24.75" hidden="1" customHeight="1">
      <c r="A165" s="1632"/>
      <c r="B165" s="1627"/>
      <c r="C165" s="1627"/>
      <c r="D165" s="1627"/>
      <c r="E165" s="1627"/>
      <c r="F165" s="1627"/>
      <c r="G165" s="1627"/>
      <c r="H165" s="1627"/>
      <c r="I165" s="1633"/>
      <c r="J165" s="41"/>
    </row>
    <row r="166" spans="1:11" ht="24.75" hidden="1" customHeight="1">
      <c r="A166" s="1632"/>
      <c r="B166" s="1627"/>
      <c r="C166" s="1627"/>
      <c r="D166" s="1627"/>
      <c r="E166" s="1627"/>
      <c r="F166" s="1627"/>
      <c r="G166" s="1627"/>
      <c r="H166" s="1627"/>
      <c r="I166" s="1633"/>
      <c r="J166" s="41"/>
    </row>
    <row r="167" spans="1:11" ht="24.75" hidden="1" customHeight="1">
      <c r="A167" s="1632"/>
      <c r="B167" s="1627"/>
      <c r="C167" s="1627"/>
      <c r="D167" s="1627"/>
      <c r="E167" s="1627"/>
      <c r="F167" s="1627"/>
      <c r="G167" s="1627"/>
      <c r="H167" s="1627"/>
      <c r="I167" s="1633"/>
      <c r="J167" s="41"/>
    </row>
    <row r="168" spans="1:11" ht="24.75" hidden="1" customHeight="1">
      <c r="A168" s="1632"/>
      <c r="B168" s="1627"/>
      <c r="C168" s="1627"/>
      <c r="D168" s="1627"/>
      <c r="E168" s="1627"/>
      <c r="F168" s="1627"/>
      <c r="G168" s="1627"/>
      <c r="H168" s="1627"/>
      <c r="I168" s="1633"/>
      <c r="J168" s="41"/>
    </row>
    <row r="169" spans="1:11" ht="24.75" hidden="1" customHeight="1">
      <c r="A169" s="1632"/>
      <c r="B169" s="1627"/>
      <c r="C169" s="1627"/>
      <c r="D169" s="1627"/>
      <c r="E169" s="1627"/>
      <c r="F169" s="1627"/>
      <c r="G169" s="1627"/>
      <c r="H169" s="1627"/>
      <c r="I169" s="1633"/>
      <c r="J169" s="41"/>
    </row>
    <row r="170" spans="1:11" ht="24.75" hidden="1" customHeight="1">
      <c r="A170" s="1632"/>
      <c r="B170" s="1627"/>
      <c r="C170" s="1627"/>
      <c r="D170" s="1627"/>
      <c r="E170" s="1627"/>
      <c r="F170" s="1627"/>
      <c r="G170" s="1627"/>
      <c r="H170" s="1627"/>
      <c r="I170" s="1633"/>
      <c r="J170" s="41"/>
    </row>
    <row r="171" spans="1:11" ht="24.75" hidden="1" customHeight="1">
      <c r="A171" s="1632"/>
      <c r="B171" s="1627"/>
      <c r="C171" s="1627"/>
      <c r="D171" s="1627"/>
      <c r="E171" s="1627"/>
      <c r="F171" s="1627"/>
      <c r="G171" s="1627"/>
      <c r="H171" s="1627"/>
      <c r="I171" s="1633"/>
      <c r="J171" s="41"/>
    </row>
    <row r="172" spans="1:11" ht="24.75" hidden="1" customHeight="1">
      <c r="A172" s="1632"/>
      <c r="B172" s="1627"/>
      <c r="C172" s="1627"/>
      <c r="D172" s="1627"/>
      <c r="E172" s="1627"/>
      <c r="F172" s="1627"/>
      <c r="G172" s="1627"/>
      <c r="H172" s="1627"/>
      <c r="I172" s="1633"/>
      <c r="J172" s="41"/>
    </row>
    <row r="173" spans="1:11" ht="24.75" hidden="1" customHeight="1" thickBot="1">
      <c r="A173" s="1632"/>
      <c r="B173" s="1627"/>
      <c r="C173" s="1627"/>
      <c r="D173" s="1627"/>
      <c r="E173" s="1627"/>
      <c r="F173" s="1627"/>
      <c r="G173" s="1627"/>
      <c r="H173" s="1627"/>
      <c r="I173" s="1633"/>
      <c r="J173" s="41"/>
    </row>
    <row r="174" spans="1:11" ht="24.75" hidden="1" customHeight="1">
      <c r="A174" s="1634" t="s">
        <v>978</v>
      </c>
      <c r="B174" s="1634"/>
      <c r="C174" s="1634"/>
      <c r="D174" s="1634"/>
      <c r="E174" s="1634"/>
      <c r="F174" s="1634"/>
      <c r="G174" s="1634"/>
      <c r="H174" s="1634"/>
      <c r="I174" s="1634"/>
      <c r="J174" s="41"/>
      <c r="K174" s="191"/>
    </row>
  </sheetData>
  <mergeCells count="15">
    <mergeCell ref="A147:I173"/>
    <mergeCell ref="A174:I174"/>
    <mergeCell ref="A145:I145"/>
    <mergeCell ref="B146:H146"/>
    <mergeCell ref="A3:I28"/>
    <mergeCell ref="A29:I29"/>
    <mergeCell ref="A118:I144"/>
    <mergeCell ref="A87:I87"/>
    <mergeCell ref="B88:H88"/>
    <mergeCell ref="A89:I115"/>
    <mergeCell ref="A116:I116"/>
    <mergeCell ref="B117:H117"/>
    <mergeCell ref="A31:I57"/>
    <mergeCell ref="A58:I58"/>
    <mergeCell ref="A60:I86"/>
  </mergeCells>
  <phoneticPr fontId="5" type="noConversion"/>
  <pageMargins left="0.78740157480314965" right="0.59055118110236227" top="0.78740157480314965" bottom="0.59055118110236227" header="0.31496062992125984" footer="0.31496062992125984"/>
  <pageSetup paperSize="9" firstPageNumber="4" pageOrder="overThenDown" orientation="portrait" useFirstPageNumber="1" r:id="rId1"/>
  <headerFooter>
    <oddFooter>&amp;C &amp;P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theme="0" tint="-0.14999847407452621"/>
  </sheetPr>
  <dimension ref="A1:L121"/>
  <sheetViews>
    <sheetView showGridLines="0" view="pageBreakPreview" zoomScaleNormal="100" zoomScaleSheetLayoutView="100" workbookViewId="0">
      <selection activeCell="K10" sqref="K10"/>
    </sheetView>
  </sheetViews>
  <sheetFormatPr defaultColWidth="9" defaultRowHeight="16.8"/>
  <cols>
    <col min="1" max="1" width="5.59765625" style="344" customWidth="1"/>
    <col min="2" max="9" width="9" style="344"/>
    <col min="10" max="10" width="8.09765625" style="344" customWidth="1"/>
    <col min="11" max="16384" width="9" style="344"/>
  </cols>
  <sheetData>
    <row r="1" spans="1:12" s="476" customFormat="1" ht="24.6">
      <c r="A1" s="476" t="s">
        <v>726</v>
      </c>
    </row>
    <row r="2" spans="1:12" s="476" customFormat="1" ht="24.6">
      <c r="B2" s="1984" t="s">
        <v>75</v>
      </c>
      <c r="C2" s="1985"/>
      <c r="D2" s="1985"/>
      <c r="E2" s="1985"/>
      <c r="F2" s="1985"/>
      <c r="G2" s="1985"/>
      <c r="H2" s="1985"/>
      <c r="I2" s="1985"/>
      <c r="J2" s="1985"/>
      <c r="L2" s="190"/>
    </row>
    <row r="3" spans="1:12" s="476" customFormat="1" ht="24.6">
      <c r="B3" s="1985"/>
      <c r="C3" s="1985"/>
      <c r="D3" s="1985"/>
      <c r="E3" s="1985"/>
      <c r="F3" s="1985"/>
      <c r="G3" s="1985"/>
      <c r="H3" s="1985"/>
      <c r="I3" s="1985"/>
      <c r="J3" s="1985"/>
      <c r="L3" s="236"/>
    </row>
    <row r="4" spans="1:12" s="47" customFormat="1" ht="24.6">
      <c r="A4" s="47" t="s">
        <v>54</v>
      </c>
    </row>
    <row r="5" spans="1:12" s="47" customFormat="1" ht="24.6">
      <c r="C5" s="603" t="s">
        <v>810</v>
      </c>
      <c r="D5" s="604" t="s">
        <v>811</v>
      </c>
      <c r="E5" s="604"/>
      <c r="F5" s="604"/>
      <c r="G5" s="605"/>
      <c r="H5" s="606" t="s">
        <v>812</v>
      </c>
      <c r="I5" s="606"/>
      <c r="J5" s="606"/>
    </row>
    <row r="6" spans="1:12" s="47" customFormat="1" ht="24.6">
      <c r="C6" s="603"/>
      <c r="D6" s="604" t="s">
        <v>1262</v>
      </c>
      <c r="E6" s="604"/>
      <c r="F6" s="604"/>
      <c r="G6" s="85"/>
      <c r="H6" s="604" t="s">
        <v>1241</v>
      </c>
      <c r="I6" s="606"/>
      <c r="J6" s="606"/>
    </row>
    <row r="7" spans="1:12" s="47" customFormat="1" ht="24.6">
      <c r="C7" s="603"/>
      <c r="D7" s="604" t="s">
        <v>968</v>
      </c>
      <c r="E7" s="604"/>
      <c r="F7" s="604"/>
      <c r="G7" s="85"/>
      <c r="H7" s="604" t="s">
        <v>1242</v>
      </c>
      <c r="I7" s="606"/>
      <c r="J7" s="606"/>
    </row>
    <row r="8" spans="1:12" s="47" customFormat="1" ht="24.6">
      <c r="C8" s="603"/>
      <c r="D8" s="604" t="s">
        <v>1239</v>
      </c>
      <c r="E8" s="604"/>
      <c r="F8" s="604"/>
      <c r="G8" s="85"/>
      <c r="H8" s="604" t="s">
        <v>1243</v>
      </c>
      <c r="I8" s="606"/>
      <c r="J8" s="606"/>
    </row>
    <row r="9" spans="1:12" s="47" customFormat="1" ht="24.6">
      <c r="C9" s="603"/>
      <c r="D9" s="604" t="s">
        <v>1240</v>
      </c>
      <c r="E9" s="604"/>
      <c r="F9" s="604"/>
      <c r="G9" s="85"/>
      <c r="H9" s="604" t="s">
        <v>1244</v>
      </c>
      <c r="I9" s="606"/>
      <c r="J9" s="606"/>
    </row>
    <row r="10" spans="1:12" s="47" customFormat="1" ht="24.6">
      <c r="C10" s="85"/>
      <c r="D10" s="604" t="s">
        <v>813</v>
      </c>
      <c r="E10" s="604"/>
      <c r="F10" s="604"/>
      <c r="G10" s="85"/>
      <c r="H10" s="606" t="s">
        <v>814</v>
      </c>
      <c r="I10" s="606"/>
      <c r="J10" s="606"/>
    </row>
    <row r="11" spans="1:12" s="47" customFormat="1" ht="24.6">
      <c r="C11" s="85"/>
      <c r="D11" s="604" t="s">
        <v>815</v>
      </c>
      <c r="E11" s="604"/>
      <c r="F11" s="604"/>
      <c r="H11" s="604" t="s">
        <v>816</v>
      </c>
      <c r="I11" s="606"/>
      <c r="J11" s="606"/>
    </row>
    <row r="12" spans="1:12" s="47" customFormat="1" ht="24.6">
      <c r="C12" s="603" t="s">
        <v>817</v>
      </c>
      <c r="D12" s="606" t="s">
        <v>794</v>
      </c>
      <c r="E12" s="606"/>
      <c r="F12" s="606"/>
      <c r="H12" s="606" t="s">
        <v>958</v>
      </c>
      <c r="I12" s="606"/>
      <c r="J12" s="606"/>
    </row>
    <row r="13" spans="1:12" s="47" customFormat="1" ht="24.6">
      <c r="C13" s="603"/>
      <c r="D13" s="604" t="s">
        <v>1263</v>
      </c>
      <c r="E13" s="606"/>
      <c r="F13" s="606"/>
      <c r="H13" s="606" t="s">
        <v>959</v>
      </c>
      <c r="I13" s="606"/>
      <c r="J13" s="606"/>
    </row>
    <row r="14" spans="1:12" s="47" customFormat="1" ht="24.6">
      <c r="C14" s="603"/>
      <c r="D14" s="604" t="s">
        <v>818</v>
      </c>
      <c r="E14" s="606"/>
      <c r="F14" s="606"/>
      <c r="H14" s="604"/>
      <c r="I14" s="604"/>
      <c r="J14" s="606"/>
    </row>
    <row r="15" spans="1:12" s="47" customFormat="1" ht="24.6">
      <c r="C15" s="603" t="s">
        <v>817</v>
      </c>
      <c r="D15" s="606" t="s">
        <v>577</v>
      </c>
      <c r="E15" s="606"/>
      <c r="F15" s="606"/>
      <c r="H15" s="85"/>
      <c r="I15" s="1648"/>
      <c r="J15" s="1648"/>
    </row>
    <row r="16" spans="1:12" s="47" customFormat="1" ht="24.6">
      <c r="C16" s="603" t="s">
        <v>817</v>
      </c>
      <c r="D16" s="606" t="s">
        <v>569</v>
      </c>
      <c r="E16" s="606"/>
      <c r="F16" s="606"/>
      <c r="H16" s="85"/>
      <c r="I16" s="1648"/>
      <c r="J16" s="1648"/>
    </row>
    <row r="17" spans="1:10" s="47" customFormat="1" ht="24.6">
      <c r="B17" s="703" t="s">
        <v>1142</v>
      </c>
      <c r="F17" s="48"/>
      <c r="G17" s="48"/>
    </row>
    <row r="18" spans="1:10" ht="24.6" customHeight="1">
      <c r="A18" s="48"/>
      <c r="B18" s="1671" t="s">
        <v>39</v>
      </c>
      <c r="C18" s="1672"/>
      <c r="D18" s="1672"/>
      <c r="E18" s="1672"/>
      <c r="F18" s="1672"/>
      <c r="G18" s="1672"/>
      <c r="H18" s="1672"/>
      <c r="I18" s="1673"/>
      <c r="J18" s="468"/>
    </row>
    <row r="19" spans="1:10" ht="24.6" customHeight="1">
      <c r="A19" s="48"/>
      <c r="B19" s="1674"/>
      <c r="C19" s="1675"/>
      <c r="D19" s="1675"/>
      <c r="E19" s="1675"/>
      <c r="F19" s="1675"/>
      <c r="G19" s="1675"/>
      <c r="H19" s="1675"/>
      <c r="I19" s="1676"/>
      <c r="J19" s="468"/>
    </row>
    <row r="20" spans="1:10" ht="24.6" customHeight="1">
      <c r="A20" s="48"/>
      <c r="B20" s="1674"/>
      <c r="C20" s="1675"/>
      <c r="D20" s="1675"/>
      <c r="E20" s="1675"/>
      <c r="F20" s="1675"/>
      <c r="G20" s="1675"/>
      <c r="H20" s="1675"/>
      <c r="I20" s="1676"/>
      <c r="J20" s="468"/>
    </row>
    <row r="21" spans="1:10" ht="24.6" customHeight="1">
      <c r="A21" s="48"/>
      <c r="B21" s="1674"/>
      <c r="C21" s="1675"/>
      <c r="D21" s="1675"/>
      <c r="E21" s="1675"/>
      <c r="F21" s="1675"/>
      <c r="G21" s="1675"/>
      <c r="H21" s="1675"/>
      <c r="I21" s="1676"/>
      <c r="J21" s="468"/>
    </row>
    <row r="22" spans="1:10" ht="24.6" customHeight="1">
      <c r="A22" s="48"/>
      <c r="B22" s="1674"/>
      <c r="C22" s="1675"/>
      <c r="D22" s="1675"/>
      <c r="E22" s="1675"/>
      <c r="F22" s="1675"/>
      <c r="G22" s="1675"/>
      <c r="H22" s="1675"/>
      <c r="I22" s="1676"/>
      <c r="J22" s="468"/>
    </row>
    <row r="23" spans="1:10" ht="24.6" customHeight="1">
      <c r="A23" s="48"/>
      <c r="B23" s="1674"/>
      <c r="C23" s="1675"/>
      <c r="D23" s="1675"/>
      <c r="E23" s="1675"/>
      <c r="F23" s="1675"/>
      <c r="G23" s="1675"/>
      <c r="H23" s="1675"/>
      <c r="I23" s="1676"/>
      <c r="J23" s="468"/>
    </row>
    <row r="24" spans="1:10" ht="24.6" customHeight="1">
      <c r="A24" s="48"/>
      <c r="B24" s="1674"/>
      <c r="C24" s="1675"/>
      <c r="D24" s="1675"/>
      <c r="E24" s="1675"/>
      <c r="F24" s="1675"/>
      <c r="G24" s="1675"/>
      <c r="H24" s="1675"/>
      <c r="I24" s="1676"/>
      <c r="J24" s="468"/>
    </row>
    <row r="25" spans="1:10" ht="24.6" customHeight="1">
      <c r="A25" s="48"/>
      <c r="B25" s="1674"/>
      <c r="C25" s="1675"/>
      <c r="D25" s="1675"/>
      <c r="E25" s="1675"/>
      <c r="F25" s="1675"/>
      <c r="G25" s="1675"/>
      <c r="H25" s="1675"/>
      <c r="I25" s="1676"/>
      <c r="J25" s="468"/>
    </row>
    <row r="26" spans="1:10" ht="24.6" customHeight="1">
      <c r="A26" s="47"/>
      <c r="B26" s="1674"/>
      <c r="C26" s="1675"/>
      <c r="D26" s="1675"/>
      <c r="E26" s="1675"/>
      <c r="F26" s="1675"/>
      <c r="G26" s="1675"/>
      <c r="H26" s="1675"/>
      <c r="I26" s="1676"/>
      <c r="J26" s="468"/>
    </row>
    <row r="27" spans="1:10" ht="24.6" customHeight="1">
      <c r="A27" s="48"/>
      <c r="B27" s="1674"/>
      <c r="C27" s="1675"/>
      <c r="D27" s="1675"/>
      <c r="E27" s="1675"/>
      <c r="F27" s="1675"/>
      <c r="G27" s="1675"/>
      <c r="H27" s="1675"/>
      <c r="I27" s="1676"/>
      <c r="J27" s="468"/>
    </row>
    <row r="28" spans="1:10" ht="24.6" customHeight="1">
      <c r="A28" s="48"/>
      <c r="B28" s="1674"/>
      <c r="C28" s="1675"/>
      <c r="D28" s="1675"/>
      <c r="E28" s="1675"/>
      <c r="F28" s="1675"/>
      <c r="G28" s="1675"/>
      <c r="H28" s="1675"/>
      <c r="I28" s="1676"/>
      <c r="J28" s="468"/>
    </row>
    <row r="29" spans="1:10" ht="24.6" customHeight="1">
      <c r="A29" s="355"/>
      <c r="B29" s="1677"/>
      <c r="C29" s="1678"/>
      <c r="D29" s="1678"/>
      <c r="E29" s="1678"/>
      <c r="F29" s="1678"/>
      <c r="G29" s="1678"/>
      <c r="H29" s="1678"/>
      <c r="I29" s="1679"/>
      <c r="J29" s="468"/>
    </row>
    <row r="30" spans="1:10" ht="24.6">
      <c r="A30" s="1669" t="s">
        <v>144</v>
      </c>
      <c r="B30" s="1669"/>
      <c r="C30" s="1669"/>
      <c r="D30" s="1669"/>
      <c r="E30" s="1669"/>
      <c r="F30" s="1669"/>
      <c r="G30" s="1669"/>
      <c r="H30" s="1669"/>
      <c r="I30" s="1669"/>
    </row>
    <row r="31" spans="1:10" ht="24.6">
      <c r="A31" s="1016"/>
      <c r="B31" s="1016"/>
      <c r="C31" s="1016"/>
      <c r="D31" s="1016"/>
      <c r="E31" s="1016"/>
      <c r="F31" s="1016"/>
      <c r="G31" s="1016"/>
      <c r="H31" s="1016"/>
      <c r="I31" s="1016"/>
    </row>
    <row r="32" spans="1:10" s="41" customFormat="1" ht="24.75" customHeight="1">
      <c r="A32" s="35"/>
      <c r="B32" s="1671" t="s">
        <v>39</v>
      </c>
      <c r="C32" s="1672"/>
      <c r="D32" s="1672"/>
      <c r="E32" s="1672"/>
      <c r="F32" s="1672"/>
      <c r="G32" s="1672"/>
      <c r="H32" s="1672"/>
      <c r="I32" s="1673"/>
    </row>
    <row r="33" spans="1:10" s="41" customFormat="1" ht="24.75" customHeight="1">
      <c r="A33" s="35"/>
      <c r="B33" s="1674"/>
      <c r="C33" s="1675"/>
      <c r="D33" s="1675"/>
      <c r="E33" s="1675"/>
      <c r="F33" s="1675"/>
      <c r="G33" s="1675"/>
      <c r="H33" s="1675"/>
      <c r="I33" s="1676"/>
    </row>
    <row r="34" spans="1:10" s="41" customFormat="1" ht="24.75" customHeight="1">
      <c r="A34" s="35"/>
      <c r="B34" s="1674"/>
      <c r="C34" s="1675"/>
      <c r="D34" s="1675"/>
      <c r="E34" s="1675"/>
      <c r="F34" s="1675"/>
      <c r="G34" s="1675"/>
      <c r="H34" s="1675"/>
      <c r="I34" s="1676"/>
    </row>
    <row r="35" spans="1:10" s="41" customFormat="1" ht="24.75" customHeight="1">
      <c r="A35" s="35"/>
      <c r="B35" s="1674"/>
      <c r="C35" s="1675"/>
      <c r="D35" s="1675"/>
      <c r="E35" s="1675"/>
      <c r="F35" s="1675"/>
      <c r="G35" s="1675"/>
      <c r="H35" s="1675"/>
      <c r="I35" s="1676"/>
    </row>
    <row r="36" spans="1:10" s="41" customFormat="1" ht="24.75" customHeight="1">
      <c r="A36" s="35"/>
      <c r="B36" s="1674"/>
      <c r="C36" s="1675"/>
      <c r="D36" s="1675"/>
      <c r="E36" s="1675"/>
      <c r="F36" s="1675"/>
      <c r="G36" s="1675"/>
      <c r="H36" s="1675"/>
      <c r="I36" s="1676"/>
    </row>
    <row r="37" spans="1:10" s="41" customFormat="1" ht="24.75" customHeight="1">
      <c r="A37" s="35"/>
      <c r="B37" s="1674"/>
      <c r="C37" s="1675"/>
      <c r="D37" s="1675"/>
      <c r="E37" s="1675"/>
      <c r="F37" s="1675"/>
      <c r="G37" s="1675"/>
      <c r="H37" s="1675"/>
      <c r="I37" s="1676"/>
    </row>
    <row r="38" spans="1:10" s="41" customFormat="1" ht="24.75" customHeight="1">
      <c r="A38" s="35"/>
      <c r="B38" s="1674"/>
      <c r="C38" s="1675"/>
      <c r="D38" s="1675"/>
      <c r="E38" s="1675"/>
      <c r="F38" s="1675"/>
      <c r="G38" s="1675"/>
      <c r="H38" s="1675"/>
      <c r="I38" s="1676"/>
    </row>
    <row r="39" spans="1:10" s="41" customFormat="1" ht="24.75" customHeight="1">
      <c r="A39" s="35"/>
      <c r="B39" s="1674"/>
      <c r="C39" s="1675"/>
      <c r="D39" s="1675"/>
      <c r="E39" s="1675"/>
      <c r="F39" s="1675"/>
      <c r="G39" s="1675"/>
      <c r="H39" s="1675"/>
      <c r="I39" s="1676"/>
    </row>
    <row r="40" spans="1:10" s="41" customFormat="1" ht="24.75" customHeight="1">
      <c r="A40" s="35"/>
      <c r="B40" s="1674"/>
      <c r="C40" s="1675"/>
      <c r="D40" s="1675"/>
      <c r="E40" s="1675"/>
      <c r="F40" s="1675"/>
      <c r="G40" s="1675"/>
      <c r="H40" s="1675"/>
      <c r="I40" s="1676"/>
    </row>
    <row r="41" spans="1:10" s="41" customFormat="1" ht="24.75" customHeight="1">
      <c r="A41" s="35"/>
      <c r="B41" s="1674"/>
      <c r="C41" s="1675"/>
      <c r="D41" s="1675"/>
      <c r="E41" s="1675"/>
      <c r="F41" s="1675"/>
      <c r="G41" s="1675"/>
      <c r="H41" s="1675"/>
      <c r="I41" s="1676"/>
    </row>
    <row r="42" spans="1:10" s="41" customFormat="1" ht="24.75" customHeight="1">
      <c r="A42" s="35"/>
      <c r="B42" s="1674"/>
      <c r="C42" s="1675"/>
      <c r="D42" s="1675"/>
      <c r="E42" s="1675"/>
      <c r="F42" s="1675"/>
      <c r="G42" s="1675"/>
      <c r="H42" s="1675"/>
      <c r="I42" s="1676"/>
    </row>
    <row r="43" spans="1:10" ht="21" customHeight="1">
      <c r="A43" s="48"/>
      <c r="B43" s="1677"/>
      <c r="C43" s="1678"/>
      <c r="D43" s="1678"/>
      <c r="E43" s="1678"/>
      <c r="F43" s="1678"/>
      <c r="G43" s="1678"/>
      <c r="H43" s="1678"/>
      <c r="I43" s="1679"/>
      <c r="J43" s="41"/>
    </row>
    <row r="44" spans="1:10" ht="15" customHeight="1">
      <c r="A44" s="48"/>
      <c r="B44" s="1017"/>
      <c r="C44" s="1017"/>
      <c r="D44" s="1017"/>
      <c r="E44" s="1017"/>
      <c r="F44" s="1017"/>
      <c r="G44" s="1017"/>
      <c r="H44" s="1017"/>
      <c r="I44" s="1017"/>
      <c r="J44" s="41"/>
    </row>
    <row r="45" spans="1:10" ht="21" customHeight="1">
      <c r="A45" s="1669" t="s">
        <v>1072</v>
      </c>
      <c r="B45" s="1669"/>
      <c r="C45" s="1669"/>
      <c r="D45" s="1669"/>
      <c r="E45" s="1669"/>
      <c r="F45" s="1669"/>
      <c r="G45" s="1669"/>
      <c r="H45" s="1669"/>
      <c r="I45" s="1669"/>
      <c r="J45" s="41"/>
    </row>
    <row r="46" spans="1:10" ht="21" customHeight="1">
      <c r="A46" s="841"/>
      <c r="B46" s="841"/>
      <c r="C46" s="841"/>
      <c r="D46" s="841"/>
      <c r="E46" s="841"/>
      <c r="F46" s="841"/>
      <c r="G46" s="841"/>
      <c r="H46" s="841"/>
      <c r="I46" s="841"/>
      <c r="J46" s="41"/>
    </row>
    <row r="47" spans="1:10" s="41" customFormat="1" ht="24.75" customHeight="1">
      <c r="A47" s="35"/>
      <c r="B47" s="1671" t="s">
        <v>39</v>
      </c>
      <c r="C47" s="1672"/>
      <c r="D47" s="1672"/>
      <c r="E47" s="1672"/>
      <c r="F47" s="1672"/>
      <c r="G47" s="1672"/>
      <c r="H47" s="1672"/>
      <c r="I47" s="1673"/>
    </row>
    <row r="48" spans="1:10" s="41" customFormat="1" ht="24.75" customHeight="1">
      <c r="A48" s="35"/>
      <c r="B48" s="1674"/>
      <c r="C48" s="1675"/>
      <c r="D48" s="1675"/>
      <c r="E48" s="1675"/>
      <c r="F48" s="1675"/>
      <c r="G48" s="1675"/>
      <c r="H48" s="1675"/>
      <c r="I48" s="1676"/>
    </row>
    <row r="49" spans="1:10" s="41" customFormat="1" ht="24.75" customHeight="1">
      <c r="A49" s="35"/>
      <c r="B49" s="1674"/>
      <c r="C49" s="1675"/>
      <c r="D49" s="1675"/>
      <c r="E49" s="1675"/>
      <c r="F49" s="1675"/>
      <c r="G49" s="1675"/>
      <c r="H49" s="1675"/>
      <c r="I49" s="1676"/>
    </row>
    <row r="50" spans="1:10" s="41" customFormat="1" ht="24.75" customHeight="1">
      <c r="A50" s="35"/>
      <c r="B50" s="1674"/>
      <c r="C50" s="1675"/>
      <c r="D50" s="1675"/>
      <c r="E50" s="1675"/>
      <c r="F50" s="1675"/>
      <c r="G50" s="1675"/>
      <c r="H50" s="1675"/>
      <c r="I50" s="1676"/>
    </row>
    <row r="51" spans="1:10" s="41" customFormat="1" ht="24.75" customHeight="1">
      <c r="A51" s="35"/>
      <c r="B51" s="1674"/>
      <c r="C51" s="1675"/>
      <c r="D51" s="1675"/>
      <c r="E51" s="1675"/>
      <c r="F51" s="1675"/>
      <c r="G51" s="1675"/>
      <c r="H51" s="1675"/>
      <c r="I51" s="1676"/>
    </row>
    <row r="52" spans="1:10" s="41" customFormat="1" ht="24.75" customHeight="1">
      <c r="A52" s="35"/>
      <c r="B52" s="1674"/>
      <c r="C52" s="1675"/>
      <c r="D52" s="1675"/>
      <c r="E52" s="1675"/>
      <c r="F52" s="1675"/>
      <c r="G52" s="1675"/>
      <c r="H52" s="1675"/>
      <c r="I52" s="1676"/>
    </row>
    <row r="53" spans="1:10" s="41" customFormat="1" ht="24.75" customHeight="1">
      <c r="A53" s="35"/>
      <c r="B53" s="1674"/>
      <c r="C53" s="1675"/>
      <c r="D53" s="1675"/>
      <c r="E53" s="1675"/>
      <c r="F53" s="1675"/>
      <c r="G53" s="1675"/>
      <c r="H53" s="1675"/>
      <c r="I53" s="1676"/>
    </row>
    <row r="54" spans="1:10" s="41" customFormat="1" ht="24.75" customHeight="1">
      <c r="A54" s="35"/>
      <c r="B54" s="1674"/>
      <c r="C54" s="1675"/>
      <c r="D54" s="1675"/>
      <c r="E54" s="1675"/>
      <c r="F54" s="1675"/>
      <c r="G54" s="1675"/>
      <c r="H54" s="1675"/>
      <c r="I54" s="1676"/>
    </row>
    <row r="55" spans="1:10" s="41" customFormat="1" ht="24.75" customHeight="1">
      <c r="A55" s="35"/>
      <c r="B55" s="1674"/>
      <c r="C55" s="1675"/>
      <c r="D55" s="1675"/>
      <c r="E55" s="1675"/>
      <c r="F55" s="1675"/>
      <c r="G55" s="1675"/>
      <c r="H55" s="1675"/>
      <c r="I55" s="1676"/>
    </row>
    <row r="56" spans="1:10" s="41" customFormat="1" ht="24.75" customHeight="1">
      <c r="A56" s="35"/>
      <c r="B56" s="1674"/>
      <c r="C56" s="1675"/>
      <c r="D56" s="1675"/>
      <c r="E56" s="1675"/>
      <c r="F56" s="1675"/>
      <c r="G56" s="1675"/>
      <c r="H56" s="1675"/>
      <c r="I56" s="1676"/>
    </row>
    <row r="57" spans="1:10" s="41" customFormat="1" ht="24.75" customHeight="1">
      <c r="A57" s="35"/>
      <c r="B57" s="1674"/>
      <c r="C57" s="1675"/>
      <c r="D57" s="1675"/>
      <c r="E57" s="1675"/>
      <c r="F57" s="1675"/>
      <c r="G57" s="1675"/>
      <c r="H57" s="1675"/>
      <c r="I57" s="1676"/>
    </row>
    <row r="58" spans="1:10" ht="21" customHeight="1">
      <c r="A58" s="48"/>
      <c r="B58" s="1677"/>
      <c r="C58" s="1678"/>
      <c r="D58" s="1678"/>
      <c r="E58" s="1678"/>
      <c r="F58" s="1678"/>
      <c r="G58" s="1678"/>
      <c r="H58" s="1678"/>
      <c r="I58" s="1679"/>
      <c r="J58" s="41"/>
    </row>
    <row r="59" spans="1:10" ht="13.95" customHeight="1">
      <c r="A59" s="48"/>
      <c r="B59" s="1017"/>
      <c r="C59" s="1017"/>
      <c r="D59" s="1017"/>
      <c r="E59" s="1017"/>
      <c r="F59" s="1017"/>
      <c r="G59" s="1017"/>
      <c r="H59" s="1017"/>
      <c r="I59" s="1017"/>
      <c r="J59" s="41"/>
    </row>
    <row r="60" spans="1:10" ht="21" customHeight="1">
      <c r="A60" s="1645" t="s">
        <v>1076</v>
      </c>
      <c r="B60" s="1645"/>
      <c r="C60" s="1645"/>
      <c r="D60" s="1645"/>
      <c r="E60" s="1645"/>
      <c r="F60" s="1645"/>
      <c r="G60" s="1645"/>
      <c r="H60" s="1645"/>
      <c r="I60" s="1645"/>
    </row>
    <row r="61" spans="1:10" ht="21" customHeight="1"/>
    <row r="62" spans="1:10" ht="21" customHeight="1"/>
    <row r="63" spans="1:10" ht="21" customHeight="1"/>
    <row r="64" spans="1:10" ht="21" customHeight="1">
      <c r="A64" s="48"/>
      <c r="B64" s="1671" t="s">
        <v>39</v>
      </c>
      <c r="C64" s="1672"/>
      <c r="D64" s="1672"/>
      <c r="E64" s="1672"/>
      <c r="F64" s="1672"/>
      <c r="G64" s="1672"/>
      <c r="H64" s="1672"/>
      <c r="I64" s="1673"/>
      <c r="J64" s="41"/>
    </row>
    <row r="65" spans="1:10" ht="21" customHeight="1">
      <c r="A65" s="48"/>
      <c r="B65" s="1674"/>
      <c r="C65" s="1675"/>
      <c r="D65" s="1675"/>
      <c r="E65" s="1675"/>
      <c r="F65" s="1675"/>
      <c r="G65" s="1675"/>
      <c r="H65" s="1675"/>
      <c r="I65" s="1676"/>
      <c r="J65" s="41"/>
    </row>
    <row r="66" spans="1:10" ht="21" customHeight="1">
      <c r="A66" s="48"/>
      <c r="B66" s="1674"/>
      <c r="C66" s="1675"/>
      <c r="D66" s="1675"/>
      <c r="E66" s="1675"/>
      <c r="F66" s="1675"/>
      <c r="G66" s="1675"/>
      <c r="H66" s="1675"/>
      <c r="I66" s="1676"/>
      <c r="J66" s="41"/>
    </row>
    <row r="67" spans="1:10" ht="21" customHeight="1">
      <c r="A67" s="48"/>
      <c r="B67" s="1674"/>
      <c r="C67" s="1675"/>
      <c r="D67" s="1675"/>
      <c r="E67" s="1675"/>
      <c r="F67" s="1675"/>
      <c r="G67" s="1675"/>
      <c r="H67" s="1675"/>
      <c r="I67" s="1676"/>
      <c r="J67" s="41"/>
    </row>
    <row r="68" spans="1:10" ht="21" customHeight="1">
      <c r="A68" s="48"/>
      <c r="B68" s="1674"/>
      <c r="C68" s="1675"/>
      <c r="D68" s="1675"/>
      <c r="E68" s="1675"/>
      <c r="F68" s="1675"/>
      <c r="G68" s="1675"/>
      <c r="H68" s="1675"/>
      <c r="I68" s="1676"/>
      <c r="J68" s="41"/>
    </row>
    <row r="69" spans="1:10" ht="21" customHeight="1">
      <c r="A69" s="48"/>
      <c r="B69" s="1674"/>
      <c r="C69" s="1675"/>
      <c r="D69" s="1675"/>
      <c r="E69" s="1675"/>
      <c r="F69" s="1675"/>
      <c r="G69" s="1675"/>
      <c r="H69" s="1675"/>
      <c r="I69" s="1676"/>
      <c r="J69" s="41"/>
    </row>
    <row r="70" spans="1:10" ht="21" customHeight="1">
      <c r="A70" s="48"/>
      <c r="B70" s="1674"/>
      <c r="C70" s="1675"/>
      <c r="D70" s="1675"/>
      <c r="E70" s="1675"/>
      <c r="F70" s="1675"/>
      <c r="G70" s="1675"/>
      <c r="H70" s="1675"/>
      <c r="I70" s="1676"/>
      <c r="J70" s="41"/>
    </row>
    <row r="71" spans="1:10" ht="21" customHeight="1">
      <c r="A71" s="48"/>
      <c r="B71" s="1674"/>
      <c r="C71" s="1675"/>
      <c r="D71" s="1675"/>
      <c r="E71" s="1675"/>
      <c r="F71" s="1675"/>
      <c r="G71" s="1675"/>
      <c r="H71" s="1675"/>
      <c r="I71" s="1676"/>
      <c r="J71" s="41"/>
    </row>
    <row r="72" spans="1:10" ht="21" customHeight="1">
      <c r="A72" s="47"/>
      <c r="B72" s="1674"/>
      <c r="C72" s="1675"/>
      <c r="D72" s="1675"/>
      <c r="E72" s="1675"/>
      <c r="F72" s="1675"/>
      <c r="G72" s="1675"/>
      <c r="H72" s="1675"/>
      <c r="I72" s="1676"/>
      <c r="J72" s="41"/>
    </row>
    <row r="73" spans="1:10" ht="21" customHeight="1">
      <c r="A73" s="48"/>
      <c r="B73" s="1674"/>
      <c r="C73" s="1675"/>
      <c r="D73" s="1675"/>
      <c r="E73" s="1675"/>
      <c r="F73" s="1675"/>
      <c r="G73" s="1675"/>
      <c r="H73" s="1675"/>
      <c r="I73" s="1676"/>
      <c r="J73" s="41"/>
    </row>
    <row r="74" spans="1:10" ht="21" customHeight="1">
      <c r="A74" s="48"/>
      <c r="B74" s="1674"/>
      <c r="C74" s="1675"/>
      <c r="D74" s="1675"/>
      <c r="E74" s="1675"/>
      <c r="F74" s="1675"/>
      <c r="G74" s="1675"/>
      <c r="H74" s="1675"/>
      <c r="I74" s="1676"/>
      <c r="J74" s="41"/>
    </row>
    <row r="75" spans="1:10" ht="21" customHeight="1">
      <c r="A75" s="355"/>
      <c r="B75" s="1677"/>
      <c r="C75" s="1678"/>
      <c r="D75" s="1678"/>
      <c r="E75" s="1678"/>
      <c r="F75" s="1678"/>
      <c r="G75" s="1678"/>
      <c r="H75" s="1678"/>
      <c r="I75" s="1679"/>
      <c r="J75" s="41"/>
    </row>
    <row r="76" spans="1:10" ht="10.199999999999999" customHeight="1">
      <c r="A76" s="355"/>
      <c r="B76" s="1017"/>
      <c r="C76" s="1017"/>
      <c r="D76" s="1017"/>
      <c r="E76" s="1017"/>
      <c r="F76" s="1017"/>
      <c r="G76" s="1017"/>
      <c r="H76" s="1017"/>
      <c r="I76" s="1017"/>
      <c r="J76" s="41"/>
    </row>
    <row r="77" spans="1:10" ht="21" customHeight="1">
      <c r="A77" s="1668" t="s">
        <v>1077</v>
      </c>
      <c r="B77" s="1668"/>
      <c r="C77" s="1668"/>
      <c r="D77" s="1668"/>
      <c r="E77" s="1668"/>
      <c r="F77" s="1668"/>
      <c r="G77" s="1668"/>
      <c r="H77" s="1668"/>
      <c r="I77" s="1668"/>
    </row>
    <row r="78" spans="1:10" ht="21" customHeight="1"/>
    <row r="79" spans="1:10" ht="21" customHeight="1">
      <c r="A79" s="48"/>
      <c r="B79" s="1671" t="s">
        <v>39</v>
      </c>
      <c r="C79" s="1672"/>
      <c r="D79" s="1672"/>
      <c r="E79" s="1672"/>
      <c r="F79" s="1672"/>
      <c r="G79" s="1672"/>
      <c r="H79" s="1672"/>
      <c r="I79" s="1673"/>
      <c r="J79" s="41"/>
    </row>
    <row r="80" spans="1:10" ht="21" customHeight="1">
      <c r="A80" s="48"/>
      <c r="B80" s="1674"/>
      <c r="C80" s="1675"/>
      <c r="D80" s="1675"/>
      <c r="E80" s="1675"/>
      <c r="F80" s="1675"/>
      <c r="G80" s="1675"/>
      <c r="H80" s="1675"/>
      <c r="I80" s="1676"/>
      <c r="J80" s="41"/>
    </row>
    <row r="81" spans="1:10" ht="21" customHeight="1">
      <c r="A81" s="48"/>
      <c r="B81" s="1674"/>
      <c r="C81" s="1675"/>
      <c r="D81" s="1675"/>
      <c r="E81" s="1675"/>
      <c r="F81" s="1675"/>
      <c r="G81" s="1675"/>
      <c r="H81" s="1675"/>
      <c r="I81" s="1676"/>
      <c r="J81" s="41"/>
    </row>
    <row r="82" spans="1:10" ht="21" customHeight="1">
      <c r="A82" s="48"/>
      <c r="B82" s="1674"/>
      <c r="C82" s="1675"/>
      <c r="D82" s="1675"/>
      <c r="E82" s="1675"/>
      <c r="F82" s="1675"/>
      <c r="G82" s="1675"/>
      <c r="H82" s="1675"/>
      <c r="I82" s="1676"/>
      <c r="J82" s="41"/>
    </row>
    <row r="83" spans="1:10" ht="21" customHeight="1">
      <c r="A83" s="48"/>
      <c r="B83" s="1674"/>
      <c r="C83" s="1675"/>
      <c r="D83" s="1675"/>
      <c r="E83" s="1675"/>
      <c r="F83" s="1675"/>
      <c r="G83" s="1675"/>
      <c r="H83" s="1675"/>
      <c r="I83" s="1676"/>
      <c r="J83" s="41"/>
    </row>
    <row r="84" spans="1:10" ht="21" customHeight="1">
      <c r="A84" s="48"/>
      <c r="B84" s="1674"/>
      <c r="C84" s="1675"/>
      <c r="D84" s="1675"/>
      <c r="E84" s="1675"/>
      <c r="F84" s="1675"/>
      <c r="G84" s="1675"/>
      <c r="H84" s="1675"/>
      <c r="I84" s="1676"/>
      <c r="J84" s="41"/>
    </row>
    <row r="85" spans="1:10" ht="21" customHeight="1">
      <c r="A85" s="48"/>
      <c r="B85" s="1674"/>
      <c r="C85" s="1675"/>
      <c r="D85" s="1675"/>
      <c r="E85" s="1675"/>
      <c r="F85" s="1675"/>
      <c r="G85" s="1675"/>
      <c r="H85" s="1675"/>
      <c r="I85" s="1676"/>
      <c r="J85" s="41"/>
    </row>
    <row r="86" spans="1:10" ht="21" customHeight="1">
      <c r="A86" s="48"/>
      <c r="B86" s="1674"/>
      <c r="C86" s="1675"/>
      <c r="D86" s="1675"/>
      <c r="E86" s="1675"/>
      <c r="F86" s="1675"/>
      <c r="G86" s="1675"/>
      <c r="H86" s="1675"/>
      <c r="I86" s="1676"/>
      <c r="J86" s="41"/>
    </row>
    <row r="87" spans="1:10" ht="21" customHeight="1">
      <c r="A87" s="47"/>
      <c r="B87" s="1674"/>
      <c r="C87" s="1675"/>
      <c r="D87" s="1675"/>
      <c r="E87" s="1675"/>
      <c r="F87" s="1675"/>
      <c r="G87" s="1675"/>
      <c r="H87" s="1675"/>
      <c r="I87" s="1676"/>
      <c r="J87" s="41"/>
    </row>
    <row r="88" spans="1:10" ht="21" customHeight="1">
      <c r="A88" s="48"/>
      <c r="B88" s="1674"/>
      <c r="C88" s="1675"/>
      <c r="D88" s="1675"/>
      <c r="E88" s="1675"/>
      <c r="F88" s="1675"/>
      <c r="G88" s="1675"/>
      <c r="H88" s="1675"/>
      <c r="I88" s="1676"/>
      <c r="J88" s="41"/>
    </row>
    <row r="89" spans="1:10" ht="21" customHeight="1">
      <c r="A89" s="48"/>
      <c r="B89" s="1674"/>
      <c r="C89" s="1675"/>
      <c r="D89" s="1675"/>
      <c r="E89" s="1675"/>
      <c r="F89" s="1675"/>
      <c r="G89" s="1675"/>
      <c r="H89" s="1675"/>
      <c r="I89" s="1676"/>
      <c r="J89" s="41"/>
    </row>
    <row r="90" spans="1:10" ht="21" customHeight="1">
      <c r="A90" s="355"/>
      <c r="B90" s="1677"/>
      <c r="C90" s="1678"/>
      <c r="D90" s="1678"/>
      <c r="E90" s="1678"/>
      <c r="F90" s="1678"/>
      <c r="G90" s="1678"/>
      <c r="H90" s="1678"/>
      <c r="I90" s="1679"/>
      <c r="J90" s="41"/>
    </row>
    <row r="91" spans="1:10" ht="12.6" customHeight="1">
      <c r="A91" s="355"/>
      <c r="B91" s="1017"/>
      <c r="C91" s="1017"/>
      <c r="D91" s="1017"/>
      <c r="E91" s="1017"/>
      <c r="F91" s="1017"/>
      <c r="G91" s="1017"/>
      <c r="H91" s="1017"/>
      <c r="I91" s="1017"/>
      <c r="J91" s="41"/>
    </row>
    <row r="92" spans="1:10" ht="21" customHeight="1">
      <c r="A92" s="1669" t="s">
        <v>1075</v>
      </c>
      <c r="B92" s="1669"/>
      <c r="C92" s="1669"/>
      <c r="D92" s="1669"/>
      <c r="E92" s="1669"/>
      <c r="F92" s="1669"/>
      <c r="G92" s="1669"/>
      <c r="H92" s="1669"/>
      <c r="I92" s="1669"/>
    </row>
    <row r="93" spans="1:10" ht="12.6" customHeight="1">
      <c r="A93" s="608"/>
      <c r="B93" s="608"/>
      <c r="C93" s="608"/>
      <c r="D93" s="608"/>
      <c r="E93" s="608"/>
      <c r="F93" s="608"/>
      <c r="G93" s="608"/>
      <c r="H93" s="608"/>
      <c r="I93" s="608"/>
    </row>
    <row r="94" spans="1:10" ht="21" customHeight="1">
      <c r="A94" s="469" t="s">
        <v>108</v>
      </c>
      <c r="B94" s="610"/>
      <c r="C94" s="610"/>
      <c r="D94" s="610"/>
      <c r="E94" s="610"/>
      <c r="F94" s="610"/>
      <c r="G94" s="610"/>
      <c r="H94" s="610"/>
      <c r="I94" s="610"/>
      <c r="J94" s="611"/>
    </row>
    <row r="95" spans="1:10" ht="21" customHeight="1">
      <c r="A95" s="236" t="s">
        <v>96</v>
      </c>
      <c r="B95" s="608"/>
      <c r="C95" s="608"/>
      <c r="D95" s="608"/>
      <c r="E95" s="608"/>
      <c r="F95" s="608"/>
      <c r="G95" s="608"/>
      <c r="H95" s="608"/>
      <c r="I95" s="608"/>
    </row>
    <row r="96" spans="1:10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</sheetData>
  <mergeCells count="13">
    <mergeCell ref="B2:J3"/>
    <mergeCell ref="I15:J15"/>
    <mergeCell ref="I16:J16"/>
    <mergeCell ref="B18:I29"/>
    <mergeCell ref="B47:I58"/>
    <mergeCell ref="A92:I92"/>
    <mergeCell ref="A30:I30"/>
    <mergeCell ref="A60:I60"/>
    <mergeCell ref="A77:I77"/>
    <mergeCell ref="B64:I75"/>
    <mergeCell ref="B79:I90"/>
    <mergeCell ref="B32:I43"/>
    <mergeCell ref="A45:I45"/>
  </mergeCells>
  <phoneticPr fontId="5" type="noConversion"/>
  <pageMargins left="0.70866141732283472" right="0.19685039370078741" top="0.59055118110236227" bottom="0.31496062992125984" header="0.31496062992125984" footer="0.15748031496062992"/>
  <pageSetup paperSize="9" firstPageNumber="106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7330" r:id="rId4" name="Check Box 50">
              <controlPr defaultSize="0" autoFill="0" autoLine="0" autoPict="0">
                <anchor moveWithCells="1">
                  <from>
                    <xdr:col>2</xdr:col>
                    <xdr:colOff>342900</xdr:colOff>
                    <xdr:row>4</xdr:row>
                    <xdr:rowOff>22860</xdr:rowOff>
                  </from>
                  <to>
                    <xdr:col>2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1" r:id="rId5" name="Check Box 51">
              <controlPr defaultSize="0" autoFill="0" autoLine="0" autoPict="0">
                <anchor moveWithCells="1">
                  <from>
                    <xdr:col>6</xdr:col>
                    <xdr:colOff>373380</xdr:colOff>
                    <xdr:row>4</xdr:row>
                    <xdr:rowOff>45720</xdr:rowOff>
                  </from>
                  <to>
                    <xdr:col>6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2" r:id="rId6" name="Check Box 52">
              <controlPr defaultSize="0" autoFill="0" autoLine="0" autoPict="0">
                <anchor moveWithCells="1">
                  <from>
                    <xdr:col>6</xdr:col>
                    <xdr:colOff>381000</xdr:colOff>
                    <xdr:row>9</xdr:row>
                    <xdr:rowOff>45720</xdr:rowOff>
                  </from>
                  <to>
                    <xdr:col>7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3" r:id="rId7" name="Check Box 53">
              <controlPr defaultSize="0" autoFill="0" autoLine="0" autoPict="0">
                <anchor moveWithCells="1">
                  <from>
                    <xdr:col>2</xdr:col>
                    <xdr:colOff>342900</xdr:colOff>
                    <xdr:row>9</xdr:row>
                    <xdr:rowOff>60960</xdr:rowOff>
                  </from>
                  <to>
                    <xdr:col>2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4" r:id="rId8" name="Check Box 54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5" r:id="rId9" name="Check Box 55">
              <controlPr defaultSize="0" autoFill="0" autoLine="0" autoPict="0">
                <anchor moveWithCells="1">
                  <from>
                    <xdr:col>2</xdr:col>
                    <xdr:colOff>342900</xdr:colOff>
                    <xdr:row>11</xdr:row>
                    <xdr:rowOff>60960</xdr:rowOff>
                  </from>
                  <to>
                    <xdr:col>2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6" r:id="rId10" name="Check Box 56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45720</xdr:rowOff>
                  </from>
                  <to>
                    <xdr:col>7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7" r:id="rId11" name="Check Box 57">
              <controlPr defaultSize="0" autoFill="0" autoLine="0" autoPict="0">
                <anchor moveWithCells="1">
                  <from>
                    <xdr:col>2</xdr:col>
                    <xdr:colOff>365760</xdr:colOff>
                    <xdr:row>14</xdr:row>
                    <xdr:rowOff>274320</xdr:rowOff>
                  </from>
                  <to>
                    <xdr:col>2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338" r:id="rId12" name="Check Box 58">
              <controlPr defaultSize="0" autoFill="0" autoLine="0" autoPict="0">
                <anchor moveWithCells="1">
                  <from>
                    <xdr:col>2</xdr:col>
                    <xdr:colOff>365760</xdr:colOff>
                    <xdr:row>13</xdr:row>
                    <xdr:rowOff>274320</xdr:rowOff>
                  </from>
                  <to>
                    <xdr:col>2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0000"/>
  </sheetPr>
  <dimension ref="A1:G21"/>
  <sheetViews>
    <sheetView showGridLines="0" view="pageBreakPreview" zoomScale="85" zoomScaleNormal="100" zoomScaleSheetLayoutView="85" zoomScalePageLayoutView="50" workbookViewId="0">
      <selection activeCell="L12" sqref="L12"/>
    </sheetView>
  </sheetViews>
  <sheetFormatPr defaultColWidth="9" defaultRowHeight="21"/>
  <cols>
    <col min="1" max="1" width="27.09765625" style="84" customWidth="1"/>
    <col min="2" max="2" width="44.8984375" style="84" customWidth="1"/>
    <col min="3" max="4" width="5.8984375" style="84" customWidth="1"/>
    <col min="5" max="6" width="8" style="84" customWidth="1"/>
    <col min="7" max="7" width="28.5" style="84" bestFit="1" customWidth="1"/>
    <col min="8" max="16384" width="9" style="84"/>
  </cols>
  <sheetData>
    <row r="1" spans="1:7" ht="24.6">
      <c r="A1" s="61" t="s">
        <v>787</v>
      </c>
      <c r="B1" s="28"/>
      <c r="C1" s="28"/>
      <c r="D1" s="28"/>
      <c r="E1" s="28"/>
      <c r="F1" s="28"/>
      <c r="G1" s="28"/>
    </row>
    <row r="2" spans="1:7" ht="8.25" customHeight="1">
      <c r="A2" s="28"/>
      <c r="B2" s="28"/>
      <c r="C2" s="28"/>
      <c r="D2" s="28"/>
      <c r="E2" s="28"/>
      <c r="F2" s="28"/>
      <c r="G2" s="28"/>
    </row>
    <row r="3" spans="1:7" ht="24.6">
      <c r="A3" s="1684" t="s">
        <v>109</v>
      </c>
      <c r="B3" s="1684"/>
      <c r="C3" s="1684"/>
      <c r="D3" s="1684"/>
      <c r="E3" s="1684"/>
      <c r="F3" s="1684"/>
      <c r="G3" s="1684"/>
    </row>
    <row r="4" spans="1:7" ht="10.5" customHeight="1">
      <c r="A4" s="28"/>
      <c r="B4" s="28"/>
      <c r="C4" s="28"/>
      <c r="D4" s="28"/>
      <c r="E4" s="28"/>
      <c r="F4" s="28"/>
      <c r="G4" s="28"/>
    </row>
    <row r="5" spans="1:7">
      <c r="A5" s="1724" t="s">
        <v>700</v>
      </c>
      <c r="B5" s="1724" t="s">
        <v>641</v>
      </c>
      <c r="C5" s="1725" t="s">
        <v>642</v>
      </c>
      <c r="D5" s="1726"/>
      <c r="E5" s="1786" t="s">
        <v>728</v>
      </c>
      <c r="F5" s="1786"/>
      <c r="G5" s="1786" t="s">
        <v>647</v>
      </c>
    </row>
    <row r="6" spans="1:7">
      <c r="A6" s="1724"/>
      <c r="B6" s="1724"/>
      <c r="C6" s="1729"/>
      <c r="D6" s="1730"/>
      <c r="E6" s="1991" t="s">
        <v>727</v>
      </c>
      <c r="F6" s="1992"/>
      <c r="G6" s="1989"/>
    </row>
    <row r="7" spans="1:7">
      <c r="A7" s="1724"/>
      <c r="B7" s="1724"/>
      <c r="C7" s="113" t="s">
        <v>643</v>
      </c>
      <c r="D7" s="113" t="s">
        <v>644</v>
      </c>
      <c r="E7" s="113" t="s">
        <v>645</v>
      </c>
      <c r="F7" s="113" t="s">
        <v>646</v>
      </c>
      <c r="G7" s="1990"/>
    </row>
    <row r="8" spans="1:7" ht="59.4">
      <c r="A8" s="193" t="s">
        <v>648</v>
      </c>
      <c r="B8" s="1518" t="s">
        <v>1387</v>
      </c>
      <c r="C8" s="1504"/>
      <c r="D8" s="1517"/>
      <c r="E8" s="1504"/>
      <c r="F8" s="275"/>
      <c r="G8" s="1519" t="s">
        <v>1386</v>
      </c>
    </row>
    <row r="9" spans="1:7">
      <c r="A9" s="193"/>
      <c r="B9" s="194" t="s">
        <v>649</v>
      </c>
      <c r="C9" s="1986"/>
      <c r="D9" s="411"/>
      <c r="E9" s="1986"/>
      <c r="F9" s="277"/>
      <c r="G9" s="638"/>
    </row>
    <row r="10" spans="1:7">
      <c r="A10" s="193"/>
      <c r="B10" s="114" t="s">
        <v>650</v>
      </c>
      <c r="C10" s="1987"/>
      <c r="D10" s="412"/>
      <c r="E10" s="1987"/>
      <c r="F10" s="276"/>
      <c r="G10" s="1113"/>
    </row>
    <row r="11" spans="1:7">
      <c r="A11" s="114"/>
      <c r="B11" s="115" t="s">
        <v>651</v>
      </c>
      <c r="C11" s="414"/>
      <c r="D11" s="414"/>
      <c r="E11" s="414"/>
      <c r="F11" s="242"/>
      <c r="G11" s="278"/>
    </row>
    <row r="12" spans="1:7">
      <c r="A12" s="194" t="s">
        <v>652</v>
      </c>
      <c r="B12" s="194" t="s">
        <v>654</v>
      </c>
      <c r="C12" s="1986"/>
      <c r="D12" s="1413"/>
      <c r="E12" s="1986"/>
      <c r="F12" s="277"/>
      <c r="G12" s="638"/>
    </row>
    <row r="13" spans="1:7">
      <c r="A13" s="193" t="s">
        <v>653</v>
      </c>
      <c r="B13" s="193" t="s">
        <v>731</v>
      </c>
      <c r="C13" s="1988"/>
      <c r="D13" s="1414"/>
      <c r="E13" s="1988"/>
      <c r="F13" s="275"/>
      <c r="G13" s="257"/>
    </row>
    <row r="14" spans="1:7">
      <c r="A14" s="193"/>
      <c r="B14" s="114" t="s">
        <v>655</v>
      </c>
      <c r="C14" s="412"/>
      <c r="D14" s="412"/>
      <c r="E14" s="412"/>
      <c r="F14" s="276"/>
      <c r="G14" s="256"/>
    </row>
    <row r="15" spans="1:7">
      <c r="A15" s="114"/>
      <c r="B15" s="115" t="s">
        <v>656</v>
      </c>
      <c r="C15" s="412"/>
      <c r="D15" s="414"/>
      <c r="E15" s="412"/>
      <c r="F15" s="242"/>
      <c r="G15" s="278"/>
    </row>
    <row r="16" spans="1:7" ht="42">
      <c r="A16" s="1418" t="s">
        <v>657</v>
      </c>
      <c r="B16" s="157" t="s">
        <v>658</v>
      </c>
      <c r="C16" s="1506"/>
      <c r="D16" s="1416"/>
      <c r="E16" s="1506"/>
      <c r="F16" s="242"/>
      <c r="G16" s="1520" t="s">
        <v>1385</v>
      </c>
    </row>
    <row r="17" spans="1:7">
      <c r="A17" s="193"/>
      <c r="B17" s="194" t="s">
        <v>659</v>
      </c>
      <c r="C17" s="1505"/>
      <c r="D17" s="413"/>
      <c r="E17" s="1505"/>
      <c r="F17" s="277"/>
      <c r="G17" s="638"/>
    </row>
    <row r="18" spans="1:7">
      <c r="A18" s="193"/>
      <c r="B18" s="114" t="s">
        <v>660</v>
      </c>
      <c r="C18" s="412"/>
      <c r="D18" s="412"/>
      <c r="E18" s="412"/>
      <c r="F18" s="276"/>
      <c r="G18" s="256"/>
    </row>
    <row r="19" spans="1:7">
      <c r="A19" s="114"/>
      <c r="B19" s="114" t="s">
        <v>651</v>
      </c>
      <c r="C19" s="276"/>
      <c r="D19" s="276"/>
      <c r="E19" s="276"/>
      <c r="F19" s="276"/>
      <c r="G19" s="256"/>
    </row>
    <row r="20" spans="1:7" hidden="1"/>
    <row r="21" spans="1:7" hidden="1"/>
  </sheetData>
  <mergeCells count="11">
    <mergeCell ref="C9:C10"/>
    <mergeCell ref="E9:E10"/>
    <mergeCell ref="C12:C13"/>
    <mergeCell ref="E12:E13"/>
    <mergeCell ref="A3:G3"/>
    <mergeCell ref="A5:A7"/>
    <mergeCell ref="C5:D6"/>
    <mergeCell ref="E5:F5"/>
    <mergeCell ref="G5:G7"/>
    <mergeCell ref="B5:B7"/>
    <mergeCell ref="E6:F6"/>
  </mergeCells>
  <phoneticPr fontId="5" type="noConversion"/>
  <pageMargins left="0.47244094488188981" right="0.39370078740157483" top="0.78740157480314965" bottom="0.59055118110236227" header="0.31496062992125984" footer="0.31496062992125984"/>
  <pageSetup paperSize="9" scale="90" firstPageNumber="109" orientation="landscape" useFirstPageNumber="1" r:id="rId1"/>
  <headerFooter>
    <oddFooter>&amp;C &amp;P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0000"/>
  </sheetPr>
  <dimension ref="A1:G25"/>
  <sheetViews>
    <sheetView showGridLines="0" view="pageBreakPreview" topLeftCell="A16" zoomScaleNormal="100" zoomScalePageLayoutView="70" workbookViewId="0">
      <selection activeCell="G21" sqref="G21"/>
    </sheetView>
  </sheetViews>
  <sheetFormatPr defaultColWidth="9" defaultRowHeight="21"/>
  <cols>
    <col min="1" max="1" width="27.09765625" style="125" customWidth="1"/>
    <col min="2" max="2" width="44.8984375" style="125" customWidth="1"/>
    <col min="3" max="4" width="5.8984375" style="125" customWidth="1"/>
    <col min="5" max="6" width="8" style="125" customWidth="1"/>
    <col min="7" max="7" width="29" style="125" customWidth="1"/>
    <col min="8" max="16384" width="9" style="125"/>
  </cols>
  <sheetData>
    <row r="1" spans="1:7" ht="24.6">
      <c r="A1" s="1993" t="s">
        <v>954</v>
      </c>
      <c r="B1" s="1993"/>
      <c r="C1" s="1993"/>
      <c r="D1" s="1993"/>
      <c r="E1" s="1993"/>
      <c r="F1" s="1993"/>
      <c r="G1" s="1993"/>
    </row>
    <row r="2" spans="1:7" ht="9.75" customHeight="1"/>
    <row r="3" spans="1:7" ht="21" customHeight="1">
      <c r="A3" s="1705" t="s">
        <v>700</v>
      </c>
      <c r="B3" s="1705" t="s">
        <v>641</v>
      </c>
      <c r="C3" s="1994" t="s">
        <v>642</v>
      </c>
      <c r="D3" s="1995"/>
      <c r="E3" s="1709" t="s">
        <v>728</v>
      </c>
      <c r="F3" s="1709"/>
      <c r="G3" s="1709" t="s">
        <v>647</v>
      </c>
    </row>
    <row r="4" spans="1:7">
      <c r="A4" s="1705"/>
      <c r="B4" s="1705"/>
      <c r="C4" s="1996"/>
      <c r="D4" s="1997"/>
      <c r="E4" s="1735" t="s">
        <v>727</v>
      </c>
      <c r="F4" s="1736"/>
      <c r="G4" s="1998"/>
    </row>
    <row r="5" spans="1:7">
      <c r="A5" s="1709"/>
      <c r="B5" s="1709"/>
      <c r="C5" s="568" t="s">
        <v>643</v>
      </c>
      <c r="D5" s="568" t="s">
        <v>644</v>
      </c>
      <c r="E5" s="568" t="s">
        <v>645</v>
      </c>
      <c r="F5" s="568" t="s">
        <v>646</v>
      </c>
      <c r="G5" s="1998"/>
    </row>
    <row r="6" spans="1:7">
      <c r="A6" s="569" t="s">
        <v>661</v>
      </c>
      <c r="B6" s="647" t="s">
        <v>662</v>
      </c>
      <c r="C6" s="1417"/>
      <c r="D6" s="413"/>
      <c r="E6" s="1417"/>
      <c r="F6" s="572"/>
      <c r="G6" s="1114"/>
    </row>
    <row r="7" spans="1:7">
      <c r="A7" s="574"/>
      <c r="B7" s="647" t="s">
        <v>788</v>
      </c>
      <c r="C7" s="1417"/>
      <c r="D7" s="413"/>
      <c r="E7" s="1417"/>
      <c r="F7" s="572"/>
      <c r="G7" s="646"/>
    </row>
    <row r="8" spans="1:7">
      <c r="A8" s="574"/>
      <c r="B8" s="1420" t="s">
        <v>663</v>
      </c>
      <c r="C8" s="1417"/>
      <c r="D8" s="413"/>
      <c r="E8" s="1417"/>
      <c r="F8" s="572"/>
      <c r="G8" s="1419"/>
    </row>
    <row r="9" spans="1:7">
      <c r="A9" s="575"/>
      <c r="B9" s="570" t="s">
        <v>664</v>
      </c>
      <c r="C9" s="572"/>
      <c r="D9" s="572"/>
      <c r="E9" s="572"/>
      <c r="F9" s="572"/>
      <c r="G9" s="573"/>
    </row>
    <row r="10" spans="1:7">
      <c r="A10" s="569" t="s">
        <v>665</v>
      </c>
      <c r="B10" s="570" t="s">
        <v>667</v>
      </c>
      <c r="C10" s="1417"/>
      <c r="D10" s="413"/>
      <c r="E10" s="1417"/>
      <c r="F10" s="570"/>
      <c r="G10" s="570"/>
    </row>
    <row r="11" spans="1:7">
      <c r="A11" s="574" t="s">
        <v>666</v>
      </c>
      <c r="B11" s="570" t="s">
        <v>668</v>
      </c>
      <c r="C11" s="1417"/>
      <c r="D11" s="413"/>
      <c r="E11" s="1417"/>
      <c r="F11" s="570"/>
      <c r="G11" s="570"/>
    </row>
    <row r="12" spans="1:7">
      <c r="A12" s="574"/>
      <c r="B12" s="570" t="s">
        <v>669</v>
      </c>
      <c r="C12" s="1417"/>
      <c r="D12" s="413"/>
      <c r="E12" s="1417"/>
      <c r="F12" s="570"/>
      <c r="G12" s="570"/>
    </row>
    <row r="13" spans="1:7">
      <c r="A13" s="574"/>
      <c r="B13" s="1115" t="s">
        <v>940</v>
      </c>
      <c r="C13" s="1417"/>
      <c r="D13" s="413"/>
      <c r="E13" s="1417"/>
      <c r="F13" s="570"/>
      <c r="G13" s="1116"/>
    </row>
    <row r="14" spans="1:7">
      <c r="A14" s="574"/>
      <c r="B14" s="570" t="s">
        <v>941</v>
      </c>
      <c r="C14" s="1417"/>
      <c r="D14" s="413"/>
      <c r="E14" s="1417"/>
      <c r="F14" s="570"/>
      <c r="G14" s="570"/>
    </row>
    <row r="15" spans="1:7">
      <c r="A15" s="575"/>
      <c r="B15" s="570" t="s">
        <v>942</v>
      </c>
      <c r="C15" s="570"/>
      <c r="D15" s="570"/>
      <c r="E15" s="570"/>
      <c r="F15" s="570"/>
      <c r="G15" s="570"/>
    </row>
    <row r="16" spans="1:7">
      <c r="A16" s="569" t="s">
        <v>701</v>
      </c>
      <c r="B16" s="570" t="s">
        <v>670</v>
      </c>
      <c r="C16" s="1417"/>
      <c r="D16" s="413"/>
      <c r="E16" s="1417"/>
      <c r="F16" s="570"/>
      <c r="G16" s="570"/>
    </row>
    <row r="17" spans="1:7">
      <c r="A17" s="576" t="s">
        <v>943</v>
      </c>
      <c r="B17" s="577" t="s">
        <v>944</v>
      </c>
      <c r="C17" s="1417"/>
      <c r="D17" s="413"/>
      <c r="E17" s="1417"/>
      <c r="F17" s="569"/>
      <c r="G17" s="569"/>
    </row>
    <row r="18" spans="1:7">
      <c r="A18" s="574" t="s">
        <v>945</v>
      </c>
      <c r="B18" s="569" t="s">
        <v>703</v>
      </c>
      <c r="C18" s="1417"/>
      <c r="D18" s="413"/>
      <c r="E18" s="1417"/>
      <c r="F18" s="569"/>
      <c r="G18" s="569"/>
    </row>
    <row r="19" spans="1:7">
      <c r="A19" s="574"/>
      <c r="B19" s="575" t="s">
        <v>702</v>
      </c>
      <c r="C19" s="1421"/>
      <c r="D19" s="412"/>
      <c r="E19" s="1421"/>
      <c r="F19" s="575"/>
      <c r="G19" s="575"/>
    </row>
    <row r="20" spans="1:7">
      <c r="A20" s="574"/>
      <c r="B20" s="569" t="s">
        <v>946</v>
      </c>
      <c r="C20" s="1417"/>
      <c r="D20" s="413"/>
      <c r="E20" s="1417"/>
      <c r="F20" s="569"/>
      <c r="G20" s="639"/>
    </row>
    <row r="21" spans="1:7">
      <c r="A21" s="574"/>
      <c r="B21" s="575" t="s">
        <v>704</v>
      </c>
      <c r="C21" s="1421"/>
      <c r="D21" s="578"/>
      <c r="E21" s="1421"/>
      <c r="F21" s="575"/>
      <c r="G21" s="575"/>
    </row>
    <row r="22" spans="1:7">
      <c r="A22" s="574"/>
      <c r="B22" s="569" t="s">
        <v>947</v>
      </c>
      <c r="C22" s="1417"/>
      <c r="D22" s="413"/>
      <c r="E22" s="1417"/>
      <c r="F22" s="569"/>
      <c r="G22" s="569"/>
    </row>
    <row r="23" spans="1:7">
      <c r="A23" s="574"/>
      <c r="B23" s="569" t="s">
        <v>948</v>
      </c>
      <c r="C23" s="1417"/>
      <c r="D23" s="413"/>
      <c r="E23" s="1417"/>
      <c r="F23" s="569"/>
      <c r="G23" s="569"/>
    </row>
    <row r="24" spans="1:7">
      <c r="A24" s="574"/>
      <c r="B24" s="575" t="s">
        <v>671</v>
      </c>
      <c r="C24" s="1421"/>
      <c r="D24" s="412"/>
      <c r="E24" s="1421"/>
      <c r="F24" s="575"/>
      <c r="G24" s="575"/>
    </row>
    <row r="25" spans="1:7">
      <c r="A25" s="575"/>
      <c r="B25" s="575" t="s">
        <v>949</v>
      </c>
      <c r="C25" s="575"/>
      <c r="D25" s="575"/>
      <c r="E25" s="575"/>
      <c r="F25" s="575"/>
      <c r="G25" s="575"/>
    </row>
  </sheetData>
  <mergeCells count="7"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55118110236220474" bottom="0.74803149606299213" header="0.31496062992125984" footer="0.31496062992125984"/>
  <pageSetup paperSize="9" scale="82" firstPageNumber="110" orientation="landscape" useFirstPageNumber="1" r:id="rId1"/>
  <headerFooter>
    <oddFooter>&amp;C &amp;P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0000"/>
  </sheetPr>
  <dimension ref="A1:G21"/>
  <sheetViews>
    <sheetView showGridLines="0" view="pageBreakPreview" zoomScaleNormal="100" workbookViewId="0">
      <selection activeCell="G8" sqref="G8"/>
    </sheetView>
  </sheetViews>
  <sheetFormatPr defaultColWidth="9" defaultRowHeight="21"/>
  <cols>
    <col min="1" max="1" width="27.09765625" style="84" customWidth="1"/>
    <col min="2" max="2" width="44.8984375" style="84" customWidth="1"/>
    <col min="3" max="4" width="5.8984375" style="84" customWidth="1"/>
    <col min="5" max="6" width="8" style="84" customWidth="1"/>
    <col min="7" max="7" width="22.8984375" style="84" customWidth="1"/>
    <col min="8" max="16384" width="9" style="84"/>
  </cols>
  <sheetData>
    <row r="1" spans="1:7" ht="24.6">
      <c r="A1" s="1684" t="s">
        <v>1056</v>
      </c>
      <c r="B1" s="1684"/>
      <c r="C1" s="1684"/>
      <c r="D1" s="1684"/>
      <c r="E1" s="1684"/>
      <c r="F1" s="1684"/>
      <c r="G1" s="1684"/>
    </row>
    <row r="2" spans="1:7" ht="9.75" customHeight="1"/>
    <row r="3" spans="1:7" ht="21" customHeight="1">
      <c r="A3" s="1724" t="s">
        <v>700</v>
      </c>
      <c r="B3" s="1724" t="s">
        <v>641</v>
      </c>
      <c r="C3" s="1725" t="s">
        <v>642</v>
      </c>
      <c r="D3" s="1726"/>
      <c r="E3" s="1786" t="s">
        <v>728</v>
      </c>
      <c r="F3" s="1786"/>
      <c r="G3" s="1786" t="s">
        <v>647</v>
      </c>
    </row>
    <row r="4" spans="1:7">
      <c r="A4" s="1724"/>
      <c r="B4" s="1724"/>
      <c r="C4" s="1729"/>
      <c r="D4" s="1730"/>
      <c r="E4" s="1991" t="s">
        <v>727</v>
      </c>
      <c r="F4" s="1992"/>
      <c r="G4" s="1989"/>
    </row>
    <row r="5" spans="1:7">
      <c r="A5" s="1786"/>
      <c r="B5" s="1786"/>
      <c r="C5" s="113" t="s">
        <v>643</v>
      </c>
      <c r="D5" s="113" t="s">
        <v>644</v>
      </c>
      <c r="E5" s="113" t="s">
        <v>645</v>
      </c>
      <c r="F5" s="145" t="s">
        <v>646</v>
      </c>
      <c r="G5" s="1989"/>
    </row>
    <row r="6" spans="1:7">
      <c r="A6" s="194" t="s">
        <v>672</v>
      </c>
      <c r="B6" s="135" t="s">
        <v>673</v>
      </c>
      <c r="C6" s="1417"/>
      <c r="D6" s="413"/>
      <c r="E6" s="1417"/>
      <c r="F6" s="194"/>
      <c r="G6" s="194"/>
    </row>
    <row r="7" spans="1:7">
      <c r="A7" s="193" t="s">
        <v>666</v>
      </c>
      <c r="B7" s="140" t="s">
        <v>674</v>
      </c>
      <c r="C7" s="416"/>
      <c r="D7" s="416"/>
      <c r="E7" s="416"/>
      <c r="F7" s="114"/>
      <c r="G7" s="114"/>
    </row>
    <row r="8" spans="1:7">
      <c r="A8" s="193"/>
      <c r="B8" s="130" t="s">
        <v>675</v>
      </c>
      <c r="C8" s="1417"/>
      <c r="D8" s="413"/>
      <c r="E8" s="1417"/>
      <c r="F8" s="115"/>
      <c r="G8" s="115"/>
    </row>
    <row r="9" spans="1:7">
      <c r="A9" s="114"/>
      <c r="B9" s="130" t="s">
        <v>676</v>
      </c>
      <c r="C9" s="417"/>
      <c r="D9" s="417"/>
      <c r="E9" s="417"/>
      <c r="F9" s="115"/>
      <c r="G9" s="115"/>
    </row>
    <row r="10" spans="1:7">
      <c r="A10" s="193" t="s">
        <v>677</v>
      </c>
      <c r="B10" s="130" t="s">
        <v>679</v>
      </c>
      <c r="C10" s="1417"/>
      <c r="D10" s="413"/>
      <c r="E10" s="1417"/>
      <c r="F10" s="115"/>
      <c r="G10" s="115"/>
    </row>
    <row r="11" spans="1:7">
      <c r="A11" s="193" t="s">
        <v>678</v>
      </c>
      <c r="B11" s="135" t="s">
        <v>680</v>
      </c>
      <c r="C11" s="1417"/>
      <c r="D11" s="413"/>
      <c r="E11" s="1417"/>
      <c r="F11" s="194"/>
      <c r="G11" s="640"/>
    </row>
    <row r="12" spans="1:7">
      <c r="A12" s="193"/>
      <c r="B12" s="138" t="s">
        <v>681</v>
      </c>
      <c r="C12" s="193"/>
      <c r="D12" s="193"/>
      <c r="E12" s="193"/>
      <c r="F12" s="193"/>
      <c r="G12" s="642"/>
    </row>
    <row r="13" spans="1:7">
      <c r="A13" s="193"/>
      <c r="B13" s="140"/>
      <c r="C13" s="114"/>
      <c r="D13" s="114"/>
      <c r="E13" s="114"/>
      <c r="F13" s="114"/>
      <c r="G13" s="641"/>
    </row>
    <row r="14" spans="1:7">
      <c r="A14" s="114"/>
      <c r="B14" s="130" t="s">
        <v>676</v>
      </c>
      <c r="C14" s="115"/>
      <c r="D14" s="115"/>
      <c r="E14" s="115"/>
      <c r="F14" s="115"/>
      <c r="G14" s="115"/>
    </row>
    <row r="16" spans="1:7" ht="12" customHeight="1">
      <c r="D16" s="296"/>
      <c r="E16" s="296"/>
      <c r="F16" s="296"/>
      <c r="G16" s="296"/>
    </row>
    <row r="17" spans="1:7" s="296" customFormat="1">
      <c r="D17" s="1522" t="s">
        <v>682</v>
      </c>
      <c r="E17" s="1523"/>
      <c r="F17" s="1999"/>
      <c r="G17" s="1999"/>
    </row>
    <row r="18" spans="1:7" s="296" customFormat="1" ht="24.6">
      <c r="D18" s="1524"/>
      <c r="E18" s="1525" t="s">
        <v>1160</v>
      </c>
      <c r="F18" s="1526"/>
      <c r="G18" s="1526"/>
    </row>
    <row r="19" spans="1:7" s="296" customFormat="1" ht="24.6">
      <c r="D19" s="758"/>
      <c r="E19" s="1527" t="s">
        <v>1062</v>
      </c>
      <c r="F19" s="1527"/>
      <c r="G19" s="1527"/>
    </row>
    <row r="20" spans="1:7" s="296" customFormat="1">
      <c r="A20" s="321"/>
      <c r="B20" s="322"/>
      <c r="C20" s="322"/>
      <c r="D20" s="1528"/>
      <c r="E20" s="1529" t="s">
        <v>729</v>
      </c>
      <c r="F20" s="1529"/>
      <c r="G20" s="1529"/>
    </row>
    <row r="21" spans="1:7">
      <c r="D21" s="296"/>
      <c r="E21" s="296"/>
      <c r="F21" s="296"/>
      <c r="G21" s="296"/>
    </row>
  </sheetData>
  <mergeCells count="8">
    <mergeCell ref="F17:G17"/>
    <mergeCell ref="A1:G1"/>
    <mergeCell ref="A3:A5"/>
    <mergeCell ref="B3:B5"/>
    <mergeCell ref="C3:D4"/>
    <mergeCell ref="E3:F3"/>
    <mergeCell ref="G3:G5"/>
    <mergeCell ref="E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1" orientation="landscape" useFirstPageNumber="1" r:id="rId1"/>
  <headerFooter>
    <oddFooter>&amp;C &amp;P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0000"/>
  </sheetPr>
  <dimension ref="A1:M20"/>
  <sheetViews>
    <sheetView showGridLines="0" view="pageBreakPreview" topLeftCell="A4" zoomScaleNormal="100" zoomScaleSheetLayoutView="100" zoomScalePageLayoutView="90" workbookViewId="0">
      <selection activeCell="J13" sqref="J13"/>
    </sheetView>
  </sheetViews>
  <sheetFormatPr defaultColWidth="9" defaultRowHeight="24.6"/>
  <cols>
    <col min="1" max="1" width="7" style="41" customWidth="1"/>
    <col min="2" max="2" width="6.5" style="41" customWidth="1"/>
    <col min="3" max="4" width="7" style="41" customWidth="1"/>
    <col min="5" max="12" width="5.8984375" style="41" customWidth="1"/>
    <col min="13" max="13" width="4.8984375" style="41" customWidth="1"/>
    <col min="14" max="16384" width="9" style="41"/>
  </cols>
  <sheetData>
    <row r="1" spans="1:13" s="40" customFormat="1" ht="30">
      <c r="A1" s="64" t="s">
        <v>110</v>
      </c>
      <c r="B1" s="64"/>
      <c r="C1" s="64"/>
      <c r="D1" s="64"/>
    </row>
    <row r="2" spans="1:13">
      <c r="A2" s="45" t="s">
        <v>1248</v>
      </c>
      <c r="B2" s="45"/>
      <c r="C2" s="45"/>
      <c r="D2" s="45"/>
      <c r="E2" s="45"/>
      <c r="F2" s="45"/>
      <c r="G2" s="45"/>
    </row>
    <row r="3" spans="1:13">
      <c r="A3" s="45" t="s">
        <v>789</v>
      </c>
      <c r="B3" s="45"/>
      <c r="C3" s="45"/>
      <c r="D3" s="45"/>
      <c r="E3" s="45"/>
      <c r="F3" s="45"/>
      <c r="G3" s="45"/>
    </row>
    <row r="4" spans="1:13">
      <c r="A4" s="45" t="s">
        <v>1394</v>
      </c>
      <c r="B4" s="45"/>
      <c r="C4" s="45"/>
      <c r="D4" s="45"/>
      <c r="E4" s="45"/>
      <c r="F4" s="45"/>
      <c r="G4" s="45"/>
    </row>
    <row r="5" spans="1:13">
      <c r="A5" s="45" t="s">
        <v>1143</v>
      </c>
      <c r="B5" s="45"/>
      <c r="C5" s="45"/>
      <c r="D5" s="45"/>
      <c r="E5" s="45"/>
      <c r="F5" s="45"/>
      <c r="G5" s="45"/>
    </row>
    <row r="6" spans="1:13">
      <c r="A6" s="65" t="s">
        <v>55</v>
      </c>
      <c r="B6" s="65"/>
      <c r="C6" s="65"/>
      <c r="D6" s="65"/>
      <c r="E6" s="45"/>
      <c r="F6" s="45"/>
      <c r="G6" s="45"/>
    </row>
    <row r="7" spans="1:13" s="45" customFormat="1">
      <c r="A7" s="2001" t="s">
        <v>1389</v>
      </c>
      <c r="B7" s="2001"/>
      <c r="C7" s="2001"/>
      <c r="D7" s="2001"/>
      <c r="E7" s="2001"/>
      <c r="F7" s="2001"/>
      <c r="G7" s="2001"/>
      <c r="H7" s="2001"/>
      <c r="I7" s="2001"/>
      <c r="J7" s="2001"/>
      <c r="K7" s="2001"/>
      <c r="L7" s="2001"/>
      <c r="M7" s="2001"/>
    </row>
    <row r="8" spans="1:13" ht="12.75" customHeight="1"/>
    <row r="9" spans="1:13">
      <c r="A9" s="1797" t="s">
        <v>683</v>
      </c>
      <c r="B9" s="2002" t="s">
        <v>1222</v>
      </c>
      <c r="C9" s="2003"/>
      <c r="D9" s="2003"/>
      <c r="E9" s="2003"/>
      <c r="F9" s="2003"/>
      <c r="G9" s="2003"/>
      <c r="H9" s="2004"/>
      <c r="I9" s="2002" t="s">
        <v>1340</v>
      </c>
      <c r="J9" s="2003"/>
      <c r="K9" s="2003"/>
      <c r="L9" s="2003"/>
      <c r="M9" s="2004"/>
    </row>
    <row r="10" spans="1:13">
      <c r="A10" s="1797"/>
      <c r="B10" s="1797" t="s">
        <v>309</v>
      </c>
      <c r="C10" s="1797"/>
      <c r="D10" s="1797"/>
      <c r="E10" s="1797"/>
      <c r="F10" s="1797"/>
      <c r="G10" s="1797"/>
      <c r="H10" s="1797"/>
      <c r="I10" s="1797"/>
      <c r="J10" s="1797"/>
      <c r="K10" s="1797"/>
      <c r="L10" s="1797"/>
      <c r="M10" s="1797"/>
    </row>
    <row r="11" spans="1:13">
      <c r="A11" s="1797"/>
      <c r="B11" s="1117" t="s">
        <v>321</v>
      </c>
      <c r="C11" s="1117" t="s">
        <v>322</v>
      </c>
      <c r="D11" s="1117" t="s">
        <v>323</v>
      </c>
      <c r="E11" s="1117" t="s">
        <v>324</v>
      </c>
      <c r="F11" s="1117" t="s">
        <v>325</v>
      </c>
      <c r="G11" s="1117" t="s">
        <v>326</v>
      </c>
      <c r="H11" s="1117" t="s">
        <v>327</v>
      </c>
      <c r="I11" s="1117" t="s">
        <v>316</v>
      </c>
      <c r="J11" s="1117" t="s">
        <v>317</v>
      </c>
      <c r="K11" s="1117" t="s">
        <v>318</v>
      </c>
      <c r="L11" s="1117" t="s">
        <v>319</v>
      </c>
      <c r="M11" s="1117" t="s">
        <v>320</v>
      </c>
    </row>
    <row r="12" spans="1:13">
      <c r="A12" s="626">
        <v>1</v>
      </c>
      <c r="B12" s="625"/>
      <c r="C12" s="625"/>
      <c r="D12" s="415"/>
      <c r="E12" s="625"/>
      <c r="F12" s="625"/>
      <c r="G12" s="625"/>
      <c r="H12" s="625"/>
      <c r="I12" s="415"/>
      <c r="J12" s="418"/>
      <c r="K12" s="419"/>
      <c r="L12" s="415"/>
      <c r="M12" s="415" t="s">
        <v>259</v>
      </c>
    </row>
    <row r="13" spans="1:13">
      <c r="A13" s="627"/>
      <c r="B13" s="421"/>
      <c r="C13" s="422"/>
      <c r="D13" s="422"/>
      <c r="E13" s="422"/>
      <c r="F13" s="415"/>
      <c r="G13" s="415"/>
      <c r="H13" s="415"/>
      <c r="I13" s="415"/>
      <c r="J13" s="423"/>
      <c r="K13" s="420"/>
      <c r="L13" s="415"/>
      <c r="M13" s="415"/>
    </row>
    <row r="14" spans="1:13">
      <c r="A14" s="628"/>
      <c r="B14" s="195"/>
      <c r="C14" s="195"/>
      <c r="D14" s="195"/>
      <c r="E14" s="195"/>
      <c r="F14" s="195"/>
      <c r="G14" s="415"/>
      <c r="H14" s="195"/>
      <c r="I14" s="195"/>
      <c r="J14" s="195"/>
      <c r="K14" s="195"/>
      <c r="L14" s="195"/>
      <c r="M14" s="195"/>
    </row>
    <row r="15" spans="1:13">
      <c r="A15" s="628"/>
      <c r="B15" s="195"/>
      <c r="C15" s="195"/>
      <c r="D15" s="195"/>
      <c r="E15" s="195"/>
      <c r="F15" s="195"/>
      <c r="G15" s="195"/>
      <c r="H15" s="415"/>
      <c r="I15" s="195"/>
      <c r="J15" s="195"/>
      <c r="K15" s="195"/>
      <c r="L15" s="195"/>
      <c r="M15" s="195"/>
    </row>
    <row r="17" spans="1:13">
      <c r="A17" s="2000" t="s">
        <v>1144</v>
      </c>
      <c r="B17" s="2000"/>
      <c r="C17" s="2000"/>
      <c r="D17" s="2000"/>
      <c r="E17" s="2000"/>
      <c r="F17" s="2000"/>
      <c r="G17" s="2000"/>
      <c r="H17" s="2000"/>
      <c r="I17" s="2000"/>
      <c r="J17" s="2000"/>
      <c r="K17" s="2000"/>
      <c r="L17" s="2000"/>
      <c r="M17" s="2000"/>
    </row>
    <row r="18" spans="1:13">
      <c r="A18" s="323"/>
      <c r="B18" s="1118" t="s">
        <v>1145</v>
      </c>
      <c r="C18" s="1121">
        <v>18</v>
      </c>
      <c r="D18" s="1118" t="s">
        <v>309</v>
      </c>
      <c r="E18" s="1122" t="s">
        <v>1395</v>
      </c>
      <c r="F18" s="1122"/>
      <c r="G18" s="1118" t="s">
        <v>1146</v>
      </c>
      <c r="H18" s="1121">
        <v>2565</v>
      </c>
      <c r="I18" s="323"/>
      <c r="J18" s="323"/>
      <c r="K18" s="323"/>
      <c r="L18" s="323"/>
      <c r="M18" s="323"/>
    </row>
    <row r="19" spans="1:13">
      <c r="A19" s="323"/>
      <c r="B19" s="1118" t="s">
        <v>1145</v>
      </c>
      <c r="C19" s="1119"/>
      <c r="D19" s="1118" t="s">
        <v>309</v>
      </c>
      <c r="E19" s="1119"/>
      <c r="F19" s="1119"/>
      <c r="G19" s="1118" t="s">
        <v>1146</v>
      </c>
      <c r="H19" s="1120"/>
      <c r="I19" s="323"/>
      <c r="J19" s="323"/>
      <c r="K19" s="323"/>
      <c r="L19" s="323"/>
      <c r="M19" s="323"/>
    </row>
    <row r="20" spans="1:13">
      <c r="A20" s="323"/>
      <c r="B20" s="1118" t="s">
        <v>1145</v>
      </c>
      <c r="C20" s="1119"/>
      <c r="D20" s="1118" t="s">
        <v>309</v>
      </c>
      <c r="E20" s="1119"/>
      <c r="F20" s="1119"/>
      <c r="G20" s="1118" t="s">
        <v>1146</v>
      </c>
      <c r="H20" s="1120"/>
      <c r="I20" s="323"/>
      <c r="J20" s="323"/>
      <c r="K20" s="323"/>
      <c r="L20" s="323"/>
      <c r="M20" s="323"/>
    </row>
  </sheetData>
  <mergeCells count="6">
    <mergeCell ref="A17:M17"/>
    <mergeCell ref="A7:M7"/>
    <mergeCell ref="A9:A11"/>
    <mergeCell ref="B10:M10"/>
    <mergeCell ref="I9:M9"/>
    <mergeCell ref="B9:H9"/>
  </mergeCells>
  <phoneticPr fontId="5" type="noConversion"/>
  <pageMargins left="0.98425196850393704" right="0.39370078740157483" top="0.78740157480314965" bottom="0.59055118110236227" header="0.31496062992125984" footer="0.31496062992125984"/>
  <pageSetup paperSize="9" scale="99" firstPageNumber="112" orientation="portrait" useFirstPageNumber="1" r:id="rId1"/>
  <headerFooter>
    <oddFooter>&amp;C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0" tint="-0.14999847407452621"/>
  </sheetPr>
  <dimension ref="A1:S540"/>
  <sheetViews>
    <sheetView showGridLines="0" view="pageBreakPreview" topLeftCell="A415" zoomScaleNormal="100" zoomScaleSheetLayoutView="100" zoomScalePageLayoutView="60" workbookViewId="0">
      <selection activeCell="K422" sqref="K422"/>
    </sheetView>
  </sheetViews>
  <sheetFormatPr defaultColWidth="9" defaultRowHeight="16.8"/>
  <cols>
    <col min="1" max="9" width="9" style="80"/>
    <col min="10" max="10" width="9" style="82"/>
    <col min="11" max="16384" width="9" style="80"/>
  </cols>
  <sheetData>
    <row r="1" spans="1:9" ht="17.399999999999999" thickBot="1"/>
    <row r="2" spans="1:9" ht="15" customHeight="1">
      <c r="A2" s="2005" t="s">
        <v>705</v>
      </c>
      <c r="B2" s="2006"/>
      <c r="C2" s="2006"/>
      <c r="D2" s="2006"/>
      <c r="E2" s="2006"/>
      <c r="F2" s="2006"/>
      <c r="G2" s="2006"/>
      <c r="H2" s="2006"/>
      <c r="I2" s="2007"/>
    </row>
    <row r="3" spans="1:9" ht="15" customHeight="1">
      <c r="A3" s="2008"/>
      <c r="B3" s="2009"/>
      <c r="C3" s="2009"/>
      <c r="D3" s="2009"/>
      <c r="E3" s="2009"/>
      <c r="F3" s="2009"/>
      <c r="G3" s="2009"/>
      <c r="H3" s="2009"/>
      <c r="I3" s="2010"/>
    </row>
    <row r="4" spans="1:9" ht="15" customHeight="1">
      <c r="A4" s="2008"/>
      <c r="B4" s="2009"/>
      <c r="C4" s="2009"/>
      <c r="D4" s="2009"/>
      <c r="E4" s="2009"/>
      <c r="F4" s="2009"/>
      <c r="G4" s="2009"/>
      <c r="H4" s="2009"/>
      <c r="I4" s="2010"/>
    </row>
    <row r="5" spans="1:9" ht="15" customHeight="1">
      <c r="A5" s="2008"/>
      <c r="B5" s="2009"/>
      <c r="C5" s="2009"/>
      <c r="D5" s="2009"/>
      <c r="E5" s="2009"/>
      <c r="F5" s="2009"/>
      <c r="G5" s="2009"/>
      <c r="H5" s="2009"/>
      <c r="I5" s="2010"/>
    </row>
    <row r="6" spans="1:9" ht="15" customHeight="1">
      <c r="A6" s="2008"/>
      <c r="B6" s="2009"/>
      <c r="C6" s="2009"/>
      <c r="D6" s="2009"/>
      <c r="E6" s="2009"/>
      <c r="F6" s="2009"/>
      <c r="G6" s="2009"/>
      <c r="H6" s="2009"/>
      <c r="I6" s="2010"/>
    </row>
    <row r="7" spans="1:9" ht="15" customHeight="1">
      <c r="A7" s="2008"/>
      <c r="B7" s="2009"/>
      <c r="C7" s="2009"/>
      <c r="D7" s="2009"/>
      <c r="E7" s="2009"/>
      <c r="F7" s="2009"/>
      <c r="G7" s="2009"/>
      <c r="H7" s="2009"/>
      <c r="I7" s="2010"/>
    </row>
    <row r="8" spans="1:9" ht="15" customHeight="1">
      <c r="A8" s="2008"/>
      <c r="B8" s="2009"/>
      <c r="C8" s="2009"/>
      <c r="D8" s="2009"/>
      <c r="E8" s="2009"/>
      <c r="F8" s="2009"/>
      <c r="G8" s="2009"/>
      <c r="H8" s="2009"/>
      <c r="I8" s="2010"/>
    </row>
    <row r="9" spans="1:9" ht="15" customHeight="1">
      <c r="A9" s="2008"/>
      <c r="B9" s="2009"/>
      <c r="C9" s="2009"/>
      <c r="D9" s="2009"/>
      <c r="E9" s="2009"/>
      <c r="F9" s="2009"/>
      <c r="G9" s="2009"/>
      <c r="H9" s="2009"/>
      <c r="I9" s="2010"/>
    </row>
    <row r="10" spans="1:9" ht="15" customHeight="1">
      <c r="A10" s="2008"/>
      <c r="B10" s="2009"/>
      <c r="C10" s="2009"/>
      <c r="D10" s="2009"/>
      <c r="E10" s="2009"/>
      <c r="F10" s="2009"/>
      <c r="G10" s="2009"/>
      <c r="H10" s="2009"/>
      <c r="I10" s="2010"/>
    </row>
    <row r="11" spans="1:9" ht="15" customHeight="1">
      <c r="A11" s="2008"/>
      <c r="B11" s="2009"/>
      <c r="C11" s="2009"/>
      <c r="D11" s="2009"/>
      <c r="E11" s="2009"/>
      <c r="F11" s="2009"/>
      <c r="G11" s="2009"/>
      <c r="H11" s="2009"/>
      <c r="I11" s="2010"/>
    </row>
    <row r="12" spans="1:9" ht="15" customHeight="1">
      <c r="A12" s="2008"/>
      <c r="B12" s="2009"/>
      <c r="C12" s="2009"/>
      <c r="D12" s="2009"/>
      <c r="E12" s="2009"/>
      <c r="F12" s="2009"/>
      <c r="G12" s="2009"/>
      <c r="H12" s="2009"/>
      <c r="I12" s="2010"/>
    </row>
    <row r="13" spans="1:9" ht="15" customHeight="1">
      <c r="A13" s="2008"/>
      <c r="B13" s="2009"/>
      <c r="C13" s="2009"/>
      <c r="D13" s="2009"/>
      <c r="E13" s="2009"/>
      <c r="F13" s="2009"/>
      <c r="G13" s="2009"/>
      <c r="H13" s="2009"/>
      <c r="I13" s="2010"/>
    </row>
    <row r="14" spans="1:9" ht="15" customHeight="1">
      <c r="A14" s="2008"/>
      <c r="B14" s="2009"/>
      <c r="C14" s="2009"/>
      <c r="D14" s="2009"/>
      <c r="E14" s="2009"/>
      <c r="F14" s="2009"/>
      <c r="G14" s="2009"/>
      <c r="H14" s="2009"/>
      <c r="I14" s="2010"/>
    </row>
    <row r="15" spans="1:9" ht="15" customHeight="1">
      <c r="A15" s="2008"/>
      <c r="B15" s="2009"/>
      <c r="C15" s="2009"/>
      <c r="D15" s="2009"/>
      <c r="E15" s="2009"/>
      <c r="F15" s="2009"/>
      <c r="G15" s="2009"/>
      <c r="H15" s="2009"/>
      <c r="I15" s="2010"/>
    </row>
    <row r="16" spans="1:9" ht="15" customHeight="1">
      <c r="A16" s="2008"/>
      <c r="B16" s="2009"/>
      <c r="C16" s="2009"/>
      <c r="D16" s="2009"/>
      <c r="E16" s="2009"/>
      <c r="F16" s="2009"/>
      <c r="G16" s="2009"/>
      <c r="H16" s="2009"/>
      <c r="I16" s="2010"/>
    </row>
    <row r="17" spans="1:9" ht="15" customHeight="1">
      <c r="A17" s="2008"/>
      <c r="B17" s="2009"/>
      <c r="C17" s="2009"/>
      <c r="D17" s="2009"/>
      <c r="E17" s="2009"/>
      <c r="F17" s="2009"/>
      <c r="G17" s="2009"/>
      <c r="H17" s="2009"/>
      <c r="I17" s="2010"/>
    </row>
    <row r="18" spans="1:9" ht="15" customHeight="1">
      <c r="A18" s="2008"/>
      <c r="B18" s="2009"/>
      <c r="C18" s="2009"/>
      <c r="D18" s="2009"/>
      <c r="E18" s="2009"/>
      <c r="F18" s="2009"/>
      <c r="G18" s="2009"/>
      <c r="H18" s="2009"/>
      <c r="I18" s="2010"/>
    </row>
    <row r="19" spans="1:9" ht="15" customHeight="1">
      <c r="A19" s="2008"/>
      <c r="B19" s="2009"/>
      <c r="C19" s="2009"/>
      <c r="D19" s="2009"/>
      <c r="E19" s="2009"/>
      <c r="F19" s="2009"/>
      <c r="G19" s="2009"/>
      <c r="H19" s="2009"/>
      <c r="I19" s="2010"/>
    </row>
    <row r="20" spans="1:9" ht="15" customHeight="1">
      <c r="A20" s="2008"/>
      <c r="B20" s="2009"/>
      <c r="C20" s="2009"/>
      <c r="D20" s="2009"/>
      <c r="E20" s="2009"/>
      <c r="F20" s="2009"/>
      <c r="G20" s="2009"/>
      <c r="H20" s="2009"/>
      <c r="I20" s="2010"/>
    </row>
    <row r="21" spans="1:9" ht="15" customHeight="1">
      <c r="A21" s="2008"/>
      <c r="B21" s="2009"/>
      <c r="C21" s="2009"/>
      <c r="D21" s="2009"/>
      <c r="E21" s="2009"/>
      <c r="F21" s="2009"/>
      <c r="G21" s="2009"/>
      <c r="H21" s="2009"/>
      <c r="I21" s="2010"/>
    </row>
    <row r="22" spans="1:9" ht="15" customHeight="1">
      <c r="A22" s="2008"/>
      <c r="B22" s="2009"/>
      <c r="C22" s="2009"/>
      <c r="D22" s="2009"/>
      <c r="E22" s="2009"/>
      <c r="F22" s="2009"/>
      <c r="G22" s="2009"/>
      <c r="H22" s="2009"/>
      <c r="I22" s="2010"/>
    </row>
    <row r="23" spans="1:9" ht="15" customHeight="1">
      <c r="A23" s="2008"/>
      <c r="B23" s="2009"/>
      <c r="C23" s="2009"/>
      <c r="D23" s="2009"/>
      <c r="E23" s="2009"/>
      <c r="F23" s="2009"/>
      <c r="G23" s="2009"/>
      <c r="H23" s="2009"/>
      <c r="I23" s="2010"/>
    </row>
    <row r="24" spans="1:9" ht="15" customHeight="1">
      <c r="A24" s="2008"/>
      <c r="B24" s="2009"/>
      <c r="C24" s="2009"/>
      <c r="D24" s="2009"/>
      <c r="E24" s="2009"/>
      <c r="F24" s="2009"/>
      <c r="G24" s="2009"/>
      <c r="H24" s="2009"/>
      <c r="I24" s="2010"/>
    </row>
    <row r="25" spans="1:9" ht="15" customHeight="1">
      <c r="A25" s="2008"/>
      <c r="B25" s="2009"/>
      <c r="C25" s="2009"/>
      <c r="D25" s="2009"/>
      <c r="E25" s="2009"/>
      <c r="F25" s="2009"/>
      <c r="G25" s="2009"/>
      <c r="H25" s="2009"/>
      <c r="I25" s="2010"/>
    </row>
    <row r="26" spans="1:9" ht="15" customHeight="1">
      <c r="A26" s="2008"/>
      <c r="B26" s="2009"/>
      <c r="C26" s="2009"/>
      <c r="D26" s="2009"/>
      <c r="E26" s="2009"/>
      <c r="F26" s="2009"/>
      <c r="G26" s="2009"/>
      <c r="H26" s="2009"/>
      <c r="I26" s="2010"/>
    </row>
    <row r="27" spans="1:9" ht="15" customHeight="1">
      <c r="A27" s="2008"/>
      <c r="B27" s="2009"/>
      <c r="C27" s="2009"/>
      <c r="D27" s="2009"/>
      <c r="E27" s="2009"/>
      <c r="F27" s="2009"/>
      <c r="G27" s="2009"/>
      <c r="H27" s="2009"/>
      <c r="I27" s="2010"/>
    </row>
    <row r="28" spans="1:9" ht="15" customHeight="1">
      <c r="A28" s="2008"/>
      <c r="B28" s="2009"/>
      <c r="C28" s="2009"/>
      <c r="D28" s="2009"/>
      <c r="E28" s="2009"/>
      <c r="F28" s="2009"/>
      <c r="G28" s="2009"/>
      <c r="H28" s="2009"/>
      <c r="I28" s="2010"/>
    </row>
    <row r="29" spans="1:9" ht="15" customHeight="1">
      <c r="A29" s="2008"/>
      <c r="B29" s="2009"/>
      <c r="C29" s="2009"/>
      <c r="D29" s="2009"/>
      <c r="E29" s="2009"/>
      <c r="F29" s="2009"/>
      <c r="G29" s="2009"/>
      <c r="H29" s="2009"/>
      <c r="I29" s="2010"/>
    </row>
    <row r="30" spans="1:9" ht="15" customHeight="1">
      <c r="A30" s="2008"/>
      <c r="B30" s="2009"/>
      <c r="C30" s="2009"/>
      <c r="D30" s="2009"/>
      <c r="E30" s="2009"/>
      <c r="F30" s="2009"/>
      <c r="G30" s="2009"/>
      <c r="H30" s="2009"/>
      <c r="I30" s="2010"/>
    </row>
    <row r="31" spans="1:9" ht="15" customHeight="1">
      <c r="A31" s="2008"/>
      <c r="B31" s="2009"/>
      <c r="C31" s="2009"/>
      <c r="D31" s="2009"/>
      <c r="E31" s="2009"/>
      <c r="F31" s="2009"/>
      <c r="G31" s="2009"/>
      <c r="H31" s="2009"/>
      <c r="I31" s="2010"/>
    </row>
    <row r="32" spans="1:9" ht="15" customHeight="1">
      <c r="A32" s="2008"/>
      <c r="B32" s="2009"/>
      <c r="C32" s="2009"/>
      <c r="D32" s="2009"/>
      <c r="E32" s="2009"/>
      <c r="F32" s="2009"/>
      <c r="G32" s="2009"/>
      <c r="H32" s="2009"/>
      <c r="I32" s="2010"/>
    </row>
    <row r="33" spans="1:19" ht="15" customHeight="1">
      <c r="A33" s="2008"/>
      <c r="B33" s="2009"/>
      <c r="C33" s="2009"/>
      <c r="D33" s="2009"/>
      <c r="E33" s="2009"/>
      <c r="F33" s="2009"/>
      <c r="G33" s="2009"/>
      <c r="H33" s="2009"/>
      <c r="I33" s="2010"/>
    </row>
    <row r="34" spans="1:19" ht="15" customHeight="1">
      <c r="A34" s="2008"/>
      <c r="B34" s="2009"/>
      <c r="C34" s="2009"/>
      <c r="D34" s="2009"/>
      <c r="E34" s="2009"/>
      <c r="F34" s="2009"/>
      <c r="G34" s="2009"/>
      <c r="H34" s="2009"/>
      <c r="I34" s="2010"/>
    </row>
    <row r="35" spans="1:19" ht="15" customHeight="1">
      <c r="A35" s="2008"/>
      <c r="B35" s="2009"/>
      <c r="C35" s="2009"/>
      <c r="D35" s="2009"/>
      <c r="E35" s="2009"/>
      <c r="F35" s="2009"/>
      <c r="G35" s="2009"/>
      <c r="H35" s="2009"/>
      <c r="I35" s="2010"/>
    </row>
    <row r="36" spans="1:19" ht="15" customHeight="1">
      <c r="A36" s="2008"/>
      <c r="B36" s="2009"/>
      <c r="C36" s="2009"/>
      <c r="D36" s="2009"/>
      <c r="E36" s="2009"/>
      <c r="F36" s="2009"/>
      <c r="G36" s="2009"/>
      <c r="H36" s="2009"/>
      <c r="I36" s="2010"/>
    </row>
    <row r="37" spans="1:19" ht="15" customHeight="1">
      <c r="A37" s="2008"/>
      <c r="B37" s="2009"/>
      <c r="C37" s="2009"/>
      <c r="D37" s="2009"/>
      <c r="E37" s="2009"/>
      <c r="F37" s="2009"/>
      <c r="G37" s="2009"/>
      <c r="H37" s="2009"/>
      <c r="I37" s="2010"/>
    </row>
    <row r="38" spans="1:19" ht="15" customHeight="1">
      <c r="A38" s="2008"/>
      <c r="B38" s="2009"/>
      <c r="C38" s="2009"/>
      <c r="D38" s="2009"/>
      <c r="E38" s="2009"/>
      <c r="F38" s="2009"/>
      <c r="G38" s="2009"/>
      <c r="H38" s="2009"/>
      <c r="I38" s="2010"/>
    </row>
    <row r="39" spans="1:19" ht="15" customHeight="1">
      <c r="A39" s="2008"/>
      <c r="B39" s="2009"/>
      <c r="C39" s="2009"/>
      <c r="D39" s="2009"/>
      <c r="E39" s="2009"/>
      <c r="F39" s="2009"/>
      <c r="G39" s="2009"/>
      <c r="H39" s="2009"/>
      <c r="I39" s="2010"/>
    </row>
    <row r="40" spans="1:19" ht="15" customHeight="1">
      <c r="A40" s="2008"/>
      <c r="B40" s="2009"/>
      <c r="C40" s="2009"/>
      <c r="D40" s="2009"/>
      <c r="E40" s="2009"/>
      <c r="F40" s="2009"/>
      <c r="G40" s="2009"/>
      <c r="H40" s="2009"/>
      <c r="I40" s="2010"/>
    </row>
    <row r="41" spans="1:19" ht="15" customHeight="1">
      <c r="A41" s="2008"/>
      <c r="B41" s="2009"/>
      <c r="C41" s="2009"/>
      <c r="D41" s="2009"/>
      <c r="E41" s="2009"/>
      <c r="F41" s="2009"/>
      <c r="G41" s="2009"/>
      <c r="H41" s="2009"/>
      <c r="I41" s="2010"/>
    </row>
    <row r="42" spans="1:19" ht="15" customHeight="1">
      <c r="A42" s="2008"/>
      <c r="B42" s="2009"/>
      <c r="C42" s="2009"/>
      <c r="D42" s="2009"/>
      <c r="E42" s="2009"/>
      <c r="F42" s="2009"/>
      <c r="G42" s="2009"/>
      <c r="H42" s="2009"/>
      <c r="I42" s="2010"/>
    </row>
    <row r="43" spans="1:19" ht="15.75" customHeight="1" thickBot="1">
      <c r="A43" s="2011"/>
      <c r="B43" s="2012"/>
      <c r="C43" s="2012"/>
      <c r="D43" s="2012"/>
      <c r="E43" s="2012"/>
      <c r="F43" s="2012"/>
      <c r="G43" s="2012"/>
      <c r="H43" s="2012"/>
      <c r="I43" s="2013"/>
    </row>
    <row r="44" spans="1:19" s="498" customFormat="1" ht="24.6">
      <c r="A44" s="471" t="s">
        <v>971</v>
      </c>
      <c r="B44" s="470"/>
      <c r="C44" s="372"/>
      <c r="D44" s="470"/>
      <c r="E44" s="470"/>
      <c r="F44" s="470"/>
      <c r="G44" s="470"/>
      <c r="H44" s="470"/>
      <c r="I44" s="470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spans="1:19" s="498" customFormat="1" ht="24.6">
      <c r="A45" s="471" t="s">
        <v>1363</v>
      </c>
      <c r="B45" s="470"/>
      <c r="C45" s="470"/>
      <c r="D45" s="470"/>
      <c r="E45" s="470"/>
      <c r="F45" s="470"/>
      <c r="G45" s="470"/>
      <c r="H45" s="470"/>
      <c r="I45" s="470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spans="1:19" s="498" customFormat="1" ht="21" hidden="1" customHeight="1" thickBot="1">
      <c r="A46" s="471"/>
      <c r="B46" s="470"/>
      <c r="C46" s="470"/>
      <c r="D46" s="470"/>
      <c r="E46" s="470"/>
      <c r="F46" s="470"/>
      <c r="G46" s="470"/>
      <c r="H46" s="470"/>
      <c r="I46" s="470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spans="1:19" ht="15" hidden="1" customHeight="1">
      <c r="A47" s="2005" t="s">
        <v>705</v>
      </c>
      <c r="B47" s="2006"/>
      <c r="C47" s="2006"/>
      <c r="D47" s="2006"/>
      <c r="E47" s="2006"/>
      <c r="F47" s="2006"/>
      <c r="G47" s="2006"/>
      <c r="H47" s="2006"/>
      <c r="I47" s="2007"/>
    </row>
    <row r="48" spans="1:19" ht="15" hidden="1" customHeight="1">
      <c r="A48" s="2008"/>
      <c r="B48" s="2009"/>
      <c r="C48" s="2009"/>
      <c r="D48" s="2009"/>
      <c r="E48" s="2009"/>
      <c r="F48" s="2009"/>
      <c r="G48" s="2009"/>
      <c r="H48" s="2009"/>
      <c r="I48" s="2010"/>
    </row>
    <row r="49" spans="1:9" ht="15" hidden="1" customHeight="1">
      <c r="A49" s="2008"/>
      <c r="B49" s="2009"/>
      <c r="C49" s="2009"/>
      <c r="D49" s="2009"/>
      <c r="E49" s="2009"/>
      <c r="F49" s="2009"/>
      <c r="G49" s="2009"/>
      <c r="H49" s="2009"/>
      <c r="I49" s="2010"/>
    </row>
    <row r="50" spans="1:9" ht="15" hidden="1" customHeight="1">
      <c r="A50" s="2008"/>
      <c r="B50" s="2009"/>
      <c r="C50" s="2009"/>
      <c r="D50" s="2009"/>
      <c r="E50" s="2009"/>
      <c r="F50" s="2009"/>
      <c r="G50" s="2009"/>
      <c r="H50" s="2009"/>
      <c r="I50" s="2010"/>
    </row>
    <row r="51" spans="1:9" ht="15" hidden="1" customHeight="1">
      <c r="A51" s="2008"/>
      <c r="B51" s="2009"/>
      <c r="C51" s="2009"/>
      <c r="D51" s="2009"/>
      <c r="E51" s="2009"/>
      <c r="F51" s="2009"/>
      <c r="G51" s="2009"/>
      <c r="H51" s="2009"/>
      <c r="I51" s="2010"/>
    </row>
    <row r="52" spans="1:9" ht="15" hidden="1" customHeight="1">
      <c r="A52" s="2008"/>
      <c r="B52" s="2009"/>
      <c r="C52" s="2009"/>
      <c r="D52" s="2009"/>
      <c r="E52" s="2009"/>
      <c r="F52" s="2009"/>
      <c r="G52" s="2009"/>
      <c r="H52" s="2009"/>
      <c r="I52" s="2010"/>
    </row>
    <row r="53" spans="1:9" ht="15" hidden="1" customHeight="1">
      <c r="A53" s="2008"/>
      <c r="B53" s="2009"/>
      <c r="C53" s="2009"/>
      <c r="D53" s="2009"/>
      <c r="E53" s="2009"/>
      <c r="F53" s="2009"/>
      <c r="G53" s="2009"/>
      <c r="H53" s="2009"/>
      <c r="I53" s="2010"/>
    </row>
    <row r="54" spans="1:9" ht="15" hidden="1" customHeight="1">
      <c r="A54" s="2008"/>
      <c r="B54" s="2009"/>
      <c r="C54" s="2009"/>
      <c r="D54" s="2009"/>
      <c r="E54" s="2009"/>
      <c r="F54" s="2009"/>
      <c r="G54" s="2009"/>
      <c r="H54" s="2009"/>
      <c r="I54" s="2010"/>
    </row>
    <row r="55" spans="1:9" ht="15" hidden="1" customHeight="1">
      <c r="A55" s="2008"/>
      <c r="B55" s="2009"/>
      <c r="C55" s="2009"/>
      <c r="D55" s="2009"/>
      <c r="E55" s="2009"/>
      <c r="F55" s="2009"/>
      <c r="G55" s="2009"/>
      <c r="H55" s="2009"/>
      <c r="I55" s="2010"/>
    </row>
    <row r="56" spans="1:9" ht="15" hidden="1" customHeight="1">
      <c r="A56" s="2008"/>
      <c r="B56" s="2009"/>
      <c r="C56" s="2009"/>
      <c r="D56" s="2009"/>
      <c r="E56" s="2009"/>
      <c r="F56" s="2009"/>
      <c r="G56" s="2009"/>
      <c r="H56" s="2009"/>
      <c r="I56" s="2010"/>
    </row>
    <row r="57" spans="1:9" ht="15" hidden="1" customHeight="1">
      <c r="A57" s="2008"/>
      <c r="B57" s="2009"/>
      <c r="C57" s="2009"/>
      <c r="D57" s="2009"/>
      <c r="E57" s="2009"/>
      <c r="F57" s="2009"/>
      <c r="G57" s="2009"/>
      <c r="H57" s="2009"/>
      <c r="I57" s="2010"/>
    </row>
    <row r="58" spans="1:9" ht="15" hidden="1" customHeight="1">
      <c r="A58" s="2008"/>
      <c r="B58" s="2009"/>
      <c r="C58" s="2009"/>
      <c r="D58" s="2009"/>
      <c r="E58" s="2009"/>
      <c r="F58" s="2009"/>
      <c r="G58" s="2009"/>
      <c r="H58" s="2009"/>
      <c r="I58" s="2010"/>
    </row>
    <row r="59" spans="1:9" ht="15" hidden="1" customHeight="1">
      <c r="A59" s="2008"/>
      <c r="B59" s="2009"/>
      <c r="C59" s="2009"/>
      <c r="D59" s="2009"/>
      <c r="E59" s="2009"/>
      <c r="F59" s="2009"/>
      <c r="G59" s="2009"/>
      <c r="H59" s="2009"/>
      <c r="I59" s="2010"/>
    </row>
    <row r="60" spans="1:9" ht="15" hidden="1" customHeight="1">
      <c r="A60" s="2008"/>
      <c r="B60" s="2009"/>
      <c r="C60" s="2009"/>
      <c r="D60" s="2009"/>
      <c r="E60" s="2009"/>
      <c r="F60" s="2009"/>
      <c r="G60" s="2009"/>
      <c r="H60" s="2009"/>
      <c r="I60" s="2010"/>
    </row>
    <row r="61" spans="1:9" ht="15" hidden="1" customHeight="1">
      <c r="A61" s="2008"/>
      <c r="B61" s="2009"/>
      <c r="C61" s="2009"/>
      <c r="D61" s="2009"/>
      <c r="E61" s="2009"/>
      <c r="F61" s="2009"/>
      <c r="G61" s="2009"/>
      <c r="H61" s="2009"/>
      <c r="I61" s="2010"/>
    </row>
    <row r="62" spans="1:9" ht="15" hidden="1" customHeight="1">
      <c r="A62" s="2008"/>
      <c r="B62" s="2009"/>
      <c r="C62" s="2009"/>
      <c r="D62" s="2009"/>
      <c r="E62" s="2009"/>
      <c r="F62" s="2009"/>
      <c r="G62" s="2009"/>
      <c r="H62" s="2009"/>
      <c r="I62" s="2010"/>
    </row>
    <row r="63" spans="1:9" ht="15" hidden="1" customHeight="1">
      <c r="A63" s="2008"/>
      <c r="B63" s="2009"/>
      <c r="C63" s="2009"/>
      <c r="D63" s="2009"/>
      <c r="E63" s="2009"/>
      <c r="F63" s="2009"/>
      <c r="G63" s="2009"/>
      <c r="H63" s="2009"/>
      <c r="I63" s="2010"/>
    </row>
    <row r="64" spans="1:9" ht="15" hidden="1" customHeight="1">
      <c r="A64" s="2008"/>
      <c r="B64" s="2009"/>
      <c r="C64" s="2009"/>
      <c r="D64" s="2009"/>
      <c r="E64" s="2009"/>
      <c r="F64" s="2009"/>
      <c r="G64" s="2009"/>
      <c r="H64" s="2009"/>
      <c r="I64" s="2010"/>
    </row>
    <row r="65" spans="1:9" ht="15" hidden="1" customHeight="1">
      <c r="A65" s="2008"/>
      <c r="B65" s="2009"/>
      <c r="C65" s="2009"/>
      <c r="D65" s="2009"/>
      <c r="E65" s="2009"/>
      <c r="F65" s="2009"/>
      <c r="G65" s="2009"/>
      <c r="H65" s="2009"/>
      <c r="I65" s="2010"/>
    </row>
    <row r="66" spans="1:9" ht="15" hidden="1" customHeight="1">
      <c r="A66" s="2008"/>
      <c r="B66" s="2009"/>
      <c r="C66" s="2009"/>
      <c r="D66" s="2009"/>
      <c r="E66" s="2009"/>
      <c r="F66" s="2009"/>
      <c r="G66" s="2009"/>
      <c r="H66" s="2009"/>
      <c r="I66" s="2010"/>
    </row>
    <row r="67" spans="1:9" ht="15" hidden="1" customHeight="1">
      <c r="A67" s="2008"/>
      <c r="B67" s="2009"/>
      <c r="C67" s="2009"/>
      <c r="D67" s="2009"/>
      <c r="E67" s="2009"/>
      <c r="F67" s="2009"/>
      <c r="G67" s="2009"/>
      <c r="H67" s="2009"/>
      <c r="I67" s="2010"/>
    </row>
    <row r="68" spans="1:9" ht="15" hidden="1" customHeight="1">
      <c r="A68" s="2008"/>
      <c r="B68" s="2009"/>
      <c r="C68" s="2009"/>
      <c r="D68" s="2009"/>
      <c r="E68" s="2009"/>
      <c r="F68" s="2009"/>
      <c r="G68" s="2009"/>
      <c r="H68" s="2009"/>
      <c r="I68" s="2010"/>
    </row>
    <row r="69" spans="1:9" ht="15" hidden="1" customHeight="1">
      <c r="A69" s="2008"/>
      <c r="B69" s="2009"/>
      <c r="C69" s="2009"/>
      <c r="D69" s="2009"/>
      <c r="E69" s="2009"/>
      <c r="F69" s="2009"/>
      <c r="G69" s="2009"/>
      <c r="H69" s="2009"/>
      <c r="I69" s="2010"/>
    </row>
    <row r="70" spans="1:9" ht="15" hidden="1" customHeight="1">
      <c r="A70" s="2008"/>
      <c r="B70" s="2009"/>
      <c r="C70" s="2009"/>
      <c r="D70" s="2009"/>
      <c r="E70" s="2009"/>
      <c r="F70" s="2009"/>
      <c r="G70" s="2009"/>
      <c r="H70" s="2009"/>
      <c r="I70" s="2010"/>
    </row>
    <row r="71" spans="1:9" ht="15" hidden="1" customHeight="1">
      <c r="A71" s="2008"/>
      <c r="B71" s="2009"/>
      <c r="C71" s="2009"/>
      <c r="D71" s="2009"/>
      <c r="E71" s="2009"/>
      <c r="F71" s="2009"/>
      <c r="G71" s="2009"/>
      <c r="H71" s="2009"/>
      <c r="I71" s="2010"/>
    </row>
    <row r="72" spans="1:9" ht="15" hidden="1" customHeight="1">
      <c r="A72" s="2008"/>
      <c r="B72" s="2009"/>
      <c r="C72" s="2009"/>
      <c r="D72" s="2009"/>
      <c r="E72" s="2009"/>
      <c r="F72" s="2009"/>
      <c r="G72" s="2009"/>
      <c r="H72" s="2009"/>
      <c r="I72" s="2010"/>
    </row>
    <row r="73" spans="1:9" ht="15" hidden="1" customHeight="1">
      <c r="A73" s="2008"/>
      <c r="B73" s="2009"/>
      <c r="C73" s="2009"/>
      <c r="D73" s="2009"/>
      <c r="E73" s="2009"/>
      <c r="F73" s="2009"/>
      <c r="G73" s="2009"/>
      <c r="H73" s="2009"/>
      <c r="I73" s="2010"/>
    </row>
    <row r="74" spans="1:9" ht="15" hidden="1" customHeight="1">
      <c r="A74" s="2008"/>
      <c r="B74" s="2009"/>
      <c r="C74" s="2009"/>
      <c r="D74" s="2009"/>
      <c r="E74" s="2009"/>
      <c r="F74" s="2009"/>
      <c r="G74" s="2009"/>
      <c r="H74" s="2009"/>
      <c r="I74" s="2010"/>
    </row>
    <row r="75" spans="1:9" ht="15" hidden="1" customHeight="1">
      <c r="A75" s="2008"/>
      <c r="B75" s="2009"/>
      <c r="C75" s="2009"/>
      <c r="D75" s="2009"/>
      <c r="E75" s="2009"/>
      <c r="F75" s="2009"/>
      <c r="G75" s="2009"/>
      <c r="H75" s="2009"/>
      <c r="I75" s="2010"/>
    </row>
    <row r="76" spans="1:9" ht="15" hidden="1" customHeight="1">
      <c r="A76" s="2008"/>
      <c r="B76" s="2009"/>
      <c r="C76" s="2009"/>
      <c r="D76" s="2009"/>
      <c r="E76" s="2009"/>
      <c r="F76" s="2009"/>
      <c r="G76" s="2009"/>
      <c r="H76" s="2009"/>
      <c r="I76" s="2010"/>
    </row>
    <row r="77" spans="1:9" ht="15" hidden="1" customHeight="1">
      <c r="A77" s="2008"/>
      <c r="B77" s="2009"/>
      <c r="C77" s="2009"/>
      <c r="D77" s="2009"/>
      <c r="E77" s="2009"/>
      <c r="F77" s="2009"/>
      <c r="G77" s="2009"/>
      <c r="H77" s="2009"/>
      <c r="I77" s="2010"/>
    </row>
    <row r="78" spans="1:9" ht="15" hidden="1" customHeight="1">
      <c r="A78" s="2008"/>
      <c r="B78" s="2009"/>
      <c r="C78" s="2009"/>
      <c r="D78" s="2009"/>
      <c r="E78" s="2009"/>
      <c r="F78" s="2009"/>
      <c r="G78" s="2009"/>
      <c r="H78" s="2009"/>
      <c r="I78" s="2010"/>
    </row>
    <row r="79" spans="1:9" ht="15" hidden="1" customHeight="1">
      <c r="A79" s="2008"/>
      <c r="B79" s="2009"/>
      <c r="C79" s="2009"/>
      <c r="D79" s="2009"/>
      <c r="E79" s="2009"/>
      <c r="F79" s="2009"/>
      <c r="G79" s="2009"/>
      <c r="H79" s="2009"/>
      <c r="I79" s="2010"/>
    </row>
    <row r="80" spans="1:9" ht="15" hidden="1" customHeight="1">
      <c r="A80" s="2008"/>
      <c r="B80" s="2009"/>
      <c r="C80" s="2009"/>
      <c r="D80" s="2009"/>
      <c r="E80" s="2009"/>
      <c r="F80" s="2009"/>
      <c r="G80" s="2009"/>
      <c r="H80" s="2009"/>
      <c r="I80" s="2010"/>
    </row>
    <row r="81" spans="1:19" ht="15" hidden="1" customHeight="1">
      <c r="A81" s="2008"/>
      <c r="B81" s="2009"/>
      <c r="C81" s="2009"/>
      <c r="D81" s="2009"/>
      <c r="E81" s="2009"/>
      <c r="F81" s="2009"/>
      <c r="G81" s="2009"/>
      <c r="H81" s="2009"/>
      <c r="I81" s="2010"/>
    </row>
    <row r="82" spans="1:19" ht="15" hidden="1" customHeight="1">
      <c r="A82" s="2008"/>
      <c r="B82" s="2009"/>
      <c r="C82" s="2009"/>
      <c r="D82" s="2009"/>
      <c r="E82" s="2009"/>
      <c r="F82" s="2009"/>
      <c r="G82" s="2009"/>
      <c r="H82" s="2009"/>
      <c r="I82" s="2010"/>
    </row>
    <row r="83" spans="1:19" ht="15" hidden="1" customHeight="1">
      <c r="A83" s="2008"/>
      <c r="B83" s="2009"/>
      <c r="C83" s="2009"/>
      <c r="D83" s="2009"/>
      <c r="E83" s="2009"/>
      <c r="F83" s="2009"/>
      <c r="G83" s="2009"/>
      <c r="H83" s="2009"/>
      <c r="I83" s="2010"/>
    </row>
    <row r="84" spans="1:19" ht="15" hidden="1" customHeight="1">
      <c r="A84" s="2008"/>
      <c r="B84" s="2009"/>
      <c r="C84" s="2009"/>
      <c r="D84" s="2009"/>
      <c r="E84" s="2009"/>
      <c r="F84" s="2009"/>
      <c r="G84" s="2009"/>
      <c r="H84" s="2009"/>
      <c r="I84" s="2010"/>
    </row>
    <row r="85" spans="1:19" ht="15" hidden="1" customHeight="1">
      <c r="A85" s="2008"/>
      <c r="B85" s="2009"/>
      <c r="C85" s="2009"/>
      <c r="D85" s="2009"/>
      <c r="E85" s="2009"/>
      <c r="F85" s="2009"/>
      <c r="G85" s="2009"/>
      <c r="H85" s="2009"/>
      <c r="I85" s="2010"/>
    </row>
    <row r="86" spans="1:19" ht="15" hidden="1" customHeight="1">
      <c r="A86" s="2008"/>
      <c r="B86" s="2009"/>
      <c r="C86" s="2009"/>
      <c r="D86" s="2009"/>
      <c r="E86" s="2009"/>
      <c r="F86" s="2009"/>
      <c r="G86" s="2009"/>
      <c r="H86" s="2009"/>
      <c r="I86" s="2010"/>
    </row>
    <row r="87" spans="1:19" ht="15.75" hidden="1" customHeight="1" thickBot="1">
      <c r="A87" s="2011"/>
      <c r="B87" s="2012"/>
      <c r="C87" s="2012"/>
      <c r="D87" s="2012"/>
      <c r="E87" s="2012"/>
      <c r="F87" s="2012"/>
      <c r="G87" s="2012"/>
      <c r="H87" s="2012"/>
      <c r="I87" s="2013"/>
    </row>
    <row r="88" spans="1:19" ht="15.75" hidden="1" customHeight="1">
      <c r="A88" s="645"/>
      <c r="B88" s="645"/>
      <c r="C88" s="645"/>
      <c r="D88" s="645"/>
      <c r="E88" s="645"/>
      <c r="F88" s="645"/>
      <c r="G88" s="645"/>
      <c r="H88" s="645"/>
      <c r="I88" s="645"/>
    </row>
    <row r="89" spans="1:19" s="498" customFormat="1" ht="24.6" hidden="1">
      <c r="A89" s="471" t="s">
        <v>973</v>
      </c>
      <c r="B89" s="470"/>
      <c r="C89" s="372"/>
      <c r="D89" s="470"/>
      <c r="E89" s="470"/>
      <c r="F89" s="470"/>
      <c r="G89" s="470"/>
      <c r="H89" s="470"/>
      <c r="I89" s="470"/>
      <c r="J89" s="82"/>
      <c r="K89" s="82"/>
      <c r="L89" s="82"/>
      <c r="M89" s="82"/>
      <c r="N89" s="82"/>
      <c r="O89" s="82"/>
      <c r="P89" s="82"/>
      <c r="Q89" s="82"/>
      <c r="R89" s="82"/>
      <c r="S89" s="82"/>
    </row>
    <row r="90" spans="1:19" s="498" customFormat="1" ht="21" hidden="1" customHeight="1">
      <c r="A90" s="471" t="s">
        <v>1363</v>
      </c>
      <c r="B90" s="470"/>
      <c r="C90" s="470"/>
      <c r="D90" s="470"/>
      <c r="E90" s="470"/>
      <c r="F90" s="470"/>
      <c r="G90" s="470"/>
      <c r="H90" s="470"/>
      <c r="I90" s="470"/>
      <c r="J90" s="82"/>
      <c r="K90" s="82"/>
      <c r="L90" s="82"/>
      <c r="M90" s="82"/>
      <c r="N90" s="82"/>
      <c r="O90" s="82"/>
      <c r="P90" s="82"/>
      <c r="Q90" s="82"/>
      <c r="R90" s="82"/>
      <c r="S90" s="82"/>
    </row>
    <row r="91" spans="1:19" s="498" customFormat="1" ht="21" customHeight="1" thickBot="1">
      <c r="A91" s="471"/>
      <c r="B91" s="470"/>
      <c r="C91" s="470"/>
      <c r="D91" s="470"/>
      <c r="E91" s="470"/>
      <c r="F91" s="470"/>
      <c r="G91" s="470"/>
      <c r="H91" s="470"/>
      <c r="I91" s="470"/>
      <c r="J91" s="82"/>
      <c r="K91" s="82"/>
      <c r="L91" s="82"/>
      <c r="M91" s="82"/>
      <c r="N91" s="82"/>
      <c r="O91" s="82"/>
      <c r="P91" s="82"/>
      <c r="Q91" s="82"/>
      <c r="R91" s="82"/>
      <c r="S91" s="82"/>
    </row>
    <row r="92" spans="1:19" ht="15" customHeight="1">
      <c r="A92" s="2005" t="s">
        <v>705</v>
      </c>
      <c r="B92" s="2006"/>
      <c r="C92" s="2006"/>
      <c r="D92" s="2006"/>
      <c r="E92" s="2006"/>
      <c r="F92" s="2006"/>
      <c r="G92" s="2006"/>
      <c r="H92" s="2006"/>
      <c r="I92" s="2007"/>
    </row>
    <row r="93" spans="1:19" ht="15" customHeight="1">
      <c r="A93" s="2008"/>
      <c r="B93" s="2009"/>
      <c r="C93" s="2009"/>
      <c r="D93" s="2009"/>
      <c r="E93" s="2009"/>
      <c r="F93" s="2009"/>
      <c r="G93" s="2009"/>
      <c r="H93" s="2009"/>
      <c r="I93" s="2010"/>
    </row>
    <row r="94" spans="1:19" ht="15" customHeight="1">
      <c r="A94" s="2008"/>
      <c r="B94" s="2009"/>
      <c r="C94" s="2009"/>
      <c r="D94" s="2009"/>
      <c r="E94" s="2009"/>
      <c r="F94" s="2009"/>
      <c r="G94" s="2009"/>
      <c r="H94" s="2009"/>
      <c r="I94" s="2010"/>
    </row>
    <row r="95" spans="1:19" ht="15" customHeight="1">
      <c r="A95" s="2008"/>
      <c r="B95" s="2009"/>
      <c r="C95" s="2009"/>
      <c r="D95" s="2009"/>
      <c r="E95" s="2009"/>
      <c r="F95" s="2009"/>
      <c r="G95" s="2009"/>
      <c r="H95" s="2009"/>
      <c r="I95" s="2010"/>
    </row>
    <row r="96" spans="1:19" ht="15" customHeight="1">
      <c r="A96" s="2008"/>
      <c r="B96" s="2009"/>
      <c r="C96" s="2009"/>
      <c r="D96" s="2009"/>
      <c r="E96" s="2009"/>
      <c r="F96" s="2009"/>
      <c r="G96" s="2009"/>
      <c r="H96" s="2009"/>
      <c r="I96" s="2010"/>
    </row>
    <row r="97" spans="1:9" ht="15" customHeight="1">
      <c r="A97" s="2008"/>
      <c r="B97" s="2009"/>
      <c r="C97" s="2009"/>
      <c r="D97" s="2009"/>
      <c r="E97" s="2009"/>
      <c r="F97" s="2009"/>
      <c r="G97" s="2009"/>
      <c r="H97" s="2009"/>
      <c r="I97" s="2010"/>
    </row>
    <row r="98" spans="1:9" ht="15" customHeight="1">
      <c r="A98" s="2008"/>
      <c r="B98" s="2009"/>
      <c r="C98" s="2009"/>
      <c r="D98" s="2009"/>
      <c r="E98" s="2009"/>
      <c r="F98" s="2009"/>
      <c r="G98" s="2009"/>
      <c r="H98" s="2009"/>
      <c r="I98" s="2010"/>
    </row>
    <row r="99" spans="1:9" ht="15" customHeight="1">
      <c r="A99" s="2008"/>
      <c r="B99" s="2009"/>
      <c r="C99" s="2009"/>
      <c r="D99" s="2009"/>
      <c r="E99" s="2009"/>
      <c r="F99" s="2009"/>
      <c r="G99" s="2009"/>
      <c r="H99" s="2009"/>
      <c r="I99" s="2010"/>
    </row>
    <row r="100" spans="1:9" ht="15" customHeight="1">
      <c r="A100" s="2008"/>
      <c r="B100" s="2009"/>
      <c r="C100" s="2009"/>
      <c r="D100" s="2009"/>
      <c r="E100" s="2009"/>
      <c r="F100" s="2009"/>
      <c r="G100" s="2009"/>
      <c r="H100" s="2009"/>
      <c r="I100" s="2010"/>
    </row>
    <row r="101" spans="1:9" ht="15" customHeight="1">
      <c r="A101" s="2008"/>
      <c r="B101" s="2009"/>
      <c r="C101" s="2009"/>
      <c r="D101" s="2009"/>
      <c r="E101" s="2009"/>
      <c r="F101" s="2009"/>
      <c r="G101" s="2009"/>
      <c r="H101" s="2009"/>
      <c r="I101" s="2010"/>
    </row>
    <row r="102" spans="1:9" ht="15" customHeight="1">
      <c r="A102" s="2008"/>
      <c r="B102" s="2009"/>
      <c r="C102" s="2009"/>
      <c r="D102" s="2009"/>
      <c r="E102" s="2009"/>
      <c r="F102" s="2009"/>
      <c r="G102" s="2009"/>
      <c r="H102" s="2009"/>
      <c r="I102" s="2010"/>
    </row>
    <row r="103" spans="1:9" ht="15" customHeight="1">
      <c r="A103" s="2008"/>
      <c r="B103" s="2009"/>
      <c r="C103" s="2009"/>
      <c r="D103" s="2009"/>
      <c r="E103" s="2009"/>
      <c r="F103" s="2009"/>
      <c r="G103" s="2009"/>
      <c r="H103" s="2009"/>
      <c r="I103" s="2010"/>
    </row>
    <row r="104" spans="1:9" ht="15" customHeight="1">
      <c r="A104" s="2008"/>
      <c r="B104" s="2009"/>
      <c r="C104" s="2009"/>
      <c r="D104" s="2009"/>
      <c r="E104" s="2009"/>
      <c r="F104" s="2009"/>
      <c r="G104" s="2009"/>
      <c r="H104" s="2009"/>
      <c r="I104" s="2010"/>
    </row>
    <row r="105" spans="1:9" ht="15" customHeight="1">
      <c r="A105" s="2008"/>
      <c r="B105" s="2009"/>
      <c r="C105" s="2009"/>
      <c r="D105" s="2009"/>
      <c r="E105" s="2009"/>
      <c r="F105" s="2009"/>
      <c r="G105" s="2009"/>
      <c r="H105" s="2009"/>
      <c r="I105" s="2010"/>
    </row>
    <row r="106" spans="1:9" ht="15" customHeight="1">
      <c r="A106" s="2008"/>
      <c r="B106" s="2009"/>
      <c r="C106" s="2009"/>
      <c r="D106" s="2009"/>
      <c r="E106" s="2009"/>
      <c r="F106" s="2009"/>
      <c r="G106" s="2009"/>
      <c r="H106" s="2009"/>
      <c r="I106" s="2010"/>
    </row>
    <row r="107" spans="1:9" ht="15" customHeight="1">
      <c r="A107" s="2008"/>
      <c r="B107" s="2009"/>
      <c r="C107" s="2009"/>
      <c r="D107" s="2009"/>
      <c r="E107" s="2009"/>
      <c r="F107" s="2009"/>
      <c r="G107" s="2009"/>
      <c r="H107" s="2009"/>
      <c r="I107" s="2010"/>
    </row>
    <row r="108" spans="1:9" ht="15" customHeight="1">
      <c r="A108" s="2008"/>
      <c r="B108" s="2009"/>
      <c r="C108" s="2009"/>
      <c r="D108" s="2009"/>
      <c r="E108" s="2009"/>
      <c r="F108" s="2009"/>
      <c r="G108" s="2009"/>
      <c r="H108" s="2009"/>
      <c r="I108" s="2010"/>
    </row>
    <row r="109" spans="1:9" ht="15" customHeight="1">
      <c r="A109" s="2008"/>
      <c r="B109" s="2009"/>
      <c r="C109" s="2009"/>
      <c r="D109" s="2009"/>
      <c r="E109" s="2009"/>
      <c r="F109" s="2009"/>
      <c r="G109" s="2009"/>
      <c r="H109" s="2009"/>
      <c r="I109" s="2010"/>
    </row>
    <row r="110" spans="1:9" ht="15" customHeight="1">
      <c r="A110" s="2008"/>
      <c r="B110" s="2009"/>
      <c r="C110" s="2009"/>
      <c r="D110" s="2009"/>
      <c r="E110" s="2009"/>
      <c r="F110" s="2009"/>
      <c r="G110" s="2009"/>
      <c r="H110" s="2009"/>
      <c r="I110" s="2010"/>
    </row>
    <row r="111" spans="1:9" ht="15" customHeight="1">
      <c r="A111" s="2008"/>
      <c r="B111" s="2009"/>
      <c r="C111" s="2009"/>
      <c r="D111" s="2009"/>
      <c r="E111" s="2009"/>
      <c r="F111" s="2009"/>
      <c r="G111" s="2009"/>
      <c r="H111" s="2009"/>
      <c r="I111" s="2010"/>
    </row>
    <row r="112" spans="1:9" ht="15" customHeight="1">
      <c r="A112" s="2008"/>
      <c r="B112" s="2009"/>
      <c r="C112" s="2009"/>
      <c r="D112" s="2009"/>
      <c r="E112" s="2009"/>
      <c r="F112" s="2009"/>
      <c r="G112" s="2009"/>
      <c r="H112" s="2009"/>
      <c r="I112" s="2010"/>
    </row>
    <row r="113" spans="1:9" ht="15" customHeight="1">
      <c r="A113" s="2008"/>
      <c r="B113" s="2009"/>
      <c r="C113" s="2009"/>
      <c r="D113" s="2009"/>
      <c r="E113" s="2009"/>
      <c r="F113" s="2009"/>
      <c r="G113" s="2009"/>
      <c r="H113" s="2009"/>
      <c r="I113" s="2010"/>
    </row>
    <row r="114" spans="1:9" ht="15" customHeight="1">
      <c r="A114" s="2008"/>
      <c r="B114" s="2009"/>
      <c r="C114" s="2009"/>
      <c r="D114" s="2009"/>
      <c r="E114" s="2009"/>
      <c r="F114" s="2009"/>
      <c r="G114" s="2009"/>
      <c r="H114" s="2009"/>
      <c r="I114" s="2010"/>
    </row>
    <row r="115" spans="1:9" ht="15" customHeight="1">
      <c r="A115" s="2008"/>
      <c r="B115" s="2009"/>
      <c r="C115" s="2009"/>
      <c r="D115" s="2009"/>
      <c r="E115" s="2009"/>
      <c r="F115" s="2009"/>
      <c r="G115" s="2009"/>
      <c r="H115" s="2009"/>
      <c r="I115" s="2010"/>
    </row>
    <row r="116" spans="1:9" ht="15" customHeight="1">
      <c r="A116" s="2008"/>
      <c r="B116" s="2009"/>
      <c r="C116" s="2009"/>
      <c r="D116" s="2009"/>
      <c r="E116" s="2009"/>
      <c r="F116" s="2009"/>
      <c r="G116" s="2009"/>
      <c r="H116" s="2009"/>
      <c r="I116" s="2010"/>
    </row>
    <row r="117" spans="1:9" ht="15" customHeight="1">
      <c r="A117" s="2008"/>
      <c r="B117" s="2009"/>
      <c r="C117" s="2009"/>
      <c r="D117" s="2009"/>
      <c r="E117" s="2009"/>
      <c r="F117" s="2009"/>
      <c r="G117" s="2009"/>
      <c r="H117" s="2009"/>
      <c r="I117" s="2010"/>
    </row>
    <row r="118" spans="1:9" ht="15" customHeight="1">
      <c r="A118" s="2008"/>
      <c r="B118" s="2009"/>
      <c r="C118" s="2009"/>
      <c r="D118" s="2009"/>
      <c r="E118" s="2009"/>
      <c r="F118" s="2009"/>
      <c r="G118" s="2009"/>
      <c r="H118" s="2009"/>
      <c r="I118" s="2010"/>
    </row>
    <row r="119" spans="1:9" ht="15" customHeight="1">
      <c r="A119" s="2008"/>
      <c r="B119" s="2009"/>
      <c r="C119" s="2009"/>
      <c r="D119" s="2009"/>
      <c r="E119" s="2009"/>
      <c r="F119" s="2009"/>
      <c r="G119" s="2009"/>
      <c r="H119" s="2009"/>
      <c r="I119" s="2010"/>
    </row>
    <row r="120" spans="1:9" ht="15" customHeight="1">
      <c r="A120" s="2008"/>
      <c r="B120" s="2009"/>
      <c r="C120" s="2009"/>
      <c r="D120" s="2009"/>
      <c r="E120" s="2009"/>
      <c r="F120" s="2009"/>
      <c r="G120" s="2009"/>
      <c r="H120" s="2009"/>
      <c r="I120" s="2010"/>
    </row>
    <row r="121" spans="1:9" ht="15" customHeight="1">
      <c r="A121" s="2008"/>
      <c r="B121" s="2009"/>
      <c r="C121" s="2009"/>
      <c r="D121" s="2009"/>
      <c r="E121" s="2009"/>
      <c r="F121" s="2009"/>
      <c r="G121" s="2009"/>
      <c r="H121" s="2009"/>
      <c r="I121" s="2010"/>
    </row>
    <row r="122" spans="1:9" ht="15" customHeight="1">
      <c r="A122" s="2008"/>
      <c r="B122" s="2009"/>
      <c r="C122" s="2009"/>
      <c r="D122" s="2009"/>
      <c r="E122" s="2009"/>
      <c r="F122" s="2009"/>
      <c r="G122" s="2009"/>
      <c r="H122" s="2009"/>
      <c r="I122" s="2010"/>
    </row>
    <row r="123" spans="1:9" ht="15" customHeight="1">
      <c r="A123" s="2008"/>
      <c r="B123" s="2009"/>
      <c r="C123" s="2009"/>
      <c r="D123" s="2009"/>
      <c r="E123" s="2009"/>
      <c r="F123" s="2009"/>
      <c r="G123" s="2009"/>
      <c r="H123" s="2009"/>
      <c r="I123" s="2010"/>
    </row>
    <row r="124" spans="1:9" ht="15" customHeight="1">
      <c r="A124" s="2008"/>
      <c r="B124" s="2009"/>
      <c r="C124" s="2009"/>
      <c r="D124" s="2009"/>
      <c r="E124" s="2009"/>
      <c r="F124" s="2009"/>
      <c r="G124" s="2009"/>
      <c r="H124" s="2009"/>
      <c r="I124" s="2010"/>
    </row>
    <row r="125" spans="1:9" ht="15" customHeight="1">
      <c r="A125" s="2008"/>
      <c r="B125" s="2009"/>
      <c r="C125" s="2009"/>
      <c r="D125" s="2009"/>
      <c r="E125" s="2009"/>
      <c r="F125" s="2009"/>
      <c r="G125" s="2009"/>
      <c r="H125" s="2009"/>
      <c r="I125" s="2010"/>
    </row>
    <row r="126" spans="1:9" ht="15" customHeight="1">
      <c r="A126" s="2008"/>
      <c r="B126" s="2009"/>
      <c r="C126" s="2009"/>
      <c r="D126" s="2009"/>
      <c r="E126" s="2009"/>
      <c r="F126" s="2009"/>
      <c r="G126" s="2009"/>
      <c r="H126" s="2009"/>
      <c r="I126" s="2010"/>
    </row>
    <row r="127" spans="1:9" ht="15" customHeight="1">
      <c r="A127" s="2008"/>
      <c r="B127" s="2009"/>
      <c r="C127" s="2009"/>
      <c r="D127" s="2009"/>
      <c r="E127" s="2009"/>
      <c r="F127" s="2009"/>
      <c r="G127" s="2009"/>
      <c r="H127" s="2009"/>
      <c r="I127" s="2010"/>
    </row>
    <row r="128" spans="1:9" ht="15" customHeight="1">
      <c r="A128" s="2008"/>
      <c r="B128" s="2009"/>
      <c r="C128" s="2009"/>
      <c r="D128" s="2009"/>
      <c r="E128" s="2009"/>
      <c r="F128" s="2009"/>
      <c r="G128" s="2009"/>
      <c r="H128" s="2009"/>
      <c r="I128" s="2010"/>
    </row>
    <row r="129" spans="1:19" ht="15" customHeight="1">
      <c r="A129" s="2008"/>
      <c r="B129" s="2009"/>
      <c r="C129" s="2009"/>
      <c r="D129" s="2009"/>
      <c r="E129" s="2009"/>
      <c r="F129" s="2009"/>
      <c r="G129" s="2009"/>
      <c r="H129" s="2009"/>
      <c r="I129" s="2010"/>
    </row>
    <row r="130" spans="1:19" ht="15" customHeight="1">
      <c r="A130" s="2008"/>
      <c r="B130" s="2009"/>
      <c r="C130" s="2009"/>
      <c r="D130" s="2009"/>
      <c r="E130" s="2009"/>
      <c r="F130" s="2009"/>
      <c r="G130" s="2009"/>
      <c r="H130" s="2009"/>
      <c r="I130" s="2010"/>
    </row>
    <row r="131" spans="1:19" ht="15" customHeight="1">
      <c r="A131" s="2008"/>
      <c r="B131" s="2009"/>
      <c r="C131" s="2009"/>
      <c r="D131" s="2009"/>
      <c r="E131" s="2009"/>
      <c r="F131" s="2009"/>
      <c r="G131" s="2009"/>
      <c r="H131" s="2009"/>
      <c r="I131" s="2010"/>
    </row>
    <row r="132" spans="1:19" ht="15.75" customHeight="1" thickBot="1">
      <c r="A132" s="2011"/>
      <c r="B132" s="2012"/>
      <c r="C132" s="2012"/>
      <c r="D132" s="2012"/>
      <c r="E132" s="2012"/>
      <c r="F132" s="2012"/>
      <c r="G132" s="2012"/>
      <c r="H132" s="2012"/>
      <c r="I132" s="2013"/>
    </row>
    <row r="133" spans="1:19" ht="15.75" customHeight="1">
      <c r="A133" s="645"/>
      <c r="B133" s="645"/>
      <c r="C133" s="645"/>
      <c r="D133" s="645"/>
      <c r="E133" s="645"/>
      <c r="F133" s="645"/>
      <c r="G133" s="645"/>
      <c r="H133" s="645"/>
      <c r="I133" s="645"/>
    </row>
    <row r="134" spans="1:19" s="498" customFormat="1" ht="24.6">
      <c r="A134" s="471" t="s">
        <v>980</v>
      </c>
      <c r="B134" s="470"/>
      <c r="C134" s="372"/>
      <c r="D134" s="470"/>
      <c r="E134" s="470"/>
      <c r="F134" s="470"/>
      <c r="G134" s="470"/>
      <c r="H134" s="470"/>
      <c r="I134" s="470"/>
      <c r="J134" s="82"/>
      <c r="K134" s="82"/>
      <c r="L134" s="82"/>
      <c r="M134" s="82"/>
      <c r="N134" s="82"/>
      <c r="O134" s="82"/>
      <c r="P134" s="82"/>
      <c r="Q134" s="82"/>
      <c r="R134" s="82"/>
      <c r="S134" s="82"/>
    </row>
    <row r="135" spans="1:19" s="498" customFormat="1" ht="21" customHeight="1">
      <c r="A135" s="471" t="s">
        <v>1363</v>
      </c>
      <c r="B135" s="470"/>
      <c r="C135" s="470"/>
      <c r="D135" s="470"/>
      <c r="E135" s="470"/>
      <c r="F135" s="470"/>
      <c r="G135" s="470"/>
      <c r="H135" s="470"/>
      <c r="I135" s="470"/>
      <c r="J135" s="82"/>
      <c r="K135" s="82"/>
      <c r="L135" s="82"/>
      <c r="M135" s="82"/>
      <c r="N135" s="82"/>
      <c r="O135" s="82"/>
      <c r="P135" s="82"/>
      <c r="Q135" s="82"/>
      <c r="R135" s="82"/>
      <c r="S135" s="82"/>
    </row>
    <row r="136" spans="1:19" ht="17.399999999999999" hidden="1" thickBot="1"/>
    <row r="137" spans="1:19" ht="15" hidden="1" customHeight="1">
      <c r="A137" s="2005" t="s">
        <v>705</v>
      </c>
      <c r="B137" s="2006"/>
      <c r="C137" s="2006"/>
      <c r="D137" s="2006"/>
      <c r="E137" s="2006"/>
      <c r="F137" s="2006"/>
      <c r="G137" s="2006"/>
      <c r="H137" s="2006"/>
      <c r="I137" s="2007"/>
    </row>
    <row r="138" spans="1:19" ht="15" hidden="1" customHeight="1">
      <c r="A138" s="2008"/>
      <c r="B138" s="2009"/>
      <c r="C138" s="2009"/>
      <c r="D138" s="2009"/>
      <c r="E138" s="2009"/>
      <c r="F138" s="2009"/>
      <c r="G138" s="2009"/>
      <c r="H138" s="2009"/>
      <c r="I138" s="2010"/>
    </row>
    <row r="139" spans="1:19" ht="15" hidden="1" customHeight="1">
      <c r="A139" s="2008"/>
      <c r="B139" s="2009"/>
      <c r="C139" s="2009"/>
      <c r="D139" s="2009"/>
      <c r="E139" s="2009"/>
      <c r="F139" s="2009"/>
      <c r="G139" s="2009"/>
      <c r="H139" s="2009"/>
      <c r="I139" s="2010"/>
    </row>
    <row r="140" spans="1:19" ht="15" hidden="1" customHeight="1">
      <c r="A140" s="2008"/>
      <c r="B140" s="2009"/>
      <c r="C140" s="2009"/>
      <c r="D140" s="2009"/>
      <c r="E140" s="2009"/>
      <c r="F140" s="2009"/>
      <c r="G140" s="2009"/>
      <c r="H140" s="2009"/>
      <c r="I140" s="2010"/>
    </row>
    <row r="141" spans="1:19" ht="15" hidden="1" customHeight="1">
      <c r="A141" s="2008"/>
      <c r="B141" s="2009"/>
      <c r="C141" s="2009"/>
      <c r="D141" s="2009"/>
      <c r="E141" s="2009"/>
      <c r="F141" s="2009"/>
      <c r="G141" s="2009"/>
      <c r="H141" s="2009"/>
      <c r="I141" s="2010"/>
    </row>
    <row r="142" spans="1:19" ht="15" hidden="1" customHeight="1">
      <c r="A142" s="2008"/>
      <c r="B142" s="2009"/>
      <c r="C142" s="2009"/>
      <c r="D142" s="2009"/>
      <c r="E142" s="2009"/>
      <c r="F142" s="2009"/>
      <c r="G142" s="2009"/>
      <c r="H142" s="2009"/>
      <c r="I142" s="2010"/>
    </row>
    <row r="143" spans="1:19" ht="15" hidden="1" customHeight="1">
      <c r="A143" s="2008"/>
      <c r="B143" s="2009"/>
      <c r="C143" s="2009"/>
      <c r="D143" s="2009"/>
      <c r="E143" s="2009"/>
      <c r="F143" s="2009"/>
      <c r="G143" s="2009"/>
      <c r="H143" s="2009"/>
      <c r="I143" s="2010"/>
    </row>
    <row r="144" spans="1:19" ht="15" hidden="1" customHeight="1">
      <c r="A144" s="2008"/>
      <c r="B144" s="2009"/>
      <c r="C144" s="2009"/>
      <c r="D144" s="2009"/>
      <c r="E144" s="2009"/>
      <c r="F144" s="2009"/>
      <c r="G144" s="2009"/>
      <c r="H144" s="2009"/>
      <c r="I144" s="2010"/>
    </row>
    <row r="145" spans="1:9" ht="15" hidden="1" customHeight="1">
      <c r="A145" s="2008"/>
      <c r="B145" s="2009"/>
      <c r="C145" s="2009"/>
      <c r="D145" s="2009"/>
      <c r="E145" s="2009"/>
      <c r="F145" s="2009"/>
      <c r="G145" s="2009"/>
      <c r="H145" s="2009"/>
      <c r="I145" s="2010"/>
    </row>
    <row r="146" spans="1:9" ht="15" hidden="1" customHeight="1">
      <c r="A146" s="2008"/>
      <c r="B146" s="2009"/>
      <c r="C146" s="2009"/>
      <c r="D146" s="2009"/>
      <c r="E146" s="2009"/>
      <c r="F146" s="2009"/>
      <c r="G146" s="2009"/>
      <c r="H146" s="2009"/>
      <c r="I146" s="2010"/>
    </row>
    <row r="147" spans="1:9" ht="15" hidden="1" customHeight="1">
      <c r="A147" s="2008"/>
      <c r="B147" s="2009"/>
      <c r="C147" s="2009"/>
      <c r="D147" s="2009"/>
      <c r="E147" s="2009"/>
      <c r="F147" s="2009"/>
      <c r="G147" s="2009"/>
      <c r="H147" s="2009"/>
      <c r="I147" s="2010"/>
    </row>
    <row r="148" spans="1:9" ht="15" hidden="1" customHeight="1">
      <c r="A148" s="2008"/>
      <c r="B148" s="2009"/>
      <c r="C148" s="2009"/>
      <c r="D148" s="2009"/>
      <c r="E148" s="2009"/>
      <c r="F148" s="2009"/>
      <c r="G148" s="2009"/>
      <c r="H148" s="2009"/>
      <c r="I148" s="2010"/>
    </row>
    <row r="149" spans="1:9" ht="15" hidden="1" customHeight="1">
      <c r="A149" s="2008"/>
      <c r="B149" s="2009"/>
      <c r="C149" s="2009"/>
      <c r="D149" s="2009"/>
      <c r="E149" s="2009"/>
      <c r="F149" s="2009"/>
      <c r="G149" s="2009"/>
      <c r="H149" s="2009"/>
      <c r="I149" s="2010"/>
    </row>
    <row r="150" spans="1:9" ht="15" hidden="1" customHeight="1">
      <c r="A150" s="2008"/>
      <c r="B150" s="2009"/>
      <c r="C150" s="2009"/>
      <c r="D150" s="2009"/>
      <c r="E150" s="2009"/>
      <c r="F150" s="2009"/>
      <c r="G150" s="2009"/>
      <c r="H150" s="2009"/>
      <c r="I150" s="2010"/>
    </row>
    <row r="151" spans="1:9" ht="15" hidden="1" customHeight="1">
      <c r="A151" s="2008"/>
      <c r="B151" s="2009"/>
      <c r="C151" s="2009"/>
      <c r="D151" s="2009"/>
      <c r="E151" s="2009"/>
      <c r="F151" s="2009"/>
      <c r="G151" s="2009"/>
      <c r="H151" s="2009"/>
      <c r="I151" s="2010"/>
    </row>
    <row r="152" spans="1:9" ht="15" hidden="1" customHeight="1">
      <c r="A152" s="2008"/>
      <c r="B152" s="2009"/>
      <c r="C152" s="2009"/>
      <c r="D152" s="2009"/>
      <c r="E152" s="2009"/>
      <c r="F152" s="2009"/>
      <c r="G152" s="2009"/>
      <c r="H152" s="2009"/>
      <c r="I152" s="2010"/>
    </row>
    <row r="153" spans="1:9" ht="15" hidden="1" customHeight="1">
      <c r="A153" s="2008"/>
      <c r="B153" s="2009"/>
      <c r="C153" s="2009"/>
      <c r="D153" s="2009"/>
      <c r="E153" s="2009"/>
      <c r="F153" s="2009"/>
      <c r="G153" s="2009"/>
      <c r="H153" s="2009"/>
      <c r="I153" s="2010"/>
    </row>
    <row r="154" spans="1:9" ht="15" hidden="1" customHeight="1">
      <c r="A154" s="2008"/>
      <c r="B154" s="2009"/>
      <c r="C154" s="2009"/>
      <c r="D154" s="2009"/>
      <c r="E154" s="2009"/>
      <c r="F154" s="2009"/>
      <c r="G154" s="2009"/>
      <c r="H154" s="2009"/>
      <c r="I154" s="2010"/>
    </row>
    <row r="155" spans="1:9" ht="15" hidden="1" customHeight="1">
      <c r="A155" s="2008"/>
      <c r="B155" s="2009"/>
      <c r="C155" s="2009"/>
      <c r="D155" s="2009"/>
      <c r="E155" s="2009"/>
      <c r="F155" s="2009"/>
      <c r="G155" s="2009"/>
      <c r="H155" s="2009"/>
      <c r="I155" s="2010"/>
    </row>
    <row r="156" spans="1:9" ht="15" hidden="1" customHeight="1">
      <c r="A156" s="2008"/>
      <c r="B156" s="2009"/>
      <c r="C156" s="2009"/>
      <c r="D156" s="2009"/>
      <c r="E156" s="2009"/>
      <c r="F156" s="2009"/>
      <c r="G156" s="2009"/>
      <c r="H156" s="2009"/>
      <c r="I156" s="2010"/>
    </row>
    <row r="157" spans="1:9" ht="15" hidden="1" customHeight="1">
      <c r="A157" s="2008"/>
      <c r="B157" s="2009"/>
      <c r="C157" s="2009"/>
      <c r="D157" s="2009"/>
      <c r="E157" s="2009"/>
      <c r="F157" s="2009"/>
      <c r="G157" s="2009"/>
      <c r="H157" s="2009"/>
      <c r="I157" s="2010"/>
    </row>
    <row r="158" spans="1:9" ht="15" hidden="1" customHeight="1">
      <c r="A158" s="2008"/>
      <c r="B158" s="2009"/>
      <c r="C158" s="2009"/>
      <c r="D158" s="2009"/>
      <c r="E158" s="2009"/>
      <c r="F158" s="2009"/>
      <c r="G158" s="2009"/>
      <c r="H158" s="2009"/>
      <c r="I158" s="2010"/>
    </row>
    <row r="159" spans="1:9" ht="15" hidden="1" customHeight="1">
      <c r="A159" s="2008"/>
      <c r="B159" s="2009"/>
      <c r="C159" s="2009"/>
      <c r="D159" s="2009"/>
      <c r="E159" s="2009"/>
      <c r="F159" s="2009"/>
      <c r="G159" s="2009"/>
      <c r="H159" s="2009"/>
      <c r="I159" s="2010"/>
    </row>
    <row r="160" spans="1:9" ht="15" hidden="1" customHeight="1">
      <c r="A160" s="2008"/>
      <c r="B160" s="2009"/>
      <c r="C160" s="2009"/>
      <c r="D160" s="2009"/>
      <c r="E160" s="2009"/>
      <c r="F160" s="2009"/>
      <c r="G160" s="2009"/>
      <c r="H160" s="2009"/>
      <c r="I160" s="2010"/>
    </row>
    <row r="161" spans="1:9" ht="15" hidden="1" customHeight="1">
      <c r="A161" s="2008"/>
      <c r="B161" s="2009"/>
      <c r="C161" s="2009"/>
      <c r="D161" s="2009"/>
      <c r="E161" s="2009"/>
      <c r="F161" s="2009"/>
      <c r="G161" s="2009"/>
      <c r="H161" s="2009"/>
      <c r="I161" s="2010"/>
    </row>
    <row r="162" spans="1:9" ht="15" hidden="1" customHeight="1">
      <c r="A162" s="2008"/>
      <c r="B162" s="2009"/>
      <c r="C162" s="2009"/>
      <c r="D162" s="2009"/>
      <c r="E162" s="2009"/>
      <c r="F162" s="2009"/>
      <c r="G162" s="2009"/>
      <c r="H162" s="2009"/>
      <c r="I162" s="2010"/>
    </row>
    <row r="163" spans="1:9" ht="15" hidden="1" customHeight="1">
      <c r="A163" s="2008"/>
      <c r="B163" s="2009"/>
      <c r="C163" s="2009"/>
      <c r="D163" s="2009"/>
      <c r="E163" s="2009"/>
      <c r="F163" s="2009"/>
      <c r="G163" s="2009"/>
      <c r="H163" s="2009"/>
      <c r="I163" s="2010"/>
    </row>
    <row r="164" spans="1:9" ht="15" hidden="1" customHeight="1">
      <c r="A164" s="2008"/>
      <c r="B164" s="2009"/>
      <c r="C164" s="2009"/>
      <c r="D164" s="2009"/>
      <c r="E164" s="2009"/>
      <c r="F164" s="2009"/>
      <c r="G164" s="2009"/>
      <c r="H164" s="2009"/>
      <c r="I164" s="2010"/>
    </row>
    <row r="165" spans="1:9" ht="15" hidden="1" customHeight="1">
      <c r="A165" s="2008"/>
      <c r="B165" s="2009"/>
      <c r="C165" s="2009"/>
      <c r="D165" s="2009"/>
      <c r="E165" s="2009"/>
      <c r="F165" s="2009"/>
      <c r="G165" s="2009"/>
      <c r="H165" s="2009"/>
      <c r="I165" s="2010"/>
    </row>
    <row r="166" spans="1:9" ht="15" hidden="1" customHeight="1">
      <c r="A166" s="2008"/>
      <c r="B166" s="2009"/>
      <c r="C166" s="2009"/>
      <c r="D166" s="2009"/>
      <c r="E166" s="2009"/>
      <c r="F166" s="2009"/>
      <c r="G166" s="2009"/>
      <c r="H166" s="2009"/>
      <c r="I166" s="2010"/>
    </row>
    <row r="167" spans="1:9" ht="15" hidden="1" customHeight="1">
      <c r="A167" s="2008"/>
      <c r="B167" s="2009"/>
      <c r="C167" s="2009"/>
      <c r="D167" s="2009"/>
      <c r="E167" s="2009"/>
      <c r="F167" s="2009"/>
      <c r="G167" s="2009"/>
      <c r="H167" s="2009"/>
      <c r="I167" s="2010"/>
    </row>
    <row r="168" spans="1:9" ht="15" hidden="1" customHeight="1">
      <c r="A168" s="2008"/>
      <c r="B168" s="2009"/>
      <c r="C168" s="2009"/>
      <c r="D168" s="2009"/>
      <c r="E168" s="2009"/>
      <c r="F168" s="2009"/>
      <c r="G168" s="2009"/>
      <c r="H168" s="2009"/>
      <c r="I168" s="2010"/>
    </row>
    <row r="169" spans="1:9" ht="15" hidden="1" customHeight="1">
      <c r="A169" s="2008"/>
      <c r="B169" s="2009"/>
      <c r="C169" s="2009"/>
      <c r="D169" s="2009"/>
      <c r="E169" s="2009"/>
      <c r="F169" s="2009"/>
      <c r="G169" s="2009"/>
      <c r="H169" s="2009"/>
      <c r="I169" s="2010"/>
    </row>
    <row r="170" spans="1:9" ht="15" hidden="1" customHeight="1">
      <c r="A170" s="2008"/>
      <c r="B170" s="2009"/>
      <c r="C170" s="2009"/>
      <c r="D170" s="2009"/>
      <c r="E170" s="2009"/>
      <c r="F170" s="2009"/>
      <c r="G170" s="2009"/>
      <c r="H170" s="2009"/>
      <c r="I170" s="2010"/>
    </row>
    <row r="171" spans="1:9" ht="15" hidden="1" customHeight="1">
      <c r="A171" s="2008"/>
      <c r="B171" s="2009"/>
      <c r="C171" s="2009"/>
      <c r="D171" s="2009"/>
      <c r="E171" s="2009"/>
      <c r="F171" s="2009"/>
      <c r="G171" s="2009"/>
      <c r="H171" s="2009"/>
      <c r="I171" s="2010"/>
    </row>
    <row r="172" spans="1:9" ht="15" hidden="1" customHeight="1">
      <c r="A172" s="2008"/>
      <c r="B172" s="2009"/>
      <c r="C172" s="2009"/>
      <c r="D172" s="2009"/>
      <c r="E172" s="2009"/>
      <c r="F172" s="2009"/>
      <c r="G172" s="2009"/>
      <c r="H172" s="2009"/>
      <c r="I172" s="2010"/>
    </row>
    <row r="173" spans="1:9" ht="15" hidden="1" customHeight="1">
      <c r="A173" s="2008"/>
      <c r="B173" s="2009"/>
      <c r="C173" s="2009"/>
      <c r="D173" s="2009"/>
      <c r="E173" s="2009"/>
      <c r="F173" s="2009"/>
      <c r="G173" s="2009"/>
      <c r="H173" s="2009"/>
      <c r="I173" s="2010"/>
    </row>
    <row r="174" spans="1:9" ht="15" hidden="1" customHeight="1">
      <c r="A174" s="2008"/>
      <c r="B174" s="2009"/>
      <c r="C174" s="2009"/>
      <c r="D174" s="2009"/>
      <c r="E174" s="2009"/>
      <c r="F174" s="2009"/>
      <c r="G174" s="2009"/>
      <c r="H174" s="2009"/>
      <c r="I174" s="2010"/>
    </row>
    <row r="175" spans="1:9" ht="15" hidden="1" customHeight="1">
      <c r="A175" s="2008"/>
      <c r="B175" s="2009"/>
      <c r="C175" s="2009"/>
      <c r="D175" s="2009"/>
      <c r="E175" s="2009"/>
      <c r="F175" s="2009"/>
      <c r="G175" s="2009"/>
      <c r="H175" s="2009"/>
      <c r="I175" s="2010"/>
    </row>
    <row r="176" spans="1:9" ht="15" hidden="1" customHeight="1">
      <c r="A176" s="2008"/>
      <c r="B176" s="2009"/>
      <c r="C176" s="2009"/>
      <c r="D176" s="2009"/>
      <c r="E176" s="2009"/>
      <c r="F176" s="2009"/>
      <c r="G176" s="2009"/>
      <c r="H176" s="2009"/>
      <c r="I176" s="2010"/>
    </row>
    <row r="177" spans="1:19" ht="15" hidden="1" customHeight="1">
      <c r="A177" s="2008"/>
      <c r="B177" s="2009"/>
      <c r="C177" s="2009"/>
      <c r="D177" s="2009"/>
      <c r="E177" s="2009"/>
      <c r="F177" s="2009"/>
      <c r="G177" s="2009"/>
      <c r="H177" s="2009"/>
      <c r="I177" s="2010"/>
    </row>
    <row r="178" spans="1:19" ht="15.75" hidden="1" customHeight="1" thickBot="1">
      <c r="A178" s="2011"/>
      <c r="B178" s="2012"/>
      <c r="C178" s="2012"/>
      <c r="D178" s="2012"/>
      <c r="E178" s="2012"/>
      <c r="F178" s="2012"/>
      <c r="G178" s="2012"/>
      <c r="H178" s="2012"/>
      <c r="I178" s="2013"/>
    </row>
    <row r="179" spans="1:19" s="498" customFormat="1" ht="24.6" hidden="1">
      <c r="A179" s="471" t="s">
        <v>971</v>
      </c>
      <c r="B179" s="470"/>
      <c r="C179" s="372"/>
      <c r="D179" s="470"/>
      <c r="E179" s="470"/>
      <c r="F179" s="470"/>
      <c r="G179" s="470"/>
      <c r="H179" s="470"/>
      <c r="I179" s="470"/>
      <c r="J179" s="82"/>
      <c r="K179" s="82"/>
      <c r="L179" s="82"/>
      <c r="M179" s="82"/>
      <c r="N179" s="82"/>
      <c r="O179" s="82"/>
      <c r="P179" s="82"/>
      <c r="Q179" s="82"/>
      <c r="R179" s="82"/>
      <c r="S179" s="82"/>
    </row>
    <row r="180" spans="1:19" s="498" customFormat="1" ht="24.6" hidden="1">
      <c r="A180" s="471" t="s">
        <v>1362</v>
      </c>
      <c r="B180" s="470"/>
      <c r="C180" s="470"/>
      <c r="D180" s="470"/>
      <c r="E180" s="470"/>
      <c r="F180" s="470"/>
      <c r="G180" s="470"/>
      <c r="H180" s="470"/>
      <c r="I180" s="470"/>
      <c r="J180" s="82"/>
      <c r="K180" s="82"/>
      <c r="L180" s="82"/>
      <c r="M180" s="82"/>
      <c r="N180" s="82"/>
      <c r="O180" s="82"/>
      <c r="P180" s="82"/>
      <c r="Q180" s="82"/>
      <c r="R180" s="82"/>
      <c r="S180" s="82"/>
    </row>
    <row r="181" spans="1:19" s="498" customFormat="1" ht="21" hidden="1" customHeight="1" thickBot="1">
      <c r="A181" s="471"/>
      <c r="B181" s="470"/>
      <c r="C181" s="470"/>
      <c r="D181" s="470"/>
      <c r="E181" s="470"/>
      <c r="F181" s="470"/>
      <c r="G181" s="470"/>
      <c r="H181" s="470"/>
      <c r="I181" s="470"/>
      <c r="J181" s="82"/>
      <c r="K181" s="82"/>
      <c r="L181" s="82"/>
      <c r="M181" s="82"/>
      <c r="N181" s="82"/>
      <c r="O181" s="82"/>
      <c r="P181" s="82"/>
      <c r="Q181" s="82"/>
      <c r="R181" s="82"/>
      <c r="S181" s="82"/>
    </row>
    <row r="182" spans="1:19" ht="15" hidden="1" customHeight="1">
      <c r="A182" s="2005" t="s">
        <v>705</v>
      </c>
      <c r="B182" s="2006"/>
      <c r="C182" s="2006"/>
      <c r="D182" s="2006"/>
      <c r="E182" s="2006"/>
      <c r="F182" s="2006"/>
      <c r="G182" s="2006"/>
      <c r="H182" s="2006"/>
      <c r="I182" s="2007"/>
    </row>
    <row r="183" spans="1:19" ht="15" hidden="1" customHeight="1">
      <c r="A183" s="2008"/>
      <c r="B183" s="2009"/>
      <c r="C183" s="2009"/>
      <c r="D183" s="2009"/>
      <c r="E183" s="2009"/>
      <c r="F183" s="2009"/>
      <c r="G183" s="2009"/>
      <c r="H183" s="2009"/>
      <c r="I183" s="2010"/>
    </row>
    <row r="184" spans="1:19" ht="15" hidden="1" customHeight="1">
      <c r="A184" s="2008"/>
      <c r="B184" s="2009"/>
      <c r="C184" s="2009"/>
      <c r="D184" s="2009"/>
      <c r="E184" s="2009"/>
      <c r="F184" s="2009"/>
      <c r="G184" s="2009"/>
      <c r="H184" s="2009"/>
      <c r="I184" s="2010"/>
    </row>
    <row r="185" spans="1:19" ht="15" hidden="1" customHeight="1">
      <c r="A185" s="2008"/>
      <c r="B185" s="2009"/>
      <c r="C185" s="2009"/>
      <c r="D185" s="2009"/>
      <c r="E185" s="2009"/>
      <c r="F185" s="2009"/>
      <c r="G185" s="2009"/>
      <c r="H185" s="2009"/>
      <c r="I185" s="2010"/>
    </row>
    <row r="186" spans="1:19" ht="15" hidden="1" customHeight="1">
      <c r="A186" s="2008"/>
      <c r="B186" s="2009"/>
      <c r="C186" s="2009"/>
      <c r="D186" s="2009"/>
      <c r="E186" s="2009"/>
      <c r="F186" s="2009"/>
      <c r="G186" s="2009"/>
      <c r="H186" s="2009"/>
      <c r="I186" s="2010"/>
    </row>
    <row r="187" spans="1:19" ht="15" hidden="1" customHeight="1">
      <c r="A187" s="2008"/>
      <c r="B187" s="2009"/>
      <c r="C187" s="2009"/>
      <c r="D187" s="2009"/>
      <c r="E187" s="2009"/>
      <c r="F187" s="2009"/>
      <c r="G187" s="2009"/>
      <c r="H187" s="2009"/>
      <c r="I187" s="2010"/>
    </row>
    <row r="188" spans="1:19" ht="15" hidden="1" customHeight="1">
      <c r="A188" s="2008"/>
      <c r="B188" s="2009"/>
      <c r="C188" s="2009"/>
      <c r="D188" s="2009"/>
      <c r="E188" s="2009"/>
      <c r="F188" s="2009"/>
      <c r="G188" s="2009"/>
      <c r="H188" s="2009"/>
      <c r="I188" s="2010"/>
    </row>
    <row r="189" spans="1:19" ht="15" hidden="1" customHeight="1">
      <c r="A189" s="2008"/>
      <c r="B189" s="2009"/>
      <c r="C189" s="2009"/>
      <c r="D189" s="2009"/>
      <c r="E189" s="2009"/>
      <c r="F189" s="2009"/>
      <c r="G189" s="2009"/>
      <c r="H189" s="2009"/>
      <c r="I189" s="2010"/>
    </row>
    <row r="190" spans="1:19" ht="15" hidden="1" customHeight="1">
      <c r="A190" s="2008"/>
      <c r="B190" s="2009"/>
      <c r="C190" s="2009"/>
      <c r="D190" s="2009"/>
      <c r="E190" s="2009"/>
      <c r="F190" s="2009"/>
      <c r="G190" s="2009"/>
      <c r="H190" s="2009"/>
      <c r="I190" s="2010"/>
    </row>
    <row r="191" spans="1:19" ht="15" hidden="1" customHeight="1">
      <c r="A191" s="2008"/>
      <c r="B191" s="2009"/>
      <c r="C191" s="2009"/>
      <c r="D191" s="2009"/>
      <c r="E191" s="2009"/>
      <c r="F191" s="2009"/>
      <c r="G191" s="2009"/>
      <c r="H191" s="2009"/>
      <c r="I191" s="2010"/>
    </row>
    <row r="192" spans="1:19" ht="15" hidden="1" customHeight="1">
      <c r="A192" s="2008"/>
      <c r="B192" s="2009"/>
      <c r="C192" s="2009"/>
      <c r="D192" s="2009"/>
      <c r="E192" s="2009"/>
      <c r="F192" s="2009"/>
      <c r="G192" s="2009"/>
      <c r="H192" s="2009"/>
      <c r="I192" s="2010"/>
    </row>
    <row r="193" spans="1:9" ht="15" hidden="1" customHeight="1">
      <c r="A193" s="2008"/>
      <c r="B193" s="2009"/>
      <c r="C193" s="2009"/>
      <c r="D193" s="2009"/>
      <c r="E193" s="2009"/>
      <c r="F193" s="2009"/>
      <c r="G193" s="2009"/>
      <c r="H193" s="2009"/>
      <c r="I193" s="2010"/>
    </row>
    <row r="194" spans="1:9" ht="15" hidden="1" customHeight="1">
      <c r="A194" s="2008"/>
      <c r="B194" s="2009"/>
      <c r="C194" s="2009"/>
      <c r="D194" s="2009"/>
      <c r="E194" s="2009"/>
      <c r="F194" s="2009"/>
      <c r="G194" s="2009"/>
      <c r="H194" s="2009"/>
      <c r="I194" s="2010"/>
    </row>
    <row r="195" spans="1:9" ht="15" hidden="1" customHeight="1">
      <c r="A195" s="2008"/>
      <c r="B195" s="2009"/>
      <c r="C195" s="2009"/>
      <c r="D195" s="2009"/>
      <c r="E195" s="2009"/>
      <c r="F195" s="2009"/>
      <c r="G195" s="2009"/>
      <c r="H195" s="2009"/>
      <c r="I195" s="2010"/>
    </row>
    <row r="196" spans="1:9" ht="15" hidden="1" customHeight="1">
      <c r="A196" s="2008"/>
      <c r="B196" s="2009"/>
      <c r="C196" s="2009"/>
      <c r="D196" s="2009"/>
      <c r="E196" s="2009"/>
      <c r="F196" s="2009"/>
      <c r="G196" s="2009"/>
      <c r="H196" s="2009"/>
      <c r="I196" s="2010"/>
    </row>
    <row r="197" spans="1:9" ht="15" hidden="1" customHeight="1">
      <c r="A197" s="2008"/>
      <c r="B197" s="2009"/>
      <c r="C197" s="2009"/>
      <c r="D197" s="2009"/>
      <c r="E197" s="2009"/>
      <c r="F197" s="2009"/>
      <c r="G197" s="2009"/>
      <c r="H197" s="2009"/>
      <c r="I197" s="2010"/>
    </row>
    <row r="198" spans="1:9" ht="15" hidden="1" customHeight="1">
      <c r="A198" s="2008"/>
      <c r="B198" s="2009"/>
      <c r="C198" s="2009"/>
      <c r="D198" s="2009"/>
      <c r="E198" s="2009"/>
      <c r="F198" s="2009"/>
      <c r="G198" s="2009"/>
      <c r="H198" s="2009"/>
      <c r="I198" s="2010"/>
    </row>
    <row r="199" spans="1:9" ht="15" hidden="1" customHeight="1">
      <c r="A199" s="2008"/>
      <c r="B199" s="2009"/>
      <c r="C199" s="2009"/>
      <c r="D199" s="2009"/>
      <c r="E199" s="2009"/>
      <c r="F199" s="2009"/>
      <c r="G199" s="2009"/>
      <c r="H199" s="2009"/>
      <c r="I199" s="2010"/>
    </row>
    <row r="200" spans="1:9" ht="15" hidden="1" customHeight="1">
      <c r="A200" s="2008"/>
      <c r="B200" s="2009"/>
      <c r="C200" s="2009"/>
      <c r="D200" s="2009"/>
      <c r="E200" s="2009"/>
      <c r="F200" s="2009"/>
      <c r="G200" s="2009"/>
      <c r="H200" s="2009"/>
      <c r="I200" s="2010"/>
    </row>
    <row r="201" spans="1:9" ht="15" hidden="1" customHeight="1">
      <c r="A201" s="2008"/>
      <c r="B201" s="2009"/>
      <c r="C201" s="2009"/>
      <c r="D201" s="2009"/>
      <c r="E201" s="2009"/>
      <c r="F201" s="2009"/>
      <c r="G201" s="2009"/>
      <c r="H201" s="2009"/>
      <c r="I201" s="2010"/>
    </row>
    <row r="202" spans="1:9" ht="15" hidden="1" customHeight="1">
      <c r="A202" s="2008"/>
      <c r="B202" s="2009"/>
      <c r="C202" s="2009"/>
      <c r="D202" s="2009"/>
      <c r="E202" s="2009"/>
      <c r="F202" s="2009"/>
      <c r="G202" s="2009"/>
      <c r="H202" s="2009"/>
      <c r="I202" s="2010"/>
    </row>
    <row r="203" spans="1:9" ht="15" hidden="1" customHeight="1">
      <c r="A203" s="2008"/>
      <c r="B203" s="2009"/>
      <c r="C203" s="2009"/>
      <c r="D203" s="2009"/>
      <c r="E203" s="2009"/>
      <c r="F203" s="2009"/>
      <c r="G203" s="2009"/>
      <c r="H203" s="2009"/>
      <c r="I203" s="2010"/>
    </row>
    <row r="204" spans="1:9" ht="15" hidden="1" customHeight="1">
      <c r="A204" s="2008"/>
      <c r="B204" s="2009"/>
      <c r="C204" s="2009"/>
      <c r="D204" s="2009"/>
      <c r="E204" s="2009"/>
      <c r="F204" s="2009"/>
      <c r="G204" s="2009"/>
      <c r="H204" s="2009"/>
      <c r="I204" s="2010"/>
    </row>
    <row r="205" spans="1:9" ht="15" hidden="1" customHeight="1">
      <c r="A205" s="2008"/>
      <c r="B205" s="2009"/>
      <c r="C205" s="2009"/>
      <c r="D205" s="2009"/>
      <c r="E205" s="2009"/>
      <c r="F205" s="2009"/>
      <c r="G205" s="2009"/>
      <c r="H205" s="2009"/>
      <c r="I205" s="2010"/>
    </row>
    <row r="206" spans="1:9" ht="15" hidden="1" customHeight="1">
      <c r="A206" s="2008"/>
      <c r="B206" s="2009"/>
      <c r="C206" s="2009"/>
      <c r="D206" s="2009"/>
      <c r="E206" s="2009"/>
      <c r="F206" s="2009"/>
      <c r="G206" s="2009"/>
      <c r="H206" s="2009"/>
      <c r="I206" s="2010"/>
    </row>
    <row r="207" spans="1:9" ht="15" hidden="1" customHeight="1">
      <c r="A207" s="2008"/>
      <c r="B207" s="2009"/>
      <c r="C207" s="2009"/>
      <c r="D207" s="2009"/>
      <c r="E207" s="2009"/>
      <c r="F207" s="2009"/>
      <c r="G207" s="2009"/>
      <c r="H207" s="2009"/>
      <c r="I207" s="2010"/>
    </row>
    <row r="208" spans="1:9" ht="15" hidden="1" customHeight="1">
      <c r="A208" s="2008"/>
      <c r="B208" s="2009"/>
      <c r="C208" s="2009"/>
      <c r="D208" s="2009"/>
      <c r="E208" s="2009"/>
      <c r="F208" s="2009"/>
      <c r="G208" s="2009"/>
      <c r="H208" s="2009"/>
      <c r="I208" s="2010"/>
    </row>
    <row r="209" spans="1:19" ht="15" hidden="1" customHeight="1">
      <c r="A209" s="2008"/>
      <c r="B209" s="2009"/>
      <c r="C209" s="2009"/>
      <c r="D209" s="2009"/>
      <c r="E209" s="2009"/>
      <c r="F209" s="2009"/>
      <c r="G209" s="2009"/>
      <c r="H209" s="2009"/>
      <c r="I209" s="2010"/>
    </row>
    <row r="210" spans="1:19" ht="15" hidden="1" customHeight="1">
      <c r="A210" s="2008"/>
      <c r="B210" s="2009"/>
      <c r="C210" s="2009"/>
      <c r="D210" s="2009"/>
      <c r="E210" s="2009"/>
      <c r="F210" s="2009"/>
      <c r="G210" s="2009"/>
      <c r="H210" s="2009"/>
      <c r="I210" s="2010"/>
    </row>
    <row r="211" spans="1:19" ht="15" hidden="1" customHeight="1">
      <c r="A211" s="2008"/>
      <c r="B211" s="2009"/>
      <c r="C211" s="2009"/>
      <c r="D211" s="2009"/>
      <c r="E211" s="2009"/>
      <c r="F211" s="2009"/>
      <c r="G211" s="2009"/>
      <c r="H211" s="2009"/>
      <c r="I211" s="2010"/>
    </row>
    <row r="212" spans="1:19" ht="15" hidden="1" customHeight="1">
      <c r="A212" s="2008"/>
      <c r="B212" s="2009"/>
      <c r="C212" s="2009"/>
      <c r="D212" s="2009"/>
      <c r="E212" s="2009"/>
      <c r="F212" s="2009"/>
      <c r="G212" s="2009"/>
      <c r="H212" s="2009"/>
      <c r="I212" s="2010"/>
    </row>
    <row r="213" spans="1:19" ht="15" hidden="1" customHeight="1">
      <c r="A213" s="2008"/>
      <c r="B213" s="2009"/>
      <c r="C213" s="2009"/>
      <c r="D213" s="2009"/>
      <c r="E213" s="2009"/>
      <c r="F213" s="2009"/>
      <c r="G213" s="2009"/>
      <c r="H213" s="2009"/>
      <c r="I213" s="2010"/>
    </row>
    <row r="214" spans="1:19" ht="15" hidden="1" customHeight="1">
      <c r="A214" s="2008"/>
      <c r="B214" s="2009"/>
      <c r="C214" s="2009"/>
      <c r="D214" s="2009"/>
      <c r="E214" s="2009"/>
      <c r="F214" s="2009"/>
      <c r="G214" s="2009"/>
      <c r="H214" s="2009"/>
      <c r="I214" s="2010"/>
    </row>
    <row r="215" spans="1:19" ht="15" hidden="1" customHeight="1">
      <c r="A215" s="2008"/>
      <c r="B215" s="2009"/>
      <c r="C215" s="2009"/>
      <c r="D215" s="2009"/>
      <c r="E215" s="2009"/>
      <c r="F215" s="2009"/>
      <c r="G215" s="2009"/>
      <c r="H215" s="2009"/>
      <c r="I215" s="2010"/>
    </row>
    <row r="216" spans="1:19" ht="15" hidden="1" customHeight="1">
      <c r="A216" s="2008"/>
      <c r="B216" s="2009"/>
      <c r="C216" s="2009"/>
      <c r="D216" s="2009"/>
      <c r="E216" s="2009"/>
      <c r="F216" s="2009"/>
      <c r="G216" s="2009"/>
      <c r="H216" s="2009"/>
      <c r="I216" s="2010"/>
    </row>
    <row r="217" spans="1:19" ht="15" hidden="1" customHeight="1">
      <c r="A217" s="2008"/>
      <c r="B217" s="2009"/>
      <c r="C217" s="2009"/>
      <c r="D217" s="2009"/>
      <c r="E217" s="2009"/>
      <c r="F217" s="2009"/>
      <c r="G217" s="2009"/>
      <c r="H217" s="2009"/>
      <c r="I217" s="2010"/>
    </row>
    <row r="218" spans="1:19" ht="15" hidden="1" customHeight="1">
      <c r="A218" s="2008"/>
      <c r="B218" s="2009"/>
      <c r="C218" s="2009"/>
      <c r="D218" s="2009"/>
      <c r="E218" s="2009"/>
      <c r="F218" s="2009"/>
      <c r="G218" s="2009"/>
      <c r="H218" s="2009"/>
      <c r="I218" s="2010"/>
    </row>
    <row r="219" spans="1:19" ht="15" hidden="1" customHeight="1">
      <c r="A219" s="2008"/>
      <c r="B219" s="2009"/>
      <c r="C219" s="2009"/>
      <c r="D219" s="2009"/>
      <c r="E219" s="2009"/>
      <c r="F219" s="2009"/>
      <c r="G219" s="2009"/>
      <c r="H219" s="2009"/>
      <c r="I219" s="2010"/>
    </row>
    <row r="220" spans="1:19" ht="15" hidden="1" customHeight="1">
      <c r="A220" s="2008"/>
      <c r="B220" s="2009"/>
      <c r="C220" s="2009"/>
      <c r="D220" s="2009"/>
      <c r="E220" s="2009"/>
      <c r="F220" s="2009"/>
      <c r="G220" s="2009"/>
      <c r="H220" s="2009"/>
      <c r="I220" s="2010"/>
    </row>
    <row r="221" spans="1:19" ht="15" hidden="1" customHeight="1">
      <c r="A221" s="2008"/>
      <c r="B221" s="2009"/>
      <c r="C221" s="2009"/>
      <c r="D221" s="2009"/>
      <c r="E221" s="2009"/>
      <c r="F221" s="2009"/>
      <c r="G221" s="2009"/>
      <c r="H221" s="2009"/>
      <c r="I221" s="2010"/>
    </row>
    <row r="222" spans="1:19" ht="15.75" hidden="1" customHeight="1" thickBot="1">
      <c r="A222" s="2011"/>
      <c r="B222" s="2012"/>
      <c r="C222" s="2012"/>
      <c r="D222" s="2012"/>
      <c r="E222" s="2012"/>
      <c r="F222" s="2012"/>
      <c r="G222" s="2012"/>
      <c r="H222" s="2012"/>
      <c r="I222" s="2013"/>
    </row>
    <row r="223" spans="1:19" ht="15.75" hidden="1" customHeight="1">
      <c r="A223" s="645"/>
      <c r="B223" s="645"/>
      <c r="C223" s="645"/>
      <c r="D223" s="645"/>
      <c r="E223" s="645"/>
      <c r="F223" s="645"/>
      <c r="G223" s="645"/>
      <c r="H223" s="645"/>
      <c r="I223" s="645"/>
    </row>
    <row r="224" spans="1:19" s="498" customFormat="1" ht="24.6" hidden="1">
      <c r="A224" s="471" t="s">
        <v>973</v>
      </c>
      <c r="B224" s="470"/>
      <c r="C224" s="372"/>
      <c r="D224" s="470"/>
      <c r="E224" s="470"/>
      <c r="F224" s="470"/>
      <c r="G224" s="470"/>
      <c r="H224" s="470"/>
      <c r="I224" s="470"/>
      <c r="J224" s="82"/>
      <c r="K224" s="82"/>
      <c r="L224" s="82"/>
      <c r="M224" s="82"/>
      <c r="N224" s="82"/>
      <c r="O224" s="82"/>
      <c r="P224" s="82"/>
      <c r="Q224" s="82"/>
      <c r="R224" s="82"/>
      <c r="S224" s="82"/>
    </row>
    <row r="225" spans="1:19" s="498" customFormat="1" ht="21" hidden="1" customHeight="1">
      <c r="A225" s="471" t="s">
        <v>1362</v>
      </c>
      <c r="B225" s="470"/>
      <c r="C225" s="470"/>
      <c r="D225" s="470"/>
      <c r="E225" s="470"/>
      <c r="F225" s="470"/>
      <c r="G225" s="470"/>
      <c r="H225" s="470"/>
      <c r="I225" s="470"/>
      <c r="J225" s="82"/>
      <c r="K225" s="82"/>
      <c r="L225" s="82"/>
      <c r="M225" s="82"/>
      <c r="N225" s="82"/>
      <c r="O225" s="82"/>
      <c r="P225" s="82"/>
      <c r="Q225" s="82"/>
      <c r="R225" s="82"/>
      <c r="S225" s="82"/>
    </row>
    <row r="226" spans="1:19" s="498" customFormat="1" ht="21" hidden="1" customHeight="1" thickBot="1">
      <c r="A226" s="471"/>
      <c r="B226" s="470"/>
      <c r="C226" s="470"/>
      <c r="D226" s="470"/>
      <c r="E226" s="470"/>
      <c r="F226" s="470"/>
      <c r="G226" s="470"/>
      <c r="H226" s="470"/>
      <c r="I226" s="470"/>
      <c r="J226" s="82"/>
      <c r="K226" s="82"/>
      <c r="L226" s="82"/>
      <c r="M226" s="82"/>
      <c r="N226" s="82"/>
      <c r="O226" s="82"/>
      <c r="P226" s="82"/>
      <c r="Q226" s="82"/>
      <c r="R226" s="82"/>
      <c r="S226" s="82"/>
    </row>
    <row r="227" spans="1:19" ht="15" hidden="1" customHeight="1">
      <c r="A227" s="2005" t="s">
        <v>705</v>
      </c>
      <c r="B227" s="2006"/>
      <c r="C227" s="2006"/>
      <c r="D227" s="2006"/>
      <c r="E227" s="2006"/>
      <c r="F227" s="2006"/>
      <c r="G227" s="2006"/>
      <c r="H227" s="2006"/>
      <c r="I227" s="2007"/>
    </row>
    <row r="228" spans="1:19" ht="15" hidden="1" customHeight="1">
      <c r="A228" s="2008"/>
      <c r="B228" s="2009"/>
      <c r="C228" s="2009"/>
      <c r="D228" s="2009"/>
      <c r="E228" s="2009"/>
      <c r="F228" s="2009"/>
      <c r="G228" s="2009"/>
      <c r="H228" s="2009"/>
      <c r="I228" s="2010"/>
    </row>
    <row r="229" spans="1:19" ht="15" hidden="1" customHeight="1">
      <c r="A229" s="2008"/>
      <c r="B229" s="2009"/>
      <c r="C229" s="2009"/>
      <c r="D229" s="2009"/>
      <c r="E229" s="2009"/>
      <c r="F229" s="2009"/>
      <c r="G229" s="2009"/>
      <c r="H229" s="2009"/>
      <c r="I229" s="2010"/>
    </row>
    <row r="230" spans="1:19" ht="15" hidden="1" customHeight="1">
      <c r="A230" s="2008"/>
      <c r="B230" s="2009"/>
      <c r="C230" s="2009"/>
      <c r="D230" s="2009"/>
      <c r="E230" s="2009"/>
      <c r="F230" s="2009"/>
      <c r="G230" s="2009"/>
      <c r="H230" s="2009"/>
      <c r="I230" s="2010"/>
    </row>
    <row r="231" spans="1:19" ht="15" hidden="1" customHeight="1">
      <c r="A231" s="2008"/>
      <c r="B231" s="2009"/>
      <c r="C231" s="2009"/>
      <c r="D231" s="2009"/>
      <c r="E231" s="2009"/>
      <c r="F231" s="2009"/>
      <c r="G231" s="2009"/>
      <c r="H231" s="2009"/>
      <c r="I231" s="2010"/>
    </row>
    <row r="232" spans="1:19" ht="15" hidden="1" customHeight="1">
      <c r="A232" s="2008"/>
      <c r="B232" s="2009"/>
      <c r="C232" s="2009"/>
      <c r="D232" s="2009"/>
      <c r="E232" s="2009"/>
      <c r="F232" s="2009"/>
      <c r="G232" s="2009"/>
      <c r="H232" s="2009"/>
      <c r="I232" s="2010"/>
    </row>
    <row r="233" spans="1:19" ht="15" hidden="1" customHeight="1">
      <c r="A233" s="2008"/>
      <c r="B233" s="2009"/>
      <c r="C233" s="2009"/>
      <c r="D233" s="2009"/>
      <c r="E233" s="2009"/>
      <c r="F233" s="2009"/>
      <c r="G233" s="2009"/>
      <c r="H233" s="2009"/>
      <c r="I233" s="2010"/>
    </row>
    <row r="234" spans="1:19" ht="15" hidden="1" customHeight="1">
      <c r="A234" s="2008"/>
      <c r="B234" s="2009"/>
      <c r="C234" s="2009"/>
      <c r="D234" s="2009"/>
      <c r="E234" s="2009"/>
      <c r="F234" s="2009"/>
      <c r="G234" s="2009"/>
      <c r="H234" s="2009"/>
      <c r="I234" s="2010"/>
    </row>
    <row r="235" spans="1:19" ht="15" hidden="1" customHeight="1">
      <c r="A235" s="2008"/>
      <c r="B235" s="2009"/>
      <c r="C235" s="2009"/>
      <c r="D235" s="2009"/>
      <c r="E235" s="2009"/>
      <c r="F235" s="2009"/>
      <c r="G235" s="2009"/>
      <c r="H235" s="2009"/>
      <c r="I235" s="2010"/>
    </row>
    <row r="236" spans="1:19" ht="15" hidden="1" customHeight="1">
      <c r="A236" s="2008"/>
      <c r="B236" s="2009"/>
      <c r="C236" s="2009"/>
      <c r="D236" s="2009"/>
      <c r="E236" s="2009"/>
      <c r="F236" s="2009"/>
      <c r="G236" s="2009"/>
      <c r="H236" s="2009"/>
      <c r="I236" s="2010"/>
    </row>
    <row r="237" spans="1:19" ht="15" hidden="1" customHeight="1">
      <c r="A237" s="2008"/>
      <c r="B237" s="2009"/>
      <c r="C237" s="2009"/>
      <c r="D237" s="2009"/>
      <c r="E237" s="2009"/>
      <c r="F237" s="2009"/>
      <c r="G237" s="2009"/>
      <c r="H237" s="2009"/>
      <c r="I237" s="2010"/>
    </row>
    <row r="238" spans="1:19" ht="15" hidden="1" customHeight="1">
      <c r="A238" s="2008"/>
      <c r="B238" s="2009"/>
      <c r="C238" s="2009"/>
      <c r="D238" s="2009"/>
      <c r="E238" s="2009"/>
      <c r="F238" s="2009"/>
      <c r="G238" s="2009"/>
      <c r="H238" s="2009"/>
      <c r="I238" s="2010"/>
    </row>
    <row r="239" spans="1:19" ht="15" hidden="1" customHeight="1">
      <c r="A239" s="2008"/>
      <c r="B239" s="2009"/>
      <c r="C239" s="2009"/>
      <c r="D239" s="2009"/>
      <c r="E239" s="2009"/>
      <c r="F239" s="2009"/>
      <c r="G239" s="2009"/>
      <c r="H239" s="2009"/>
      <c r="I239" s="2010"/>
    </row>
    <row r="240" spans="1:19" ht="15" hidden="1" customHeight="1">
      <c r="A240" s="2008"/>
      <c r="B240" s="2009"/>
      <c r="C240" s="2009"/>
      <c r="D240" s="2009"/>
      <c r="E240" s="2009"/>
      <c r="F240" s="2009"/>
      <c r="G240" s="2009"/>
      <c r="H240" s="2009"/>
      <c r="I240" s="2010"/>
    </row>
    <row r="241" spans="1:9" ht="15" hidden="1" customHeight="1">
      <c r="A241" s="2008"/>
      <c r="B241" s="2009"/>
      <c r="C241" s="2009"/>
      <c r="D241" s="2009"/>
      <c r="E241" s="2009"/>
      <c r="F241" s="2009"/>
      <c r="G241" s="2009"/>
      <c r="H241" s="2009"/>
      <c r="I241" s="2010"/>
    </row>
    <row r="242" spans="1:9" ht="15" hidden="1" customHeight="1">
      <c r="A242" s="2008"/>
      <c r="B242" s="2009"/>
      <c r="C242" s="2009"/>
      <c r="D242" s="2009"/>
      <c r="E242" s="2009"/>
      <c r="F242" s="2009"/>
      <c r="G242" s="2009"/>
      <c r="H242" s="2009"/>
      <c r="I242" s="2010"/>
    </row>
    <row r="243" spans="1:9" ht="15" hidden="1" customHeight="1">
      <c r="A243" s="2008"/>
      <c r="B243" s="2009"/>
      <c r="C243" s="2009"/>
      <c r="D243" s="2009"/>
      <c r="E243" s="2009"/>
      <c r="F243" s="2009"/>
      <c r="G243" s="2009"/>
      <c r="H243" s="2009"/>
      <c r="I243" s="2010"/>
    </row>
    <row r="244" spans="1:9" ht="15" hidden="1" customHeight="1">
      <c r="A244" s="2008"/>
      <c r="B244" s="2009"/>
      <c r="C244" s="2009"/>
      <c r="D244" s="2009"/>
      <c r="E244" s="2009"/>
      <c r="F244" s="2009"/>
      <c r="G244" s="2009"/>
      <c r="H244" s="2009"/>
      <c r="I244" s="2010"/>
    </row>
    <row r="245" spans="1:9" ht="15" hidden="1" customHeight="1">
      <c r="A245" s="2008"/>
      <c r="B245" s="2009"/>
      <c r="C245" s="2009"/>
      <c r="D245" s="2009"/>
      <c r="E245" s="2009"/>
      <c r="F245" s="2009"/>
      <c r="G245" s="2009"/>
      <c r="H245" s="2009"/>
      <c r="I245" s="2010"/>
    </row>
    <row r="246" spans="1:9" ht="15" hidden="1" customHeight="1">
      <c r="A246" s="2008"/>
      <c r="B246" s="2009"/>
      <c r="C246" s="2009"/>
      <c r="D246" s="2009"/>
      <c r="E246" s="2009"/>
      <c r="F246" s="2009"/>
      <c r="G246" s="2009"/>
      <c r="H246" s="2009"/>
      <c r="I246" s="2010"/>
    </row>
    <row r="247" spans="1:9" ht="15" hidden="1" customHeight="1">
      <c r="A247" s="2008"/>
      <c r="B247" s="2009"/>
      <c r="C247" s="2009"/>
      <c r="D247" s="2009"/>
      <c r="E247" s="2009"/>
      <c r="F247" s="2009"/>
      <c r="G247" s="2009"/>
      <c r="H247" s="2009"/>
      <c r="I247" s="2010"/>
    </row>
    <row r="248" spans="1:9" ht="15" hidden="1" customHeight="1">
      <c r="A248" s="2008"/>
      <c r="B248" s="2009"/>
      <c r="C248" s="2009"/>
      <c r="D248" s="2009"/>
      <c r="E248" s="2009"/>
      <c r="F248" s="2009"/>
      <c r="G248" s="2009"/>
      <c r="H248" s="2009"/>
      <c r="I248" s="2010"/>
    </row>
    <row r="249" spans="1:9" ht="15" hidden="1" customHeight="1">
      <c r="A249" s="2008"/>
      <c r="B249" s="2009"/>
      <c r="C249" s="2009"/>
      <c r="D249" s="2009"/>
      <c r="E249" s="2009"/>
      <c r="F249" s="2009"/>
      <c r="G249" s="2009"/>
      <c r="H249" s="2009"/>
      <c r="I249" s="2010"/>
    </row>
    <row r="250" spans="1:9" ht="15" hidden="1" customHeight="1">
      <c r="A250" s="2008"/>
      <c r="B250" s="2009"/>
      <c r="C250" s="2009"/>
      <c r="D250" s="2009"/>
      <c r="E250" s="2009"/>
      <c r="F250" s="2009"/>
      <c r="G250" s="2009"/>
      <c r="H250" s="2009"/>
      <c r="I250" s="2010"/>
    </row>
    <row r="251" spans="1:9" ht="15" hidden="1" customHeight="1">
      <c r="A251" s="2008"/>
      <c r="B251" s="2009"/>
      <c r="C251" s="2009"/>
      <c r="D251" s="2009"/>
      <c r="E251" s="2009"/>
      <c r="F251" s="2009"/>
      <c r="G251" s="2009"/>
      <c r="H251" s="2009"/>
      <c r="I251" s="2010"/>
    </row>
    <row r="252" spans="1:9" ht="15" hidden="1" customHeight="1">
      <c r="A252" s="2008"/>
      <c r="B252" s="2009"/>
      <c r="C252" s="2009"/>
      <c r="D252" s="2009"/>
      <c r="E252" s="2009"/>
      <c r="F252" s="2009"/>
      <c r="G252" s="2009"/>
      <c r="H252" s="2009"/>
      <c r="I252" s="2010"/>
    </row>
    <row r="253" spans="1:9" ht="15" hidden="1" customHeight="1">
      <c r="A253" s="2008"/>
      <c r="B253" s="2009"/>
      <c r="C253" s="2009"/>
      <c r="D253" s="2009"/>
      <c r="E253" s="2009"/>
      <c r="F253" s="2009"/>
      <c r="G253" s="2009"/>
      <c r="H253" s="2009"/>
      <c r="I253" s="2010"/>
    </row>
    <row r="254" spans="1:9" ht="15" hidden="1" customHeight="1">
      <c r="A254" s="2008"/>
      <c r="B254" s="2009"/>
      <c r="C254" s="2009"/>
      <c r="D254" s="2009"/>
      <c r="E254" s="2009"/>
      <c r="F254" s="2009"/>
      <c r="G254" s="2009"/>
      <c r="H254" s="2009"/>
      <c r="I254" s="2010"/>
    </row>
    <row r="255" spans="1:9" ht="15" hidden="1" customHeight="1">
      <c r="A255" s="2008"/>
      <c r="B255" s="2009"/>
      <c r="C255" s="2009"/>
      <c r="D255" s="2009"/>
      <c r="E255" s="2009"/>
      <c r="F255" s="2009"/>
      <c r="G255" s="2009"/>
      <c r="H255" s="2009"/>
      <c r="I255" s="2010"/>
    </row>
    <row r="256" spans="1:9" ht="15" hidden="1" customHeight="1">
      <c r="A256" s="2008"/>
      <c r="B256" s="2009"/>
      <c r="C256" s="2009"/>
      <c r="D256" s="2009"/>
      <c r="E256" s="2009"/>
      <c r="F256" s="2009"/>
      <c r="G256" s="2009"/>
      <c r="H256" s="2009"/>
      <c r="I256" s="2010"/>
    </row>
    <row r="257" spans="1:19" ht="15" hidden="1" customHeight="1">
      <c r="A257" s="2008"/>
      <c r="B257" s="2009"/>
      <c r="C257" s="2009"/>
      <c r="D257" s="2009"/>
      <c r="E257" s="2009"/>
      <c r="F257" s="2009"/>
      <c r="G257" s="2009"/>
      <c r="H257" s="2009"/>
      <c r="I257" s="2010"/>
    </row>
    <row r="258" spans="1:19" ht="15" hidden="1" customHeight="1">
      <c r="A258" s="2008"/>
      <c r="B258" s="2009"/>
      <c r="C258" s="2009"/>
      <c r="D258" s="2009"/>
      <c r="E258" s="2009"/>
      <c r="F258" s="2009"/>
      <c r="G258" s="2009"/>
      <c r="H258" s="2009"/>
      <c r="I258" s="2010"/>
    </row>
    <row r="259" spans="1:19" ht="15" hidden="1" customHeight="1">
      <c r="A259" s="2008"/>
      <c r="B259" s="2009"/>
      <c r="C259" s="2009"/>
      <c r="D259" s="2009"/>
      <c r="E259" s="2009"/>
      <c r="F259" s="2009"/>
      <c r="G259" s="2009"/>
      <c r="H259" s="2009"/>
      <c r="I259" s="2010"/>
    </row>
    <row r="260" spans="1:19" ht="15" hidden="1" customHeight="1">
      <c r="A260" s="2008"/>
      <c r="B260" s="2009"/>
      <c r="C260" s="2009"/>
      <c r="D260" s="2009"/>
      <c r="E260" s="2009"/>
      <c r="F260" s="2009"/>
      <c r="G260" s="2009"/>
      <c r="H260" s="2009"/>
      <c r="I260" s="2010"/>
    </row>
    <row r="261" spans="1:19" ht="15" hidden="1" customHeight="1">
      <c r="A261" s="2008"/>
      <c r="B261" s="2009"/>
      <c r="C261" s="2009"/>
      <c r="D261" s="2009"/>
      <c r="E261" s="2009"/>
      <c r="F261" s="2009"/>
      <c r="G261" s="2009"/>
      <c r="H261" s="2009"/>
      <c r="I261" s="2010"/>
    </row>
    <row r="262" spans="1:19" ht="15" hidden="1" customHeight="1">
      <c r="A262" s="2008"/>
      <c r="B262" s="2009"/>
      <c r="C262" s="2009"/>
      <c r="D262" s="2009"/>
      <c r="E262" s="2009"/>
      <c r="F262" s="2009"/>
      <c r="G262" s="2009"/>
      <c r="H262" s="2009"/>
      <c r="I262" s="2010"/>
    </row>
    <row r="263" spans="1:19" ht="15" hidden="1" customHeight="1">
      <c r="A263" s="2008"/>
      <c r="B263" s="2009"/>
      <c r="C263" s="2009"/>
      <c r="D263" s="2009"/>
      <c r="E263" s="2009"/>
      <c r="F263" s="2009"/>
      <c r="G263" s="2009"/>
      <c r="H263" s="2009"/>
      <c r="I263" s="2010"/>
    </row>
    <row r="264" spans="1:19" ht="15" hidden="1" customHeight="1">
      <c r="A264" s="2008"/>
      <c r="B264" s="2009"/>
      <c r="C264" s="2009"/>
      <c r="D264" s="2009"/>
      <c r="E264" s="2009"/>
      <c r="F264" s="2009"/>
      <c r="G264" s="2009"/>
      <c r="H264" s="2009"/>
      <c r="I264" s="2010"/>
    </row>
    <row r="265" spans="1:19" ht="15" hidden="1" customHeight="1">
      <c r="A265" s="2008"/>
      <c r="B265" s="2009"/>
      <c r="C265" s="2009"/>
      <c r="D265" s="2009"/>
      <c r="E265" s="2009"/>
      <c r="F265" s="2009"/>
      <c r="G265" s="2009"/>
      <c r="H265" s="2009"/>
      <c r="I265" s="2010"/>
    </row>
    <row r="266" spans="1:19" ht="15" hidden="1" customHeight="1">
      <c r="A266" s="2008"/>
      <c r="B266" s="2009"/>
      <c r="C266" s="2009"/>
      <c r="D266" s="2009"/>
      <c r="E266" s="2009"/>
      <c r="F266" s="2009"/>
      <c r="G266" s="2009"/>
      <c r="H266" s="2009"/>
      <c r="I266" s="2010"/>
    </row>
    <row r="267" spans="1:19" ht="15.75" hidden="1" customHeight="1" thickBot="1">
      <c r="A267" s="2011"/>
      <c r="B267" s="2012"/>
      <c r="C267" s="2012"/>
      <c r="D267" s="2012"/>
      <c r="E267" s="2012"/>
      <c r="F267" s="2012"/>
      <c r="G267" s="2012"/>
      <c r="H267" s="2012"/>
      <c r="I267" s="2013"/>
    </row>
    <row r="268" spans="1:19" ht="15.75" hidden="1" customHeight="1">
      <c r="A268" s="645"/>
      <c r="B268" s="645"/>
      <c r="C268" s="645"/>
      <c r="D268" s="645"/>
      <c r="E268" s="645"/>
      <c r="F268" s="645"/>
      <c r="G268" s="645"/>
      <c r="H268" s="645"/>
      <c r="I268" s="645"/>
    </row>
    <row r="269" spans="1:19" s="498" customFormat="1" ht="24.6" hidden="1">
      <c r="A269" s="471" t="s">
        <v>980</v>
      </c>
      <c r="B269" s="470"/>
      <c r="C269" s="372"/>
      <c r="D269" s="470"/>
      <c r="E269" s="470"/>
      <c r="F269" s="470"/>
      <c r="G269" s="470"/>
      <c r="H269" s="470"/>
      <c r="I269" s="470"/>
      <c r="J269" s="82"/>
      <c r="K269" s="82"/>
      <c r="L269" s="82"/>
      <c r="M269" s="82"/>
      <c r="N269" s="82"/>
      <c r="O269" s="82"/>
      <c r="P269" s="82"/>
      <c r="Q269" s="82"/>
      <c r="R269" s="82"/>
      <c r="S269" s="82"/>
    </row>
    <row r="270" spans="1:19" s="498" customFormat="1" ht="21" hidden="1" customHeight="1">
      <c r="A270" s="471" t="s">
        <v>1362</v>
      </c>
      <c r="B270" s="470"/>
      <c r="C270" s="470"/>
      <c r="D270" s="470"/>
      <c r="E270" s="470"/>
      <c r="F270" s="470"/>
      <c r="G270" s="470"/>
      <c r="H270" s="470"/>
      <c r="I270" s="470"/>
      <c r="J270" s="82"/>
      <c r="K270" s="82"/>
      <c r="L270" s="82"/>
      <c r="M270" s="82"/>
      <c r="N270" s="82"/>
      <c r="O270" s="82"/>
      <c r="P270" s="82"/>
      <c r="Q270" s="82"/>
      <c r="R270" s="82"/>
      <c r="S270" s="82"/>
    </row>
    <row r="271" spans="1:19" s="498" customFormat="1" ht="21" customHeight="1" thickBot="1">
      <c r="A271" s="471"/>
      <c r="B271" s="470"/>
      <c r="C271" s="470"/>
      <c r="D271" s="470"/>
      <c r="E271" s="470"/>
      <c r="F271" s="470"/>
      <c r="G271" s="470"/>
      <c r="H271" s="470"/>
      <c r="I271" s="470"/>
      <c r="J271" s="82"/>
      <c r="K271" s="82"/>
      <c r="L271" s="82"/>
      <c r="M271" s="82"/>
      <c r="N271" s="82"/>
      <c r="O271" s="82"/>
      <c r="P271" s="82"/>
      <c r="Q271" s="82"/>
      <c r="R271" s="82"/>
      <c r="S271" s="82"/>
    </row>
    <row r="272" spans="1:19" ht="15" customHeight="1">
      <c r="A272" s="2005" t="s">
        <v>705</v>
      </c>
      <c r="B272" s="2006"/>
      <c r="C272" s="2006"/>
      <c r="D272" s="2006"/>
      <c r="E272" s="2006"/>
      <c r="F272" s="2006"/>
      <c r="G272" s="2006"/>
      <c r="H272" s="2006"/>
      <c r="I272" s="2007"/>
    </row>
    <row r="273" spans="1:9" ht="15" customHeight="1">
      <c r="A273" s="2008"/>
      <c r="B273" s="2009"/>
      <c r="C273" s="2009"/>
      <c r="D273" s="2009"/>
      <c r="E273" s="2009"/>
      <c r="F273" s="2009"/>
      <c r="G273" s="2009"/>
      <c r="H273" s="2009"/>
      <c r="I273" s="2010"/>
    </row>
    <row r="274" spans="1:9" ht="15" customHeight="1">
      <c r="A274" s="2008"/>
      <c r="B274" s="2009"/>
      <c r="C274" s="2009"/>
      <c r="D274" s="2009"/>
      <c r="E274" s="2009"/>
      <c r="F274" s="2009"/>
      <c r="G274" s="2009"/>
      <c r="H274" s="2009"/>
      <c r="I274" s="2010"/>
    </row>
    <row r="275" spans="1:9" ht="15" customHeight="1">
      <c r="A275" s="2008"/>
      <c r="B275" s="2009"/>
      <c r="C275" s="2009"/>
      <c r="D275" s="2009"/>
      <c r="E275" s="2009"/>
      <c r="F275" s="2009"/>
      <c r="G275" s="2009"/>
      <c r="H275" s="2009"/>
      <c r="I275" s="2010"/>
    </row>
    <row r="276" spans="1:9" ht="15" customHeight="1">
      <c r="A276" s="2008"/>
      <c r="B276" s="2009"/>
      <c r="C276" s="2009"/>
      <c r="D276" s="2009"/>
      <c r="E276" s="2009"/>
      <c r="F276" s="2009"/>
      <c r="G276" s="2009"/>
      <c r="H276" s="2009"/>
      <c r="I276" s="2010"/>
    </row>
    <row r="277" spans="1:9" ht="15" customHeight="1">
      <c r="A277" s="2008"/>
      <c r="B277" s="2009"/>
      <c r="C277" s="2009"/>
      <c r="D277" s="2009"/>
      <c r="E277" s="2009"/>
      <c r="F277" s="2009"/>
      <c r="G277" s="2009"/>
      <c r="H277" s="2009"/>
      <c r="I277" s="2010"/>
    </row>
    <row r="278" spans="1:9" ht="15" customHeight="1">
      <c r="A278" s="2008"/>
      <c r="B278" s="2009"/>
      <c r="C278" s="2009"/>
      <c r="D278" s="2009"/>
      <c r="E278" s="2009"/>
      <c r="F278" s="2009"/>
      <c r="G278" s="2009"/>
      <c r="H278" s="2009"/>
      <c r="I278" s="2010"/>
    </row>
    <row r="279" spans="1:9" ht="15" customHeight="1">
      <c r="A279" s="2008"/>
      <c r="B279" s="2009"/>
      <c r="C279" s="2009"/>
      <c r="D279" s="2009"/>
      <c r="E279" s="2009"/>
      <c r="F279" s="2009"/>
      <c r="G279" s="2009"/>
      <c r="H279" s="2009"/>
      <c r="I279" s="2010"/>
    </row>
    <row r="280" spans="1:9" ht="15" customHeight="1">
      <c r="A280" s="2008"/>
      <c r="B280" s="2009"/>
      <c r="C280" s="2009"/>
      <c r="D280" s="2009"/>
      <c r="E280" s="2009"/>
      <c r="F280" s="2009"/>
      <c r="G280" s="2009"/>
      <c r="H280" s="2009"/>
      <c r="I280" s="2010"/>
    </row>
    <row r="281" spans="1:9" ht="15" customHeight="1">
      <c r="A281" s="2008"/>
      <c r="B281" s="2009"/>
      <c r="C281" s="2009"/>
      <c r="D281" s="2009"/>
      <c r="E281" s="2009"/>
      <c r="F281" s="2009"/>
      <c r="G281" s="2009"/>
      <c r="H281" s="2009"/>
      <c r="I281" s="2010"/>
    </row>
    <row r="282" spans="1:9" ht="15" customHeight="1">
      <c r="A282" s="2008"/>
      <c r="B282" s="2009"/>
      <c r="C282" s="2009"/>
      <c r="D282" s="2009"/>
      <c r="E282" s="2009"/>
      <c r="F282" s="2009"/>
      <c r="G282" s="2009"/>
      <c r="H282" s="2009"/>
      <c r="I282" s="2010"/>
    </row>
    <row r="283" spans="1:9" ht="15" customHeight="1">
      <c r="A283" s="2008"/>
      <c r="B283" s="2009"/>
      <c r="C283" s="2009"/>
      <c r="D283" s="2009"/>
      <c r="E283" s="2009"/>
      <c r="F283" s="2009"/>
      <c r="G283" s="2009"/>
      <c r="H283" s="2009"/>
      <c r="I283" s="2010"/>
    </row>
    <row r="284" spans="1:9" ht="15" customHeight="1">
      <c r="A284" s="2008"/>
      <c r="B284" s="2009"/>
      <c r="C284" s="2009"/>
      <c r="D284" s="2009"/>
      <c r="E284" s="2009"/>
      <c r="F284" s="2009"/>
      <c r="G284" s="2009"/>
      <c r="H284" s="2009"/>
      <c r="I284" s="2010"/>
    </row>
    <row r="285" spans="1:9" ht="15" customHeight="1">
      <c r="A285" s="2008"/>
      <c r="B285" s="2009"/>
      <c r="C285" s="2009"/>
      <c r="D285" s="2009"/>
      <c r="E285" s="2009"/>
      <c r="F285" s="2009"/>
      <c r="G285" s="2009"/>
      <c r="H285" s="2009"/>
      <c r="I285" s="2010"/>
    </row>
    <row r="286" spans="1:9" ht="15" customHeight="1">
      <c r="A286" s="2008"/>
      <c r="B286" s="2009"/>
      <c r="C286" s="2009"/>
      <c r="D286" s="2009"/>
      <c r="E286" s="2009"/>
      <c r="F286" s="2009"/>
      <c r="G286" s="2009"/>
      <c r="H286" s="2009"/>
      <c r="I286" s="2010"/>
    </row>
    <row r="287" spans="1:9" ht="15" customHeight="1">
      <c r="A287" s="2008"/>
      <c r="B287" s="2009"/>
      <c r="C287" s="2009"/>
      <c r="D287" s="2009"/>
      <c r="E287" s="2009"/>
      <c r="F287" s="2009"/>
      <c r="G287" s="2009"/>
      <c r="H287" s="2009"/>
      <c r="I287" s="2010"/>
    </row>
    <row r="288" spans="1:9" ht="15" customHeight="1">
      <c r="A288" s="2008"/>
      <c r="B288" s="2009"/>
      <c r="C288" s="2009"/>
      <c r="D288" s="2009"/>
      <c r="E288" s="2009"/>
      <c r="F288" s="2009"/>
      <c r="G288" s="2009"/>
      <c r="H288" s="2009"/>
      <c r="I288" s="2010"/>
    </row>
    <row r="289" spans="1:9" ht="15" customHeight="1">
      <c r="A289" s="2008"/>
      <c r="B289" s="2009"/>
      <c r="C289" s="2009"/>
      <c r="D289" s="2009"/>
      <c r="E289" s="2009"/>
      <c r="F289" s="2009"/>
      <c r="G289" s="2009"/>
      <c r="H289" s="2009"/>
      <c r="I289" s="2010"/>
    </row>
    <row r="290" spans="1:9" ht="15" customHeight="1">
      <c r="A290" s="2008"/>
      <c r="B290" s="2009"/>
      <c r="C290" s="2009"/>
      <c r="D290" s="2009"/>
      <c r="E290" s="2009"/>
      <c r="F290" s="2009"/>
      <c r="G290" s="2009"/>
      <c r="H290" s="2009"/>
      <c r="I290" s="2010"/>
    </row>
    <row r="291" spans="1:9" ht="15" customHeight="1">
      <c r="A291" s="2008"/>
      <c r="B291" s="2009"/>
      <c r="C291" s="2009"/>
      <c r="D291" s="2009"/>
      <c r="E291" s="2009"/>
      <c r="F291" s="2009"/>
      <c r="G291" s="2009"/>
      <c r="H291" s="2009"/>
      <c r="I291" s="2010"/>
    </row>
    <row r="292" spans="1:9" ht="15" customHeight="1">
      <c r="A292" s="2008"/>
      <c r="B292" s="2009"/>
      <c r="C292" s="2009"/>
      <c r="D292" s="2009"/>
      <c r="E292" s="2009"/>
      <c r="F292" s="2009"/>
      <c r="G292" s="2009"/>
      <c r="H292" s="2009"/>
      <c r="I292" s="2010"/>
    </row>
    <row r="293" spans="1:9" ht="15" customHeight="1">
      <c r="A293" s="2008"/>
      <c r="B293" s="2009"/>
      <c r="C293" s="2009"/>
      <c r="D293" s="2009"/>
      <c r="E293" s="2009"/>
      <c r="F293" s="2009"/>
      <c r="G293" s="2009"/>
      <c r="H293" s="2009"/>
      <c r="I293" s="2010"/>
    </row>
    <row r="294" spans="1:9" ht="15" customHeight="1">
      <c r="A294" s="2008"/>
      <c r="B294" s="2009"/>
      <c r="C294" s="2009"/>
      <c r="D294" s="2009"/>
      <c r="E294" s="2009"/>
      <c r="F294" s="2009"/>
      <c r="G294" s="2009"/>
      <c r="H294" s="2009"/>
      <c r="I294" s="2010"/>
    </row>
    <row r="295" spans="1:9" ht="15" customHeight="1">
      <c r="A295" s="2008"/>
      <c r="B295" s="2009"/>
      <c r="C295" s="2009"/>
      <c r="D295" s="2009"/>
      <c r="E295" s="2009"/>
      <c r="F295" s="2009"/>
      <c r="G295" s="2009"/>
      <c r="H295" s="2009"/>
      <c r="I295" s="2010"/>
    </row>
    <row r="296" spans="1:9" ht="15" customHeight="1">
      <c r="A296" s="2008"/>
      <c r="B296" s="2009"/>
      <c r="C296" s="2009"/>
      <c r="D296" s="2009"/>
      <c r="E296" s="2009"/>
      <c r="F296" s="2009"/>
      <c r="G296" s="2009"/>
      <c r="H296" s="2009"/>
      <c r="I296" s="2010"/>
    </row>
    <row r="297" spans="1:9" ht="15" customHeight="1">
      <c r="A297" s="2008"/>
      <c r="B297" s="2009"/>
      <c r="C297" s="2009"/>
      <c r="D297" s="2009"/>
      <c r="E297" s="2009"/>
      <c r="F297" s="2009"/>
      <c r="G297" s="2009"/>
      <c r="H297" s="2009"/>
      <c r="I297" s="2010"/>
    </row>
    <row r="298" spans="1:9" ht="15" customHeight="1">
      <c r="A298" s="2008"/>
      <c r="B298" s="2009"/>
      <c r="C298" s="2009"/>
      <c r="D298" s="2009"/>
      <c r="E298" s="2009"/>
      <c r="F298" s="2009"/>
      <c r="G298" s="2009"/>
      <c r="H298" s="2009"/>
      <c r="I298" s="2010"/>
    </row>
    <row r="299" spans="1:9" ht="15" customHeight="1">
      <c r="A299" s="2008"/>
      <c r="B299" s="2009"/>
      <c r="C299" s="2009"/>
      <c r="D299" s="2009"/>
      <c r="E299" s="2009"/>
      <c r="F299" s="2009"/>
      <c r="G299" s="2009"/>
      <c r="H299" s="2009"/>
      <c r="I299" s="2010"/>
    </row>
    <row r="300" spans="1:9" ht="15" customHeight="1">
      <c r="A300" s="2008"/>
      <c r="B300" s="2009"/>
      <c r="C300" s="2009"/>
      <c r="D300" s="2009"/>
      <c r="E300" s="2009"/>
      <c r="F300" s="2009"/>
      <c r="G300" s="2009"/>
      <c r="H300" s="2009"/>
      <c r="I300" s="2010"/>
    </row>
    <row r="301" spans="1:9" ht="15" customHeight="1">
      <c r="A301" s="2008"/>
      <c r="B301" s="2009"/>
      <c r="C301" s="2009"/>
      <c r="D301" s="2009"/>
      <c r="E301" s="2009"/>
      <c r="F301" s="2009"/>
      <c r="G301" s="2009"/>
      <c r="H301" s="2009"/>
      <c r="I301" s="2010"/>
    </row>
    <row r="302" spans="1:9" ht="15" customHeight="1">
      <c r="A302" s="2008"/>
      <c r="B302" s="2009"/>
      <c r="C302" s="2009"/>
      <c r="D302" s="2009"/>
      <c r="E302" s="2009"/>
      <c r="F302" s="2009"/>
      <c r="G302" s="2009"/>
      <c r="H302" s="2009"/>
      <c r="I302" s="2010"/>
    </row>
    <row r="303" spans="1:9" ht="15" customHeight="1">
      <c r="A303" s="2008"/>
      <c r="B303" s="2009"/>
      <c r="C303" s="2009"/>
      <c r="D303" s="2009"/>
      <c r="E303" s="2009"/>
      <c r="F303" s="2009"/>
      <c r="G303" s="2009"/>
      <c r="H303" s="2009"/>
      <c r="I303" s="2010"/>
    </row>
    <row r="304" spans="1:9" ht="15" customHeight="1">
      <c r="A304" s="2008"/>
      <c r="B304" s="2009"/>
      <c r="C304" s="2009"/>
      <c r="D304" s="2009"/>
      <c r="E304" s="2009"/>
      <c r="F304" s="2009"/>
      <c r="G304" s="2009"/>
      <c r="H304" s="2009"/>
      <c r="I304" s="2010"/>
    </row>
    <row r="305" spans="1:19" ht="15" customHeight="1">
      <c r="A305" s="2008"/>
      <c r="B305" s="2009"/>
      <c r="C305" s="2009"/>
      <c r="D305" s="2009"/>
      <c r="E305" s="2009"/>
      <c r="F305" s="2009"/>
      <c r="G305" s="2009"/>
      <c r="H305" s="2009"/>
      <c r="I305" s="2010"/>
    </row>
    <row r="306" spans="1:19" ht="15" customHeight="1">
      <c r="A306" s="2008"/>
      <c r="B306" s="2009"/>
      <c r="C306" s="2009"/>
      <c r="D306" s="2009"/>
      <c r="E306" s="2009"/>
      <c r="F306" s="2009"/>
      <c r="G306" s="2009"/>
      <c r="H306" s="2009"/>
      <c r="I306" s="2010"/>
    </row>
    <row r="307" spans="1:19" ht="15" customHeight="1">
      <c r="A307" s="2008"/>
      <c r="B307" s="2009"/>
      <c r="C307" s="2009"/>
      <c r="D307" s="2009"/>
      <c r="E307" s="2009"/>
      <c r="F307" s="2009"/>
      <c r="G307" s="2009"/>
      <c r="H307" s="2009"/>
      <c r="I307" s="2010"/>
    </row>
    <row r="308" spans="1:19" ht="15" customHeight="1">
      <c r="A308" s="2008"/>
      <c r="B308" s="2009"/>
      <c r="C308" s="2009"/>
      <c r="D308" s="2009"/>
      <c r="E308" s="2009"/>
      <c r="F308" s="2009"/>
      <c r="G308" s="2009"/>
      <c r="H308" s="2009"/>
      <c r="I308" s="2010"/>
    </row>
    <row r="309" spans="1:19" ht="15" customHeight="1">
      <c r="A309" s="2008"/>
      <c r="B309" s="2009"/>
      <c r="C309" s="2009"/>
      <c r="D309" s="2009"/>
      <c r="E309" s="2009"/>
      <c r="F309" s="2009"/>
      <c r="G309" s="2009"/>
      <c r="H309" s="2009"/>
      <c r="I309" s="2010"/>
    </row>
    <row r="310" spans="1:19" ht="15" customHeight="1">
      <c r="A310" s="2008"/>
      <c r="B310" s="2009"/>
      <c r="C310" s="2009"/>
      <c r="D310" s="2009"/>
      <c r="E310" s="2009"/>
      <c r="F310" s="2009"/>
      <c r="G310" s="2009"/>
      <c r="H310" s="2009"/>
      <c r="I310" s="2010"/>
    </row>
    <row r="311" spans="1:19" ht="15" customHeight="1">
      <c r="A311" s="2008"/>
      <c r="B311" s="2009"/>
      <c r="C311" s="2009"/>
      <c r="D311" s="2009"/>
      <c r="E311" s="2009"/>
      <c r="F311" s="2009"/>
      <c r="G311" s="2009"/>
      <c r="H311" s="2009"/>
      <c r="I311" s="2010"/>
    </row>
    <row r="312" spans="1:19" ht="15.75" customHeight="1" thickBot="1">
      <c r="A312" s="2011"/>
      <c r="B312" s="2012"/>
      <c r="C312" s="2012"/>
      <c r="D312" s="2012"/>
      <c r="E312" s="2012"/>
      <c r="F312" s="2012"/>
      <c r="G312" s="2012"/>
      <c r="H312" s="2012"/>
      <c r="I312" s="2013"/>
    </row>
    <row r="313" spans="1:19" ht="15.75" customHeight="1">
      <c r="A313" s="645"/>
      <c r="B313" s="645"/>
      <c r="C313" s="645"/>
      <c r="D313" s="645"/>
      <c r="E313" s="645"/>
      <c r="F313" s="645"/>
      <c r="G313" s="645"/>
      <c r="H313" s="645"/>
      <c r="I313" s="645"/>
    </row>
    <row r="314" spans="1:19" s="498" customFormat="1" ht="24.6">
      <c r="A314" s="471" t="s">
        <v>971</v>
      </c>
      <c r="B314" s="470"/>
      <c r="C314" s="372"/>
      <c r="D314" s="470"/>
      <c r="E314" s="470"/>
      <c r="F314" s="470"/>
      <c r="G314" s="470"/>
      <c r="H314" s="470"/>
      <c r="I314" s="470"/>
      <c r="J314" s="82"/>
      <c r="K314" s="82"/>
      <c r="L314" s="82"/>
      <c r="M314" s="82"/>
      <c r="N314" s="82"/>
      <c r="O314" s="82"/>
      <c r="P314" s="82"/>
      <c r="Q314" s="82"/>
      <c r="R314" s="82"/>
      <c r="S314" s="82"/>
    </row>
    <row r="315" spans="1:19" s="498" customFormat="1" ht="24.6">
      <c r="A315" s="471" t="s">
        <v>1361</v>
      </c>
      <c r="B315" s="470"/>
      <c r="C315" s="470"/>
      <c r="D315" s="470"/>
      <c r="E315" s="470"/>
      <c r="F315" s="470"/>
      <c r="G315" s="470"/>
      <c r="H315" s="470"/>
      <c r="I315" s="470"/>
      <c r="J315" s="82"/>
      <c r="K315" s="82"/>
      <c r="L315" s="82"/>
      <c r="M315" s="82"/>
      <c r="N315" s="82"/>
      <c r="O315" s="82"/>
      <c r="P315" s="82"/>
      <c r="Q315" s="82"/>
      <c r="R315" s="82"/>
      <c r="S315" s="82"/>
    </row>
    <row r="316" spans="1:19" s="498" customFormat="1" ht="21" customHeight="1" thickBot="1">
      <c r="A316" s="471"/>
      <c r="B316" s="470"/>
      <c r="C316" s="470"/>
      <c r="D316" s="470"/>
      <c r="E316" s="470"/>
      <c r="F316" s="470"/>
      <c r="G316" s="470"/>
      <c r="H316" s="470"/>
      <c r="I316" s="470"/>
      <c r="J316" s="82"/>
      <c r="K316" s="82"/>
      <c r="L316" s="82"/>
      <c r="M316" s="82"/>
      <c r="N316" s="82"/>
      <c r="O316" s="82"/>
      <c r="P316" s="82"/>
      <c r="Q316" s="82"/>
      <c r="R316" s="82"/>
      <c r="S316" s="82"/>
    </row>
    <row r="317" spans="1:19" ht="15" customHeight="1">
      <c r="A317" s="2005" t="s">
        <v>705</v>
      </c>
      <c r="B317" s="2006"/>
      <c r="C317" s="2006"/>
      <c r="D317" s="2006"/>
      <c r="E317" s="2006"/>
      <c r="F317" s="2006"/>
      <c r="G317" s="2006"/>
      <c r="H317" s="2006"/>
      <c r="I317" s="2007"/>
    </row>
    <row r="318" spans="1:19" ht="15" customHeight="1">
      <c r="A318" s="2008"/>
      <c r="B318" s="2009"/>
      <c r="C318" s="2009"/>
      <c r="D318" s="2009"/>
      <c r="E318" s="2009"/>
      <c r="F318" s="2009"/>
      <c r="G318" s="2009"/>
      <c r="H318" s="2009"/>
      <c r="I318" s="2010"/>
    </row>
    <row r="319" spans="1:19" ht="15" customHeight="1">
      <c r="A319" s="2008"/>
      <c r="B319" s="2009"/>
      <c r="C319" s="2009"/>
      <c r="D319" s="2009"/>
      <c r="E319" s="2009"/>
      <c r="F319" s="2009"/>
      <c r="G319" s="2009"/>
      <c r="H319" s="2009"/>
      <c r="I319" s="2010"/>
    </row>
    <row r="320" spans="1:19" ht="15" customHeight="1">
      <c r="A320" s="2008"/>
      <c r="B320" s="2009"/>
      <c r="C320" s="2009"/>
      <c r="D320" s="2009"/>
      <c r="E320" s="2009"/>
      <c r="F320" s="2009"/>
      <c r="G320" s="2009"/>
      <c r="H320" s="2009"/>
      <c r="I320" s="2010"/>
    </row>
    <row r="321" spans="1:9" ht="15" customHeight="1">
      <c r="A321" s="2008"/>
      <c r="B321" s="2009"/>
      <c r="C321" s="2009"/>
      <c r="D321" s="2009"/>
      <c r="E321" s="2009"/>
      <c r="F321" s="2009"/>
      <c r="G321" s="2009"/>
      <c r="H321" s="2009"/>
      <c r="I321" s="2010"/>
    </row>
    <row r="322" spans="1:9" ht="15" customHeight="1">
      <c r="A322" s="2008"/>
      <c r="B322" s="2009"/>
      <c r="C322" s="2009"/>
      <c r="D322" s="2009"/>
      <c r="E322" s="2009"/>
      <c r="F322" s="2009"/>
      <c r="G322" s="2009"/>
      <c r="H322" s="2009"/>
      <c r="I322" s="2010"/>
    </row>
    <row r="323" spans="1:9" ht="15" customHeight="1">
      <c r="A323" s="2008"/>
      <c r="B323" s="2009"/>
      <c r="C323" s="2009"/>
      <c r="D323" s="2009"/>
      <c r="E323" s="2009"/>
      <c r="F323" s="2009"/>
      <c r="G323" s="2009"/>
      <c r="H323" s="2009"/>
      <c r="I323" s="2010"/>
    </row>
    <row r="324" spans="1:9" ht="15" customHeight="1">
      <c r="A324" s="2008"/>
      <c r="B324" s="2009"/>
      <c r="C324" s="2009"/>
      <c r="D324" s="2009"/>
      <c r="E324" s="2009"/>
      <c r="F324" s="2009"/>
      <c r="G324" s="2009"/>
      <c r="H324" s="2009"/>
      <c r="I324" s="2010"/>
    </row>
    <row r="325" spans="1:9" ht="15" customHeight="1">
      <c r="A325" s="2008"/>
      <c r="B325" s="2009"/>
      <c r="C325" s="2009"/>
      <c r="D325" s="2009"/>
      <c r="E325" s="2009"/>
      <c r="F325" s="2009"/>
      <c r="G325" s="2009"/>
      <c r="H325" s="2009"/>
      <c r="I325" s="2010"/>
    </row>
    <row r="326" spans="1:9" ht="15" customHeight="1">
      <c r="A326" s="2008"/>
      <c r="B326" s="2009"/>
      <c r="C326" s="2009"/>
      <c r="D326" s="2009"/>
      <c r="E326" s="2009"/>
      <c r="F326" s="2009"/>
      <c r="G326" s="2009"/>
      <c r="H326" s="2009"/>
      <c r="I326" s="2010"/>
    </row>
    <row r="327" spans="1:9" ht="15" customHeight="1">
      <c r="A327" s="2008"/>
      <c r="B327" s="2009"/>
      <c r="C327" s="2009"/>
      <c r="D327" s="2009"/>
      <c r="E327" s="2009"/>
      <c r="F327" s="2009"/>
      <c r="G327" s="2009"/>
      <c r="H327" s="2009"/>
      <c r="I327" s="2010"/>
    </row>
    <row r="328" spans="1:9" ht="15" customHeight="1">
      <c r="A328" s="2008"/>
      <c r="B328" s="2009"/>
      <c r="C328" s="2009"/>
      <c r="D328" s="2009"/>
      <c r="E328" s="2009"/>
      <c r="F328" s="2009"/>
      <c r="G328" s="2009"/>
      <c r="H328" s="2009"/>
      <c r="I328" s="2010"/>
    </row>
    <row r="329" spans="1:9" ht="15" customHeight="1">
      <c r="A329" s="2008"/>
      <c r="B329" s="2009"/>
      <c r="C329" s="2009"/>
      <c r="D329" s="2009"/>
      <c r="E329" s="2009"/>
      <c r="F329" s="2009"/>
      <c r="G329" s="2009"/>
      <c r="H329" s="2009"/>
      <c r="I329" s="2010"/>
    </row>
    <row r="330" spans="1:9" ht="15" customHeight="1">
      <c r="A330" s="2008"/>
      <c r="B330" s="2009"/>
      <c r="C330" s="2009"/>
      <c r="D330" s="2009"/>
      <c r="E330" s="2009"/>
      <c r="F330" s="2009"/>
      <c r="G330" s="2009"/>
      <c r="H330" s="2009"/>
      <c r="I330" s="2010"/>
    </row>
    <row r="331" spans="1:9" ht="15" customHeight="1">
      <c r="A331" s="2008"/>
      <c r="B331" s="2009"/>
      <c r="C331" s="2009"/>
      <c r="D331" s="2009"/>
      <c r="E331" s="2009"/>
      <c r="F331" s="2009"/>
      <c r="G331" s="2009"/>
      <c r="H331" s="2009"/>
      <c r="I331" s="2010"/>
    </row>
    <row r="332" spans="1:9" ht="15" customHeight="1">
      <c r="A332" s="2008"/>
      <c r="B332" s="2009"/>
      <c r="C332" s="2009"/>
      <c r="D332" s="2009"/>
      <c r="E332" s="2009"/>
      <c r="F332" s="2009"/>
      <c r="G332" s="2009"/>
      <c r="H332" s="2009"/>
      <c r="I332" s="2010"/>
    </row>
    <row r="333" spans="1:9" ht="15" customHeight="1">
      <c r="A333" s="2008"/>
      <c r="B333" s="2009"/>
      <c r="C333" s="2009"/>
      <c r="D333" s="2009"/>
      <c r="E333" s="2009"/>
      <c r="F333" s="2009"/>
      <c r="G333" s="2009"/>
      <c r="H333" s="2009"/>
      <c r="I333" s="2010"/>
    </row>
    <row r="334" spans="1:9" ht="15" customHeight="1">
      <c r="A334" s="2008"/>
      <c r="B334" s="2009"/>
      <c r="C334" s="2009"/>
      <c r="D334" s="2009"/>
      <c r="E334" s="2009"/>
      <c r="F334" s="2009"/>
      <c r="G334" s="2009"/>
      <c r="H334" s="2009"/>
      <c r="I334" s="2010"/>
    </row>
    <row r="335" spans="1:9" ht="15" customHeight="1">
      <c r="A335" s="2008"/>
      <c r="B335" s="2009"/>
      <c r="C335" s="2009"/>
      <c r="D335" s="2009"/>
      <c r="E335" s="2009"/>
      <c r="F335" s="2009"/>
      <c r="G335" s="2009"/>
      <c r="H335" s="2009"/>
      <c r="I335" s="2010"/>
    </row>
    <row r="336" spans="1:9" ht="15" customHeight="1">
      <c r="A336" s="2008"/>
      <c r="B336" s="2009"/>
      <c r="C336" s="2009"/>
      <c r="D336" s="2009"/>
      <c r="E336" s="2009"/>
      <c r="F336" s="2009"/>
      <c r="G336" s="2009"/>
      <c r="H336" s="2009"/>
      <c r="I336" s="2010"/>
    </row>
    <row r="337" spans="1:9" ht="15" customHeight="1">
      <c r="A337" s="2008"/>
      <c r="B337" s="2009"/>
      <c r="C337" s="2009"/>
      <c r="D337" s="2009"/>
      <c r="E337" s="2009"/>
      <c r="F337" s="2009"/>
      <c r="G337" s="2009"/>
      <c r="H337" s="2009"/>
      <c r="I337" s="2010"/>
    </row>
    <row r="338" spans="1:9" ht="15" customHeight="1">
      <c r="A338" s="2008"/>
      <c r="B338" s="2009"/>
      <c r="C338" s="2009"/>
      <c r="D338" s="2009"/>
      <c r="E338" s="2009"/>
      <c r="F338" s="2009"/>
      <c r="G338" s="2009"/>
      <c r="H338" s="2009"/>
      <c r="I338" s="2010"/>
    </row>
    <row r="339" spans="1:9" ht="15" customHeight="1">
      <c r="A339" s="2008"/>
      <c r="B339" s="2009"/>
      <c r="C339" s="2009"/>
      <c r="D339" s="2009"/>
      <c r="E339" s="2009"/>
      <c r="F339" s="2009"/>
      <c r="G339" s="2009"/>
      <c r="H339" s="2009"/>
      <c r="I339" s="2010"/>
    </row>
    <row r="340" spans="1:9" ht="15" customHeight="1">
      <c r="A340" s="2008"/>
      <c r="B340" s="2009"/>
      <c r="C340" s="2009"/>
      <c r="D340" s="2009"/>
      <c r="E340" s="2009"/>
      <c r="F340" s="2009"/>
      <c r="G340" s="2009"/>
      <c r="H340" s="2009"/>
      <c r="I340" s="2010"/>
    </row>
    <row r="341" spans="1:9" ht="15" customHeight="1">
      <c r="A341" s="2008"/>
      <c r="B341" s="2009"/>
      <c r="C341" s="2009"/>
      <c r="D341" s="2009"/>
      <c r="E341" s="2009"/>
      <c r="F341" s="2009"/>
      <c r="G341" s="2009"/>
      <c r="H341" s="2009"/>
      <c r="I341" s="2010"/>
    </row>
    <row r="342" spans="1:9" ht="15" customHeight="1">
      <c r="A342" s="2008"/>
      <c r="B342" s="2009"/>
      <c r="C342" s="2009"/>
      <c r="D342" s="2009"/>
      <c r="E342" s="2009"/>
      <c r="F342" s="2009"/>
      <c r="G342" s="2009"/>
      <c r="H342" s="2009"/>
      <c r="I342" s="2010"/>
    </row>
    <row r="343" spans="1:9" ht="15" customHeight="1">
      <c r="A343" s="2008"/>
      <c r="B343" s="2009"/>
      <c r="C343" s="2009"/>
      <c r="D343" s="2009"/>
      <c r="E343" s="2009"/>
      <c r="F343" s="2009"/>
      <c r="G343" s="2009"/>
      <c r="H343" s="2009"/>
      <c r="I343" s="2010"/>
    </row>
    <row r="344" spans="1:9" ht="15" customHeight="1">
      <c r="A344" s="2008"/>
      <c r="B344" s="2009"/>
      <c r="C344" s="2009"/>
      <c r="D344" s="2009"/>
      <c r="E344" s="2009"/>
      <c r="F344" s="2009"/>
      <c r="G344" s="2009"/>
      <c r="H344" s="2009"/>
      <c r="I344" s="2010"/>
    </row>
    <row r="345" spans="1:9" ht="15" customHeight="1">
      <c r="A345" s="2008"/>
      <c r="B345" s="2009"/>
      <c r="C345" s="2009"/>
      <c r="D345" s="2009"/>
      <c r="E345" s="2009"/>
      <c r="F345" s="2009"/>
      <c r="G345" s="2009"/>
      <c r="H345" s="2009"/>
      <c r="I345" s="2010"/>
    </row>
    <row r="346" spans="1:9" ht="15" customHeight="1">
      <c r="A346" s="2008"/>
      <c r="B346" s="2009"/>
      <c r="C346" s="2009"/>
      <c r="D346" s="2009"/>
      <c r="E346" s="2009"/>
      <c r="F346" s="2009"/>
      <c r="G346" s="2009"/>
      <c r="H346" s="2009"/>
      <c r="I346" s="2010"/>
    </row>
    <row r="347" spans="1:9" ht="15" customHeight="1">
      <c r="A347" s="2008"/>
      <c r="B347" s="2009"/>
      <c r="C347" s="2009"/>
      <c r="D347" s="2009"/>
      <c r="E347" s="2009"/>
      <c r="F347" s="2009"/>
      <c r="G347" s="2009"/>
      <c r="H347" s="2009"/>
      <c r="I347" s="2010"/>
    </row>
    <row r="348" spans="1:9" ht="15" customHeight="1">
      <c r="A348" s="2008"/>
      <c r="B348" s="2009"/>
      <c r="C348" s="2009"/>
      <c r="D348" s="2009"/>
      <c r="E348" s="2009"/>
      <c r="F348" s="2009"/>
      <c r="G348" s="2009"/>
      <c r="H348" s="2009"/>
      <c r="I348" s="2010"/>
    </row>
    <row r="349" spans="1:9" ht="15" customHeight="1">
      <c r="A349" s="2008"/>
      <c r="B349" s="2009"/>
      <c r="C349" s="2009"/>
      <c r="D349" s="2009"/>
      <c r="E349" s="2009"/>
      <c r="F349" s="2009"/>
      <c r="G349" s="2009"/>
      <c r="H349" s="2009"/>
      <c r="I349" s="2010"/>
    </row>
    <row r="350" spans="1:9" ht="15" customHeight="1">
      <c r="A350" s="2008"/>
      <c r="B350" s="2009"/>
      <c r="C350" s="2009"/>
      <c r="D350" s="2009"/>
      <c r="E350" s="2009"/>
      <c r="F350" s="2009"/>
      <c r="G350" s="2009"/>
      <c r="H350" s="2009"/>
      <c r="I350" s="2010"/>
    </row>
    <row r="351" spans="1:9" ht="15" customHeight="1">
      <c r="A351" s="2008"/>
      <c r="B351" s="2009"/>
      <c r="C351" s="2009"/>
      <c r="D351" s="2009"/>
      <c r="E351" s="2009"/>
      <c r="F351" s="2009"/>
      <c r="G351" s="2009"/>
      <c r="H351" s="2009"/>
      <c r="I351" s="2010"/>
    </row>
    <row r="352" spans="1:9" ht="15" customHeight="1">
      <c r="A352" s="2008"/>
      <c r="B352" s="2009"/>
      <c r="C352" s="2009"/>
      <c r="D352" s="2009"/>
      <c r="E352" s="2009"/>
      <c r="F352" s="2009"/>
      <c r="G352" s="2009"/>
      <c r="H352" s="2009"/>
      <c r="I352" s="2010"/>
    </row>
    <row r="353" spans="1:19" ht="15" customHeight="1">
      <c r="A353" s="2008"/>
      <c r="B353" s="2009"/>
      <c r="C353" s="2009"/>
      <c r="D353" s="2009"/>
      <c r="E353" s="2009"/>
      <c r="F353" s="2009"/>
      <c r="G353" s="2009"/>
      <c r="H353" s="2009"/>
      <c r="I353" s="2010"/>
    </row>
    <row r="354" spans="1:19" ht="15" customHeight="1">
      <c r="A354" s="2008"/>
      <c r="B354" s="2009"/>
      <c r="C354" s="2009"/>
      <c r="D354" s="2009"/>
      <c r="E354" s="2009"/>
      <c r="F354" s="2009"/>
      <c r="G354" s="2009"/>
      <c r="H354" s="2009"/>
      <c r="I354" s="2010"/>
    </row>
    <row r="355" spans="1:19" ht="15" customHeight="1">
      <c r="A355" s="2008"/>
      <c r="B355" s="2009"/>
      <c r="C355" s="2009"/>
      <c r="D355" s="2009"/>
      <c r="E355" s="2009"/>
      <c r="F355" s="2009"/>
      <c r="G355" s="2009"/>
      <c r="H355" s="2009"/>
      <c r="I355" s="2010"/>
    </row>
    <row r="356" spans="1:19" ht="15" customHeight="1">
      <c r="A356" s="2008"/>
      <c r="B356" s="2009"/>
      <c r="C356" s="2009"/>
      <c r="D356" s="2009"/>
      <c r="E356" s="2009"/>
      <c r="F356" s="2009"/>
      <c r="G356" s="2009"/>
      <c r="H356" s="2009"/>
      <c r="I356" s="2010"/>
    </row>
    <row r="357" spans="1:19" ht="15.75" customHeight="1" thickBot="1">
      <c r="A357" s="2011"/>
      <c r="B357" s="2012"/>
      <c r="C357" s="2012"/>
      <c r="D357" s="2012"/>
      <c r="E357" s="2012"/>
      <c r="F357" s="2012"/>
      <c r="G357" s="2012"/>
      <c r="H357" s="2012"/>
      <c r="I357" s="2013"/>
    </row>
    <row r="358" spans="1:19" ht="15.75" customHeight="1">
      <c r="A358" s="645"/>
      <c r="B358" s="645"/>
      <c r="C358" s="645"/>
      <c r="D358" s="645"/>
      <c r="E358" s="645"/>
      <c r="F358" s="645"/>
      <c r="G358" s="645"/>
      <c r="H358" s="645"/>
      <c r="I358" s="645"/>
    </row>
    <row r="359" spans="1:19" s="498" customFormat="1" ht="24.6">
      <c r="A359" s="471" t="s">
        <v>973</v>
      </c>
      <c r="B359" s="470"/>
      <c r="C359" s="372"/>
      <c r="D359" s="470"/>
      <c r="E359" s="470"/>
      <c r="F359" s="470"/>
      <c r="G359" s="470"/>
      <c r="H359" s="470"/>
      <c r="I359" s="470"/>
      <c r="J359" s="82"/>
      <c r="K359" s="82"/>
      <c r="L359" s="82"/>
      <c r="M359" s="82"/>
      <c r="N359" s="82"/>
      <c r="O359" s="82"/>
      <c r="P359" s="82"/>
      <c r="Q359" s="82"/>
      <c r="R359" s="82"/>
      <c r="S359" s="82"/>
    </row>
    <row r="360" spans="1:19" s="498" customFormat="1" ht="24.6">
      <c r="A360" s="471" t="s">
        <v>1361</v>
      </c>
      <c r="B360" s="470"/>
      <c r="C360" s="470"/>
      <c r="D360" s="470"/>
      <c r="E360" s="470"/>
      <c r="F360" s="470"/>
      <c r="G360" s="470"/>
      <c r="H360" s="470"/>
      <c r="I360" s="470"/>
      <c r="J360" s="82"/>
      <c r="K360" s="82"/>
      <c r="L360" s="82"/>
      <c r="M360" s="82"/>
      <c r="N360" s="82"/>
      <c r="O360" s="82"/>
      <c r="P360" s="82"/>
      <c r="Q360" s="82"/>
      <c r="R360" s="82"/>
      <c r="S360" s="82"/>
    </row>
    <row r="361" spans="1:19" s="498" customFormat="1" ht="21" customHeight="1" thickBot="1">
      <c r="A361" s="471"/>
      <c r="B361" s="470"/>
      <c r="C361" s="470"/>
      <c r="D361" s="470"/>
      <c r="E361" s="470"/>
      <c r="F361" s="470"/>
      <c r="G361" s="470"/>
      <c r="H361" s="470"/>
      <c r="I361" s="470"/>
      <c r="J361" s="82"/>
      <c r="K361" s="82"/>
      <c r="L361" s="82"/>
      <c r="M361" s="82"/>
      <c r="N361" s="82"/>
      <c r="O361" s="82"/>
      <c r="P361" s="82"/>
      <c r="Q361" s="82"/>
      <c r="R361" s="82"/>
      <c r="S361" s="82"/>
    </row>
    <row r="362" spans="1:19" ht="15" customHeight="1">
      <c r="A362" s="2005" t="s">
        <v>705</v>
      </c>
      <c r="B362" s="2006"/>
      <c r="C362" s="2006"/>
      <c r="D362" s="2006"/>
      <c r="E362" s="2006"/>
      <c r="F362" s="2006"/>
      <c r="G362" s="2006"/>
      <c r="H362" s="2006"/>
      <c r="I362" s="2007"/>
    </row>
    <row r="363" spans="1:19" ht="15" customHeight="1">
      <c r="A363" s="2008"/>
      <c r="B363" s="2009"/>
      <c r="C363" s="2009"/>
      <c r="D363" s="2009"/>
      <c r="E363" s="2009"/>
      <c r="F363" s="2009"/>
      <c r="G363" s="2009"/>
      <c r="H363" s="2009"/>
      <c r="I363" s="2010"/>
    </row>
    <row r="364" spans="1:19" ht="15" customHeight="1">
      <c r="A364" s="2008"/>
      <c r="B364" s="2009"/>
      <c r="C364" s="2009"/>
      <c r="D364" s="2009"/>
      <c r="E364" s="2009"/>
      <c r="F364" s="2009"/>
      <c r="G364" s="2009"/>
      <c r="H364" s="2009"/>
      <c r="I364" s="2010"/>
    </row>
    <row r="365" spans="1:19" ht="15" customHeight="1">
      <c r="A365" s="2008"/>
      <c r="B365" s="2009"/>
      <c r="C365" s="2009"/>
      <c r="D365" s="2009"/>
      <c r="E365" s="2009"/>
      <c r="F365" s="2009"/>
      <c r="G365" s="2009"/>
      <c r="H365" s="2009"/>
      <c r="I365" s="2010"/>
    </row>
    <row r="366" spans="1:19" ht="15" customHeight="1">
      <c r="A366" s="2008"/>
      <c r="B366" s="2009"/>
      <c r="C366" s="2009"/>
      <c r="D366" s="2009"/>
      <c r="E366" s="2009"/>
      <c r="F366" s="2009"/>
      <c r="G366" s="2009"/>
      <c r="H366" s="2009"/>
      <c r="I366" s="2010"/>
    </row>
    <row r="367" spans="1:19" ht="15" customHeight="1">
      <c r="A367" s="2008"/>
      <c r="B367" s="2009"/>
      <c r="C367" s="2009"/>
      <c r="D367" s="2009"/>
      <c r="E367" s="2009"/>
      <c r="F367" s="2009"/>
      <c r="G367" s="2009"/>
      <c r="H367" s="2009"/>
      <c r="I367" s="2010"/>
    </row>
    <row r="368" spans="1:19" ht="15" customHeight="1">
      <c r="A368" s="2008"/>
      <c r="B368" s="2009"/>
      <c r="C368" s="2009"/>
      <c r="D368" s="2009"/>
      <c r="E368" s="2009"/>
      <c r="F368" s="2009"/>
      <c r="G368" s="2009"/>
      <c r="H368" s="2009"/>
      <c r="I368" s="2010"/>
    </row>
    <row r="369" spans="1:9" ht="15" customHeight="1">
      <c r="A369" s="2008"/>
      <c r="B369" s="2009"/>
      <c r="C369" s="2009"/>
      <c r="D369" s="2009"/>
      <c r="E369" s="2009"/>
      <c r="F369" s="2009"/>
      <c r="G369" s="2009"/>
      <c r="H369" s="2009"/>
      <c r="I369" s="2010"/>
    </row>
    <row r="370" spans="1:9" ht="15" customHeight="1">
      <c r="A370" s="2008"/>
      <c r="B370" s="2009"/>
      <c r="C370" s="2009"/>
      <c r="D370" s="2009"/>
      <c r="E370" s="2009"/>
      <c r="F370" s="2009"/>
      <c r="G370" s="2009"/>
      <c r="H370" s="2009"/>
      <c r="I370" s="2010"/>
    </row>
    <row r="371" spans="1:9" ht="15" customHeight="1">
      <c r="A371" s="2008"/>
      <c r="B371" s="2009"/>
      <c r="C371" s="2009"/>
      <c r="D371" s="2009"/>
      <c r="E371" s="2009"/>
      <c r="F371" s="2009"/>
      <c r="G371" s="2009"/>
      <c r="H371" s="2009"/>
      <c r="I371" s="2010"/>
    </row>
    <row r="372" spans="1:9" ht="15" customHeight="1">
      <c r="A372" s="2008"/>
      <c r="B372" s="2009"/>
      <c r="C372" s="2009"/>
      <c r="D372" s="2009"/>
      <c r="E372" s="2009"/>
      <c r="F372" s="2009"/>
      <c r="G372" s="2009"/>
      <c r="H372" s="2009"/>
      <c r="I372" s="2010"/>
    </row>
    <row r="373" spans="1:9" ht="15" customHeight="1">
      <c r="A373" s="2008"/>
      <c r="B373" s="2009"/>
      <c r="C373" s="2009"/>
      <c r="D373" s="2009"/>
      <c r="E373" s="2009"/>
      <c r="F373" s="2009"/>
      <c r="G373" s="2009"/>
      <c r="H373" s="2009"/>
      <c r="I373" s="2010"/>
    </row>
    <row r="374" spans="1:9" ht="15" customHeight="1">
      <c r="A374" s="2008"/>
      <c r="B374" s="2009"/>
      <c r="C374" s="2009"/>
      <c r="D374" s="2009"/>
      <c r="E374" s="2009"/>
      <c r="F374" s="2009"/>
      <c r="G374" s="2009"/>
      <c r="H374" s="2009"/>
      <c r="I374" s="2010"/>
    </row>
    <row r="375" spans="1:9" ht="15" customHeight="1">
      <c r="A375" s="2008"/>
      <c r="B375" s="2009"/>
      <c r="C375" s="2009"/>
      <c r="D375" s="2009"/>
      <c r="E375" s="2009"/>
      <c r="F375" s="2009"/>
      <c r="G375" s="2009"/>
      <c r="H375" s="2009"/>
      <c r="I375" s="2010"/>
    </row>
    <row r="376" spans="1:9" ht="15" customHeight="1">
      <c r="A376" s="2008"/>
      <c r="B376" s="2009"/>
      <c r="C376" s="2009"/>
      <c r="D376" s="2009"/>
      <c r="E376" s="2009"/>
      <c r="F376" s="2009"/>
      <c r="G376" s="2009"/>
      <c r="H376" s="2009"/>
      <c r="I376" s="2010"/>
    </row>
    <row r="377" spans="1:9" ht="15" customHeight="1">
      <c r="A377" s="2008"/>
      <c r="B377" s="2009"/>
      <c r="C377" s="2009"/>
      <c r="D377" s="2009"/>
      <c r="E377" s="2009"/>
      <c r="F377" s="2009"/>
      <c r="G377" s="2009"/>
      <c r="H377" s="2009"/>
      <c r="I377" s="2010"/>
    </row>
    <row r="378" spans="1:9" ht="15" customHeight="1">
      <c r="A378" s="2008"/>
      <c r="B378" s="2009"/>
      <c r="C378" s="2009"/>
      <c r="D378" s="2009"/>
      <c r="E378" s="2009"/>
      <c r="F378" s="2009"/>
      <c r="G378" s="2009"/>
      <c r="H378" s="2009"/>
      <c r="I378" s="2010"/>
    </row>
    <row r="379" spans="1:9" ht="15" customHeight="1">
      <c r="A379" s="2008"/>
      <c r="B379" s="2009"/>
      <c r="C379" s="2009"/>
      <c r="D379" s="2009"/>
      <c r="E379" s="2009"/>
      <c r="F379" s="2009"/>
      <c r="G379" s="2009"/>
      <c r="H379" s="2009"/>
      <c r="I379" s="2010"/>
    </row>
    <row r="380" spans="1:9" ht="15" customHeight="1">
      <c r="A380" s="2008"/>
      <c r="B380" s="2009"/>
      <c r="C380" s="2009"/>
      <c r="D380" s="2009"/>
      <c r="E380" s="2009"/>
      <c r="F380" s="2009"/>
      <c r="G380" s="2009"/>
      <c r="H380" s="2009"/>
      <c r="I380" s="2010"/>
    </row>
    <row r="381" spans="1:9" ht="15" customHeight="1">
      <c r="A381" s="2008"/>
      <c r="B381" s="2009"/>
      <c r="C381" s="2009"/>
      <c r="D381" s="2009"/>
      <c r="E381" s="2009"/>
      <c r="F381" s="2009"/>
      <c r="G381" s="2009"/>
      <c r="H381" s="2009"/>
      <c r="I381" s="2010"/>
    </row>
    <row r="382" spans="1:9" ht="15" customHeight="1">
      <c r="A382" s="2008"/>
      <c r="B382" s="2009"/>
      <c r="C382" s="2009"/>
      <c r="D382" s="2009"/>
      <c r="E382" s="2009"/>
      <c r="F382" s="2009"/>
      <c r="G382" s="2009"/>
      <c r="H382" s="2009"/>
      <c r="I382" s="2010"/>
    </row>
    <row r="383" spans="1:9" ht="15" customHeight="1">
      <c r="A383" s="2008"/>
      <c r="B383" s="2009"/>
      <c r="C383" s="2009"/>
      <c r="D383" s="2009"/>
      <c r="E383" s="2009"/>
      <c r="F383" s="2009"/>
      <c r="G383" s="2009"/>
      <c r="H383" s="2009"/>
      <c r="I383" s="2010"/>
    </row>
    <row r="384" spans="1:9" ht="15" customHeight="1">
      <c r="A384" s="2008"/>
      <c r="B384" s="2009"/>
      <c r="C384" s="2009"/>
      <c r="D384" s="2009"/>
      <c r="E384" s="2009"/>
      <c r="F384" s="2009"/>
      <c r="G384" s="2009"/>
      <c r="H384" s="2009"/>
      <c r="I384" s="2010"/>
    </row>
    <row r="385" spans="1:9" ht="15" customHeight="1">
      <c r="A385" s="2008"/>
      <c r="B385" s="2009"/>
      <c r="C385" s="2009"/>
      <c r="D385" s="2009"/>
      <c r="E385" s="2009"/>
      <c r="F385" s="2009"/>
      <c r="G385" s="2009"/>
      <c r="H385" s="2009"/>
      <c r="I385" s="2010"/>
    </row>
    <row r="386" spans="1:9" ht="15" customHeight="1">
      <c r="A386" s="2008"/>
      <c r="B386" s="2009"/>
      <c r="C386" s="2009"/>
      <c r="D386" s="2009"/>
      <c r="E386" s="2009"/>
      <c r="F386" s="2009"/>
      <c r="G386" s="2009"/>
      <c r="H386" s="2009"/>
      <c r="I386" s="2010"/>
    </row>
    <row r="387" spans="1:9" ht="15" customHeight="1">
      <c r="A387" s="2008"/>
      <c r="B387" s="2009"/>
      <c r="C387" s="2009"/>
      <c r="D387" s="2009"/>
      <c r="E387" s="2009"/>
      <c r="F387" s="2009"/>
      <c r="G387" s="2009"/>
      <c r="H387" s="2009"/>
      <c r="I387" s="2010"/>
    </row>
    <row r="388" spans="1:9" ht="15" customHeight="1">
      <c r="A388" s="2008"/>
      <c r="B388" s="2009"/>
      <c r="C388" s="2009"/>
      <c r="D388" s="2009"/>
      <c r="E388" s="2009"/>
      <c r="F388" s="2009"/>
      <c r="G388" s="2009"/>
      <c r="H388" s="2009"/>
      <c r="I388" s="2010"/>
    </row>
    <row r="389" spans="1:9" ht="15" customHeight="1">
      <c r="A389" s="2008"/>
      <c r="B389" s="2009"/>
      <c r="C389" s="2009"/>
      <c r="D389" s="2009"/>
      <c r="E389" s="2009"/>
      <c r="F389" s="2009"/>
      <c r="G389" s="2009"/>
      <c r="H389" s="2009"/>
      <c r="I389" s="2010"/>
    </row>
    <row r="390" spans="1:9" ht="15" customHeight="1">
      <c r="A390" s="2008"/>
      <c r="B390" s="2009"/>
      <c r="C390" s="2009"/>
      <c r="D390" s="2009"/>
      <c r="E390" s="2009"/>
      <c r="F390" s="2009"/>
      <c r="G390" s="2009"/>
      <c r="H390" s="2009"/>
      <c r="I390" s="2010"/>
    </row>
    <row r="391" spans="1:9" ht="15" customHeight="1">
      <c r="A391" s="2008"/>
      <c r="B391" s="2009"/>
      <c r="C391" s="2009"/>
      <c r="D391" s="2009"/>
      <c r="E391" s="2009"/>
      <c r="F391" s="2009"/>
      <c r="G391" s="2009"/>
      <c r="H391" s="2009"/>
      <c r="I391" s="2010"/>
    </row>
    <row r="392" spans="1:9" ht="15" customHeight="1">
      <c r="A392" s="2008"/>
      <c r="B392" s="2009"/>
      <c r="C392" s="2009"/>
      <c r="D392" s="2009"/>
      <c r="E392" s="2009"/>
      <c r="F392" s="2009"/>
      <c r="G392" s="2009"/>
      <c r="H392" s="2009"/>
      <c r="I392" s="2010"/>
    </row>
    <row r="393" spans="1:9" ht="15" customHeight="1">
      <c r="A393" s="2008"/>
      <c r="B393" s="2009"/>
      <c r="C393" s="2009"/>
      <c r="D393" s="2009"/>
      <c r="E393" s="2009"/>
      <c r="F393" s="2009"/>
      <c r="G393" s="2009"/>
      <c r="H393" s="2009"/>
      <c r="I393" s="2010"/>
    </row>
    <row r="394" spans="1:9" ht="15" customHeight="1">
      <c r="A394" s="2008"/>
      <c r="B394" s="2009"/>
      <c r="C394" s="2009"/>
      <c r="D394" s="2009"/>
      <c r="E394" s="2009"/>
      <c r="F394" s="2009"/>
      <c r="G394" s="2009"/>
      <c r="H394" s="2009"/>
      <c r="I394" s="2010"/>
    </row>
    <row r="395" spans="1:9" ht="15" customHeight="1">
      <c r="A395" s="2008"/>
      <c r="B395" s="2009"/>
      <c r="C395" s="2009"/>
      <c r="D395" s="2009"/>
      <c r="E395" s="2009"/>
      <c r="F395" s="2009"/>
      <c r="G395" s="2009"/>
      <c r="H395" s="2009"/>
      <c r="I395" s="2010"/>
    </row>
    <row r="396" spans="1:9" ht="15" customHeight="1">
      <c r="A396" s="2008"/>
      <c r="B396" s="2009"/>
      <c r="C396" s="2009"/>
      <c r="D396" s="2009"/>
      <c r="E396" s="2009"/>
      <c r="F396" s="2009"/>
      <c r="G396" s="2009"/>
      <c r="H396" s="2009"/>
      <c r="I396" s="2010"/>
    </row>
    <row r="397" spans="1:9" ht="15" customHeight="1">
      <c r="A397" s="2008"/>
      <c r="B397" s="2009"/>
      <c r="C397" s="2009"/>
      <c r="D397" s="2009"/>
      <c r="E397" s="2009"/>
      <c r="F397" s="2009"/>
      <c r="G397" s="2009"/>
      <c r="H397" s="2009"/>
      <c r="I397" s="2010"/>
    </row>
    <row r="398" spans="1:9" ht="15" customHeight="1">
      <c r="A398" s="2008"/>
      <c r="B398" s="2009"/>
      <c r="C398" s="2009"/>
      <c r="D398" s="2009"/>
      <c r="E398" s="2009"/>
      <c r="F398" s="2009"/>
      <c r="G398" s="2009"/>
      <c r="H398" s="2009"/>
      <c r="I398" s="2010"/>
    </row>
    <row r="399" spans="1:9" ht="15" customHeight="1">
      <c r="A399" s="2008"/>
      <c r="B399" s="2009"/>
      <c r="C399" s="2009"/>
      <c r="D399" s="2009"/>
      <c r="E399" s="2009"/>
      <c r="F399" s="2009"/>
      <c r="G399" s="2009"/>
      <c r="H399" s="2009"/>
      <c r="I399" s="2010"/>
    </row>
    <row r="400" spans="1:9" ht="15" customHeight="1">
      <c r="A400" s="2008"/>
      <c r="B400" s="2009"/>
      <c r="C400" s="2009"/>
      <c r="D400" s="2009"/>
      <c r="E400" s="2009"/>
      <c r="F400" s="2009"/>
      <c r="G400" s="2009"/>
      <c r="H400" s="2009"/>
      <c r="I400" s="2010"/>
    </row>
    <row r="401" spans="1:19" ht="15" customHeight="1">
      <c r="A401" s="2008"/>
      <c r="B401" s="2009"/>
      <c r="C401" s="2009"/>
      <c r="D401" s="2009"/>
      <c r="E401" s="2009"/>
      <c r="F401" s="2009"/>
      <c r="G401" s="2009"/>
      <c r="H401" s="2009"/>
      <c r="I401" s="2010"/>
    </row>
    <row r="402" spans="1:19" ht="15.75" customHeight="1" thickBot="1">
      <c r="A402" s="2011"/>
      <c r="B402" s="2012"/>
      <c r="C402" s="2012"/>
      <c r="D402" s="2012"/>
      <c r="E402" s="2012"/>
      <c r="F402" s="2012"/>
      <c r="G402" s="2012"/>
      <c r="H402" s="2012"/>
      <c r="I402" s="2013"/>
    </row>
    <row r="403" spans="1:19" ht="15.75" customHeight="1">
      <c r="A403" s="645"/>
      <c r="B403" s="645"/>
      <c r="C403" s="645"/>
      <c r="D403" s="645"/>
      <c r="E403" s="645"/>
      <c r="F403" s="645"/>
      <c r="G403" s="645"/>
      <c r="H403" s="645"/>
      <c r="I403" s="645"/>
    </row>
    <row r="404" spans="1:19" s="498" customFormat="1" ht="24.6">
      <c r="A404" s="471" t="s">
        <v>980</v>
      </c>
      <c r="B404" s="470"/>
      <c r="C404" s="372"/>
      <c r="D404" s="470"/>
      <c r="E404" s="470"/>
      <c r="F404" s="470"/>
      <c r="G404" s="470"/>
      <c r="H404" s="470"/>
      <c r="I404" s="470"/>
      <c r="J404" s="82"/>
      <c r="K404" s="82"/>
      <c r="L404" s="82"/>
      <c r="M404" s="82"/>
      <c r="N404" s="82"/>
      <c r="O404" s="82"/>
      <c r="P404" s="82"/>
      <c r="Q404" s="82"/>
      <c r="R404" s="82"/>
      <c r="S404" s="82"/>
    </row>
    <row r="405" spans="1:19" s="498" customFormat="1" ht="24.6">
      <c r="A405" s="471" t="s">
        <v>1361</v>
      </c>
      <c r="B405" s="470"/>
      <c r="C405" s="470"/>
      <c r="D405" s="470"/>
      <c r="E405" s="470"/>
      <c r="F405" s="470"/>
      <c r="G405" s="470"/>
      <c r="H405" s="470"/>
      <c r="I405" s="470"/>
      <c r="J405" s="82"/>
      <c r="K405" s="82"/>
      <c r="L405" s="82"/>
      <c r="M405" s="82"/>
      <c r="N405" s="82"/>
      <c r="O405" s="82"/>
      <c r="P405" s="82"/>
      <c r="Q405" s="82"/>
      <c r="R405" s="82"/>
      <c r="S405" s="82"/>
    </row>
    <row r="406" spans="1:19" s="498" customFormat="1" ht="21" customHeight="1" thickBot="1">
      <c r="A406" s="471"/>
      <c r="B406" s="470"/>
      <c r="C406" s="470"/>
      <c r="D406" s="470"/>
      <c r="E406" s="470"/>
      <c r="F406" s="470"/>
      <c r="G406" s="470"/>
      <c r="H406" s="470"/>
      <c r="I406" s="470"/>
      <c r="J406" s="82"/>
      <c r="K406" s="82"/>
      <c r="L406" s="82"/>
      <c r="M406" s="82"/>
      <c r="N406" s="82"/>
      <c r="O406" s="82"/>
      <c r="P406" s="82"/>
      <c r="Q406" s="82"/>
      <c r="R406" s="82"/>
      <c r="S406" s="82"/>
    </row>
    <row r="407" spans="1:19" ht="15" customHeight="1">
      <c r="A407" s="2005" t="s">
        <v>705</v>
      </c>
      <c r="B407" s="2006"/>
      <c r="C407" s="2006"/>
      <c r="D407" s="2006"/>
      <c r="E407" s="2006"/>
      <c r="F407" s="2006"/>
      <c r="G407" s="2006"/>
      <c r="H407" s="2006"/>
      <c r="I407" s="2007"/>
    </row>
    <row r="408" spans="1:19" ht="15" customHeight="1">
      <c r="A408" s="2008"/>
      <c r="B408" s="2009"/>
      <c r="C408" s="2009"/>
      <c r="D408" s="2009"/>
      <c r="E408" s="2009"/>
      <c r="F408" s="2009"/>
      <c r="G408" s="2009"/>
      <c r="H408" s="2009"/>
      <c r="I408" s="2010"/>
    </row>
    <row r="409" spans="1:19" ht="15" customHeight="1">
      <c r="A409" s="2008"/>
      <c r="B409" s="2009"/>
      <c r="C409" s="2009"/>
      <c r="D409" s="2009"/>
      <c r="E409" s="2009"/>
      <c r="F409" s="2009"/>
      <c r="G409" s="2009"/>
      <c r="H409" s="2009"/>
      <c r="I409" s="2010"/>
    </row>
    <row r="410" spans="1:19" ht="15" customHeight="1">
      <c r="A410" s="2008"/>
      <c r="B410" s="2009"/>
      <c r="C410" s="2009"/>
      <c r="D410" s="2009"/>
      <c r="E410" s="2009"/>
      <c r="F410" s="2009"/>
      <c r="G410" s="2009"/>
      <c r="H410" s="2009"/>
      <c r="I410" s="2010"/>
    </row>
    <row r="411" spans="1:19" ht="15" customHeight="1">
      <c r="A411" s="2008"/>
      <c r="B411" s="2009"/>
      <c r="C411" s="2009"/>
      <c r="D411" s="2009"/>
      <c r="E411" s="2009"/>
      <c r="F411" s="2009"/>
      <c r="G411" s="2009"/>
      <c r="H411" s="2009"/>
      <c r="I411" s="2010"/>
    </row>
    <row r="412" spans="1:19" ht="15" customHeight="1">
      <c r="A412" s="2008"/>
      <c r="B412" s="2009"/>
      <c r="C412" s="2009"/>
      <c r="D412" s="2009"/>
      <c r="E412" s="2009"/>
      <c r="F412" s="2009"/>
      <c r="G412" s="2009"/>
      <c r="H412" s="2009"/>
      <c r="I412" s="2010"/>
    </row>
    <row r="413" spans="1:19" ht="15" customHeight="1">
      <c r="A413" s="2008"/>
      <c r="B413" s="2009"/>
      <c r="C413" s="2009"/>
      <c r="D413" s="2009"/>
      <c r="E413" s="2009"/>
      <c r="F413" s="2009"/>
      <c r="G413" s="2009"/>
      <c r="H413" s="2009"/>
      <c r="I413" s="2010"/>
    </row>
    <row r="414" spans="1:19" ht="15" customHeight="1">
      <c r="A414" s="2008"/>
      <c r="B414" s="2009"/>
      <c r="C414" s="2009"/>
      <c r="D414" s="2009"/>
      <c r="E414" s="2009"/>
      <c r="F414" s="2009"/>
      <c r="G414" s="2009"/>
      <c r="H414" s="2009"/>
      <c r="I414" s="2010"/>
    </row>
    <row r="415" spans="1:19" ht="15" customHeight="1">
      <c r="A415" s="2008"/>
      <c r="B415" s="2009"/>
      <c r="C415" s="2009"/>
      <c r="D415" s="2009"/>
      <c r="E415" s="2009"/>
      <c r="F415" s="2009"/>
      <c r="G415" s="2009"/>
      <c r="H415" s="2009"/>
      <c r="I415" s="2010"/>
    </row>
    <row r="416" spans="1:19" ht="15" customHeight="1">
      <c r="A416" s="2008"/>
      <c r="B416" s="2009"/>
      <c r="C416" s="2009"/>
      <c r="D416" s="2009"/>
      <c r="E416" s="2009"/>
      <c r="F416" s="2009"/>
      <c r="G416" s="2009"/>
      <c r="H416" s="2009"/>
      <c r="I416" s="2010"/>
    </row>
    <row r="417" spans="1:9" ht="15" customHeight="1">
      <c r="A417" s="2008"/>
      <c r="B417" s="2009"/>
      <c r="C417" s="2009"/>
      <c r="D417" s="2009"/>
      <c r="E417" s="2009"/>
      <c r="F417" s="2009"/>
      <c r="G417" s="2009"/>
      <c r="H417" s="2009"/>
      <c r="I417" s="2010"/>
    </row>
    <row r="418" spans="1:9" ht="15" customHeight="1">
      <c r="A418" s="2008"/>
      <c r="B418" s="2009"/>
      <c r="C418" s="2009"/>
      <c r="D418" s="2009"/>
      <c r="E418" s="2009"/>
      <c r="F418" s="2009"/>
      <c r="G418" s="2009"/>
      <c r="H418" s="2009"/>
      <c r="I418" s="2010"/>
    </row>
    <row r="419" spans="1:9" ht="15" customHeight="1">
      <c r="A419" s="2008"/>
      <c r="B419" s="2009"/>
      <c r="C419" s="2009"/>
      <c r="D419" s="2009"/>
      <c r="E419" s="2009"/>
      <c r="F419" s="2009"/>
      <c r="G419" s="2009"/>
      <c r="H419" s="2009"/>
      <c r="I419" s="2010"/>
    </row>
    <row r="420" spans="1:9" ht="15" customHeight="1">
      <c r="A420" s="2008"/>
      <c r="B420" s="2009"/>
      <c r="C420" s="2009"/>
      <c r="D420" s="2009"/>
      <c r="E420" s="2009"/>
      <c r="F420" s="2009"/>
      <c r="G420" s="2009"/>
      <c r="H420" s="2009"/>
      <c r="I420" s="2010"/>
    </row>
    <row r="421" spans="1:9" ht="15" customHeight="1">
      <c r="A421" s="2008"/>
      <c r="B421" s="2009"/>
      <c r="C421" s="2009"/>
      <c r="D421" s="2009"/>
      <c r="E421" s="2009"/>
      <c r="F421" s="2009"/>
      <c r="G421" s="2009"/>
      <c r="H421" s="2009"/>
      <c r="I421" s="2010"/>
    </row>
    <row r="422" spans="1:9" ht="15" customHeight="1">
      <c r="A422" s="2008"/>
      <c r="B422" s="2009"/>
      <c r="C422" s="2009"/>
      <c r="D422" s="2009"/>
      <c r="E422" s="2009"/>
      <c r="F422" s="2009"/>
      <c r="G422" s="2009"/>
      <c r="H422" s="2009"/>
      <c r="I422" s="2010"/>
    </row>
    <row r="423" spans="1:9" ht="15" customHeight="1">
      <c r="A423" s="2008"/>
      <c r="B423" s="2009"/>
      <c r="C423" s="2009"/>
      <c r="D423" s="2009"/>
      <c r="E423" s="2009"/>
      <c r="F423" s="2009"/>
      <c r="G423" s="2009"/>
      <c r="H423" s="2009"/>
      <c r="I423" s="2010"/>
    </row>
    <row r="424" spans="1:9" ht="15" customHeight="1">
      <c r="A424" s="2008"/>
      <c r="B424" s="2009"/>
      <c r="C424" s="2009"/>
      <c r="D424" s="2009"/>
      <c r="E424" s="2009"/>
      <c r="F424" s="2009"/>
      <c r="G424" s="2009"/>
      <c r="H424" s="2009"/>
      <c r="I424" s="2010"/>
    </row>
    <row r="425" spans="1:9" ht="15" customHeight="1">
      <c r="A425" s="2008"/>
      <c r="B425" s="2009"/>
      <c r="C425" s="2009"/>
      <c r="D425" s="2009"/>
      <c r="E425" s="2009"/>
      <c r="F425" s="2009"/>
      <c r="G425" s="2009"/>
      <c r="H425" s="2009"/>
      <c r="I425" s="2010"/>
    </row>
    <row r="426" spans="1:9" ht="15" customHeight="1">
      <c r="A426" s="2008"/>
      <c r="B426" s="2009"/>
      <c r="C426" s="2009"/>
      <c r="D426" s="2009"/>
      <c r="E426" s="2009"/>
      <c r="F426" s="2009"/>
      <c r="G426" s="2009"/>
      <c r="H426" s="2009"/>
      <c r="I426" s="2010"/>
    </row>
    <row r="427" spans="1:9" ht="15" customHeight="1">
      <c r="A427" s="2008"/>
      <c r="B427" s="2009"/>
      <c r="C427" s="2009"/>
      <c r="D427" s="2009"/>
      <c r="E427" s="2009"/>
      <c r="F427" s="2009"/>
      <c r="G427" s="2009"/>
      <c r="H427" s="2009"/>
      <c r="I427" s="2010"/>
    </row>
    <row r="428" spans="1:9" ht="15" customHeight="1">
      <c r="A428" s="2008"/>
      <c r="B428" s="2009"/>
      <c r="C428" s="2009"/>
      <c r="D428" s="2009"/>
      <c r="E428" s="2009"/>
      <c r="F428" s="2009"/>
      <c r="G428" s="2009"/>
      <c r="H428" s="2009"/>
      <c r="I428" s="2010"/>
    </row>
    <row r="429" spans="1:9" ht="15" customHeight="1">
      <c r="A429" s="2008"/>
      <c r="B429" s="2009"/>
      <c r="C429" s="2009"/>
      <c r="D429" s="2009"/>
      <c r="E429" s="2009"/>
      <c r="F429" s="2009"/>
      <c r="G429" s="2009"/>
      <c r="H429" s="2009"/>
      <c r="I429" s="2010"/>
    </row>
    <row r="430" spans="1:9" ht="15" customHeight="1">
      <c r="A430" s="2008"/>
      <c r="B430" s="2009"/>
      <c r="C430" s="2009"/>
      <c r="D430" s="2009"/>
      <c r="E430" s="2009"/>
      <c r="F430" s="2009"/>
      <c r="G430" s="2009"/>
      <c r="H430" s="2009"/>
      <c r="I430" s="2010"/>
    </row>
    <row r="431" spans="1:9" ht="15" customHeight="1">
      <c r="A431" s="2008"/>
      <c r="B431" s="2009"/>
      <c r="C431" s="2009"/>
      <c r="D431" s="2009"/>
      <c r="E431" s="2009"/>
      <c r="F431" s="2009"/>
      <c r="G431" s="2009"/>
      <c r="H431" s="2009"/>
      <c r="I431" s="2010"/>
    </row>
    <row r="432" spans="1:9" ht="15" customHeight="1">
      <c r="A432" s="2008"/>
      <c r="B432" s="2009"/>
      <c r="C432" s="2009"/>
      <c r="D432" s="2009"/>
      <c r="E432" s="2009"/>
      <c r="F432" s="2009"/>
      <c r="G432" s="2009"/>
      <c r="H432" s="2009"/>
      <c r="I432" s="2010"/>
    </row>
    <row r="433" spans="1:9" ht="15" customHeight="1">
      <c r="A433" s="2008"/>
      <c r="B433" s="2009"/>
      <c r="C433" s="2009"/>
      <c r="D433" s="2009"/>
      <c r="E433" s="2009"/>
      <c r="F433" s="2009"/>
      <c r="G433" s="2009"/>
      <c r="H433" s="2009"/>
      <c r="I433" s="2010"/>
    </row>
    <row r="434" spans="1:9" ht="15" customHeight="1">
      <c r="A434" s="2008"/>
      <c r="B434" s="2009"/>
      <c r="C434" s="2009"/>
      <c r="D434" s="2009"/>
      <c r="E434" s="2009"/>
      <c r="F434" s="2009"/>
      <c r="G434" s="2009"/>
      <c r="H434" s="2009"/>
      <c r="I434" s="2010"/>
    </row>
    <row r="435" spans="1:9" ht="15" customHeight="1">
      <c r="A435" s="2008"/>
      <c r="B435" s="2009"/>
      <c r="C435" s="2009"/>
      <c r="D435" s="2009"/>
      <c r="E435" s="2009"/>
      <c r="F435" s="2009"/>
      <c r="G435" s="2009"/>
      <c r="H435" s="2009"/>
      <c r="I435" s="2010"/>
    </row>
    <row r="436" spans="1:9" ht="15" customHeight="1">
      <c r="A436" s="2008"/>
      <c r="B436" s="2009"/>
      <c r="C436" s="2009"/>
      <c r="D436" s="2009"/>
      <c r="E436" s="2009"/>
      <c r="F436" s="2009"/>
      <c r="G436" s="2009"/>
      <c r="H436" s="2009"/>
      <c r="I436" s="2010"/>
    </row>
    <row r="437" spans="1:9" ht="15" customHeight="1">
      <c r="A437" s="2008"/>
      <c r="B437" s="2009"/>
      <c r="C437" s="2009"/>
      <c r="D437" s="2009"/>
      <c r="E437" s="2009"/>
      <c r="F437" s="2009"/>
      <c r="G437" s="2009"/>
      <c r="H437" s="2009"/>
      <c r="I437" s="2010"/>
    </row>
    <row r="438" spans="1:9" ht="15" customHeight="1">
      <c r="A438" s="2008"/>
      <c r="B438" s="2009"/>
      <c r="C438" s="2009"/>
      <c r="D438" s="2009"/>
      <c r="E438" s="2009"/>
      <c r="F438" s="2009"/>
      <c r="G438" s="2009"/>
      <c r="H438" s="2009"/>
      <c r="I438" s="2010"/>
    </row>
    <row r="439" spans="1:9" ht="15" customHeight="1">
      <c r="A439" s="2008"/>
      <c r="B439" s="2009"/>
      <c r="C439" s="2009"/>
      <c r="D439" s="2009"/>
      <c r="E439" s="2009"/>
      <c r="F439" s="2009"/>
      <c r="G439" s="2009"/>
      <c r="H439" s="2009"/>
      <c r="I439" s="2010"/>
    </row>
    <row r="440" spans="1:9" ht="15" customHeight="1">
      <c r="A440" s="2008"/>
      <c r="B440" s="2009"/>
      <c r="C440" s="2009"/>
      <c r="D440" s="2009"/>
      <c r="E440" s="2009"/>
      <c r="F440" s="2009"/>
      <c r="G440" s="2009"/>
      <c r="H440" s="2009"/>
      <c r="I440" s="2010"/>
    </row>
    <row r="441" spans="1:9" ht="15" customHeight="1">
      <c r="A441" s="2008"/>
      <c r="B441" s="2009"/>
      <c r="C441" s="2009"/>
      <c r="D441" s="2009"/>
      <c r="E441" s="2009"/>
      <c r="F441" s="2009"/>
      <c r="G441" s="2009"/>
      <c r="H441" s="2009"/>
      <c r="I441" s="2010"/>
    </row>
    <row r="442" spans="1:9" ht="15" customHeight="1">
      <c r="A442" s="2008"/>
      <c r="B442" s="2009"/>
      <c r="C442" s="2009"/>
      <c r="D442" s="2009"/>
      <c r="E442" s="2009"/>
      <c r="F442" s="2009"/>
      <c r="G442" s="2009"/>
      <c r="H442" s="2009"/>
      <c r="I442" s="2010"/>
    </row>
    <row r="443" spans="1:9" ht="15" customHeight="1">
      <c r="A443" s="2008"/>
      <c r="B443" s="2009"/>
      <c r="C443" s="2009"/>
      <c r="D443" s="2009"/>
      <c r="E443" s="2009"/>
      <c r="F443" s="2009"/>
      <c r="G443" s="2009"/>
      <c r="H443" s="2009"/>
      <c r="I443" s="2010"/>
    </row>
    <row r="444" spans="1:9" ht="15" customHeight="1">
      <c r="A444" s="2008"/>
      <c r="B444" s="2009"/>
      <c r="C444" s="2009"/>
      <c r="D444" s="2009"/>
      <c r="E444" s="2009"/>
      <c r="F444" s="2009"/>
      <c r="G444" s="2009"/>
      <c r="H444" s="2009"/>
      <c r="I444" s="2010"/>
    </row>
    <row r="445" spans="1:9" ht="15" customHeight="1">
      <c r="A445" s="2008"/>
      <c r="B445" s="2009"/>
      <c r="C445" s="2009"/>
      <c r="D445" s="2009"/>
      <c r="E445" s="2009"/>
      <c r="F445" s="2009"/>
      <c r="G445" s="2009"/>
      <c r="H445" s="2009"/>
      <c r="I445" s="2010"/>
    </row>
    <row r="446" spans="1:9" ht="15" customHeight="1">
      <c r="A446" s="2008"/>
      <c r="B446" s="2009"/>
      <c r="C446" s="2009"/>
      <c r="D446" s="2009"/>
      <c r="E446" s="2009"/>
      <c r="F446" s="2009"/>
      <c r="G446" s="2009"/>
      <c r="H446" s="2009"/>
      <c r="I446" s="2010"/>
    </row>
    <row r="447" spans="1:9" ht="15.75" customHeight="1" thickBot="1">
      <c r="A447" s="2011"/>
      <c r="B447" s="2012"/>
      <c r="C447" s="2012"/>
      <c r="D447" s="2012"/>
      <c r="E447" s="2012"/>
      <c r="F447" s="2012"/>
      <c r="G447" s="2012"/>
      <c r="H447" s="2012"/>
      <c r="I447" s="2013"/>
    </row>
    <row r="448" spans="1:9" ht="15.75" customHeight="1">
      <c r="A448" s="645"/>
      <c r="B448" s="645"/>
      <c r="C448" s="645"/>
      <c r="D448" s="645"/>
      <c r="E448" s="645"/>
      <c r="F448" s="645"/>
      <c r="G448" s="645"/>
      <c r="H448" s="645"/>
      <c r="I448" s="645"/>
    </row>
    <row r="449" spans="1:19" s="498" customFormat="1" ht="24.6">
      <c r="A449" s="471" t="s">
        <v>980</v>
      </c>
      <c r="B449" s="470"/>
      <c r="C449" s="372"/>
      <c r="D449" s="470"/>
      <c r="E449" s="470"/>
      <c r="F449" s="470"/>
      <c r="G449" s="470"/>
      <c r="H449" s="470"/>
      <c r="I449" s="470"/>
      <c r="J449" s="82"/>
      <c r="K449" s="82"/>
      <c r="L449" s="82"/>
      <c r="M449" s="82"/>
      <c r="N449" s="82"/>
      <c r="O449" s="82"/>
      <c r="P449" s="82"/>
      <c r="Q449" s="82"/>
      <c r="R449" s="82"/>
      <c r="S449" s="82"/>
    </row>
    <row r="450" spans="1:19" s="498" customFormat="1" ht="24.6">
      <c r="A450" s="471" t="s">
        <v>1384</v>
      </c>
      <c r="B450" s="470"/>
      <c r="C450" s="470"/>
      <c r="D450" s="470"/>
      <c r="E450" s="470"/>
      <c r="F450" s="470"/>
      <c r="G450" s="470"/>
      <c r="H450" s="470"/>
      <c r="I450" s="470"/>
      <c r="J450" s="82"/>
      <c r="K450" s="82"/>
      <c r="L450" s="82"/>
      <c r="M450" s="82"/>
      <c r="N450" s="82"/>
      <c r="O450" s="82"/>
      <c r="P450" s="82"/>
      <c r="Q450" s="82"/>
      <c r="R450" s="82"/>
      <c r="S450" s="82"/>
    </row>
    <row r="451" spans="1:19" s="498" customFormat="1" ht="21" hidden="1" customHeight="1" thickBot="1">
      <c r="A451" s="471"/>
      <c r="B451" s="470"/>
      <c r="C451" s="470"/>
      <c r="D451" s="470"/>
      <c r="E451" s="470"/>
      <c r="F451" s="470"/>
      <c r="G451" s="470"/>
      <c r="H451" s="470"/>
      <c r="I451" s="470"/>
      <c r="J451" s="82"/>
      <c r="K451" s="82"/>
      <c r="L451" s="82"/>
      <c r="M451" s="82"/>
      <c r="N451" s="82"/>
      <c r="O451" s="82"/>
      <c r="P451" s="82"/>
      <c r="Q451" s="82"/>
      <c r="R451" s="82"/>
      <c r="S451" s="82"/>
    </row>
    <row r="452" spans="1:19" ht="15" hidden="1" customHeight="1">
      <c r="A452" s="2005" t="s">
        <v>705</v>
      </c>
      <c r="B452" s="2006"/>
      <c r="C452" s="2006"/>
      <c r="D452" s="2006"/>
      <c r="E452" s="2006"/>
      <c r="F452" s="2006"/>
      <c r="G452" s="2006"/>
      <c r="H452" s="2006"/>
      <c r="I452" s="2007"/>
    </row>
    <row r="453" spans="1:19" ht="15" hidden="1" customHeight="1">
      <c r="A453" s="2008"/>
      <c r="B453" s="2009"/>
      <c r="C453" s="2009"/>
      <c r="D453" s="2009"/>
      <c r="E453" s="2009"/>
      <c r="F453" s="2009"/>
      <c r="G453" s="2009"/>
      <c r="H453" s="2009"/>
      <c r="I453" s="2010"/>
    </row>
    <row r="454" spans="1:19" ht="15" hidden="1" customHeight="1">
      <c r="A454" s="2008"/>
      <c r="B454" s="2009"/>
      <c r="C454" s="2009"/>
      <c r="D454" s="2009"/>
      <c r="E454" s="2009"/>
      <c r="F454" s="2009"/>
      <c r="G454" s="2009"/>
      <c r="H454" s="2009"/>
      <c r="I454" s="2010"/>
    </row>
    <row r="455" spans="1:19" ht="15" hidden="1" customHeight="1">
      <c r="A455" s="2008"/>
      <c r="B455" s="2009"/>
      <c r="C455" s="2009"/>
      <c r="D455" s="2009"/>
      <c r="E455" s="2009"/>
      <c r="F455" s="2009"/>
      <c r="G455" s="2009"/>
      <c r="H455" s="2009"/>
      <c r="I455" s="2010"/>
    </row>
    <row r="456" spans="1:19" ht="15" hidden="1" customHeight="1">
      <c r="A456" s="2008"/>
      <c r="B456" s="2009"/>
      <c r="C456" s="2009"/>
      <c r="D456" s="2009"/>
      <c r="E456" s="2009"/>
      <c r="F456" s="2009"/>
      <c r="G456" s="2009"/>
      <c r="H456" s="2009"/>
      <c r="I456" s="2010"/>
    </row>
    <row r="457" spans="1:19" ht="15" hidden="1" customHeight="1">
      <c r="A457" s="2008"/>
      <c r="B457" s="2009"/>
      <c r="C457" s="2009"/>
      <c r="D457" s="2009"/>
      <c r="E457" s="2009"/>
      <c r="F457" s="2009"/>
      <c r="G457" s="2009"/>
      <c r="H457" s="2009"/>
      <c r="I457" s="2010"/>
    </row>
    <row r="458" spans="1:19" ht="15" hidden="1" customHeight="1">
      <c r="A458" s="2008"/>
      <c r="B458" s="2009"/>
      <c r="C458" s="2009"/>
      <c r="D458" s="2009"/>
      <c r="E458" s="2009"/>
      <c r="F458" s="2009"/>
      <c r="G458" s="2009"/>
      <c r="H458" s="2009"/>
      <c r="I458" s="2010"/>
    </row>
    <row r="459" spans="1:19" ht="15" hidden="1" customHeight="1">
      <c r="A459" s="2008"/>
      <c r="B459" s="2009"/>
      <c r="C459" s="2009"/>
      <c r="D459" s="2009"/>
      <c r="E459" s="2009"/>
      <c r="F459" s="2009"/>
      <c r="G459" s="2009"/>
      <c r="H459" s="2009"/>
      <c r="I459" s="2010"/>
    </row>
    <row r="460" spans="1:19" ht="15" hidden="1" customHeight="1">
      <c r="A460" s="2008"/>
      <c r="B460" s="2009"/>
      <c r="C460" s="2009"/>
      <c r="D460" s="2009"/>
      <c r="E460" s="2009"/>
      <c r="F460" s="2009"/>
      <c r="G460" s="2009"/>
      <c r="H460" s="2009"/>
      <c r="I460" s="2010"/>
    </row>
    <row r="461" spans="1:19" ht="15" hidden="1" customHeight="1">
      <c r="A461" s="2008"/>
      <c r="B461" s="2009"/>
      <c r="C461" s="2009"/>
      <c r="D461" s="2009"/>
      <c r="E461" s="2009"/>
      <c r="F461" s="2009"/>
      <c r="G461" s="2009"/>
      <c r="H461" s="2009"/>
      <c r="I461" s="2010"/>
    </row>
    <row r="462" spans="1:19" ht="15" hidden="1" customHeight="1">
      <c r="A462" s="2008"/>
      <c r="B462" s="2009"/>
      <c r="C462" s="2009"/>
      <c r="D462" s="2009"/>
      <c r="E462" s="2009"/>
      <c r="F462" s="2009"/>
      <c r="G462" s="2009"/>
      <c r="H462" s="2009"/>
      <c r="I462" s="2010"/>
    </row>
    <row r="463" spans="1:19" ht="15" hidden="1" customHeight="1">
      <c r="A463" s="2008"/>
      <c r="B463" s="2009"/>
      <c r="C463" s="2009"/>
      <c r="D463" s="2009"/>
      <c r="E463" s="2009"/>
      <c r="F463" s="2009"/>
      <c r="G463" s="2009"/>
      <c r="H463" s="2009"/>
      <c r="I463" s="2010"/>
    </row>
    <row r="464" spans="1:19" ht="15" hidden="1" customHeight="1">
      <c r="A464" s="2008"/>
      <c r="B464" s="2009"/>
      <c r="C464" s="2009"/>
      <c r="D464" s="2009"/>
      <c r="E464" s="2009"/>
      <c r="F464" s="2009"/>
      <c r="G464" s="2009"/>
      <c r="H464" s="2009"/>
      <c r="I464" s="2010"/>
    </row>
    <row r="465" spans="1:9" ht="15" hidden="1" customHeight="1">
      <c r="A465" s="2008"/>
      <c r="B465" s="2009"/>
      <c r="C465" s="2009"/>
      <c r="D465" s="2009"/>
      <c r="E465" s="2009"/>
      <c r="F465" s="2009"/>
      <c r="G465" s="2009"/>
      <c r="H465" s="2009"/>
      <c r="I465" s="2010"/>
    </row>
    <row r="466" spans="1:9" ht="15" hidden="1" customHeight="1">
      <c r="A466" s="2008"/>
      <c r="B466" s="2009"/>
      <c r="C466" s="2009"/>
      <c r="D466" s="2009"/>
      <c r="E466" s="2009"/>
      <c r="F466" s="2009"/>
      <c r="G466" s="2009"/>
      <c r="H466" s="2009"/>
      <c r="I466" s="2010"/>
    </row>
    <row r="467" spans="1:9" ht="15" hidden="1" customHeight="1">
      <c r="A467" s="2008"/>
      <c r="B467" s="2009"/>
      <c r="C467" s="2009"/>
      <c r="D467" s="2009"/>
      <c r="E467" s="2009"/>
      <c r="F467" s="2009"/>
      <c r="G467" s="2009"/>
      <c r="H467" s="2009"/>
      <c r="I467" s="2010"/>
    </row>
    <row r="468" spans="1:9" ht="15" hidden="1" customHeight="1">
      <c r="A468" s="2008"/>
      <c r="B468" s="2009"/>
      <c r="C468" s="2009"/>
      <c r="D468" s="2009"/>
      <c r="E468" s="2009"/>
      <c r="F468" s="2009"/>
      <c r="G468" s="2009"/>
      <c r="H468" s="2009"/>
      <c r="I468" s="2010"/>
    </row>
    <row r="469" spans="1:9" ht="15" hidden="1" customHeight="1">
      <c r="A469" s="2008"/>
      <c r="B469" s="2009"/>
      <c r="C469" s="2009"/>
      <c r="D469" s="2009"/>
      <c r="E469" s="2009"/>
      <c r="F469" s="2009"/>
      <c r="G469" s="2009"/>
      <c r="H469" s="2009"/>
      <c r="I469" s="2010"/>
    </row>
    <row r="470" spans="1:9" ht="15" hidden="1" customHeight="1">
      <c r="A470" s="2008"/>
      <c r="B470" s="2009"/>
      <c r="C470" s="2009"/>
      <c r="D470" s="2009"/>
      <c r="E470" s="2009"/>
      <c r="F470" s="2009"/>
      <c r="G470" s="2009"/>
      <c r="H470" s="2009"/>
      <c r="I470" s="2010"/>
    </row>
    <row r="471" spans="1:9" ht="15" hidden="1" customHeight="1">
      <c r="A471" s="2008"/>
      <c r="B471" s="2009"/>
      <c r="C471" s="2009"/>
      <c r="D471" s="2009"/>
      <c r="E471" s="2009"/>
      <c r="F471" s="2009"/>
      <c r="G471" s="2009"/>
      <c r="H471" s="2009"/>
      <c r="I471" s="2010"/>
    </row>
    <row r="472" spans="1:9" ht="15" hidden="1" customHeight="1">
      <c r="A472" s="2008"/>
      <c r="B472" s="2009"/>
      <c r="C472" s="2009"/>
      <c r="D472" s="2009"/>
      <c r="E472" s="2009"/>
      <c r="F472" s="2009"/>
      <c r="G472" s="2009"/>
      <c r="H472" s="2009"/>
      <c r="I472" s="2010"/>
    </row>
    <row r="473" spans="1:9" ht="15" hidden="1" customHeight="1">
      <c r="A473" s="2008"/>
      <c r="B473" s="2009"/>
      <c r="C473" s="2009"/>
      <c r="D473" s="2009"/>
      <c r="E473" s="2009"/>
      <c r="F473" s="2009"/>
      <c r="G473" s="2009"/>
      <c r="H473" s="2009"/>
      <c r="I473" s="2010"/>
    </row>
    <row r="474" spans="1:9" ht="15" hidden="1" customHeight="1">
      <c r="A474" s="2008"/>
      <c r="B474" s="2009"/>
      <c r="C474" s="2009"/>
      <c r="D474" s="2009"/>
      <c r="E474" s="2009"/>
      <c r="F474" s="2009"/>
      <c r="G474" s="2009"/>
      <c r="H474" s="2009"/>
      <c r="I474" s="2010"/>
    </row>
    <row r="475" spans="1:9" ht="15" hidden="1" customHeight="1">
      <c r="A475" s="2008"/>
      <c r="B475" s="2009"/>
      <c r="C475" s="2009"/>
      <c r="D475" s="2009"/>
      <c r="E475" s="2009"/>
      <c r="F475" s="2009"/>
      <c r="G475" s="2009"/>
      <c r="H475" s="2009"/>
      <c r="I475" s="2010"/>
    </row>
    <row r="476" spans="1:9" ht="15" hidden="1" customHeight="1">
      <c r="A476" s="2008"/>
      <c r="B476" s="2009"/>
      <c r="C476" s="2009"/>
      <c r="D476" s="2009"/>
      <c r="E476" s="2009"/>
      <c r="F476" s="2009"/>
      <c r="G476" s="2009"/>
      <c r="H476" s="2009"/>
      <c r="I476" s="2010"/>
    </row>
    <row r="477" spans="1:9" ht="15" hidden="1" customHeight="1">
      <c r="A477" s="2008"/>
      <c r="B477" s="2009"/>
      <c r="C477" s="2009"/>
      <c r="D477" s="2009"/>
      <c r="E477" s="2009"/>
      <c r="F477" s="2009"/>
      <c r="G477" s="2009"/>
      <c r="H477" s="2009"/>
      <c r="I477" s="2010"/>
    </row>
    <row r="478" spans="1:9" ht="15" hidden="1" customHeight="1">
      <c r="A478" s="2008"/>
      <c r="B478" s="2009"/>
      <c r="C478" s="2009"/>
      <c r="D478" s="2009"/>
      <c r="E478" s="2009"/>
      <c r="F478" s="2009"/>
      <c r="G478" s="2009"/>
      <c r="H478" s="2009"/>
      <c r="I478" s="2010"/>
    </row>
    <row r="479" spans="1:9" ht="15" hidden="1" customHeight="1">
      <c r="A479" s="2008"/>
      <c r="B479" s="2009"/>
      <c r="C479" s="2009"/>
      <c r="D479" s="2009"/>
      <c r="E479" s="2009"/>
      <c r="F479" s="2009"/>
      <c r="G479" s="2009"/>
      <c r="H479" s="2009"/>
      <c r="I479" s="2010"/>
    </row>
    <row r="480" spans="1:9" ht="15" hidden="1" customHeight="1">
      <c r="A480" s="2008"/>
      <c r="B480" s="2009"/>
      <c r="C480" s="2009"/>
      <c r="D480" s="2009"/>
      <c r="E480" s="2009"/>
      <c r="F480" s="2009"/>
      <c r="G480" s="2009"/>
      <c r="H480" s="2009"/>
      <c r="I480" s="2010"/>
    </row>
    <row r="481" spans="1:19" ht="15" hidden="1" customHeight="1">
      <c r="A481" s="2008"/>
      <c r="B481" s="2009"/>
      <c r="C481" s="2009"/>
      <c r="D481" s="2009"/>
      <c r="E481" s="2009"/>
      <c r="F481" s="2009"/>
      <c r="G481" s="2009"/>
      <c r="H481" s="2009"/>
      <c r="I481" s="2010"/>
    </row>
    <row r="482" spans="1:19" ht="15" hidden="1" customHeight="1">
      <c r="A482" s="2008"/>
      <c r="B482" s="2009"/>
      <c r="C482" s="2009"/>
      <c r="D482" s="2009"/>
      <c r="E482" s="2009"/>
      <c r="F482" s="2009"/>
      <c r="G482" s="2009"/>
      <c r="H482" s="2009"/>
      <c r="I482" s="2010"/>
    </row>
    <row r="483" spans="1:19" ht="15" hidden="1" customHeight="1">
      <c r="A483" s="2008"/>
      <c r="B483" s="2009"/>
      <c r="C483" s="2009"/>
      <c r="D483" s="2009"/>
      <c r="E483" s="2009"/>
      <c r="F483" s="2009"/>
      <c r="G483" s="2009"/>
      <c r="H483" s="2009"/>
      <c r="I483" s="2010"/>
    </row>
    <row r="484" spans="1:19" ht="15" hidden="1" customHeight="1">
      <c r="A484" s="2008"/>
      <c r="B484" s="2009"/>
      <c r="C484" s="2009"/>
      <c r="D484" s="2009"/>
      <c r="E484" s="2009"/>
      <c r="F484" s="2009"/>
      <c r="G484" s="2009"/>
      <c r="H484" s="2009"/>
      <c r="I484" s="2010"/>
    </row>
    <row r="485" spans="1:19" ht="15" hidden="1" customHeight="1">
      <c r="A485" s="2008"/>
      <c r="B485" s="2009"/>
      <c r="C485" s="2009"/>
      <c r="D485" s="2009"/>
      <c r="E485" s="2009"/>
      <c r="F485" s="2009"/>
      <c r="G485" s="2009"/>
      <c r="H485" s="2009"/>
      <c r="I485" s="2010"/>
    </row>
    <row r="486" spans="1:19" ht="15" hidden="1" customHeight="1">
      <c r="A486" s="2008"/>
      <c r="B486" s="2009"/>
      <c r="C486" s="2009"/>
      <c r="D486" s="2009"/>
      <c r="E486" s="2009"/>
      <c r="F486" s="2009"/>
      <c r="G486" s="2009"/>
      <c r="H486" s="2009"/>
      <c r="I486" s="2010"/>
    </row>
    <row r="487" spans="1:19" ht="15" hidden="1" customHeight="1">
      <c r="A487" s="2008"/>
      <c r="B487" s="2009"/>
      <c r="C487" s="2009"/>
      <c r="D487" s="2009"/>
      <c r="E487" s="2009"/>
      <c r="F487" s="2009"/>
      <c r="G487" s="2009"/>
      <c r="H487" s="2009"/>
      <c r="I487" s="2010"/>
    </row>
    <row r="488" spans="1:19" ht="15" hidden="1" customHeight="1">
      <c r="A488" s="2008"/>
      <c r="B488" s="2009"/>
      <c r="C488" s="2009"/>
      <c r="D488" s="2009"/>
      <c r="E488" s="2009"/>
      <c r="F488" s="2009"/>
      <c r="G488" s="2009"/>
      <c r="H488" s="2009"/>
      <c r="I488" s="2010"/>
    </row>
    <row r="489" spans="1:19" ht="15" hidden="1" customHeight="1">
      <c r="A489" s="2008"/>
      <c r="B489" s="2009"/>
      <c r="C489" s="2009"/>
      <c r="D489" s="2009"/>
      <c r="E489" s="2009"/>
      <c r="F489" s="2009"/>
      <c r="G489" s="2009"/>
      <c r="H489" s="2009"/>
      <c r="I489" s="2010"/>
    </row>
    <row r="490" spans="1:19" ht="15" hidden="1" customHeight="1">
      <c r="A490" s="2008"/>
      <c r="B490" s="2009"/>
      <c r="C490" s="2009"/>
      <c r="D490" s="2009"/>
      <c r="E490" s="2009"/>
      <c r="F490" s="2009"/>
      <c r="G490" s="2009"/>
      <c r="H490" s="2009"/>
      <c r="I490" s="2010"/>
    </row>
    <row r="491" spans="1:19" ht="15" hidden="1" customHeight="1">
      <c r="A491" s="2008"/>
      <c r="B491" s="2009"/>
      <c r="C491" s="2009"/>
      <c r="D491" s="2009"/>
      <c r="E491" s="2009"/>
      <c r="F491" s="2009"/>
      <c r="G491" s="2009"/>
      <c r="H491" s="2009"/>
      <c r="I491" s="2010"/>
    </row>
    <row r="492" spans="1:19" ht="15.75" hidden="1" customHeight="1" thickBot="1">
      <c r="A492" s="2011"/>
      <c r="B492" s="2012"/>
      <c r="C492" s="2012"/>
      <c r="D492" s="2012"/>
      <c r="E492" s="2012"/>
      <c r="F492" s="2012"/>
      <c r="G492" s="2012"/>
      <c r="H492" s="2012"/>
      <c r="I492" s="2013"/>
    </row>
    <row r="493" spans="1:19" ht="15.75" hidden="1" customHeight="1">
      <c r="A493" s="645"/>
      <c r="B493" s="645"/>
      <c r="C493" s="645"/>
      <c r="D493" s="645"/>
      <c r="E493" s="645"/>
      <c r="F493" s="645"/>
      <c r="G493" s="645"/>
      <c r="H493" s="645"/>
      <c r="I493" s="645"/>
    </row>
    <row r="494" spans="1:19" s="498" customFormat="1" ht="24.6" hidden="1">
      <c r="A494" s="471" t="s">
        <v>973</v>
      </c>
      <c r="B494" s="470"/>
      <c r="C494" s="372"/>
      <c r="D494" s="470"/>
      <c r="E494" s="470"/>
      <c r="F494" s="470"/>
      <c r="G494" s="470"/>
      <c r="H494" s="470"/>
      <c r="I494" s="470"/>
      <c r="J494" s="82"/>
      <c r="K494" s="82"/>
      <c r="L494" s="82"/>
      <c r="M494" s="82"/>
      <c r="N494" s="82"/>
      <c r="O494" s="82"/>
      <c r="P494" s="82"/>
      <c r="Q494" s="82"/>
      <c r="R494" s="82"/>
      <c r="S494" s="82"/>
    </row>
    <row r="495" spans="1:19" s="498" customFormat="1" ht="24.6" hidden="1">
      <c r="A495" s="471" t="s">
        <v>1360</v>
      </c>
      <c r="B495" s="470"/>
      <c r="C495" s="470"/>
      <c r="D495" s="470"/>
      <c r="E495" s="470"/>
      <c r="F495" s="470"/>
      <c r="G495" s="470"/>
      <c r="H495" s="470"/>
      <c r="I495" s="470"/>
      <c r="J495" s="82"/>
      <c r="K495" s="82"/>
      <c r="L495" s="82"/>
      <c r="M495" s="82"/>
      <c r="N495" s="82"/>
      <c r="O495" s="82"/>
      <c r="P495" s="82"/>
      <c r="Q495" s="82"/>
      <c r="R495" s="82"/>
      <c r="S495" s="82"/>
    </row>
    <row r="496" spans="1:19" s="498" customFormat="1" ht="21" hidden="1" customHeight="1" thickBot="1">
      <c r="A496" s="471"/>
      <c r="B496" s="470"/>
      <c r="C496" s="470"/>
      <c r="D496" s="470"/>
      <c r="E496" s="470"/>
      <c r="F496" s="470"/>
      <c r="G496" s="470"/>
      <c r="H496" s="470"/>
      <c r="I496" s="470"/>
      <c r="J496" s="82"/>
      <c r="K496" s="82"/>
      <c r="L496" s="82"/>
      <c r="M496" s="82"/>
      <c r="N496" s="82"/>
      <c r="O496" s="82"/>
      <c r="P496" s="82"/>
      <c r="Q496" s="82"/>
      <c r="R496" s="82"/>
      <c r="S496" s="82"/>
    </row>
    <row r="497" spans="1:9" ht="15" hidden="1" customHeight="1">
      <c r="A497" s="2005" t="s">
        <v>705</v>
      </c>
      <c r="B497" s="2006"/>
      <c r="C497" s="2006"/>
      <c r="D497" s="2006"/>
      <c r="E497" s="2006"/>
      <c r="F497" s="2006"/>
      <c r="G497" s="2006"/>
      <c r="H497" s="2006"/>
      <c r="I497" s="2007"/>
    </row>
    <row r="498" spans="1:9" ht="15" hidden="1" customHeight="1">
      <c r="A498" s="2008"/>
      <c r="B498" s="2009"/>
      <c r="C498" s="2009"/>
      <c r="D498" s="2009"/>
      <c r="E498" s="2009"/>
      <c r="F498" s="2009"/>
      <c r="G498" s="2009"/>
      <c r="H498" s="2009"/>
      <c r="I498" s="2010"/>
    </row>
    <row r="499" spans="1:9" ht="15" hidden="1" customHeight="1">
      <c r="A499" s="2008"/>
      <c r="B499" s="2009"/>
      <c r="C499" s="2009"/>
      <c r="D499" s="2009"/>
      <c r="E499" s="2009"/>
      <c r="F499" s="2009"/>
      <c r="G499" s="2009"/>
      <c r="H499" s="2009"/>
      <c r="I499" s="2010"/>
    </row>
    <row r="500" spans="1:9" ht="15" hidden="1" customHeight="1">
      <c r="A500" s="2008"/>
      <c r="B500" s="2009"/>
      <c r="C500" s="2009"/>
      <c r="D500" s="2009"/>
      <c r="E500" s="2009"/>
      <c r="F500" s="2009"/>
      <c r="G500" s="2009"/>
      <c r="H500" s="2009"/>
      <c r="I500" s="2010"/>
    </row>
    <row r="501" spans="1:9" ht="15" hidden="1" customHeight="1">
      <c r="A501" s="2008"/>
      <c r="B501" s="2009"/>
      <c r="C501" s="2009"/>
      <c r="D501" s="2009"/>
      <c r="E501" s="2009"/>
      <c r="F501" s="2009"/>
      <c r="G501" s="2009"/>
      <c r="H501" s="2009"/>
      <c r="I501" s="2010"/>
    </row>
    <row r="502" spans="1:9" ht="15" hidden="1" customHeight="1">
      <c r="A502" s="2008"/>
      <c r="B502" s="2009"/>
      <c r="C502" s="2009"/>
      <c r="D502" s="2009"/>
      <c r="E502" s="2009"/>
      <c r="F502" s="2009"/>
      <c r="G502" s="2009"/>
      <c r="H502" s="2009"/>
      <c r="I502" s="2010"/>
    </row>
    <row r="503" spans="1:9" ht="15" hidden="1" customHeight="1">
      <c r="A503" s="2008"/>
      <c r="B503" s="2009"/>
      <c r="C503" s="2009"/>
      <c r="D503" s="2009"/>
      <c r="E503" s="2009"/>
      <c r="F503" s="2009"/>
      <c r="G503" s="2009"/>
      <c r="H503" s="2009"/>
      <c r="I503" s="2010"/>
    </row>
    <row r="504" spans="1:9" ht="15" hidden="1" customHeight="1">
      <c r="A504" s="2008"/>
      <c r="B504" s="2009"/>
      <c r="C504" s="2009"/>
      <c r="D504" s="2009"/>
      <c r="E504" s="2009"/>
      <c r="F504" s="2009"/>
      <c r="G504" s="2009"/>
      <c r="H504" s="2009"/>
      <c r="I504" s="2010"/>
    </row>
    <row r="505" spans="1:9" ht="15" hidden="1" customHeight="1">
      <c r="A505" s="2008"/>
      <c r="B505" s="2009"/>
      <c r="C505" s="2009"/>
      <c r="D505" s="2009"/>
      <c r="E505" s="2009"/>
      <c r="F505" s="2009"/>
      <c r="G505" s="2009"/>
      <c r="H505" s="2009"/>
      <c r="I505" s="2010"/>
    </row>
    <row r="506" spans="1:9" ht="15" hidden="1" customHeight="1">
      <c r="A506" s="2008"/>
      <c r="B506" s="2009"/>
      <c r="C506" s="2009"/>
      <c r="D506" s="2009"/>
      <c r="E506" s="2009"/>
      <c r="F506" s="2009"/>
      <c r="G506" s="2009"/>
      <c r="H506" s="2009"/>
      <c r="I506" s="2010"/>
    </row>
    <row r="507" spans="1:9" ht="15" hidden="1" customHeight="1">
      <c r="A507" s="2008"/>
      <c r="B507" s="2009"/>
      <c r="C507" s="2009"/>
      <c r="D507" s="2009"/>
      <c r="E507" s="2009"/>
      <c r="F507" s="2009"/>
      <c r="G507" s="2009"/>
      <c r="H507" s="2009"/>
      <c r="I507" s="2010"/>
    </row>
    <row r="508" spans="1:9" ht="15" hidden="1" customHeight="1">
      <c r="A508" s="2008"/>
      <c r="B508" s="2009"/>
      <c r="C508" s="2009"/>
      <c r="D508" s="2009"/>
      <c r="E508" s="2009"/>
      <c r="F508" s="2009"/>
      <c r="G508" s="2009"/>
      <c r="H508" s="2009"/>
      <c r="I508" s="2010"/>
    </row>
    <row r="509" spans="1:9" ht="15" hidden="1" customHeight="1">
      <c r="A509" s="2008"/>
      <c r="B509" s="2009"/>
      <c r="C509" s="2009"/>
      <c r="D509" s="2009"/>
      <c r="E509" s="2009"/>
      <c r="F509" s="2009"/>
      <c r="G509" s="2009"/>
      <c r="H509" s="2009"/>
      <c r="I509" s="2010"/>
    </row>
    <row r="510" spans="1:9" ht="15" hidden="1" customHeight="1">
      <c r="A510" s="2008"/>
      <c r="B510" s="2009"/>
      <c r="C510" s="2009"/>
      <c r="D510" s="2009"/>
      <c r="E510" s="2009"/>
      <c r="F510" s="2009"/>
      <c r="G510" s="2009"/>
      <c r="H510" s="2009"/>
      <c r="I510" s="2010"/>
    </row>
    <row r="511" spans="1:9" ht="15" hidden="1" customHeight="1">
      <c r="A511" s="2008"/>
      <c r="B511" s="2009"/>
      <c r="C511" s="2009"/>
      <c r="D511" s="2009"/>
      <c r="E511" s="2009"/>
      <c r="F511" s="2009"/>
      <c r="G511" s="2009"/>
      <c r="H511" s="2009"/>
      <c r="I511" s="2010"/>
    </row>
    <row r="512" spans="1:9" ht="15" hidden="1" customHeight="1">
      <c r="A512" s="2008"/>
      <c r="B512" s="2009"/>
      <c r="C512" s="2009"/>
      <c r="D512" s="2009"/>
      <c r="E512" s="2009"/>
      <c r="F512" s="2009"/>
      <c r="G512" s="2009"/>
      <c r="H512" s="2009"/>
      <c r="I512" s="2010"/>
    </row>
    <row r="513" spans="1:9" ht="15" hidden="1" customHeight="1">
      <c r="A513" s="2008"/>
      <c r="B513" s="2009"/>
      <c r="C513" s="2009"/>
      <c r="D513" s="2009"/>
      <c r="E513" s="2009"/>
      <c r="F513" s="2009"/>
      <c r="G513" s="2009"/>
      <c r="H513" s="2009"/>
      <c r="I513" s="2010"/>
    </row>
    <row r="514" spans="1:9" ht="15" hidden="1" customHeight="1">
      <c r="A514" s="2008"/>
      <c r="B514" s="2009"/>
      <c r="C514" s="2009"/>
      <c r="D514" s="2009"/>
      <c r="E514" s="2009"/>
      <c r="F514" s="2009"/>
      <c r="G514" s="2009"/>
      <c r="H514" s="2009"/>
      <c r="I514" s="2010"/>
    </row>
    <row r="515" spans="1:9" ht="15" hidden="1" customHeight="1">
      <c r="A515" s="2008"/>
      <c r="B515" s="2009"/>
      <c r="C515" s="2009"/>
      <c r="D515" s="2009"/>
      <c r="E515" s="2009"/>
      <c r="F515" s="2009"/>
      <c r="G515" s="2009"/>
      <c r="H515" s="2009"/>
      <c r="I515" s="2010"/>
    </row>
    <row r="516" spans="1:9" ht="15" hidden="1" customHeight="1">
      <c r="A516" s="2008"/>
      <c r="B516" s="2009"/>
      <c r="C516" s="2009"/>
      <c r="D516" s="2009"/>
      <c r="E516" s="2009"/>
      <c r="F516" s="2009"/>
      <c r="G516" s="2009"/>
      <c r="H516" s="2009"/>
      <c r="I516" s="2010"/>
    </row>
    <row r="517" spans="1:9" ht="15" hidden="1" customHeight="1">
      <c r="A517" s="2008"/>
      <c r="B517" s="2009"/>
      <c r="C517" s="2009"/>
      <c r="D517" s="2009"/>
      <c r="E517" s="2009"/>
      <c r="F517" s="2009"/>
      <c r="G517" s="2009"/>
      <c r="H517" s="2009"/>
      <c r="I517" s="2010"/>
    </row>
    <row r="518" spans="1:9" ht="15" hidden="1" customHeight="1">
      <c r="A518" s="2008"/>
      <c r="B518" s="2009"/>
      <c r="C518" s="2009"/>
      <c r="D518" s="2009"/>
      <c r="E518" s="2009"/>
      <c r="F518" s="2009"/>
      <c r="G518" s="2009"/>
      <c r="H518" s="2009"/>
      <c r="I518" s="2010"/>
    </row>
    <row r="519" spans="1:9" ht="15" hidden="1" customHeight="1">
      <c r="A519" s="2008"/>
      <c r="B519" s="2009"/>
      <c r="C519" s="2009"/>
      <c r="D519" s="2009"/>
      <c r="E519" s="2009"/>
      <c r="F519" s="2009"/>
      <c r="G519" s="2009"/>
      <c r="H519" s="2009"/>
      <c r="I519" s="2010"/>
    </row>
    <row r="520" spans="1:9" ht="15" hidden="1" customHeight="1">
      <c r="A520" s="2008"/>
      <c r="B520" s="2009"/>
      <c r="C520" s="2009"/>
      <c r="D520" s="2009"/>
      <c r="E520" s="2009"/>
      <c r="F520" s="2009"/>
      <c r="G520" s="2009"/>
      <c r="H520" s="2009"/>
      <c r="I520" s="2010"/>
    </row>
    <row r="521" spans="1:9" ht="15" hidden="1" customHeight="1">
      <c r="A521" s="2008"/>
      <c r="B521" s="2009"/>
      <c r="C521" s="2009"/>
      <c r="D521" s="2009"/>
      <c r="E521" s="2009"/>
      <c r="F521" s="2009"/>
      <c r="G521" s="2009"/>
      <c r="H521" s="2009"/>
      <c r="I521" s="2010"/>
    </row>
    <row r="522" spans="1:9" ht="15" hidden="1" customHeight="1">
      <c r="A522" s="2008"/>
      <c r="B522" s="2009"/>
      <c r="C522" s="2009"/>
      <c r="D522" s="2009"/>
      <c r="E522" s="2009"/>
      <c r="F522" s="2009"/>
      <c r="G522" s="2009"/>
      <c r="H522" s="2009"/>
      <c r="I522" s="2010"/>
    </row>
    <row r="523" spans="1:9" ht="15" hidden="1" customHeight="1">
      <c r="A523" s="2008"/>
      <c r="B523" s="2009"/>
      <c r="C523" s="2009"/>
      <c r="D523" s="2009"/>
      <c r="E523" s="2009"/>
      <c r="F523" s="2009"/>
      <c r="G523" s="2009"/>
      <c r="H523" s="2009"/>
      <c r="I523" s="2010"/>
    </row>
    <row r="524" spans="1:9" ht="15" hidden="1" customHeight="1">
      <c r="A524" s="2008"/>
      <c r="B524" s="2009"/>
      <c r="C524" s="2009"/>
      <c r="D524" s="2009"/>
      <c r="E524" s="2009"/>
      <c r="F524" s="2009"/>
      <c r="G524" s="2009"/>
      <c r="H524" s="2009"/>
      <c r="I524" s="2010"/>
    </row>
    <row r="525" spans="1:9" ht="15" hidden="1" customHeight="1">
      <c r="A525" s="2008"/>
      <c r="B525" s="2009"/>
      <c r="C525" s="2009"/>
      <c r="D525" s="2009"/>
      <c r="E525" s="2009"/>
      <c r="F525" s="2009"/>
      <c r="G525" s="2009"/>
      <c r="H525" s="2009"/>
      <c r="I525" s="2010"/>
    </row>
    <row r="526" spans="1:9" ht="15" hidden="1" customHeight="1">
      <c r="A526" s="2008"/>
      <c r="B526" s="2009"/>
      <c r="C526" s="2009"/>
      <c r="D526" s="2009"/>
      <c r="E526" s="2009"/>
      <c r="F526" s="2009"/>
      <c r="G526" s="2009"/>
      <c r="H526" s="2009"/>
      <c r="I526" s="2010"/>
    </row>
    <row r="527" spans="1:9" ht="15" hidden="1" customHeight="1">
      <c r="A527" s="2008"/>
      <c r="B527" s="2009"/>
      <c r="C527" s="2009"/>
      <c r="D527" s="2009"/>
      <c r="E527" s="2009"/>
      <c r="F527" s="2009"/>
      <c r="G527" s="2009"/>
      <c r="H527" s="2009"/>
      <c r="I527" s="2010"/>
    </row>
    <row r="528" spans="1:9" ht="15" hidden="1" customHeight="1">
      <c r="A528" s="2008"/>
      <c r="B528" s="2009"/>
      <c r="C528" s="2009"/>
      <c r="D528" s="2009"/>
      <c r="E528" s="2009"/>
      <c r="F528" s="2009"/>
      <c r="G528" s="2009"/>
      <c r="H528" s="2009"/>
      <c r="I528" s="2010"/>
    </row>
    <row r="529" spans="1:19" ht="15" hidden="1" customHeight="1">
      <c r="A529" s="2008"/>
      <c r="B529" s="2009"/>
      <c r="C529" s="2009"/>
      <c r="D529" s="2009"/>
      <c r="E529" s="2009"/>
      <c r="F529" s="2009"/>
      <c r="G529" s="2009"/>
      <c r="H529" s="2009"/>
      <c r="I529" s="2010"/>
    </row>
    <row r="530" spans="1:19" ht="15" hidden="1" customHeight="1">
      <c r="A530" s="2008"/>
      <c r="B530" s="2009"/>
      <c r="C530" s="2009"/>
      <c r="D530" s="2009"/>
      <c r="E530" s="2009"/>
      <c r="F530" s="2009"/>
      <c r="G530" s="2009"/>
      <c r="H530" s="2009"/>
      <c r="I530" s="2010"/>
    </row>
    <row r="531" spans="1:19" ht="15" hidden="1" customHeight="1">
      <c r="A531" s="2008"/>
      <c r="B531" s="2009"/>
      <c r="C531" s="2009"/>
      <c r="D531" s="2009"/>
      <c r="E531" s="2009"/>
      <c r="F531" s="2009"/>
      <c r="G531" s="2009"/>
      <c r="H531" s="2009"/>
      <c r="I531" s="2010"/>
    </row>
    <row r="532" spans="1:19" ht="15" hidden="1" customHeight="1">
      <c r="A532" s="2008"/>
      <c r="B532" s="2009"/>
      <c r="C532" s="2009"/>
      <c r="D532" s="2009"/>
      <c r="E532" s="2009"/>
      <c r="F532" s="2009"/>
      <c r="G532" s="2009"/>
      <c r="H532" s="2009"/>
      <c r="I532" s="2010"/>
    </row>
    <row r="533" spans="1:19" ht="15" hidden="1" customHeight="1">
      <c r="A533" s="2008"/>
      <c r="B533" s="2009"/>
      <c r="C533" s="2009"/>
      <c r="D533" s="2009"/>
      <c r="E533" s="2009"/>
      <c r="F533" s="2009"/>
      <c r="G533" s="2009"/>
      <c r="H533" s="2009"/>
      <c r="I533" s="2010"/>
    </row>
    <row r="534" spans="1:19" ht="15" hidden="1" customHeight="1">
      <c r="A534" s="2008"/>
      <c r="B534" s="2009"/>
      <c r="C534" s="2009"/>
      <c r="D534" s="2009"/>
      <c r="E534" s="2009"/>
      <c r="F534" s="2009"/>
      <c r="G534" s="2009"/>
      <c r="H534" s="2009"/>
      <c r="I534" s="2010"/>
    </row>
    <row r="535" spans="1:19" ht="15" hidden="1" customHeight="1">
      <c r="A535" s="2008"/>
      <c r="B535" s="2009"/>
      <c r="C535" s="2009"/>
      <c r="D535" s="2009"/>
      <c r="E535" s="2009"/>
      <c r="F535" s="2009"/>
      <c r="G535" s="2009"/>
      <c r="H535" s="2009"/>
      <c r="I535" s="2010"/>
    </row>
    <row r="536" spans="1:19" ht="15" hidden="1" customHeight="1">
      <c r="A536" s="2008"/>
      <c r="B536" s="2009"/>
      <c r="C536" s="2009"/>
      <c r="D536" s="2009"/>
      <c r="E536" s="2009"/>
      <c r="F536" s="2009"/>
      <c r="G536" s="2009"/>
      <c r="H536" s="2009"/>
      <c r="I536" s="2010"/>
    </row>
    <row r="537" spans="1:19" ht="15.75" hidden="1" customHeight="1" thickBot="1">
      <c r="A537" s="2011"/>
      <c r="B537" s="2012"/>
      <c r="C537" s="2012"/>
      <c r="D537" s="2012"/>
      <c r="E537" s="2012"/>
      <c r="F537" s="2012"/>
      <c r="G537" s="2012"/>
      <c r="H537" s="2012"/>
      <c r="I537" s="2013"/>
    </row>
    <row r="538" spans="1:19" ht="15.75" hidden="1" customHeight="1">
      <c r="A538" s="645"/>
      <c r="B538" s="645"/>
      <c r="C538" s="645"/>
      <c r="D538" s="645"/>
      <c r="E538" s="645"/>
      <c r="F538" s="645"/>
      <c r="G538" s="645"/>
      <c r="H538" s="645"/>
      <c r="I538" s="645"/>
    </row>
    <row r="539" spans="1:19" s="498" customFormat="1" ht="24.6" hidden="1">
      <c r="A539" s="471" t="s">
        <v>980</v>
      </c>
      <c r="B539" s="470"/>
      <c r="C539" s="372"/>
      <c r="D539" s="470"/>
      <c r="E539" s="470"/>
      <c r="F539" s="470"/>
      <c r="G539" s="470"/>
      <c r="H539" s="470"/>
      <c r="I539" s="470"/>
      <c r="J539" s="82"/>
      <c r="K539" s="82"/>
      <c r="L539" s="82"/>
      <c r="M539" s="82"/>
      <c r="N539" s="82"/>
      <c r="O539" s="82"/>
      <c r="P539" s="82"/>
      <c r="Q539" s="82"/>
      <c r="R539" s="82"/>
      <c r="S539" s="82"/>
    </row>
    <row r="540" spans="1:19" s="498" customFormat="1" ht="24.6" hidden="1">
      <c r="A540" s="471" t="s">
        <v>1360</v>
      </c>
      <c r="B540" s="470"/>
      <c r="C540" s="470"/>
      <c r="D540" s="470"/>
      <c r="E540" s="470"/>
      <c r="F540" s="470"/>
      <c r="G540" s="470"/>
      <c r="H540" s="470"/>
      <c r="I540" s="470"/>
      <c r="J540" s="82"/>
      <c r="K540" s="82"/>
      <c r="L540" s="82"/>
      <c r="M540" s="82"/>
      <c r="N540" s="82"/>
      <c r="O540" s="82"/>
      <c r="P540" s="82"/>
      <c r="Q540" s="82"/>
      <c r="R540" s="82"/>
      <c r="S540" s="82"/>
    </row>
  </sheetData>
  <mergeCells count="12">
    <mergeCell ref="A227:I267"/>
    <mergeCell ref="A2:I43"/>
    <mergeCell ref="A47:I87"/>
    <mergeCell ref="A92:I132"/>
    <mergeCell ref="A137:I178"/>
    <mergeCell ref="A182:I222"/>
    <mergeCell ref="A407:I447"/>
    <mergeCell ref="A452:I492"/>
    <mergeCell ref="A497:I537"/>
    <mergeCell ref="A272:I312"/>
    <mergeCell ref="A317:I357"/>
    <mergeCell ref="A362:I40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13" orientation="portrait" useFirstPageNumber="1" r:id="rId1"/>
  <headerFooter>
    <oddFooter>&amp;C &amp;P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showGridLines="0" view="pageBreakPreview" zoomScaleNormal="100" zoomScaleSheetLayoutView="100" workbookViewId="0">
      <selection activeCell="E8" sqref="E8"/>
    </sheetView>
  </sheetViews>
  <sheetFormatPr defaultColWidth="9" defaultRowHeight="24.6"/>
  <cols>
    <col min="1" max="1" width="38" style="178" customWidth="1"/>
    <col min="2" max="3" width="10.3984375" style="178" customWidth="1"/>
    <col min="4" max="4" width="23.09765625" style="178" customWidth="1"/>
    <col min="5" max="5" width="22" style="178" customWidth="1"/>
    <col min="6" max="6" width="19" style="178" customWidth="1"/>
    <col min="7" max="16384" width="9" style="178"/>
  </cols>
  <sheetData>
    <row r="1" spans="1:6">
      <c r="A1" s="1993" t="s">
        <v>1341</v>
      </c>
      <c r="B1" s="1993"/>
      <c r="C1" s="1993"/>
      <c r="D1" s="1993"/>
      <c r="E1" s="1993"/>
      <c r="F1" s="1993"/>
    </row>
    <row r="2" spans="1:6" ht="11.25" customHeight="1"/>
    <row r="3" spans="1:6">
      <c r="A3" s="2014" t="s">
        <v>684</v>
      </c>
      <c r="B3" s="2015" t="s">
        <v>685</v>
      </c>
      <c r="C3" s="2015"/>
      <c r="D3" s="2014" t="s">
        <v>790</v>
      </c>
      <c r="E3" s="2014" t="s">
        <v>688</v>
      </c>
      <c r="F3" s="2014" t="s">
        <v>397</v>
      </c>
    </row>
    <row r="4" spans="1:6">
      <c r="A4" s="1706"/>
      <c r="B4" s="568" t="s">
        <v>686</v>
      </c>
      <c r="C4" s="568" t="s">
        <v>687</v>
      </c>
      <c r="D4" s="2014"/>
      <c r="E4" s="2014"/>
      <c r="F4" s="2014"/>
    </row>
    <row r="5" spans="1:6" ht="84">
      <c r="A5" s="1521" t="s">
        <v>648</v>
      </c>
      <c r="B5" s="1417"/>
      <c r="C5" s="571"/>
      <c r="D5" s="581"/>
      <c r="E5" s="581" t="s">
        <v>1386</v>
      </c>
      <c r="F5" s="581"/>
    </row>
    <row r="6" spans="1:6">
      <c r="A6" s="579" t="s">
        <v>689</v>
      </c>
      <c r="B6" s="1417"/>
      <c r="C6" s="571"/>
      <c r="D6" s="579"/>
      <c r="E6" s="579"/>
      <c r="F6" s="579"/>
    </row>
    <row r="7" spans="1:6" ht="42">
      <c r="A7" s="1521" t="s">
        <v>657</v>
      </c>
      <c r="B7" s="1417"/>
      <c r="C7" s="571"/>
      <c r="D7" s="579"/>
      <c r="E7" s="579" t="s">
        <v>1388</v>
      </c>
      <c r="F7" s="579"/>
    </row>
    <row r="8" spans="1:6">
      <c r="A8" s="579" t="s">
        <v>661</v>
      </c>
      <c r="B8" s="1417"/>
      <c r="C8" s="571"/>
      <c r="D8" s="579"/>
      <c r="E8" s="579"/>
      <c r="F8" s="580"/>
    </row>
    <row r="9" spans="1:6">
      <c r="A9" s="579" t="s">
        <v>690</v>
      </c>
      <c r="B9" s="1417"/>
      <c r="C9" s="571"/>
      <c r="D9" s="579"/>
      <c r="E9" s="579"/>
      <c r="F9" s="579"/>
    </row>
    <row r="10" spans="1:6" ht="63">
      <c r="A10" s="582" t="s">
        <v>730</v>
      </c>
      <c r="B10" s="1417"/>
      <c r="C10" s="571"/>
      <c r="D10" s="579"/>
      <c r="E10" s="579"/>
      <c r="F10" s="579"/>
    </row>
    <row r="11" spans="1:6">
      <c r="A11" s="579" t="s">
        <v>691</v>
      </c>
      <c r="B11" s="1415"/>
      <c r="C11" s="571"/>
      <c r="D11" s="579"/>
      <c r="E11" s="579"/>
      <c r="F11" s="579"/>
    </row>
    <row r="12" spans="1:6" s="84" customFormat="1" ht="21"/>
    <row r="13" spans="1:6" s="84" customFormat="1" ht="12" customHeight="1">
      <c r="D13" s="322"/>
      <c r="E13" s="322"/>
      <c r="F13" s="322"/>
    </row>
    <row r="14" spans="1:6" s="296" customFormat="1" ht="21">
      <c r="D14" s="636"/>
      <c r="E14" s="320"/>
      <c r="F14" s="724"/>
    </row>
    <row r="15" spans="1:6" s="296" customFormat="1" ht="21" hidden="1" customHeight="1">
      <c r="D15" s="322"/>
      <c r="E15" s="725"/>
      <c r="F15" s="724"/>
    </row>
    <row r="16" spans="1:6" s="296" customFormat="1" hidden="1">
      <c r="D16" s="726"/>
      <c r="E16" s="727"/>
      <c r="F16" s="726"/>
    </row>
    <row r="17" spans="1:6" s="296" customFormat="1">
      <c r="D17" s="726"/>
      <c r="E17" s="727"/>
      <c r="F17" s="726"/>
    </row>
    <row r="18" spans="1:6" s="296" customFormat="1">
      <c r="D18" s="634"/>
      <c r="E18" s="637"/>
      <c r="F18" s="634"/>
    </row>
    <row r="19" spans="1:6" s="296" customFormat="1" ht="21">
      <c r="A19" s="321"/>
      <c r="B19" s="322"/>
      <c r="C19" s="322"/>
      <c r="D19" s="322"/>
      <c r="E19" s="635"/>
      <c r="F19" s="635"/>
    </row>
  </sheetData>
  <mergeCells count="6">
    <mergeCell ref="F3:F4"/>
    <mergeCell ref="A1:F1"/>
    <mergeCell ref="B3:C3"/>
    <mergeCell ref="A3:A4"/>
    <mergeCell ref="D3:D4"/>
    <mergeCell ref="E3:E4"/>
  </mergeCells>
  <phoneticPr fontId="5" type="noConversion"/>
  <pageMargins left="0.59055118110236227" right="0.78740157480314965" top="0.78740157480314965" bottom="0.59055118110236227" header="0.31496062992125984" footer="0.31496062992125984"/>
  <pageSetup paperSize="9" firstPageNumber="119" orientation="landscape" useFirstPageNumber="1" r:id="rId1"/>
  <headerFooter alignWithMargins="0">
    <oddFooter>&amp;C &amp;P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theme="0" tint="-0.14999847407452621"/>
  </sheetPr>
  <dimension ref="A1:J129"/>
  <sheetViews>
    <sheetView showGridLines="0" view="pageBreakPreview" zoomScaleNormal="100" zoomScaleSheetLayoutView="100" zoomScalePageLayoutView="70" workbookViewId="0">
      <selection activeCell="L6" sqref="L6"/>
    </sheetView>
  </sheetViews>
  <sheetFormatPr defaultColWidth="9" defaultRowHeight="24.6"/>
  <cols>
    <col min="1" max="8" width="9" style="47"/>
    <col min="9" max="9" width="11" style="47" customWidth="1"/>
    <col min="10" max="16384" width="9" style="47"/>
  </cols>
  <sheetData>
    <row r="1" spans="1:9">
      <c r="A1" s="476" t="s">
        <v>56</v>
      </c>
    </row>
    <row r="2" spans="1:9">
      <c r="A2" s="1984" t="s">
        <v>121</v>
      </c>
      <c r="B2" s="1985"/>
      <c r="C2" s="1985"/>
      <c r="D2" s="1985"/>
      <c r="E2" s="1985"/>
      <c r="F2" s="1985"/>
      <c r="G2" s="1985"/>
      <c r="H2" s="1985"/>
      <c r="I2" s="1985"/>
    </row>
    <row r="3" spans="1:9">
      <c r="A3" s="1985"/>
      <c r="B3" s="1985"/>
      <c r="C3" s="1985"/>
      <c r="D3" s="1985"/>
      <c r="E3" s="1985"/>
      <c r="F3" s="1985"/>
      <c r="G3" s="1985"/>
      <c r="H3" s="1985"/>
      <c r="I3" s="1985"/>
    </row>
    <row r="4" spans="1:9">
      <c r="A4" s="47" t="s">
        <v>122</v>
      </c>
    </row>
    <row r="5" spans="1:9">
      <c r="B5" s="603" t="s">
        <v>810</v>
      </c>
      <c r="C5" s="604" t="s">
        <v>811</v>
      </c>
      <c r="D5" s="604"/>
      <c r="E5" s="604"/>
      <c r="F5" s="605"/>
      <c r="G5" s="606" t="s">
        <v>812</v>
      </c>
      <c r="H5" s="606"/>
      <c r="I5" s="606"/>
    </row>
    <row r="6" spans="1:9">
      <c r="B6" s="603"/>
      <c r="C6" s="604" t="s">
        <v>1262</v>
      </c>
      <c r="D6" s="604"/>
      <c r="E6" s="604"/>
      <c r="F6" s="85"/>
      <c r="G6" s="604" t="s">
        <v>1241</v>
      </c>
      <c r="H6" s="606"/>
      <c r="I6" s="606"/>
    </row>
    <row r="7" spans="1:9">
      <c r="B7" s="603"/>
      <c r="C7" s="604" t="s">
        <v>968</v>
      </c>
      <c r="D7" s="604"/>
      <c r="E7" s="604"/>
      <c r="F7" s="85"/>
      <c r="G7" s="604" t="s">
        <v>1242</v>
      </c>
      <c r="H7" s="606"/>
      <c r="I7" s="606"/>
    </row>
    <row r="8" spans="1:9">
      <c r="B8" s="603"/>
      <c r="C8" s="604" t="s">
        <v>1239</v>
      </c>
      <c r="D8" s="604"/>
      <c r="E8" s="604"/>
      <c r="F8" s="85"/>
      <c r="G8" s="604" t="s">
        <v>1243</v>
      </c>
      <c r="H8" s="606"/>
      <c r="I8" s="606"/>
    </row>
    <row r="9" spans="1:9">
      <c r="B9" s="603"/>
      <c r="C9" s="604" t="s">
        <v>1240</v>
      </c>
      <c r="D9" s="604"/>
      <c r="E9" s="604"/>
      <c r="F9" s="85"/>
      <c r="G9" s="604" t="s">
        <v>1244</v>
      </c>
      <c r="H9" s="606"/>
      <c r="I9" s="606"/>
    </row>
    <row r="10" spans="1:9">
      <c r="B10" s="85"/>
      <c r="C10" s="604" t="s">
        <v>813</v>
      </c>
      <c r="D10" s="604"/>
      <c r="E10" s="604"/>
      <c r="F10" s="85"/>
      <c r="G10" s="606" t="s">
        <v>814</v>
      </c>
      <c r="H10" s="606"/>
      <c r="I10" s="606"/>
    </row>
    <row r="11" spans="1:9">
      <c r="B11" s="85"/>
      <c r="C11" s="604" t="s">
        <v>815</v>
      </c>
      <c r="D11" s="604"/>
      <c r="E11" s="604"/>
      <c r="G11" s="604" t="s">
        <v>816</v>
      </c>
      <c r="H11" s="606"/>
      <c r="I11" s="606"/>
    </row>
    <row r="12" spans="1:9">
      <c r="B12" s="603" t="s">
        <v>817</v>
      </c>
      <c r="C12" s="606" t="s">
        <v>794</v>
      </c>
      <c r="D12" s="606"/>
      <c r="E12" s="606"/>
      <c r="G12" s="606" t="s">
        <v>958</v>
      </c>
      <c r="H12" s="606"/>
      <c r="I12" s="606"/>
    </row>
    <row r="13" spans="1:9">
      <c r="B13" s="603"/>
      <c r="C13" s="604" t="s">
        <v>1263</v>
      </c>
      <c r="D13" s="606"/>
      <c r="E13" s="606"/>
      <c r="G13" s="606" t="s">
        <v>959</v>
      </c>
      <c r="H13" s="606"/>
      <c r="I13" s="606"/>
    </row>
    <row r="14" spans="1:9">
      <c r="B14" s="603"/>
      <c r="C14" s="604" t="s">
        <v>818</v>
      </c>
      <c r="D14" s="606"/>
      <c r="E14" s="606"/>
      <c r="G14" s="604"/>
      <c r="H14" s="604"/>
      <c r="I14" s="606"/>
    </row>
    <row r="15" spans="1:9">
      <c r="B15" s="603" t="s">
        <v>817</v>
      </c>
      <c r="C15" s="606" t="s">
        <v>577</v>
      </c>
      <c r="D15" s="606"/>
      <c r="E15" s="606"/>
      <c r="G15" s="85"/>
      <c r="H15" s="1648"/>
      <c r="I15" s="1648"/>
    </row>
    <row r="16" spans="1:9">
      <c r="B16" s="603" t="s">
        <v>817</v>
      </c>
      <c r="C16" s="606" t="s">
        <v>569</v>
      </c>
      <c r="D16" s="606"/>
      <c r="E16" s="606"/>
      <c r="G16" s="85"/>
      <c r="H16" s="1648"/>
      <c r="I16" s="1648"/>
    </row>
    <row r="17" spans="1:10">
      <c r="B17" s="603"/>
      <c r="C17" s="606"/>
      <c r="D17" s="606"/>
      <c r="E17" s="606"/>
      <c r="G17" s="85"/>
      <c r="H17" s="606"/>
      <c r="I17" s="606"/>
    </row>
    <row r="18" spans="1:10">
      <c r="B18" s="607" t="s">
        <v>819</v>
      </c>
      <c r="C18" s="607"/>
      <c r="D18" s="607"/>
      <c r="E18" s="607"/>
      <c r="F18" s="607"/>
      <c r="G18" s="607"/>
      <c r="H18" s="607"/>
      <c r="I18" s="607"/>
      <c r="J18" s="607"/>
    </row>
    <row r="19" spans="1:10">
      <c r="A19" s="47" t="s">
        <v>123</v>
      </c>
      <c r="F19" s="48"/>
      <c r="G19" s="48"/>
    </row>
    <row r="20" spans="1:10">
      <c r="A20" s="47" t="s">
        <v>124</v>
      </c>
      <c r="F20" s="48"/>
      <c r="G20" s="48"/>
    </row>
    <row r="21" spans="1:10" ht="25.2" thickBot="1">
      <c r="F21" s="48"/>
      <c r="G21" s="48"/>
    </row>
    <row r="22" spans="1:10" ht="24.75" customHeight="1">
      <c r="A22" s="48"/>
      <c r="B22" s="2016" t="s">
        <v>39</v>
      </c>
      <c r="C22" s="2017"/>
      <c r="D22" s="2017"/>
      <c r="E22" s="2017"/>
      <c r="F22" s="2017"/>
      <c r="G22" s="2017"/>
      <c r="H22" s="2017"/>
      <c r="I22" s="2018"/>
    </row>
    <row r="23" spans="1:10" ht="24.75" customHeight="1">
      <c r="A23" s="48"/>
      <c r="B23" s="2019"/>
      <c r="C23" s="1675"/>
      <c r="D23" s="1675"/>
      <c r="E23" s="1675"/>
      <c r="F23" s="1675"/>
      <c r="G23" s="1675"/>
      <c r="H23" s="1675"/>
      <c r="I23" s="2020"/>
    </row>
    <row r="24" spans="1:10" ht="24.75" customHeight="1">
      <c r="A24" s="48"/>
      <c r="B24" s="2019"/>
      <c r="C24" s="1675"/>
      <c r="D24" s="1675"/>
      <c r="E24" s="1675"/>
      <c r="F24" s="1675"/>
      <c r="G24" s="1675"/>
      <c r="H24" s="1675"/>
      <c r="I24" s="2020"/>
    </row>
    <row r="25" spans="1:10" ht="24.75" customHeight="1">
      <c r="A25" s="48"/>
      <c r="B25" s="2019"/>
      <c r="C25" s="1675"/>
      <c r="D25" s="1675"/>
      <c r="E25" s="1675"/>
      <c r="F25" s="1675"/>
      <c r="G25" s="1675"/>
      <c r="H25" s="1675"/>
      <c r="I25" s="2020"/>
    </row>
    <row r="26" spans="1:10" ht="24.75" customHeight="1">
      <c r="A26" s="48"/>
      <c r="B26" s="2019"/>
      <c r="C26" s="1675"/>
      <c r="D26" s="1675"/>
      <c r="E26" s="1675"/>
      <c r="F26" s="1675"/>
      <c r="G26" s="1675"/>
      <c r="H26" s="1675"/>
      <c r="I26" s="2020"/>
    </row>
    <row r="27" spans="1:10" ht="24.75" customHeight="1">
      <c r="A27" s="48"/>
      <c r="B27" s="2019"/>
      <c r="C27" s="1675"/>
      <c r="D27" s="1675"/>
      <c r="E27" s="1675"/>
      <c r="F27" s="1675"/>
      <c r="G27" s="1675"/>
      <c r="H27" s="1675"/>
      <c r="I27" s="2020"/>
    </row>
    <row r="28" spans="1:10" ht="24.75" customHeight="1">
      <c r="A28" s="48"/>
      <c r="B28" s="2019"/>
      <c r="C28" s="1675"/>
      <c r="D28" s="1675"/>
      <c r="E28" s="1675"/>
      <c r="F28" s="1675"/>
      <c r="G28" s="1675"/>
      <c r="H28" s="1675"/>
      <c r="I28" s="2020"/>
    </row>
    <row r="29" spans="1:10" ht="24.75" customHeight="1">
      <c r="A29" s="48"/>
      <c r="B29" s="2019"/>
      <c r="C29" s="1675"/>
      <c r="D29" s="1675"/>
      <c r="E29" s="1675"/>
      <c r="F29" s="1675"/>
      <c r="G29" s="1675"/>
      <c r="H29" s="1675"/>
      <c r="I29" s="2020"/>
    </row>
    <row r="30" spans="1:10" ht="24.75" customHeight="1">
      <c r="A30" s="48"/>
      <c r="B30" s="2019"/>
      <c r="C30" s="1675"/>
      <c r="D30" s="1675"/>
      <c r="E30" s="1675"/>
      <c r="F30" s="1675"/>
      <c r="G30" s="1675"/>
      <c r="H30" s="1675"/>
      <c r="I30" s="2020"/>
    </row>
    <row r="31" spans="1:10" ht="24.75" customHeight="1">
      <c r="A31" s="48"/>
      <c r="B31" s="2019"/>
      <c r="C31" s="1675"/>
      <c r="D31" s="1675"/>
      <c r="E31" s="1675"/>
      <c r="F31" s="1675"/>
      <c r="G31" s="1675"/>
      <c r="H31" s="1675"/>
      <c r="I31" s="2020"/>
    </row>
    <row r="32" spans="1:10" ht="24.75" customHeight="1">
      <c r="A32" s="48"/>
      <c r="B32" s="2019"/>
      <c r="C32" s="1675"/>
      <c r="D32" s="1675"/>
      <c r="E32" s="1675"/>
      <c r="F32" s="1675"/>
      <c r="G32" s="1675"/>
      <c r="H32" s="1675"/>
      <c r="I32" s="2020"/>
    </row>
    <row r="33" spans="1:9" ht="24.75" customHeight="1" thickBot="1">
      <c r="A33" s="355"/>
      <c r="B33" s="2021"/>
      <c r="C33" s="2022"/>
      <c r="D33" s="2022"/>
      <c r="E33" s="2022"/>
      <c r="F33" s="2022"/>
      <c r="G33" s="2022"/>
      <c r="H33" s="2022"/>
      <c r="I33" s="2023"/>
    </row>
    <row r="34" spans="1:9">
      <c r="A34" s="1669" t="s">
        <v>144</v>
      </c>
      <c r="B34" s="1669"/>
      <c r="C34" s="1669"/>
      <c r="D34" s="1669"/>
      <c r="E34" s="1669"/>
      <c r="F34" s="1669"/>
      <c r="G34" s="1669"/>
      <c r="H34" s="1669"/>
      <c r="I34" s="1669"/>
    </row>
    <row r="35" spans="1:9">
      <c r="A35" s="1016"/>
      <c r="B35" s="1016"/>
      <c r="C35" s="1016"/>
      <c r="D35" s="1016"/>
      <c r="E35" s="1016"/>
      <c r="F35" s="1016"/>
      <c r="G35" s="1016"/>
      <c r="H35" s="1016"/>
      <c r="I35" s="1016"/>
    </row>
    <row r="36" spans="1:9" ht="25.2" thickBot="1">
      <c r="A36" s="842"/>
      <c r="B36" s="670"/>
      <c r="C36" s="670"/>
      <c r="D36" s="670"/>
      <c r="E36" s="670"/>
      <c r="F36" s="670"/>
      <c r="G36" s="670"/>
      <c r="H36" s="670"/>
      <c r="I36" s="670"/>
    </row>
    <row r="37" spans="1:9" s="41" customFormat="1" ht="24.75" customHeight="1">
      <c r="A37" s="35"/>
      <c r="B37" s="2016" t="s">
        <v>39</v>
      </c>
      <c r="C37" s="2017"/>
      <c r="D37" s="2017"/>
      <c r="E37" s="2017"/>
      <c r="F37" s="2017"/>
      <c r="G37" s="2017"/>
      <c r="H37" s="2017"/>
      <c r="I37" s="2018"/>
    </row>
    <row r="38" spans="1:9" s="41" customFormat="1" ht="24.75" customHeight="1">
      <c r="A38" s="35"/>
      <c r="B38" s="2019"/>
      <c r="C38" s="1675"/>
      <c r="D38" s="1675"/>
      <c r="E38" s="1675"/>
      <c r="F38" s="1675"/>
      <c r="G38" s="1675"/>
      <c r="H38" s="1675"/>
      <c r="I38" s="2020"/>
    </row>
    <row r="39" spans="1:9" s="41" customFormat="1" ht="24.75" customHeight="1">
      <c r="A39" s="35"/>
      <c r="B39" s="2019"/>
      <c r="C39" s="1675"/>
      <c r="D39" s="1675"/>
      <c r="E39" s="1675"/>
      <c r="F39" s="1675"/>
      <c r="G39" s="1675"/>
      <c r="H39" s="1675"/>
      <c r="I39" s="2020"/>
    </row>
    <row r="40" spans="1:9" s="41" customFormat="1" ht="24.75" customHeight="1">
      <c r="A40" s="35"/>
      <c r="B40" s="2019"/>
      <c r="C40" s="1675"/>
      <c r="D40" s="1675"/>
      <c r="E40" s="1675"/>
      <c r="F40" s="1675"/>
      <c r="G40" s="1675"/>
      <c r="H40" s="1675"/>
      <c r="I40" s="2020"/>
    </row>
    <row r="41" spans="1:9" s="41" customFormat="1" ht="24.75" customHeight="1">
      <c r="A41" s="35"/>
      <c r="B41" s="2019"/>
      <c r="C41" s="1675"/>
      <c r="D41" s="1675"/>
      <c r="E41" s="1675"/>
      <c r="F41" s="1675"/>
      <c r="G41" s="1675"/>
      <c r="H41" s="1675"/>
      <c r="I41" s="2020"/>
    </row>
    <row r="42" spans="1:9" s="41" customFormat="1" ht="24.75" customHeight="1">
      <c r="A42" s="35"/>
      <c r="B42" s="2019"/>
      <c r="C42" s="1675"/>
      <c r="D42" s="1675"/>
      <c r="E42" s="1675"/>
      <c r="F42" s="1675"/>
      <c r="G42" s="1675"/>
      <c r="H42" s="1675"/>
      <c r="I42" s="2020"/>
    </row>
    <row r="43" spans="1:9" s="41" customFormat="1" ht="24.75" customHeight="1">
      <c r="A43" s="35"/>
      <c r="B43" s="2019"/>
      <c r="C43" s="1675"/>
      <c r="D43" s="1675"/>
      <c r="E43" s="1675"/>
      <c r="F43" s="1675"/>
      <c r="G43" s="1675"/>
      <c r="H43" s="1675"/>
      <c r="I43" s="2020"/>
    </row>
    <row r="44" spans="1:9" s="41" customFormat="1" ht="24.75" customHeight="1">
      <c r="A44" s="35"/>
      <c r="B44" s="2019"/>
      <c r="C44" s="1675"/>
      <c r="D44" s="1675"/>
      <c r="E44" s="1675"/>
      <c r="F44" s="1675"/>
      <c r="G44" s="1675"/>
      <c r="H44" s="1675"/>
      <c r="I44" s="2020"/>
    </row>
    <row r="45" spans="1:9" s="41" customFormat="1" ht="24.75" customHeight="1">
      <c r="A45" s="35"/>
      <c r="B45" s="2019"/>
      <c r="C45" s="1675"/>
      <c r="D45" s="1675"/>
      <c r="E45" s="1675"/>
      <c r="F45" s="1675"/>
      <c r="G45" s="1675"/>
      <c r="H45" s="1675"/>
      <c r="I45" s="2020"/>
    </row>
    <row r="46" spans="1:9" s="41" customFormat="1" ht="24.75" customHeight="1">
      <c r="A46" s="35"/>
      <c r="B46" s="2019"/>
      <c r="C46" s="1675"/>
      <c r="D46" s="1675"/>
      <c r="E46" s="1675"/>
      <c r="F46" s="1675"/>
      <c r="G46" s="1675"/>
      <c r="H46" s="1675"/>
      <c r="I46" s="2020"/>
    </row>
    <row r="47" spans="1:9" s="41" customFormat="1" ht="24.75" customHeight="1">
      <c r="A47" s="35"/>
      <c r="B47" s="2019"/>
      <c r="C47" s="1675"/>
      <c r="D47" s="1675"/>
      <c r="E47" s="1675"/>
      <c r="F47" s="1675"/>
      <c r="G47" s="1675"/>
      <c r="H47" s="1675"/>
      <c r="I47" s="2020"/>
    </row>
    <row r="48" spans="1:9" s="41" customFormat="1" ht="24.75" customHeight="1">
      <c r="A48" s="35"/>
      <c r="B48" s="2019"/>
      <c r="C48" s="1675"/>
      <c r="D48" s="1675"/>
      <c r="E48" s="1675"/>
      <c r="F48" s="1675"/>
      <c r="G48" s="1675"/>
      <c r="H48" s="1675"/>
      <c r="I48" s="2020"/>
    </row>
    <row r="49" spans="1:10" s="344" customFormat="1" ht="21" customHeight="1">
      <c r="A49" s="48"/>
      <c r="B49" s="2019"/>
      <c r="C49" s="1675"/>
      <c r="D49" s="1675"/>
      <c r="E49" s="1675"/>
      <c r="F49" s="1675"/>
      <c r="G49" s="1675"/>
      <c r="H49" s="1675"/>
      <c r="I49" s="2020"/>
      <c r="J49" s="41"/>
    </row>
    <row r="50" spans="1:10" s="344" customFormat="1" ht="21" customHeight="1" thickBot="1">
      <c r="A50" s="355"/>
      <c r="B50" s="2021"/>
      <c r="C50" s="2022"/>
      <c r="D50" s="2022"/>
      <c r="E50" s="2022"/>
      <c r="F50" s="2022"/>
      <c r="G50" s="2022"/>
      <c r="H50" s="2022"/>
      <c r="I50" s="2023"/>
      <c r="J50" s="41"/>
    </row>
    <row r="51" spans="1:10" s="344" customFormat="1" ht="21" customHeight="1">
      <c r="A51" s="355"/>
      <c r="B51" s="1017"/>
      <c r="C51" s="1017"/>
      <c r="D51" s="1017"/>
      <c r="E51" s="1017"/>
      <c r="F51" s="1017"/>
      <c r="G51" s="1017"/>
      <c r="H51" s="1017"/>
      <c r="I51" s="1017"/>
      <c r="J51" s="41"/>
    </row>
    <row r="52" spans="1:10" ht="24.75" customHeight="1">
      <c r="A52" s="1669" t="s">
        <v>1072</v>
      </c>
      <c r="B52" s="1669"/>
      <c r="C52" s="1669"/>
      <c r="D52" s="1669"/>
      <c r="E52" s="1669"/>
      <c r="F52" s="1669"/>
      <c r="G52" s="1669"/>
      <c r="H52" s="1669"/>
      <c r="I52" s="1669"/>
      <c r="J52" s="469"/>
    </row>
    <row r="53" spans="1:10" ht="24.75" customHeight="1" thickBot="1">
      <c r="A53" s="1016"/>
      <c r="B53" s="1016"/>
      <c r="C53" s="1016"/>
      <c r="D53" s="1016"/>
      <c r="E53" s="1016"/>
      <c r="F53" s="1016"/>
      <c r="G53" s="1016"/>
      <c r="H53" s="1016"/>
      <c r="I53" s="1016"/>
      <c r="J53" s="469"/>
    </row>
    <row r="54" spans="1:10" s="41" customFormat="1" ht="24.75" customHeight="1">
      <c r="A54" s="35"/>
      <c r="B54" s="2016" t="s">
        <v>39</v>
      </c>
      <c r="C54" s="2017"/>
      <c r="D54" s="2017"/>
      <c r="E54" s="2017"/>
      <c r="F54" s="2017"/>
      <c r="G54" s="2017"/>
      <c r="H54" s="2017"/>
      <c r="I54" s="2018"/>
    </row>
    <row r="55" spans="1:10" s="41" customFormat="1" ht="24.75" customHeight="1">
      <c r="A55" s="35"/>
      <c r="B55" s="2019"/>
      <c r="C55" s="1675"/>
      <c r="D55" s="1675"/>
      <c r="E55" s="1675"/>
      <c r="F55" s="1675"/>
      <c r="G55" s="1675"/>
      <c r="H55" s="1675"/>
      <c r="I55" s="2020"/>
    </row>
    <row r="56" spans="1:10" s="41" customFormat="1" ht="24.75" customHeight="1">
      <c r="A56" s="35"/>
      <c r="B56" s="2019"/>
      <c r="C56" s="1675"/>
      <c r="D56" s="1675"/>
      <c r="E56" s="1675"/>
      <c r="F56" s="1675"/>
      <c r="G56" s="1675"/>
      <c r="H56" s="1675"/>
      <c r="I56" s="2020"/>
    </row>
    <row r="57" spans="1:10" s="41" customFormat="1" ht="24.75" customHeight="1">
      <c r="A57" s="35"/>
      <c r="B57" s="2019"/>
      <c r="C57" s="1675"/>
      <c r="D57" s="1675"/>
      <c r="E57" s="1675"/>
      <c r="F57" s="1675"/>
      <c r="G57" s="1675"/>
      <c r="H57" s="1675"/>
      <c r="I57" s="2020"/>
    </row>
    <row r="58" spans="1:10" s="41" customFormat="1" ht="24.75" customHeight="1">
      <c r="A58" s="35"/>
      <c r="B58" s="2019"/>
      <c r="C58" s="1675"/>
      <c r="D58" s="1675"/>
      <c r="E58" s="1675"/>
      <c r="F58" s="1675"/>
      <c r="G58" s="1675"/>
      <c r="H58" s="1675"/>
      <c r="I58" s="2020"/>
    </row>
    <row r="59" spans="1:10" s="41" customFormat="1" ht="24.75" customHeight="1">
      <c r="A59" s="35"/>
      <c r="B59" s="2019"/>
      <c r="C59" s="1675"/>
      <c r="D59" s="1675"/>
      <c r="E59" s="1675"/>
      <c r="F59" s="1675"/>
      <c r="G59" s="1675"/>
      <c r="H59" s="1675"/>
      <c r="I59" s="2020"/>
    </row>
    <row r="60" spans="1:10" s="41" customFormat="1" ht="24.75" customHeight="1">
      <c r="A60" s="35"/>
      <c r="B60" s="2019"/>
      <c r="C60" s="1675"/>
      <c r="D60" s="1675"/>
      <c r="E60" s="1675"/>
      <c r="F60" s="1675"/>
      <c r="G60" s="1675"/>
      <c r="H60" s="1675"/>
      <c r="I60" s="2020"/>
    </row>
    <row r="61" spans="1:10" s="41" customFormat="1" ht="24.75" customHeight="1">
      <c r="A61" s="35"/>
      <c r="B61" s="2019"/>
      <c r="C61" s="1675"/>
      <c r="D61" s="1675"/>
      <c r="E61" s="1675"/>
      <c r="F61" s="1675"/>
      <c r="G61" s="1675"/>
      <c r="H61" s="1675"/>
      <c r="I61" s="2020"/>
    </row>
    <row r="62" spans="1:10" s="41" customFormat="1" ht="24.75" customHeight="1">
      <c r="A62" s="35"/>
      <c r="B62" s="2019"/>
      <c r="C62" s="1675"/>
      <c r="D62" s="1675"/>
      <c r="E62" s="1675"/>
      <c r="F62" s="1675"/>
      <c r="G62" s="1675"/>
      <c r="H62" s="1675"/>
      <c r="I62" s="2020"/>
    </row>
    <row r="63" spans="1:10" s="41" customFormat="1" ht="24.75" customHeight="1">
      <c r="A63" s="35"/>
      <c r="B63" s="2019"/>
      <c r="C63" s="1675"/>
      <c r="D63" s="1675"/>
      <c r="E63" s="1675"/>
      <c r="F63" s="1675"/>
      <c r="G63" s="1675"/>
      <c r="H63" s="1675"/>
      <c r="I63" s="2020"/>
    </row>
    <row r="64" spans="1:10" s="41" customFormat="1" ht="24.75" customHeight="1">
      <c r="A64" s="35"/>
      <c r="B64" s="2019"/>
      <c r="C64" s="1675"/>
      <c r="D64" s="1675"/>
      <c r="E64" s="1675"/>
      <c r="F64" s="1675"/>
      <c r="G64" s="1675"/>
      <c r="H64" s="1675"/>
      <c r="I64" s="2020"/>
    </row>
    <row r="65" spans="1:10" s="344" customFormat="1" ht="21" customHeight="1">
      <c r="A65" s="48"/>
      <c r="B65" s="2019"/>
      <c r="C65" s="1675"/>
      <c r="D65" s="1675"/>
      <c r="E65" s="1675"/>
      <c r="F65" s="1675"/>
      <c r="G65" s="1675"/>
      <c r="H65" s="1675"/>
      <c r="I65" s="2020"/>
      <c r="J65" s="41"/>
    </row>
    <row r="66" spans="1:10" s="344" customFormat="1" ht="21" customHeight="1" thickBot="1">
      <c r="A66" s="355"/>
      <c r="B66" s="2021"/>
      <c r="C66" s="2022"/>
      <c r="D66" s="2022"/>
      <c r="E66" s="2022"/>
      <c r="F66" s="2022"/>
      <c r="G66" s="2022"/>
      <c r="H66" s="2022"/>
      <c r="I66" s="2023"/>
      <c r="J66" s="41"/>
    </row>
    <row r="67" spans="1:10" s="344" customFormat="1" ht="19.2" customHeight="1">
      <c r="A67" s="355"/>
      <c r="B67" s="1017"/>
      <c r="C67" s="1017"/>
      <c r="D67" s="1017"/>
      <c r="E67" s="1017"/>
      <c r="F67" s="1017"/>
      <c r="G67" s="1017"/>
      <c r="H67" s="1017"/>
      <c r="I67" s="1017"/>
    </row>
    <row r="68" spans="1:10" ht="24.75" customHeight="1">
      <c r="A68" s="469" t="s">
        <v>1076</v>
      </c>
      <c r="B68" s="611"/>
      <c r="C68" s="611"/>
      <c r="D68" s="611"/>
      <c r="E68" s="611"/>
      <c r="F68" s="611"/>
      <c r="G68" s="611"/>
      <c r="H68" s="611"/>
      <c r="I68" s="611"/>
      <c r="J68" s="469"/>
    </row>
    <row r="69" spans="1:10" ht="24.75" customHeight="1">
      <c r="A69" s="469"/>
      <c r="B69" s="611"/>
      <c r="C69" s="611"/>
      <c r="D69" s="611"/>
      <c r="E69" s="611"/>
      <c r="F69" s="611"/>
      <c r="G69" s="611"/>
      <c r="H69" s="611"/>
      <c r="I69" s="611"/>
      <c r="J69" s="469"/>
    </row>
    <row r="70" spans="1:10" ht="24.75" customHeight="1">
      <c r="A70" s="469"/>
      <c r="B70" s="611"/>
      <c r="C70" s="611"/>
      <c r="D70" s="611"/>
      <c r="E70" s="611"/>
      <c r="F70" s="611"/>
      <c r="G70" s="611"/>
      <c r="H70" s="611"/>
      <c r="I70" s="611"/>
      <c r="J70" s="469"/>
    </row>
    <row r="71" spans="1:10" ht="24.75" customHeight="1" thickBot="1">
      <c r="A71" s="469"/>
      <c r="B71" s="611"/>
      <c r="C71" s="611"/>
      <c r="D71" s="611"/>
      <c r="E71" s="611"/>
      <c r="F71" s="611"/>
      <c r="G71" s="611"/>
      <c r="H71" s="611"/>
      <c r="I71" s="611"/>
      <c r="J71" s="469"/>
    </row>
    <row r="72" spans="1:10" ht="24.75" customHeight="1">
      <c r="A72" s="48"/>
      <c r="B72" s="2016" t="s">
        <v>39</v>
      </c>
      <c r="C72" s="2017"/>
      <c r="D72" s="2017"/>
      <c r="E72" s="2017"/>
      <c r="F72" s="2017"/>
      <c r="G72" s="2017"/>
      <c r="H72" s="2017"/>
      <c r="I72" s="2018"/>
    </row>
    <row r="73" spans="1:10" ht="24.75" customHeight="1">
      <c r="A73" s="48"/>
      <c r="B73" s="2019"/>
      <c r="C73" s="1675"/>
      <c r="D73" s="1675"/>
      <c r="E73" s="1675"/>
      <c r="F73" s="1675"/>
      <c r="G73" s="1675"/>
      <c r="H73" s="1675"/>
      <c r="I73" s="2020"/>
    </row>
    <row r="74" spans="1:10" ht="24.75" customHeight="1">
      <c r="A74" s="48"/>
      <c r="B74" s="2019"/>
      <c r="C74" s="1675"/>
      <c r="D74" s="1675"/>
      <c r="E74" s="1675"/>
      <c r="F74" s="1675"/>
      <c r="G74" s="1675"/>
      <c r="H74" s="1675"/>
      <c r="I74" s="2020"/>
    </row>
    <row r="75" spans="1:10" ht="24.75" customHeight="1">
      <c r="A75" s="48"/>
      <c r="B75" s="2019"/>
      <c r="C75" s="1675"/>
      <c r="D75" s="1675"/>
      <c r="E75" s="1675"/>
      <c r="F75" s="1675"/>
      <c r="G75" s="1675"/>
      <c r="H75" s="1675"/>
      <c r="I75" s="2020"/>
    </row>
    <row r="76" spans="1:10" ht="24.75" customHeight="1">
      <c r="A76" s="48"/>
      <c r="B76" s="2019"/>
      <c r="C76" s="1675"/>
      <c r="D76" s="1675"/>
      <c r="E76" s="1675"/>
      <c r="F76" s="1675"/>
      <c r="G76" s="1675"/>
      <c r="H76" s="1675"/>
      <c r="I76" s="2020"/>
    </row>
    <row r="77" spans="1:10" ht="24.75" customHeight="1">
      <c r="A77" s="48"/>
      <c r="B77" s="2019"/>
      <c r="C77" s="1675"/>
      <c r="D77" s="1675"/>
      <c r="E77" s="1675"/>
      <c r="F77" s="1675"/>
      <c r="G77" s="1675"/>
      <c r="H77" s="1675"/>
      <c r="I77" s="2020"/>
    </row>
    <row r="78" spans="1:10" ht="25.2" customHeight="1">
      <c r="A78" s="48"/>
      <c r="B78" s="2019"/>
      <c r="C78" s="1675"/>
      <c r="D78" s="1675"/>
      <c r="E78" s="1675"/>
      <c r="F78" s="1675"/>
      <c r="G78" s="1675"/>
      <c r="H78" s="1675"/>
      <c r="I78" s="2020"/>
    </row>
    <row r="79" spans="1:10" ht="24.75" customHeight="1">
      <c r="A79" s="48"/>
      <c r="B79" s="2019"/>
      <c r="C79" s="1675"/>
      <c r="D79" s="1675"/>
      <c r="E79" s="1675"/>
      <c r="F79" s="1675"/>
      <c r="G79" s="1675"/>
      <c r="H79" s="1675"/>
      <c r="I79" s="2020"/>
    </row>
    <row r="80" spans="1:10" ht="24.75" customHeight="1">
      <c r="A80" s="48"/>
      <c r="B80" s="2019"/>
      <c r="C80" s="1675"/>
      <c r="D80" s="1675"/>
      <c r="E80" s="1675"/>
      <c r="F80" s="1675"/>
      <c r="G80" s="1675"/>
      <c r="H80" s="1675"/>
      <c r="I80" s="2020"/>
    </row>
    <row r="81" spans="1:10" ht="24.6" customHeight="1">
      <c r="A81" s="48"/>
      <c r="B81" s="2019"/>
      <c r="C81" s="1675"/>
      <c r="D81" s="1675"/>
      <c r="E81" s="1675"/>
      <c r="F81" s="1675"/>
      <c r="G81" s="1675"/>
      <c r="H81" s="1675"/>
      <c r="I81" s="2020"/>
    </row>
    <row r="82" spans="1:10" ht="24.75" customHeight="1">
      <c r="A82" s="48"/>
      <c r="B82" s="2019"/>
      <c r="C82" s="1675"/>
      <c r="D82" s="1675"/>
      <c r="E82" s="1675"/>
      <c r="F82" s="1675"/>
      <c r="G82" s="1675"/>
      <c r="H82" s="1675"/>
      <c r="I82" s="2020"/>
    </row>
    <row r="83" spans="1:10" ht="24.75" customHeight="1">
      <c r="A83" s="48"/>
      <c r="B83" s="2019"/>
      <c r="C83" s="1675"/>
      <c r="D83" s="1675"/>
      <c r="E83" s="1675"/>
      <c r="F83" s="1675"/>
      <c r="G83" s="1675"/>
      <c r="H83" s="1675"/>
      <c r="I83" s="2020"/>
    </row>
    <row r="84" spans="1:10" ht="24.75" customHeight="1" thickBot="1">
      <c r="A84" s="355"/>
      <c r="B84" s="2021"/>
      <c r="C84" s="2022"/>
      <c r="D84" s="2022"/>
      <c r="E84" s="2022"/>
      <c r="F84" s="2022"/>
      <c r="G84" s="2022"/>
      <c r="H84" s="2022"/>
      <c r="I84" s="2023"/>
    </row>
    <row r="85" spans="1:10" ht="12" customHeight="1">
      <c r="A85" s="355"/>
      <c r="B85" s="1017"/>
      <c r="C85" s="1017"/>
      <c r="D85" s="1017"/>
      <c r="E85" s="1017"/>
      <c r="F85" s="1017"/>
      <c r="G85" s="1017"/>
      <c r="H85" s="1017"/>
      <c r="I85" s="1017"/>
    </row>
    <row r="86" spans="1:10" s="703" customFormat="1" ht="24.75" customHeight="1">
      <c r="A86" s="1668" t="s">
        <v>1077</v>
      </c>
      <c r="B86" s="1668"/>
      <c r="C86" s="1668"/>
      <c r="D86" s="1668"/>
      <c r="E86" s="1668"/>
      <c r="F86" s="1668"/>
      <c r="G86" s="1668"/>
      <c r="H86" s="1668"/>
      <c r="I86" s="1668"/>
      <c r="J86" s="702"/>
    </row>
    <row r="87" spans="1:10" s="703" customFormat="1" ht="24.75" customHeight="1">
      <c r="A87" s="1409"/>
      <c r="B87" s="1409"/>
      <c r="C87" s="1409"/>
      <c r="D87" s="1409"/>
      <c r="E87" s="1409"/>
      <c r="F87" s="1409"/>
      <c r="G87" s="1409"/>
      <c r="H87" s="1409"/>
      <c r="I87" s="1409"/>
      <c r="J87" s="702"/>
    </row>
    <row r="88" spans="1:10" ht="24.75" customHeight="1" thickBot="1">
      <c r="A88" s="344"/>
      <c r="B88" s="344"/>
      <c r="C88" s="344"/>
      <c r="D88" s="344"/>
      <c r="E88" s="344"/>
      <c r="F88" s="344"/>
      <c r="G88" s="344"/>
      <c r="H88" s="344"/>
      <c r="I88" s="344"/>
    </row>
    <row r="89" spans="1:10" ht="24.75" customHeight="1">
      <c r="A89" s="48"/>
      <c r="B89" s="2016" t="s">
        <v>39</v>
      </c>
      <c r="C89" s="2017"/>
      <c r="D89" s="2017"/>
      <c r="E89" s="2017"/>
      <c r="F89" s="2017"/>
      <c r="G89" s="2017"/>
      <c r="H89" s="2017"/>
      <c r="I89" s="2018"/>
    </row>
    <row r="90" spans="1:10" ht="24.75" customHeight="1">
      <c r="A90" s="48"/>
      <c r="B90" s="2019"/>
      <c r="C90" s="1675"/>
      <c r="D90" s="1675"/>
      <c r="E90" s="1675"/>
      <c r="F90" s="1675"/>
      <c r="G90" s="1675"/>
      <c r="H90" s="1675"/>
      <c r="I90" s="2020"/>
    </row>
    <row r="91" spans="1:10" ht="24.75" customHeight="1">
      <c r="A91" s="48"/>
      <c r="B91" s="2019"/>
      <c r="C91" s="1675"/>
      <c r="D91" s="1675"/>
      <c r="E91" s="1675"/>
      <c r="F91" s="1675"/>
      <c r="G91" s="1675"/>
      <c r="H91" s="1675"/>
      <c r="I91" s="2020"/>
    </row>
    <row r="92" spans="1:10" ht="24.75" customHeight="1">
      <c r="A92" s="48"/>
      <c r="B92" s="2019"/>
      <c r="C92" s="1675"/>
      <c r="D92" s="1675"/>
      <c r="E92" s="1675"/>
      <c r="F92" s="1675"/>
      <c r="G92" s="1675"/>
      <c r="H92" s="1675"/>
      <c r="I92" s="2020"/>
    </row>
    <row r="93" spans="1:10" ht="24.75" customHeight="1">
      <c r="A93" s="48"/>
      <c r="B93" s="2019"/>
      <c r="C93" s="1675"/>
      <c r="D93" s="1675"/>
      <c r="E93" s="1675"/>
      <c r="F93" s="1675"/>
      <c r="G93" s="1675"/>
      <c r="H93" s="1675"/>
      <c r="I93" s="2020"/>
    </row>
    <row r="94" spans="1:10" ht="24.75" customHeight="1">
      <c r="A94" s="48"/>
      <c r="B94" s="2019"/>
      <c r="C94" s="1675"/>
      <c r="D94" s="1675"/>
      <c r="E94" s="1675"/>
      <c r="F94" s="1675"/>
      <c r="G94" s="1675"/>
      <c r="H94" s="1675"/>
      <c r="I94" s="2020"/>
    </row>
    <row r="95" spans="1:10" ht="25.2" customHeight="1">
      <c r="A95" s="48"/>
      <c r="B95" s="2019"/>
      <c r="C95" s="1675"/>
      <c r="D95" s="1675"/>
      <c r="E95" s="1675"/>
      <c r="F95" s="1675"/>
      <c r="G95" s="1675"/>
      <c r="H95" s="1675"/>
      <c r="I95" s="2020"/>
    </row>
    <row r="96" spans="1:10" ht="24.75" customHeight="1">
      <c r="A96" s="48"/>
      <c r="B96" s="2019"/>
      <c r="C96" s="1675"/>
      <c r="D96" s="1675"/>
      <c r="E96" s="1675"/>
      <c r="F96" s="1675"/>
      <c r="G96" s="1675"/>
      <c r="H96" s="1675"/>
      <c r="I96" s="2020"/>
    </row>
    <row r="97" spans="1:10" ht="24.75" customHeight="1">
      <c r="A97" s="48"/>
      <c r="B97" s="2019"/>
      <c r="C97" s="1675"/>
      <c r="D97" s="1675"/>
      <c r="E97" s="1675"/>
      <c r="F97" s="1675"/>
      <c r="G97" s="1675"/>
      <c r="H97" s="1675"/>
      <c r="I97" s="2020"/>
    </row>
    <row r="98" spans="1:10" ht="24.6" customHeight="1">
      <c r="A98" s="48"/>
      <c r="B98" s="2019"/>
      <c r="C98" s="1675"/>
      <c r="D98" s="1675"/>
      <c r="E98" s="1675"/>
      <c r="F98" s="1675"/>
      <c r="G98" s="1675"/>
      <c r="H98" s="1675"/>
      <c r="I98" s="2020"/>
    </row>
    <row r="99" spans="1:10" ht="24.75" customHeight="1">
      <c r="A99" s="48"/>
      <c r="B99" s="2019"/>
      <c r="C99" s="1675"/>
      <c r="D99" s="1675"/>
      <c r="E99" s="1675"/>
      <c r="F99" s="1675"/>
      <c r="G99" s="1675"/>
      <c r="H99" s="1675"/>
      <c r="I99" s="2020"/>
    </row>
    <row r="100" spans="1:10" ht="24.75" customHeight="1">
      <c r="A100" s="48"/>
      <c r="B100" s="2019"/>
      <c r="C100" s="1675"/>
      <c r="D100" s="1675"/>
      <c r="E100" s="1675"/>
      <c r="F100" s="1675"/>
      <c r="G100" s="1675"/>
      <c r="H100" s="1675"/>
      <c r="I100" s="2020"/>
    </row>
    <row r="101" spans="1:10" ht="24.75" customHeight="1" thickBot="1">
      <c r="A101" s="355"/>
      <c r="B101" s="2021"/>
      <c r="C101" s="2022"/>
      <c r="D101" s="2022"/>
      <c r="E101" s="2022"/>
      <c r="F101" s="2022"/>
      <c r="G101" s="2022"/>
      <c r="H101" s="2022"/>
      <c r="I101" s="2023"/>
    </row>
    <row r="102" spans="1:10" ht="12" customHeight="1">
      <c r="A102" s="355"/>
      <c r="B102" s="1410"/>
      <c r="C102" s="1410"/>
      <c r="D102" s="1410"/>
      <c r="E102" s="1410"/>
      <c r="F102" s="1410"/>
      <c r="G102" s="1410"/>
      <c r="H102" s="1410"/>
      <c r="I102" s="1410"/>
    </row>
    <row r="103" spans="1:10" s="703" customFormat="1" ht="24.75" customHeight="1">
      <c r="A103" s="1668" t="s">
        <v>1249</v>
      </c>
      <c r="B103" s="1668"/>
      <c r="C103" s="1668"/>
      <c r="D103" s="1668"/>
      <c r="E103" s="1668"/>
      <c r="F103" s="1668"/>
      <c r="G103" s="1668"/>
      <c r="H103" s="1668"/>
      <c r="I103" s="1668"/>
      <c r="J103" s="702"/>
    </row>
    <row r="104" spans="1:10" ht="24.75" customHeight="1">
      <c r="A104" s="344"/>
      <c r="B104" s="344"/>
      <c r="C104" s="344"/>
      <c r="D104" s="344"/>
      <c r="E104" s="344"/>
      <c r="F104" s="344"/>
      <c r="G104" s="344"/>
      <c r="H104" s="344"/>
      <c r="I104" s="344"/>
    </row>
    <row r="105" spans="1:10" ht="24.75" customHeight="1">
      <c r="A105" s="344"/>
      <c r="B105" s="344"/>
      <c r="C105" s="344"/>
      <c r="D105" s="344"/>
      <c r="E105" s="344"/>
      <c r="F105" s="344"/>
      <c r="G105" s="344"/>
      <c r="H105" s="344"/>
      <c r="I105" s="344"/>
    </row>
    <row r="106" spans="1:10" ht="24.75" customHeight="1" thickBot="1">
      <c r="A106" s="344"/>
      <c r="B106" s="344"/>
      <c r="C106" s="344"/>
      <c r="D106" s="344"/>
      <c r="E106" s="344"/>
      <c r="F106" s="344"/>
      <c r="G106" s="344"/>
      <c r="H106" s="344"/>
      <c r="I106" s="344"/>
    </row>
    <row r="107" spans="1:10" ht="24.75" customHeight="1">
      <c r="A107" s="48"/>
      <c r="B107" s="2016" t="s">
        <v>39</v>
      </c>
      <c r="C107" s="2017"/>
      <c r="D107" s="2017"/>
      <c r="E107" s="2017"/>
      <c r="F107" s="2017"/>
      <c r="G107" s="2017"/>
      <c r="H107" s="2017"/>
      <c r="I107" s="2018"/>
    </row>
    <row r="108" spans="1:10" ht="24.75" customHeight="1">
      <c r="A108" s="48"/>
      <c r="B108" s="2019"/>
      <c r="C108" s="1675"/>
      <c r="D108" s="1675"/>
      <c r="E108" s="1675"/>
      <c r="F108" s="1675"/>
      <c r="G108" s="1675"/>
      <c r="H108" s="1675"/>
      <c r="I108" s="2020"/>
    </row>
    <row r="109" spans="1:10" ht="24.75" customHeight="1">
      <c r="A109" s="48"/>
      <c r="B109" s="2019"/>
      <c r="C109" s="1675"/>
      <c r="D109" s="1675"/>
      <c r="E109" s="1675"/>
      <c r="F109" s="1675"/>
      <c r="G109" s="1675"/>
      <c r="H109" s="1675"/>
      <c r="I109" s="2020"/>
    </row>
    <row r="110" spans="1:10" ht="24.75" customHeight="1">
      <c r="A110" s="48"/>
      <c r="B110" s="2019"/>
      <c r="C110" s="1675"/>
      <c r="D110" s="1675"/>
      <c r="E110" s="1675"/>
      <c r="F110" s="1675"/>
      <c r="G110" s="1675"/>
      <c r="H110" s="1675"/>
      <c r="I110" s="2020"/>
    </row>
    <row r="111" spans="1:10" ht="24.75" customHeight="1">
      <c r="A111" s="48"/>
      <c r="B111" s="2019"/>
      <c r="C111" s="1675"/>
      <c r="D111" s="1675"/>
      <c r="E111" s="1675"/>
      <c r="F111" s="1675"/>
      <c r="G111" s="1675"/>
      <c r="H111" s="1675"/>
      <c r="I111" s="2020"/>
    </row>
    <row r="112" spans="1:10" ht="24.75" customHeight="1">
      <c r="A112" s="48"/>
      <c r="B112" s="2019"/>
      <c r="C112" s="1675"/>
      <c r="D112" s="1675"/>
      <c r="E112" s="1675"/>
      <c r="F112" s="1675"/>
      <c r="G112" s="1675"/>
      <c r="H112" s="1675"/>
      <c r="I112" s="2020"/>
    </row>
    <row r="113" spans="1:9" ht="24.75" customHeight="1">
      <c r="A113" s="48"/>
      <c r="B113" s="2019"/>
      <c r="C113" s="1675"/>
      <c r="D113" s="1675"/>
      <c r="E113" s="1675"/>
      <c r="F113" s="1675"/>
      <c r="G113" s="1675"/>
      <c r="H113" s="1675"/>
      <c r="I113" s="2020"/>
    </row>
    <row r="114" spans="1:9" ht="24.75" customHeight="1">
      <c r="A114" s="48"/>
      <c r="B114" s="2019"/>
      <c r="C114" s="1675"/>
      <c r="D114" s="1675"/>
      <c r="E114" s="1675"/>
      <c r="F114" s="1675"/>
      <c r="G114" s="1675"/>
      <c r="H114" s="1675"/>
      <c r="I114" s="2020"/>
    </row>
    <row r="115" spans="1:9" ht="24.75" customHeight="1">
      <c r="A115" s="48"/>
      <c r="B115" s="2019"/>
      <c r="C115" s="1675"/>
      <c r="D115" s="1675"/>
      <c r="E115" s="1675"/>
      <c r="F115" s="1675"/>
      <c r="G115" s="1675"/>
      <c r="H115" s="1675"/>
      <c r="I115" s="2020"/>
    </row>
    <row r="116" spans="1:9" ht="24.75" customHeight="1">
      <c r="A116" s="48"/>
      <c r="B116" s="2019"/>
      <c r="C116" s="1675"/>
      <c r="D116" s="1675"/>
      <c r="E116" s="1675"/>
      <c r="F116" s="1675"/>
      <c r="G116" s="1675"/>
      <c r="H116" s="1675"/>
      <c r="I116" s="2020"/>
    </row>
    <row r="117" spans="1:9" ht="24.75" customHeight="1">
      <c r="A117" s="48"/>
      <c r="B117" s="2019"/>
      <c r="C117" s="1675"/>
      <c r="D117" s="1675"/>
      <c r="E117" s="1675"/>
      <c r="F117" s="1675"/>
      <c r="G117" s="1675"/>
      <c r="H117" s="1675"/>
      <c r="I117" s="2020"/>
    </row>
    <row r="118" spans="1:9" ht="24.75" customHeight="1">
      <c r="A118" s="48"/>
      <c r="B118" s="2019"/>
      <c r="C118" s="1675"/>
      <c r="D118" s="1675"/>
      <c r="E118" s="1675"/>
      <c r="F118" s="1675"/>
      <c r="G118" s="1675"/>
      <c r="H118" s="1675"/>
      <c r="I118" s="2020"/>
    </row>
    <row r="119" spans="1:9" ht="24.75" customHeight="1">
      <c r="A119" s="48"/>
      <c r="B119" s="2019"/>
      <c r="C119" s="1675"/>
      <c r="D119" s="1675"/>
      <c r="E119" s="1675"/>
      <c r="F119" s="1675"/>
      <c r="G119" s="1675"/>
      <c r="H119" s="1675"/>
      <c r="I119" s="2020"/>
    </row>
    <row r="120" spans="1:9" ht="24.75" customHeight="1" thickBot="1">
      <c r="A120" s="355"/>
      <c r="B120" s="2021"/>
      <c r="C120" s="2022"/>
      <c r="D120" s="2022"/>
      <c r="E120" s="2022"/>
      <c r="F120" s="2022"/>
      <c r="G120" s="2022"/>
      <c r="H120" s="2022"/>
      <c r="I120" s="2023"/>
    </row>
    <row r="121" spans="1:9" ht="15.6" customHeight="1">
      <c r="A121" s="355"/>
      <c r="B121" s="1017"/>
      <c r="C121" s="1017"/>
      <c r="D121" s="1017"/>
      <c r="E121" s="1017"/>
      <c r="F121" s="1017"/>
      <c r="G121" s="1017"/>
      <c r="H121" s="1017"/>
      <c r="I121" s="1017"/>
    </row>
    <row r="122" spans="1:9" ht="24.75" customHeight="1">
      <c r="A122" s="1669" t="s">
        <v>1250</v>
      </c>
      <c r="B122" s="1669"/>
      <c r="C122" s="1669"/>
      <c r="D122" s="1669"/>
      <c r="E122" s="1669"/>
      <c r="F122" s="1669"/>
      <c r="G122" s="1669"/>
      <c r="H122" s="1669"/>
      <c r="I122" s="1669"/>
    </row>
    <row r="123" spans="1:9" ht="24.75" customHeight="1">
      <c r="A123" s="2024" t="s">
        <v>955</v>
      </c>
      <c r="B123" s="2024"/>
      <c r="C123" s="2024"/>
      <c r="D123" s="2024"/>
      <c r="E123" s="2024"/>
      <c r="F123" s="2024"/>
      <c r="G123" s="2024"/>
      <c r="H123" s="2024"/>
      <c r="I123" s="2024"/>
    </row>
    <row r="124" spans="1:9" ht="24.75" customHeight="1">
      <c r="A124" s="609" t="s">
        <v>120</v>
      </c>
    </row>
    <row r="125" spans="1:9" ht="24.75" customHeight="1"/>
    <row r="126" spans="1:9" ht="24.75" customHeight="1"/>
    <row r="127" spans="1:9" ht="24.75" customHeight="1"/>
    <row r="128" spans="1:9" ht="24.75" customHeight="1"/>
    <row r="129" ht="24.75" customHeight="1"/>
  </sheetData>
  <mergeCells count="15">
    <mergeCell ref="B37:I50"/>
    <mergeCell ref="H15:I15"/>
    <mergeCell ref="H16:I16"/>
    <mergeCell ref="B22:I33"/>
    <mergeCell ref="A2:I3"/>
    <mergeCell ref="A34:I34"/>
    <mergeCell ref="B54:I66"/>
    <mergeCell ref="A52:I52"/>
    <mergeCell ref="B107:I120"/>
    <mergeCell ref="A122:I122"/>
    <mergeCell ref="A123:I123"/>
    <mergeCell ref="B72:I84"/>
    <mergeCell ref="A86:I86"/>
    <mergeCell ref="B89:I101"/>
    <mergeCell ref="A103:I103"/>
  </mergeCells>
  <phoneticPr fontId="5" type="noConversion"/>
  <pageMargins left="0.78740157480314965" right="0.59055118110236227" top="0.39370078740157483" bottom="0.23622047244094491" header="0.31496062992125984" footer="0.19685039370078741"/>
  <pageSetup paperSize="9" scale="89" firstPageNumber="120" fitToHeight="8" orientation="portrait" useFirstPageNumber="1" r:id="rId1"/>
  <headerFooter>
    <oddFooter>&amp;C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66" r:id="rId4" name="Check Box 54">
              <controlPr defaultSize="0" autoFill="0" autoLine="0" autoPict="0">
                <anchor moveWithCells="1">
                  <from>
                    <xdr:col>1</xdr:col>
                    <xdr:colOff>342900</xdr:colOff>
                    <xdr:row>4</xdr:row>
                    <xdr:rowOff>22860</xdr:rowOff>
                  </from>
                  <to>
                    <xdr:col>1</xdr:col>
                    <xdr:colOff>647700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7" r:id="rId5" name="Check Box 55">
              <controlPr defaultSize="0" autoFill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5</xdr:col>
                    <xdr:colOff>678180</xdr:colOff>
                    <xdr:row>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8" r:id="rId6" name="Check Box 56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45720</xdr:rowOff>
                  </from>
                  <to>
                    <xdr:col>6</xdr:col>
                    <xdr:colOff>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69" r:id="rId7" name="Check Box 57">
              <controlPr defaultSize="0" autoFill="0" autoLine="0" autoPict="0">
                <anchor moveWithCells="1">
                  <from>
                    <xdr:col>1</xdr:col>
                    <xdr:colOff>342900</xdr:colOff>
                    <xdr:row>9</xdr:row>
                    <xdr:rowOff>60960</xdr:rowOff>
                  </from>
                  <to>
                    <xdr:col>1</xdr:col>
                    <xdr:colOff>647700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0" r:id="rId8" name="Check Box 58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1" r:id="rId9" name="Check Box 59">
              <controlPr defaultSize="0" autoFill="0" autoLine="0" autoPict="0">
                <anchor moveWithCells="1">
                  <from>
                    <xdr:col>1</xdr:col>
                    <xdr:colOff>342900</xdr:colOff>
                    <xdr:row>11</xdr:row>
                    <xdr:rowOff>60960</xdr:rowOff>
                  </from>
                  <to>
                    <xdr:col>1</xdr:col>
                    <xdr:colOff>647700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2" r:id="rId10" name="Check Box 60">
              <controlPr defaultSize="0" autoFill="0" autoLine="0" autoPict="0">
                <anchor moveWithCells="1">
                  <from>
                    <xdr:col>5</xdr:col>
                    <xdr:colOff>381000</xdr:colOff>
                    <xdr:row>11</xdr:row>
                    <xdr:rowOff>45720</xdr:rowOff>
                  </from>
                  <to>
                    <xdr:col>6</xdr:col>
                    <xdr:colOff>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3" r:id="rId11" name="Check Box 61">
              <controlPr defaultSize="0" autoFill="0" autoLine="0" autoPict="0">
                <anchor moveWithCells="1">
                  <from>
                    <xdr:col>1</xdr:col>
                    <xdr:colOff>365760</xdr:colOff>
                    <xdr:row>14</xdr:row>
                    <xdr:rowOff>274320</xdr:rowOff>
                  </from>
                  <to>
                    <xdr:col>1</xdr:col>
                    <xdr:colOff>670560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0174" r:id="rId12" name="Check Box 62">
              <controlPr defaultSize="0" autoFill="0" autoLine="0" autoPict="0">
                <anchor moveWithCells="1">
                  <from>
                    <xdr:col>1</xdr:col>
                    <xdr:colOff>365760</xdr:colOff>
                    <xdr:row>13</xdr:row>
                    <xdr:rowOff>274320</xdr:rowOff>
                  </from>
                  <to>
                    <xdr:col>1</xdr:col>
                    <xdr:colOff>670560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0" tint="-0.14999847407452621"/>
  </sheetPr>
  <dimension ref="A10:J17"/>
  <sheetViews>
    <sheetView showGridLines="0" view="pageBreakPreview" zoomScaleNormal="100" zoomScaleSheetLayoutView="100" workbookViewId="0">
      <selection activeCell="J17" sqref="J17"/>
    </sheetView>
  </sheetViews>
  <sheetFormatPr defaultColWidth="9" defaultRowHeight="21"/>
  <cols>
    <col min="1" max="1" width="6.19921875" style="84" customWidth="1"/>
    <col min="2" max="2" width="12" style="84" customWidth="1"/>
    <col min="3" max="4" width="9.59765625" style="84" customWidth="1"/>
    <col min="5" max="5" width="11.8984375" style="84" customWidth="1"/>
    <col min="6" max="6" width="13.3984375" style="84" customWidth="1"/>
    <col min="7" max="7" width="14.3984375" style="84" customWidth="1"/>
    <col min="8" max="8" width="15.3984375" style="84" customWidth="1"/>
    <col min="9" max="9" width="15.19921875" style="84" customWidth="1"/>
    <col min="10" max="10" width="14.59765625" style="84" customWidth="1"/>
    <col min="11" max="16384" width="9" style="84"/>
  </cols>
  <sheetData>
    <row r="10" spans="1:10" hidden="1"/>
    <row r="11" spans="1:10" hidden="1"/>
    <row r="12" spans="1:10" hidden="1"/>
    <row r="15" spans="1:10" ht="55.8">
      <c r="A15" s="2025" t="s">
        <v>34</v>
      </c>
      <c r="B15" s="2025"/>
      <c r="C15" s="2025"/>
      <c r="D15" s="2025"/>
      <c r="E15" s="2025"/>
      <c r="F15" s="2025"/>
      <c r="G15" s="2025"/>
      <c r="H15" s="196"/>
      <c r="I15" s="196"/>
      <c r="J15" s="196"/>
    </row>
    <row r="16" spans="1:10" ht="27">
      <c r="B16" s="1123" t="s">
        <v>1148</v>
      </c>
      <c r="C16" s="1123" t="s">
        <v>1147</v>
      </c>
    </row>
    <row r="17" spans="2:3" ht="27">
      <c r="B17" s="1123" t="s">
        <v>1149</v>
      </c>
      <c r="C17" s="1123" t="s">
        <v>1150</v>
      </c>
    </row>
  </sheetData>
  <mergeCells count="1">
    <mergeCell ref="A15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0" tint="-0.14999847407452621"/>
  </sheetPr>
  <dimension ref="A10:J15"/>
  <sheetViews>
    <sheetView showGridLines="0" view="pageBreakPreview" topLeftCell="A7" zoomScaleNormal="100" zoomScaleSheetLayoutView="100" workbookViewId="0">
      <selection activeCell="F22" sqref="F22"/>
    </sheetView>
  </sheetViews>
  <sheetFormatPr defaultColWidth="9" defaultRowHeight="21"/>
  <cols>
    <col min="1" max="1" width="6.19921875" style="84" customWidth="1"/>
    <col min="2" max="4" width="9.59765625" style="84" customWidth="1"/>
    <col min="5" max="5" width="11.8984375" style="84" customWidth="1"/>
    <col min="6" max="6" width="13.3984375" style="84" customWidth="1"/>
    <col min="7" max="7" width="14.3984375" style="84" customWidth="1"/>
    <col min="8" max="8" width="15.3984375" style="84" customWidth="1"/>
    <col min="9" max="9" width="15.19921875" style="84" customWidth="1"/>
    <col min="10" max="10" width="14.59765625" style="84" customWidth="1"/>
    <col min="11" max="16384" width="9" style="84"/>
  </cols>
  <sheetData>
    <row r="10" spans="1:10" hidden="1"/>
    <row r="11" spans="1:10" hidden="1"/>
    <row r="13" spans="1:10" ht="55.8">
      <c r="A13" s="2026" t="s">
        <v>131</v>
      </c>
      <c r="B13" s="2026"/>
      <c r="C13" s="2026"/>
      <c r="D13" s="2026"/>
      <c r="E13" s="2026"/>
      <c r="F13" s="2026"/>
      <c r="G13" s="2026"/>
      <c r="H13" s="196"/>
      <c r="I13" s="196"/>
      <c r="J13" s="196"/>
    </row>
    <row r="14" spans="1:10" ht="53.4" customHeight="1">
      <c r="A14" s="2027" t="s">
        <v>1147</v>
      </c>
      <c r="B14" s="2027"/>
      <c r="C14" s="2027"/>
      <c r="D14" s="2027"/>
      <c r="E14" s="2027"/>
      <c r="F14" s="2027"/>
      <c r="G14" s="2027"/>
    </row>
    <row r="15" spans="1:10" ht="37.950000000000003" customHeight="1">
      <c r="A15" s="2027"/>
      <c r="B15" s="2027"/>
      <c r="C15" s="2027"/>
      <c r="D15" s="2027"/>
      <c r="E15" s="2027"/>
      <c r="F15" s="2027"/>
      <c r="G15" s="2027"/>
    </row>
  </sheetData>
  <mergeCells count="2">
    <mergeCell ref="A13:G13"/>
    <mergeCell ref="A14:G15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0" tint="-0.14999847407452621"/>
  </sheetPr>
  <dimension ref="A1:K184"/>
  <sheetViews>
    <sheetView showGridLines="0" view="pageBreakPreview" zoomScaleNormal="100" zoomScaleSheetLayoutView="100" workbookViewId="0">
      <selection activeCell="L13" sqref="L13"/>
    </sheetView>
  </sheetViews>
  <sheetFormatPr defaultColWidth="9" defaultRowHeight="24.75" customHeight="1"/>
  <cols>
    <col min="1" max="1" width="4.3984375" style="5" customWidth="1"/>
    <col min="2" max="8" width="9" style="5"/>
    <col min="9" max="9" width="8.69921875" style="5" customWidth="1"/>
    <col min="10" max="16384" width="9" style="5"/>
  </cols>
  <sheetData>
    <row r="1" spans="1:9" s="65" customFormat="1" ht="24.75" customHeight="1">
      <c r="A1" s="65">
        <v>1.3</v>
      </c>
      <c r="B1" s="65" t="s">
        <v>14</v>
      </c>
    </row>
    <row r="2" spans="1:9" s="65" customFormat="1" ht="24.75" customHeight="1">
      <c r="B2" s="1646" t="s">
        <v>60</v>
      </c>
      <c r="C2" s="1646"/>
      <c r="D2" s="1646"/>
      <c r="E2" s="1646"/>
      <c r="F2" s="1646"/>
      <c r="G2" s="1646"/>
      <c r="H2" s="1646"/>
      <c r="I2" s="1646"/>
    </row>
    <row r="3" spans="1:9" s="65" customFormat="1" ht="24.75" customHeight="1">
      <c r="B3" s="1646"/>
      <c r="C3" s="1646"/>
      <c r="D3" s="1646"/>
      <c r="E3" s="1646"/>
      <c r="F3" s="1646"/>
      <c r="G3" s="1646"/>
      <c r="H3" s="1646"/>
      <c r="I3" s="1646"/>
    </row>
    <row r="4" spans="1:9" s="41" customFormat="1" ht="24.75" customHeight="1">
      <c r="A4" s="47"/>
      <c r="B4" s="603" t="s">
        <v>810</v>
      </c>
      <c r="C4" s="604" t="s">
        <v>811</v>
      </c>
      <c r="D4" s="604"/>
      <c r="E4" s="604"/>
      <c r="F4" s="605"/>
      <c r="G4" s="606" t="s">
        <v>812</v>
      </c>
      <c r="H4" s="606"/>
      <c r="I4" s="606"/>
    </row>
    <row r="5" spans="1:9" s="41" customFormat="1" ht="24.75" customHeight="1">
      <c r="A5" s="47"/>
      <c r="B5" s="603"/>
      <c r="C5" s="604" t="s">
        <v>1262</v>
      </c>
      <c r="D5" s="604"/>
      <c r="E5" s="604"/>
      <c r="F5" s="85"/>
      <c r="G5" s="604" t="s">
        <v>967</v>
      </c>
      <c r="H5" s="606"/>
      <c r="I5" s="606"/>
    </row>
    <row r="6" spans="1:9" s="41" customFormat="1" ht="24.75" customHeight="1">
      <c r="A6" s="47"/>
      <c r="B6" s="603"/>
      <c r="C6" s="604" t="s">
        <v>968</v>
      </c>
      <c r="D6" s="604"/>
      <c r="E6" s="604"/>
      <c r="F6" s="85"/>
      <c r="G6" s="604" t="s">
        <v>968</v>
      </c>
      <c r="H6" s="606"/>
      <c r="I6" s="606"/>
    </row>
    <row r="7" spans="1:9" s="41" customFormat="1" ht="24.75" customHeight="1">
      <c r="A7" s="47"/>
      <c r="B7" s="603"/>
      <c r="C7" s="604" t="s">
        <v>1239</v>
      </c>
      <c r="D7" s="604"/>
      <c r="E7" s="604"/>
      <c r="F7" s="85"/>
      <c r="G7" s="604" t="s">
        <v>969</v>
      </c>
      <c r="H7" s="606"/>
      <c r="I7" s="606"/>
    </row>
    <row r="8" spans="1:9" s="41" customFormat="1" ht="24.75" customHeight="1">
      <c r="A8" s="47"/>
      <c r="B8" s="603"/>
      <c r="C8" s="604" t="s">
        <v>1240</v>
      </c>
      <c r="D8" s="604"/>
      <c r="E8" s="604"/>
      <c r="F8" s="85"/>
      <c r="G8" s="604" t="s">
        <v>970</v>
      </c>
      <c r="H8" s="606"/>
      <c r="I8" s="606"/>
    </row>
    <row r="9" spans="1:9" s="41" customFormat="1" ht="24.75" customHeight="1">
      <c r="A9" s="47"/>
      <c r="B9" s="85"/>
      <c r="C9" s="604" t="s">
        <v>813</v>
      </c>
      <c r="D9" s="604"/>
      <c r="E9" s="604"/>
      <c r="F9" s="85"/>
      <c r="G9" s="606" t="s">
        <v>814</v>
      </c>
      <c r="H9" s="606"/>
      <c r="I9" s="606"/>
    </row>
    <row r="10" spans="1:9" s="41" customFormat="1" ht="24.75" customHeight="1">
      <c r="A10" s="47"/>
      <c r="B10" s="85"/>
      <c r="C10" s="604" t="s">
        <v>815</v>
      </c>
      <c r="D10" s="604"/>
      <c r="E10" s="604"/>
      <c r="F10" s="47"/>
      <c r="G10" s="604" t="s">
        <v>816</v>
      </c>
      <c r="H10" s="606"/>
      <c r="I10" s="606"/>
    </row>
    <row r="11" spans="1:9" s="41" customFormat="1" ht="24.75" customHeight="1">
      <c r="A11" s="47"/>
      <c r="B11" s="603" t="s">
        <v>817</v>
      </c>
      <c r="C11" s="606" t="s">
        <v>794</v>
      </c>
      <c r="D11" s="606"/>
      <c r="E11" s="606"/>
      <c r="F11" s="47"/>
      <c r="G11" s="606" t="s">
        <v>573</v>
      </c>
      <c r="H11" s="606"/>
      <c r="I11" s="606"/>
    </row>
    <row r="12" spans="1:9" s="41" customFormat="1" ht="24.75" customHeight="1">
      <c r="A12" s="47"/>
      <c r="B12" s="603"/>
      <c r="C12" s="604" t="s">
        <v>1263</v>
      </c>
      <c r="D12" s="606"/>
      <c r="E12" s="606"/>
      <c r="F12" s="47"/>
      <c r="G12" s="604" t="s">
        <v>572</v>
      </c>
      <c r="H12" s="606"/>
      <c r="I12" s="606"/>
    </row>
    <row r="13" spans="1:9" s="41" customFormat="1" ht="24.75" customHeight="1">
      <c r="A13" s="47"/>
      <c r="B13" s="603"/>
      <c r="C13" s="604" t="s">
        <v>818</v>
      </c>
      <c r="D13" s="606"/>
      <c r="E13" s="606"/>
      <c r="F13" s="47"/>
      <c r="G13" s="604" t="s">
        <v>576</v>
      </c>
      <c r="H13" s="604"/>
      <c r="I13" s="606"/>
    </row>
    <row r="14" spans="1:9" s="41" customFormat="1" ht="24.75" customHeight="1">
      <c r="A14" s="47"/>
      <c r="B14" s="603" t="s">
        <v>817</v>
      </c>
      <c r="C14" s="606" t="s">
        <v>569</v>
      </c>
      <c r="D14" s="606"/>
      <c r="E14" s="606"/>
      <c r="F14" s="47"/>
      <c r="G14" s="85"/>
      <c r="H14" s="1648"/>
      <c r="I14" s="1648"/>
    </row>
    <row r="15" spans="1:9" s="65" customFormat="1" ht="12.6" customHeight="1">
      <c r="A15" s="87"/>
      <c r="B15" s="1647" t="s">
        <v>1082</v>
      </c>
      <c r="C15" s="1647"/>
      <c r="D15" s="1647"/>
      <c r="E15" s="1647"/>
      <c r="F15" s="1647"/>
      <c r="G15" s="1647"/>
      <c r="H15" s="1647"/>
      <c r="I15" s="1647"/>
    </row>
    <row r="16" spans="1:9" s="65" customFormat="1" ht="24.75" customHeight="1">
      <c r="A16" s="87"/>
      <c r="B16" s="1647"/>
      <c r="C16" s="1647"/>
      <c r="D16" s="1647"/>
      <c r="E16" s="1647"/>
      <c r="F16" s="1647"/>
      <c r="G16" s="1647"/>
      <c r="H16" s="1647"/>
      <c r="I16" s="1647"/>
    </row>
    <row r="17" spans="1:10" s="41" customFormat="1" ht="14.4" customHeight="1">
      <c r="A17" s="35"/>
      <c r="B17" s="35"/>
      <c r="C17" s="35"/>
      <c r="D17" s="35"/>
      <c r="E17" s="35"/>
      <c r="F17" s="35"/>
      <c r="G17" s="35"/>
      <c r="H17" s="35"/>
      <c r="I17" s="35"/>
    </row>
    <row r="18" spans="1:10" s="35" customFormat="1" ht="24.75" customHeight="1">
      <c r="B18" s="689"/>
      <c r="C18" s="689"/>
      <c r="D18" s="689"/>
      <c r="E18" s="689"/>
      <c r="F18" s="689"/>
      <c r="G18" s="689"/>
      <c r="H18" s="689"/>
      <c r="I18" s="689"/>
      <c r="J18" s="688"/>
    </row>
    <row r="19" spans="1:10" s="35" customFormat="1" ht="24.75" customHeight="1">
      <c r="B19" s="689"/>
      <c r="C19" s="689"/>
      <c r="D19" s="689"/>
      <c r="E19" s="689"/>
      <c r="F19" s="689"/>
      <c r="G19" s="689"/>
      <c r="H19" s="689"/>
      <c r="I19" s="689"/>
      <c r="J19" s="688"/>
    </row>
    <row r="20" spans="1:10" s="35" customFormat="1" ht="24.75" customHeight="1">
      <c r="B20" s="689"/>
      <c r="C20" s="689"/>
      <c r="D20" s="689"/>
      <c r="E20" s="689"/>
      <c r="F20" s="689"/>
      <c r="G20" s="689"/>
      <c r="H20" s="689"/>
      <c r="I20" s="689"/>
      <c r="J20" s="688"/>
    </row>
    <row r="21" spans="1:10" s="35" customFormat="1" ht="24.75" customHeight="1">
      <c r="B21" s="689"/>
      <c r="C21" s="689"/>
      <c r="D21" s="689"/>
      <c r="E21" s="689"/>
      <c r="F21" s="689"/>
      <c r="G21" s="689"/>
      <c r="H21" s="689"/>
      <c r="I21" s="689"/>
      <c r="J21" s="688"/>
    </row>
    <row r="22" spans="1:10" s="35" customFormat="1" ht="24.75" customHeight="1">
      <c r="B22" s="689"/>
      <c r="C22" s="689"/>
      <c r="D22" s="689"/>
      <c r="E22" s="689"/>
      <c r="F22" s="689"/>
      <c r="G22" s="689"/>
      <c r="H22" s="689"/>
      <c r="I22" s="689"/>
      <c r="J22" s="688"/>
    </row>
    <row r="23" spans="1:10" s="35" customFormat="1" ht="24.75" customHeight="1">
      <c r="B23" s="689"/>
      <c r="C23" s="689"/>
      <c r="D23" s="689"/>
      <c r="E23" s="689"/>
      <c r="F23" s="689"/>
      <c r="G23" s="689"/>
      <c r="H23" s="689"/>
      <c r="I23" s="689"/>
      <c r="J23" s="688"/>
    </row>
    <row r="24" spans="1:10" s="35" customFormat="1" ht="24.75" customHeight="1">
      <c r="B24" s="689"/>
      <c r="C24" s="689"/>
      <c r="D24" s="689"/>
      <c r="E24" s="689"/>
      <c r="F24" s="689"/>
      <c r="G24" s="689"/>
      <c r="H24" s="689"/>
      <c r="I24" s="689"/>
      <c r="J24" s="688"/>
    </row>
    <row r="25" spans="1:10" s="35" customFormat="1" ht="24.75" customHeight="1">
      <c r="B25" s="689"/>
      <c r="C25" s="689"/>
      <c r="D25" s="689"/>
      <c r="E25" s="689"/>
      <c r="F25" s="689"/>
      <c r="G25" s="689"/>
      <c r="H25" s="689"/>
      <c r="I25" s="689"/>
      <c r="J25" s="688"/>
    </row>
    <row r="26" spans="1:10" s="35" customFormat="1" ht="24.75" customHeight="1">
      <c r="B26" s="689"/>
      <c r="C26" s="689"/>
      <c r="D26" s="689"/>
      <c r="E26" s="689"/>
      <c r="F26" s="689"/>
      <c r="G26" s="689"/>
      <c r="H26" s="689"/>
      <c r="I26" s="689"/>
      <c r="J26" s="688"/>
    </row>
    <row r="27" spans="1:10" s="35" customFormat="1" ht="24.75" customHeight="1">
      <c r="B27" s="689"/>
      <c r="C27" s="689"/>
      <c r="D27" s="689"/>
      <c r="E27" s="689"/>
      <c r="F27" s="689"/>
      <c r="G27" s="689"/>
      <c r="H27" s="689"/>
      <c r="I27" s="689"/>
      <c r="J27" s="887"/>
    </row>
    <row r="28" spans="1:10" s="35" customFormat="1" ht="24.75" customHeight="1">
      <c r="A28" s="37"/>
      <c r="B28" s="689"/>
      <c r="C28" s="689"/>
      <c r="D28" s="689"/>
      <c r="E28" s="689"/>
      <c r="F28" s="689"/>
      <c r="G28" s="689"/>
      <c r="H28" s="689"/>
      <c r="I28" s="689"/>
      <c r="J28" s="688"/>
    </row>
    <row r="29" spans="1:10" s="35" customFormat="1" ht="24.75" customHeight="1">
      <c r="A29" s="691" t="s">
        <v>1377</v>
      </c>
      <c r="B29" s="690"/>
      <c r="C29" s="690"/>
      <c r="D29" s="690"/>
      <c r="E29" s="690"/>
      <c r="F29" s="690"/>
      <c r="G29" s="690"/>
      <c r="H29" s="690"/>
      <c r="I29" s="690"/>
      <c r="J29" s="688"/>
    </row>
    <row r="30" spans="1:10" s="35" customFormat="1" ht="24.75" customHeight="1">
      <c r="A30" s="691"/>
      <c r="B30" s="690"/>
      <c r="C30" s="690"/>
      <c r="D30" s="690"/>
      <c r="E30" s="690"/>
      <c r="F30" s="690"/>
      <c r="G30" s="690"/>
      <c r="H30" s="690"/>
      <c r="I30" s="690"/>
      <c r="J30" s="1503"/>
    </row>
    <row r="31" spans="1:10" s="35" customFormat="1" ht="24.75" customHeight="1">
      <c r="A31" s="811"/>
      <c r="B31" s="1636" t="s">
        <v>39</v>
      </c>
      <c r="C31" s="1637"/>
      <c r="D31" s="1637"/>
      <c r="E31" s="1637"/>
      <c r="F31" s="1637"/>
      <c r="G31" s="1637"/>
      <c r="H31" s="1637"/>
      <c r="I31" s="1638"/>
      <c r="J31" s="1503"/>
    </row>
    <row r="32" spans="1:10" s="35" customFormat="1" ht="24.75" customHeight="1">
      <c r="B32" s="1639"/>
      <c r="C32" s="1627"/>
      <c r="D32" s="1627"/>
      <c r="E32" s="1627"/>
      <c r="F32" s="1627"/>
      <c r="G32" s="1627"/>
      <c r="H32" s="1627"/>
      <c r="I32" s="1640"/>
      <c r="J32" s="1503"/>
    </row>
    <row r="33" spans="1:10" s="35" customFormat="1" ht="24.75" customHeight="1">
      <c r="B33" s="1639"/>
      <c r="C33" s="1627"/>
      <c r="D33" s="1627"/>
      <c r="E33" s="1627"/>
      <c r="F33" s="1627"/>
      <c r="G33" s="1627"/>
      <c r="H33" s="1627"/>
      <c r="I33" s="1640"/>
      <c r="J33" s="1503"/>
    </row>
    <row r="34" spans="1:10" s="35" customFormat="1" ht="24.75" customHeight="1">
      <c r="B34" s="1639"/>
      <c r="C34" s="1627"/>
      <c r="D34" s="1627"/>
      <c r="E34" s="1627"/>
      <c r="F34" s="1627"/>
      <c r="G34" s="1627"/>
      <c r="H34" s="1627"/>
      <c r="I34" s="1640"/>
      <c r="J34" s="1503"/>
    </row>
    <row r="35" spans="1:10" s="35" customFormat="1" ht="24.75" customHeight="1">
      <c r="B35" s="1639"/>
      <c r="C35" s="1627"/>
      <c r="D35" s="1627"/>
      <c r="E35" s="1627"/>
      <c r="F35" s="1627"/>
      <c r="G35" s="1627"/>
      <c r="H35" s="1627"/>
      <c r="I35" s="1640"/>
      <c r="J35" s="1503"/>
    </row>
    <row r="36" spans="1:10" s="35" customFormat="1" ht="24.75" customHeight="1">
      <c r="B36" s="1639"/>
      <c r="C36" s="1627"/>
      <c r="D36" s="1627"/>
      <c r="E36" s="1627"/>
      <c r="F36" s="1627"/>
      <c r="G36" s="1627"/>
      <c r="H36" s="1627"/>
      <c r="I36" s="1640"/>
      <c r="J36" s="1503"/>
    </row>
    <row r="37" spans="1:10" s="35" customFormat="1" ht="24.75" customHeight="1">
      <c r="B37" s="1639"/>
      <c r="C37" s="1627"/>
      <c r="D37" s="1627"/>
      <c r="E37" s="1627"/>
      <c r="F37" s="1627"/>
      <c r="G37" s="1627"/>
      <c r="H37" s="1627"/>
      <c r="I37" s="1640"/>
      <c r="J37" s="1503"/>
    </row>
    <row r="38" spans="1:10" s="35" customFormat="1" ht="24.75" customHeight="1">
      <c r="B38" s="1639"/>
      <c r="C38" s="1627"/>
      <c r="D38" s="1627"/>
      <c r="E38" s="1627"/>
      <c r="F38" s="1627"/>
      <c r="G38" s="1627"/>
      <c r="H38" s="1627"/>
      <c r="I38" s="1640"/>
      <c r="J38" s="1503"/>
    </row>
    <row r="39" spans="1:10" s="35" customFormat="1" ht="24.75" customHeight="1">
      <c r="B39" s="1639"/>
      <c r="C39" s="1627"/>
      <c r="D39" s="1627"/>
      <c r="E39" s="1627"/>
      <c r="F39" s="1627"/>
      <c r="G39" s="1627"/>
      <c r="H39" s="1627"/>
      <c r="I39" s="1640"/>
      <c r="J39" s="1503"/>
    </row>
    <row r="40" spans="1:10" s="35" customFormat="1" ht="24.75" customHeight="1">
      <c r="B40" s="1639"/>
      <c r="C40" s="1627"/>
      <c r="D40" s="1627"/>
      <c r="E40" s="1627"/>
      <c r="F40" s="1627"/>
      <c r="G40" s="1627"/>
      <c r="H40" s="1627"/>
      <c r="I40" s="1640"/>
      <c r="J40" s="1503"/>
    </row>
    <row r="41" spans="1:10" s="35" customFormat="1" ht="24.75" customHeight="1">
      <c r="B41" s="1639"/>
      <c r="C41" s="1627"/>
      <c r="D41" s="1627"/>
      <c r="E41" s="1627"/>
      <c r="F41" s="1627"/>
      <c r="G41" s="1627"/>
      <c r="H41" s="1627"/>
      <c r="I41" s="1640"/>
      <c r="J41" s="1503"/>
    </row>
    <row r="42" spans="1:10" s="35" customFormat="1" ht="24.75" customHeight="1">
      <c r="B42" s="1641"/>
      <c r="C42" s="1642"/>
      <c r="D42" s="1642"/>
      <c r="E42" s="1642"/>
      <c r="F42" s="1642"/>
      <c r="G42" s="1642"/>
      <c r="H42" s="1642"/>
      <c r="I42" s="1643"/>
      <c r="J42" s="1503"/>
    </row>
    <row r="43" spans="1:10" s="35" customFormat="1" ht="24.75" customHeight="1">
      <c r="A43" s="1644" t="s">
        <v>1052</v>
      </c>
      <c r="B43" s="1644"/>
      <c r="C43" s="1644"/>
      <c r="D43" s="1644"/>
      <c r="E43" s="1644"/>
      <c r="F43" s="1644"/>
      <c r="G43" s="1644"/>
      <c r="H43" s="1644"/>
      <c r="I43" s="1644"/>
      <c r="J43" s="1503"/>
    </row>
    <row r="44" spans="1:10" s="35" customFormat="1" ht="24.75" customHeight="1">
      <c r="B44" s="1636" t="s">
        <v>39</v>
      </c>
      <c r="C44" s="1637"/>
      <c r="D44" s="1637"/>
      <c r="E44" s="1637"/>
      <c r="F44" s="1637"/>
      <c r="G44" s="1637"/>
      <c r="H44" s="1637"/>
      <c r="I44" s="1638"/>
      <c r="J44" s="1503"/>
    </row>
    <row r="45" spans="1:10" s="35" customFormat="1" ht="24.75" customHeight="1">
      <c r="B45" s="1639"/>
      <c r="C45" s="1627"/>
      <c r="D45" s="1627"/>
      <c r="E45" s="1627"/>
      <c r="F45" s="1627"/>
      <c r="G45" s="1627"/>
      <c r="H45" s="1627"/>
      <c r="I45" s="1640"/>
      <c r="J45" s="1503"/>
    </row>
    <row r="46" spans="1:10" s="35" customFormat="1" ht="24.75" customHeight="1">
      <c r="B46" s="1639"/>
      <c r="C46" s="1627"/>
      <c r="D46" s="1627"/>
      <c r="E46" s="1627"/>
      <c r="F46" s="1627"/>
      <c r="G46" s="1627"/>
      <c r="H46" s="1627"/>
      <c r="I46" s="1640"/>
      <c r="J46" s="1503"/>
    </row>
    <row r="47" spans="1:10" s="35" customFormat="1" ht="24.75" customHeight="1">
      <c r="B47" s="1639"/>
      <c r="C47" s="1627"/>
      <c r="D47" s="1627"/>
      <c r="E47" s="1627"/>
      <c r="F47" s="1627"/>
      <c r="G47" s="1627"/>
      <c r="H47" s="1627"/>
      <c r="I47" s="1640"/>
      <c r="J47" s="1503"/>
    </row>
    <row r="48" spans="1:10" s="35" customFormat="1" ht="24.75" customHeight="1">
      <c r="B48" s="1639"/>
      <c r="C48" s="1627"/>
      <c r="D48" s="1627"/>
      <c r="E48" s="1627"/>
      <c r="F48" s="1627"/>
      <c r="G48" s="1627"/>
      <c r="H48" s="1627"/>
      <c r="I48" s="1640"/>
      <c r="J48" s="1503"/>
    </row>
    <row r="49" spans="1:10" s="35" customFormat="1" ht="24.75" customHeight="1">
      <c r="B49" s="1639"/>
      <c r="C49" s="1627"/>
      <c r="D49" s="1627"/>
      <c r="E49" s="1627"/>
      <c r="F49" s="1627"/>
      <c r="G49" s="1627"/>
      <c r="H49" s="1627"/>
      <c r="I49" s="1640"/>
      <c r="J49" s="1503"/>
    </row>
    <row r="50" spans="1:10" s="35" customFormat="1" ht="24.75" customHeight="1">
      <c r="B50" s="1639"/>
      <c r="C50" s="1627"/>
      <c r="D50" s="1627"/>
      <c r="E50" s="1627"/>
      <c r="F50" s="1627"/>
      <c r="G50" s="1627"/>
      <c r="H50" s="1627"/>
      <c r="I50" s="1640"/>
      <c r="J50" s="1503"/>
    </row>
    <row r="51" spans="1:10" s="35" customFormat="1" ht="24.75" customHeight="1">
      <c r="B51" s="1639"/>
      <c r="C51" s="1627"/>
      <c r="D51" s="1627"/>
      <c r="E51" s="1627"/>
      <c r="F51" s="1627"/>
      <c r="G51" s="1627"/>
      <c r="H51" s="1627"/>
      <c r="I51" s="1640"/>
      <c r="J51" s="1503"/>
    </row>
    <row r="52" spans="1:10" s="35" customFormat="1" ht="24.75" customHeight="1">
      <c r="B52" s="1639"/>
      <c r="C52" s="1627"/>
      <c r="D52" s="1627"/>
      <c r="E52" s="1627"/>
      <c r="F52" s="1627"/>
      <c r="G52" s="1627"/>
      <c r="H52" s="1627"/>
      <c r="I52" s="1640"/>
      <c r="J52" s="1503"/>
    </row>
    <row r="53" spans="1:10" s="35" customFormat="1" ht="24.75" customHeight="1">
      <c r="B53" s="1639"/>
      <c r="C53" s="1627"/>
      <c r="D53" s="1627"/>
      <c r="E53" s="1627"/>
      <c r="F53" s="1627"/>
      <c r="G53" s="1627"/>
      <c r="H53" s="1627"/>
      <c r="I53" s="1640"/>
      <c r="J53" s="1503"/>
    </row>
    <row r="54" spans="1:10" s="35" customFormat="1" ht="24.75" customHeight="1">
      <c r="B54" s="1639"/>
      <c r="C54" s="1627"/>
      <c r="D54" s="1627"/>
      <c r="E54" s="1627"/>
      <c r="F54" s="1627"/>
      <c r="G54" s="1627"/>
      <c r="H54" s="1627"/>
      <c r="I54" s="1640"/>
      <c r="J54" s="1503"/>
    </row>
    <row r="55" spans="1:10" s="35" customFormat="1" ht="24.75" customHeight="1">
      <c r="B55" s="1641"/>
      <c r="C55" s="1642"/>
      <c r="D55" s="1642"/>
      <c r="E55" s="1642"/>
      <c r="F55" s="1642"/>
      <c r="G55" s="1642"/>
      <c r="H55" s="1642"/>
      <c r="I55" s="1643"/>
      <c r="J55" s="1503"/>
    </row>
    <row r="56" spans="1:10" s="35" customFormat="1" ht="24.75" customHeight="1">
      <c r="A56" s="1644" t="s">
        <v>1053</v>
      </c>
      <c r="B56" s="1644"/>
      <c r="C56" s="1644"/>
      <c r="D56" s="1644"/>
      <c r="E56" s="1644"/>
      <c r="F56" s="1644"/>
      <c r="G56" s="1644"/>
      <c r="H56" s="1644"/>
      <c r="I56" s="1644"/>
      <c r="J56" s="1503"/>
    </row>
    <row r="57" spans="1:10" s="35" customFormat="1" ht="24.75" customHeight="1">
      <c r="A57" s="691" t="s">
        <v>879</v>
      </c>
      <c r="B57" s="690"/>
      <c r="C57" s="690"/>
      <c r="D57" s="690"/>
      <c r="E57" s="690"/>
      <c r="F57" s="690"/>
      <c r="G57" s="690"/>
      <c r="H57" s="690"/>
      <c r="I57" s="690"/>
      <c r="J57" s="1503"/>
    </row>
    <row r="58" spans="1:10" s="35" customFormat="1" ht="24.75" customHeight="1">
      <c r="A58" s="691"/>
      <c r="B58" s="690"/>
      <c r="C58" s="690"/>
      <c r="D58" s="690"/>
      <c r="E58" s="690"/>
      <c r="F58" s="690"/>
      <c r="G58" s="690"/>
      <c r="H58" s="690"/>
      <c r="I58" s="690"/>
      <c r="J58" s="887"/>
    </row>
    <row r="59" spans="1:10" s="41" customFormat="1" ht="24.75" customHeight="1">
      <c r="A59" s="811"/>
      <c r="B59" s="1636" t="s">
        <v>39</v>
      </c>
      <c r="C59" s="1637"/>
      <c r="D59" s="1637"/>
      <c r="E59" s="1637"/>
      <c r="F59" s="1637"/>
      <c r="G59" s="1637"/>
      <c r="H59" s="1637"/>
      <c r="I59" s="1638"/>
    </row>
    <row r="60" spans="1:10" s="41" customFormat="1" ht="24.75" customHeight="1">
      <c r="A60" s="35"/>
      <c r="B60" s="1639"/>
      <c r="C60" s="1627"/>
      <c r="D60" s="1627"/>
      <c r="E60" s="1627"/>
      <c r="F60" s="1627"/>
      <c r="G60" s="1627"/>
      <c r="H60" s="1627"/>
      <c r="I60" s="1640"/>
    </row>
    <row r="61" spans="1:10" s="41" customFormat="1" ht="24.75" customHeight="1">
      <c r="A61" s="35"/>
      <c r="B61" s="1639"/>
      <c r="C61" s="1627"/>
      <c r="D61" s="1627"/>
      <c r="E61" s="1627"/>
      <c r="F61" s="1627"/>
      <c r="G61" s="1627"/>
      <c r="H61" s="1627"/>
      <c r="I61" s="1640"/>
    </row>
    <row r="62" spans="1:10" s="41" customFormat="1" ht="24.75" customHeight="1">
      <c r="A62" s="35"/>
      <c r="B62" s="1639"/>
      <c r="C62" s="1627"/>
      <c r="D62" s="1627"/>
      <c r="E62" s="1627"/>
      <c r="F62" s="1627"/>
      <c r="G62" s="1627"/>
      <c r="H62" s="1627"/>
      <c r="I62" s="1640"/>
    </row>
    <row r="63" spans="1:10" s="41" customFormat="1" ht="24.75" customHeight="1">
      <c r="A63" s="35"/>
      <c r="B63" s="1639"/>
      <c r="C63" s="1627"/>
      <c r="D63" s="1627"/>
      <c r="E63" s="1627"/>
      <c r="F63" s="1627"/>
      <c r="G63" s="1627"/>
      <c r="H63" s="1627"/>
      <c r="I63" s="1640"/>
    </row>
    <row r="64" spans="1:10" s="41" customFormat="1" ht="24.75" customHeight="1">
      <c r="A64" s="35"/>
      <c r="B64" s="1639"/>
      <c r="C64" s="1627"/>
      <c r="D64" s="1627"/>
      <c r="E64" s="1627"/>
      <c r="F64" s="1627"/>
      <c r="G64" s="1627"/>
      <c r="H64" s="1627"/>
      <c r="I64" s="1640"/>
    </row>
    <row r="65" spans="1:9" s="41" customFormat="1" ht="24.75" customHeight="1">
      <c r="A65" s="35"/>
      <c r="B65" s="1639"/>
      <c r="C65" s="1627"/>
      <c r="D65" s="1627"/>
      <c r="E65" s="1627"/>
      <c r="F65" s="1627"/>
      <c r="G65" s="1627"/>
      <c r="H65" s="1627"/>
      <c r="I65" s="1640"/>
    </row>
    <row r="66" spans="1:9" s="41" customFormat="1" ht="24.75" customHeight="1">
      <c r="A66" s="35"/>
      <c r="B66" s="1639"/>
      <c r="C66" s="1627"/>
      <c r="D66" s="1627"/>
      <c r="E66" s="1627"/>
      <c r="F66" s="1627"/>
      <c r="G66" s="1627"/>
      <c r="H66" s="1627"/>
      <c r="I66" s="1640"/>
    </row>
    <row r="67" spans="1:9" s="41" customFormat="1" ht="24.75" customHeight="1">
      <c r="A67" s="35"/>
      <c r="B67" s="1639"/>
      <c r="C67" s="1627"/>
      <c r="D67" s="1627"/>
      <c r="E67" s="1627"/>
      <c r="F67" s="1627"/>
      <c r="G67" s="1627"/>
      <c r="H67" s="1627"/>
      <c r="I67" s="1640"/>
    </row>
    <row r="68" spans="1:9" s="41" customFormat="1" ht="24.75" customHeight="1">
      <c r="A68" s="35"/>
      <c r="B68" s="1639"/>
      <c r="C68" s="1627"/>
      <c r="D68" s="1627"/>
      <c r="E68" s="1627"/>
      <c r="F68" s="1627"/>
      <c r="G68" s="1627"/>
      <c r="H68" s="1627"/>
      <c r="I68" s="1640"/>
    </row>
    <row r="69" spans="1:9" s="41" customFormat="1" ht="24.75" customHeight="1">
      <c r="A69" s="35"/>
      <c r="B69" s="1639"/>
      <c r="C69" s="1627"/>
      <c r="D69" s="1627"/>
      <c r="E69" s="1627"/>
      <c r="F69" s="1627"/>
      <c r="G69" s="1627"/>
      <c r="H69" s="1627"/>
      <c r="I69" s="1640"/>
    </row>
    <row r="70" spans="1:9" s="41" customFormat="1" ht="24.75" customHeight="1">
      <c r="A70" s="35"/>
      <c r="B70" s="1641"/>
      <c r="C70" s="1642"/>
      <c r="D70" s="1642"/>
      <c r="E70" s="1642"/>
      <c r="F70" s="1642"/>
      <c r="G70" s="1642"/>
      <c r="H70" s="1642"/>
      <c r="I70" s="1643"/>
    </row>
    <row r="71" spans="1:9" s="41" customFormat="1" ht="24.75" customHeight="1">
      <c r="A71" s="1644" t="s">
        <v>1054</v>
      </c>
      <c r="B71" s="1644"/>
      <c r="C71" s="1644"/>
      <c r="D71" s="1644"/>
      <c r="E71" s="1644"/>
      <c r="F71" s="1644"/>
      <c r="G71" s="1644"/>
      <c r="H71" s="1644"/>
      <c r="I71" s="1644"/>
    </row>
    <row r="72" spans="1:9" s="41" customFormat="1" ht="24.75" customHeight="1">
      <c r="A72" s="35"/>
      <c r="B72" s="1636" t="s">
        <v>39</v>
      </c>
      <c r="C72" s="1637"/>
      <c r="D72" s="1637"/>
      <c r="E72" s="1637"/>
      <c r="F72" s="1637"/>
      <c r="G72" s="1637"/>
      <c r="H72" s="1637"/>
      <c r="I72" s="1638"/>
    </row>
    <row r="73" spans="1:9" s="41" customFormat="1" ht="24.75" customHeight="1">
      <c r="A73" s="35"/>
      <c r="B73" s="1639"/>
      <c r="C73" s="1627"/>
      <c r="D73" s="1627"/>
      <c r="E73" s="1627"/>
      <c r="F73" s="1627"/>
      <c r="G73" s="1627"/>
      <c r="H73" s="1627"/>
      <c r="I73" s="1640"/>
    </row>
    <row r="74" spans="1:9" s="41" customFormat="1" ht="24.75" customHeight="1">
      <c r="A74" s="35"/>
      <c r="B74" s="1639"/>
      <c r="C74" s="1627"/>
      <c r="D74" s="1627"/>
      <c r="E74" s="1627"/>
      <c r="F74" s="1627"/>
      <c r="G74" s="1627"/>
      <c r="H74" s="1627"/>
      <c r="I74" s="1640"/>
    </row>
    <row r="75" spans="1:9" s="41" customFormat="1" ht="24.75" customHeight="1">
      <c r="A75" s="35"/>
      <c r="B75" s="1639"/>
      <c r="C75" s="1627"/>
      <c r="D75" s="1627"/>
      <c r="E75" s="1627"/>
      <c r="F75" s="1627"/>
      <c r="G75" s="1627"/>
      <c r="H75" s="1627"/>
      <c r="I75" s="1640"/>
    </row>
    <row r="76" spans="1:9" s="41" customFormat="1" ht="24.75" customHeight="1">
      <c r="A76" s="35"/>
      <c r="B76" s="1639"/>
      <c r="C76" s="1627"/>
      <c r="D76" s="1627"/>
      <c r="E76" s="1627"/>
      <c r="F76" s="1627"/>
      <c r="G76" s="1627"/>
      <c r="H76" s="1627"/>
      <c r="I76" s="1640"/>
    </row>
    <row r="77" spans="1:9" s="41" customFormat="1" ht="24.75" customHeight="1">
      <c r="A77" s="35"/>
      <c r="B77" s="1639"/>
      <c r="C77" s="1627"/>
      <c r="D77" s="1627"/>
      <c r="E77" s="1627"/>
      <c r="F77" s="1627"/>
      <c r="G77" s="1627"/>
      <c r="H77" s="1627"/>
      <c r="I77" s="1640"/>
    </row>
    <row r="78" spans="1:9" s="41" customFormat="1" ht="24.75" customHeight="1">
      <c r="A78" s="35"/>
      <c r="B78" s="1639"/>
      <c r="C78" s="1627"/>
      <c r="D78" s="1627"/>
      <c r="E78" s="1627"/>
      <c r="F78" s="1627"/>
      <c r="G78" s="1627"/>
      <c r="H78" s="1627"/>
      <c r="I78" s="1640"/>
    </row>
    <row r="79" spans="1:9" s="41" customFormat="1" ht="24.75" customHeight="1">
      <c r="A79" s="35"/>
      <c r="B79" s="1639"/>
      <c r="C79" s="1627"/>
      <c r="D79" s="1627"/>
      <c r="E79" s="1627"/>
      <c r="F79" s="1627"/>
      <c r="G79" s="1627"/>
      <c r="H79" s="1627"/>
      <c r="I79" s="1640"/>
    </row>
    <row r="80" spans="1:9" s="41" customFormat="1" ht="24.75" customHeight="1">
      <c r="A80" s="35"/>
      <c r="B80" s="1639"/>
      <c r="C80" s="1627"/>
      <c r="D80" s="1627"/>
      <c r="E80" s="1627"/>
      <c r="F80" s="1627"/>
      <c r="G80" s="1627"/>
      <c r="H80" s="1627"/>
      <c r="I80" s="1640"/>
    </row>
    <row r="81" spans="1:9" s="41" customFormat="1" ht="24.75" customHeight="1">
      <c r="A81" s="35"/>
      <c r="B81" s="1639"/>
      <c r="C81" s="1627"/>
      <c r="D81" s="1627"/>
      <c r="E81" s="1627"/>
      <c r="F81" s="1627"/>
      <c r="G81" s="1627"/>
      <c r="H81" s="1627"/>
      <c r="I81" s="1640"/>
    </row>
    <row r="82" spans="1:9" s="41" customFormat="1" ht="24.75" customHeight="1">
      <c r="A82" s="35"/>
      <c r="B82" s="1639"/>
      <c r="C82" s="1627"/>
      <c r="D82" s="1627"/>
      <c r="E82" s="1627"/>
      <c r="F82" s="1627"/>
      <c r="G82" s="1627"/>
      <c r="H82" s="1627"/>
      <c r="I82" s="1640"/>
    </row>
    <row r="83" spans="1:9" s="41" customFormat="1" ht="24.75" customHeight="1">
      <c r="A83" s="35"/>
      <c r="B83" s="1641"/>
      <c r="C83" s="1642"/>
      <c r="D83" s="1642"/>
      <c r="E83" s="1642"/>
      <c r="F83" s="1642"/>
      <c r="G83" s="1642"/>
      <c r="H83" s="1642"/>
      <c r="I83" s="1643"/>
    </row>
    <row r="84" spans="1:9" s="41" customFormat="1" ht="24.75" customHeight="1">
      <c r="A84" s="1644" t="s">
        <v>1065</v>
      </c>
      <c r="B84" s="1644"/>
      <c r="C84" s="1644"/>
      <c r="D84" s="1644"/>
      <c r="E84" s="1644"/>
      <c r="F84" s="1644"/>
      <c r="G84" s="1644"/>
      <c r="H84" s="1644"/>
      <c r="I84" s="1644"/>
    </row>
    <row r="85" spans="1:9" s="41" customFormat="1" ht="24.75" customHeight="1">
      <c r="A85" s="691" t="s">
        <v>882</v>
      </c>
      <c r="B85" s="690"/>
      <c r="C85" s="690"/>
      <c r="D85" s="690"/>
      <c r="E85" s="690"/>
      <c r="F85" s="690"/>
      <c r="G85" s="690"/>
      <c r="H85" s="690"/>
      <c r="I85" s="690"/>
    </row>
    <row r="86" spans="1:9" s="41" customFormat="1" ht="24.75" customHeight="1">
      <c r="A86" s="691"/>
      <c r="B86" s="690"/>
      <c r="C86" s="690"/>
      <c r="D86" s="690"/>
      <c r="E86" s="690"/>
      <c r="F86" s="690"/>
      <c r="G86" s="690"/>
      <c r="H86" s="690"/>
      <c r="I86" s="690"/>
    </row>
    <row r="87" spans="1:9" s="41" customFormat="1" ht="24.75" customHeight="1">
      <c r="A87" s="35"/>
      <c r="B87" s="1636" t="s">
        <v>39</v>
      </c>
      <c r="C87" s="1637"/>
      <c r="D87" s="1637"/>
      <c r="E87" s="1637"/>
      <c r="F87" s="1637"/>
      <c r="G87" s="1637"/>
      <c r="H87" s="1637"/>
      <c r="I87" s="1638"/>
    </row>
    <row r="88" spans="1:9" s="41" customFormat="1" ht="24.75" customHeight="1">
      <c r="A88" s="35"/>
      <c r="B88" s="1639"/>
      <c r="C88" s="1627"/>
      <c r="D88" s="1627"/>
      <c r="E88" s="1627"/>
      <c r="F88" s="1627"/>
      <c r="G88" s="1627"/>
      <c r="H88" s="1627"/>
      <c r="I88" s="1640"/>
    </row>
    <row r="89" spans="1:9" s="41" customFormat="1" ht="24.75" customHeight="1">
      <c r="A89" s="35"/>
      <c r="B89" s="1639"/>
      <c r="C89" s="1627"/>
      <c r="D89" s="1627"/>
      <c r="E89" s="1627"/>
      <c r="F89" s="1627"/>
      <c r="G89" s="1627"/>
      <c r="H89" s="1627"/>
      <c r="I89" s="1640"/>
    </row>
    <row r="90" spans="1:9" s="41" customFormat="1" ht="24.75" customHeight="1">
      <c r="A90" s="35"/>
      <c r="B90" s="1639"/>
      <c r="C90" s="1627"/>
      <c r="D90" s="1627"/>
      <c r="E90" s="1627"/>
      <c r="F90" s="1627"/>
      <c r="G90" s="1627"/>
      <c r="H90" s="1627"/>
      <c r="I90" s="1640"/>
    </row>
    <row r="91" spans="1:9" s="41" customFormat="1" ht="24.75" customHeight="1">
      <c r="A91" s="35"/>
      <c r="B91" s="1639"/>
      <c r="C91" s="1627"/>
      <c r="D91" s="1627"/>
      <c r="E91" s="1627"/>
      <c r="F91" s="1627"/>
      <c r="G91" s="1627"/>
      <c r="H91" s="1627"/>
      <c r="I91" s="1640"/>
    </row>
    <row r="92" spans="1:9" s="41" customFormat="1" ht="24.75" customHeight="1">
      <c r="A92" s="35"/>
      <c r="B92" s="1639"/>
      <c r="C92" s="1627"/>
      <c r="D92" s="1627"/>
      <c r="E92" s="1627"/>
      <c r="F92" s="1627"/>
      <c r="G92" s="1627"/>
      <c r="H92" s="1627"/>
      <c r="I92" s="1640"/>
    </row>
    <row r="93" spans="1:9" s="41" customFormat="1" ht="24.75" customHeight="1">
      <c r="A93" s="35"/>
      <c r="B93" s="1639"/>
      <c r="C93" s="1627"/>
      <c r="D93" s="1627"/>
      <c r="E93" s="1627"/>
      <c r="F93" s="1627"/>
      <c r="G93" s="1627"/>
      <c r="H93" s="1627"/>
      <c r="I93" s="1640"/>
    </row>
    <row r="94" spans="1:9" s="41" customFormat="1" ht="24.75" customHeight="1">
      <c r="A94" s="35"/>
      <c r="B94" s="1639"/>
      <c r="C94" s="1627"/>
      <c r="D94" s="1627"/>
      <c r="E94" s="1627"/>
      <c r="F94" s="1627"/>
      <c r="G94" s="1627"/>
      <c r="H94" s="1627"/>
      <c r="I94" s="1640"/>
    </row>
    <row r="95" spans="1:9" s="41" customFormat="1" ht="24.75" customHeight="1">
      <c r="A95" s="35"/>
      <c r="B95" s="1639"/>
      <c r="C95" s="1627"/>
      <c r="D95" s="1627"/>
      <c r="E95" s="1627"/>
      <c r="F95" s="1627"/>
      <c r="G95" s="1627"/>
      <c r="H95" s="1627"/>
      <c r="I95" s="1640"/>
    </row>
    <row r="96" spans="1:9" s="41" customFormat="1" ht="24.75" customHeight="1">
      <c r="A96" s="35"/>
      <c r="B96" s="1639"/>
      <c r="C96" s="1627"/>
      <c r="D96" s="1627"/>
      <c r="E96" s="1627"/>
      <c r="F96" s="1627"/>
      <c r="G96" s="1627"/>
      <c r="H96" s="1627"/>
      <c r="I96" s="1640"/>
    </row>
    <row r="97" spans="1:9" s="41" customFormat="1" ht="24.75" customHeight="1">
      <c r="A97" s="35"/>
      <c r="B97" s="1639"/>
      <c r="C97" s="1627"/>
      <c r="D97" s="1627"/>
      <c r="E97" s="1627"/>
      <c r="F97" s="1627"/>
      <c r="G97" s="1627"/>
      <c r="H97" s="1627"/>
      <c r="I97" s="1640"/>
    </row>
    <row r="98" spans="1:9" s="41" customFormat="1" ht="24.75" customHeight="1">
      <c r="A98" s="35"/>
      <c r="B98" s="1641"/>
      <c r="C98" s="1642"/>
      <c r="D98" s="1642"/>
      <c r="E98" s="1642"/>
      <c r="F98" s="1642"/>
      <c r="G98" s="1642"/>
      <c r="H98" s="1642"/>
      <c r="I98" s="1643"/>
    </row>
    <row r="99" spans="1:9" s="41" customFormat="1" ht="24.75" customHeight="1">
      <c r="A99" s="1645" t="s">
        <v>1378</v>
      </c>
      <c r="B99" s="1645"/>
      <c r="C99" s="1645"/>
      <c r="D99" s="1645"/>
      <c r="E99" s="1645"/>
      <c r="F99" s="1645"/>
      <c r="G99" s="1645"/>
      <c r="H99" s="1645"/>
      <c r="I99" s="1645"/>
    </row>
    <row r="100" spans="1:9" s="41" customFormat="1" ht="24.75" customHeight="1">
      <c r="A100" s="829"/>
      <c r="B100" s="831"/>
      <c r="C100" s="832"/>
      <c r="D100" s="832"/>
      <c r="E100" s="832"/>
      <c r="F100" s="832"/>
      <c r="G100" s="832"/>
      <c r="H100" s="832"/>
      <c r="I100" s="833"/>
    </row>
    <row r="101" spans="1:9" s="41" customFormat="1" ht="24.75" customHeight="1">
      <c r="A101" s="829"/>
      <c r="B101" s="834"/>
      <c r="C101" s="829"/>
      <c r="D101" s="829"/>
      <c r="E101" s="829"/>
      <c r="F101" s="829"/>
      <c r="G101" s="829"/>
      <c r="H101" s="829"/>
      <c r="I101" s="835"/>
    </row>
    <row r="102" spans="1:9" s="41" customFormat="1" ht="24.75" customHeight="1">
      <c r="A102" s="829"/>
      <c r="B102" s="834"/>
      <c r="C102" s="829"/>
      <c r="D102" s="829"/>
      <c r="E102" s="829"/>
      <c r="F102" s="829"/>
      <c r="G102" s="829"/>
      <c r="H102" s="829"/>
      <c r="I102" s="835"/>
    </row>
    <row r="103" spans="1:9" s="41" customFormat="1" ht="24.75" customHeight="1">
      <c r="A103" s="829"/>
      <c r="B103" s="834"/>
      <c r="C103" s="829"/>
      <c r="D103" s="829"/>
      <c r="E103" s="829"/>
      <c r="F103" s="829"/>
      <c r="G103" s="829"/>
      <c r="H103" s="829"/>
      <c r="I103" s="835"/>
    </row>
    <row r="104" spans="1:9" s="41" customFormat="1" ht="24.75" customHeight="1">
      <c r="A104" s="829"/>
      <c r="B104" s="834"/>
      <c r="C104" s="829"/>
      <c r="D104" s="829"/>
      <c r="E104" s="829"/>
      <c r="F104" s="829"/>
      <c r="G104" s="829"/>
      <c r="H104" s="829"/>
      <c r="I104" s="835"/>
    </row>
    <row r="105" spans="1:9" s="41" customFormat="1" ht="24.75" customHeight="1">
      <c r="A105" s="829"/>
      <c r="B105" s="834"/>
      <c r="C105" s="829"/>
      <c r="D105" s="829"/>
      <c r="E105" s="829"/>
      <c r="F105" s="829"/>
      <c r="G105" s="829"/>
      <c r="H105" s="829"/>
      <c r="I105" s="835"/>
    </row>
    <row r="106" spans="1:9" s="41" customFormat="1" ht="24.75" customHeight="1">
      <c r="A106" s="829"/>
      <c r="B106" s="834"/>
      <c r="C106" s="829"/>
      <c r="D106" s="829"/>
      <c r="E106" s="829"/>
      <c r="F106" s="829"/>
      <c r="G106" s="829"/>
      <c r="H106" s="829"/>
      <c r="I106" s="835"/>
    </row>
    <row r="107" spans="1:9" s="41" customFormat="1" ht="24.75" customHeight="1">
      <c r="A107" s="829"/>
      <c r="B107" s="834"/>
      <c r="C107" s="829"/>
      <c r="D107" s="829"/>
      <c r="E107" s="829"/>
      <c r="F107" s="829"/>
      <c r="G107" s="829"/>
      <c r="H107" s="829"/>
      <c r="I107" s="835"/>
    </row>
    <row r="108" spans="1:9" s="41" customFormat="1" ht="24.75" customHeight="1">
      <c r="A108" s="829"/>
      <c r="B108" s="834"/>
      <c r="C108" s="829"/>
      <c r="D108" s="829"/>
      <c r="E108" s="829"/>
      <c r="F108" s="829"/>
      <c r="G108" s="829"/>
      <c r="H108" s="829"/>
      <c r="I108" s="835"/>
    </row>
    <row r="109" spans="1:9" s="41" customFormat="1" ht="24.75" customHeight="1">
      <c r="A109" s="829"/>
      <c r="B109" s="834"/>
      <c r="C109" s="829"/>
      <c r="D109" s="829"/>
      <c r="E109" s="829"/>
      <c r="F109" s="829"/>
      <c r="G109" s="829"/>
      <c r="H109" s="829"/>
      <c r="I109" s="835"/>
    </row>
    <row r="110" spans="1:9" s="41" customFormat="1" ht="24.75" customHeight="1">
      <c r="A110" s="829"/>
      <c r="B110" s="834"/>
      <c r="C110" s="829"/>
      <c r="D110" s="829"/>
      <c r="E110" s="829"/>
      <c r="F110" s="829"/>
      <c r="G110" s="829"/>
      <c r="H110" s="829"/>
      <c r="I110" s="835"/>
    </row>
    <row r="111" spans="1:9" s="41" customFormat="1" ht="24.75" customHeight="1">
      <c r="A111" s="829"/>
      <c r="B111" s="836"/>
      <c r="C111" s="837"/>
      <c r="D111" s="837"/>
      <c r="E111" s="837"/>
      <c r="F111" s="837"/>
      <c r="G111" s="837"/>
      <c r="H111" s="837"/>
      <c r="I111" s="838"/>
    </row>
    <row r="112" spans="1:9" s="41" customFormat="1" ht="24.75" customHeight="1">
      <c r="A112" s="1645" t="s">
        <v>1379</v>
      </c>
      <c r="B112" s="1645"/>
      <c r="C112" s="1645"/>
      <c r="D112" s="1645"/>
      <c r="E112" s="1645"/>
      <c r="F112" s="1645"/>
      <c r="G112" s="1645"/>
      <c r="H112" s="1645"/>
      <c r="I112" s="1645"/>
    </row>
    <row r="113" spans="1:9" s="41" customFormat="1" ht="24.75" customHeight="1">
      <c r="A113" s="691" t="s">
        <v>885</v>
      </c>
      <c r="B113" s="690"/>
      <c r="C113" s="690"/>
      <c r="D113" s="690"/>
      <c r="E113" s="690"/>
      <c r="F113" s="690"/>
      <c r="G113" s="690"/>
      <c r="H113" s="690"/>
      <c r="I113" s="690"/>
    </row>
    <row r="114" spans="1:9" s="41" customFormat="1" ht="24.75" customHeight="1">
      <c r="A114" s="691"/>
      <c r="B114" s="690"/>
      <c r="C114" s="690"/>
      <c r="D114" s="690"/>
      <c r="E114" s="690"/>
      <c r="F114" s="690"/>
      <c r="G114" s="690"/>
      <c r="H114" s="690"/>
      <c r="I114" s="690"/>
    </row>
    <row r="115" spans="1:9" s="41" customFormat="1" ht="24.75" customHeight="1">
      <c r="A115" s="35"/>
      <c r="B115" s="1636" t="s">
        <v>39</v>
      </c>
      <c r="C115" s="1637"/>
      <c r="D115" s="1637"/>
      <c r="E115" s="1637"/>
      <c r="F115" s="1637"/>
      <c r="G115" s="1637"/>
      <c r="H115" s="1637"/>
      <c r="I115" s="1638"/>
    </row>
    <row r="116" spans="1:9" s="41" customFormat="1" ht="24.75" customHeight="1">
      <c r="A116" s="35"/>
      <c r="B116" s="1639"/>
      <c r="C116" s="1627"/>
      <c r="D116" s="1627"/>
      <c r="E116" s="1627"/>
      <c r="F116" s="1627"/>
      <c r="G116" s="1627"/>
      <c r="H116" s="1627"/>
      <c r="I116" s="1640"/>
    </row>
    <row r="117" spans="1:9" s="41" customFormat="1" ht="24.75" customHeight="1">
      <c r="A117" s="35"/>
      <c r="B117" s="1639"/>
      <c r="C117" s="1627"/>
      <c r="D117" s="1627"/>
      <c r="E117" s="1627"/>
      <c r="F117" s="1627"/>
      <c r="G117" s="1627"/>
      <c r="H117" s="1627"/>
      <c r="I117" s="1640"/>
    </row>
    <row r="118" spans="1:9" s="41" customFormat="1" ht="24.75" customHeight="1">
      <c r="A118" s="35"/>
      <c r="B118" s="1639"/>
      <c r="C118" s="1627"/>
      <c r="D118" s="1627"/>
      <c r="E118" s="1627"/>
      <c r="F118" s="1627"/>
      <c r="G118" s="1627"/>
      <c r="H118" s="1627"/>
      <c r="I118" s="1640"/>
    </row>
    <row r="119" spans="1:9" s="41" customFormat="1" ht="24.75" customHeight="1">
      <c r="A119" s="35"/>
      <c r="B119" s="1639"/>
      <c r="C119" s="1627"/>
      <c r="D119" s="1627"/>
      <c r="E119" s="1627"/>
      <c r="F119" s="1627"/>
      <c r="G119" s="1627"/>
      <c r="H119" s="1627"/>
      <c r="I119" s="1640"/>
    </row>
    <row r="120" spans="1:9" s="41" customFormat="1" ht="24.75" customHeight="1">
      <c r="A120" s="35"/>
      <c r="B120" s="1639"/>
      <c r="C120" s="1627"/>
      <c r="D120" s="1627"/>
      <c r="E120" s="1627"/>
      <c r="F120" s="1627"/>
      <c r="G120" s="1627"/>
      <c r="H120" s="1627"/>
      <c r="I120" s="1640"/>
    </row>
    <row r="121" spans="1:9" s="41" customFormat="1" ht="24.75" customHeight="1">
      <c r="A121" s="35"/>
      <c r="B121" s="1639"/>
      <c r="C121" s="1627"/>
      <c r="D121" s="1627"/>
      <c r="E121" s="1627"/>
      <c r="F121" s="1627"/>
      <c r="G121" s="1627"/>
      <c r="H121" s="1627"/>
      <c r="I121" s="1640"/>
    </row>
    <row r="122" spans="1:9" s="41" customFormat="1" ht="24.75" customHeight="1">
      <c r="A122" s="35"/>
      <c r="B122" s="1639"/>
      <c r="C122" s="1627"/>
      <c r="D122" s="1627"/>
      <c r="E122" s="1627"/>
      <c r="F122" s="1627"/>
      <c r="G122" s="1627"/>
      <c r="H122" s="1627"/>
      <c r="I122" s="1640"/>
    </row>
    <row r="123" spans="1:9" s="41" customFormat="1" ht="24.75" customHeight="1">
      <c r="A123" s="35"/>
      <c r="B123" s="1639"/>
      <c r="C123" s="1627"/>
      <c r="D123" s="1627"/>
      <c r="E123" s="1627"/>
      <c r="F123" s="1627"/>
      <c r="G123" s="1627"/>
      <c r="H123" s="1627"/>
      <c r="I123" s="1640"/>
    </row>
    <row r="124" spans="1:9" s="41" customFormat="1" ht="24.75" customHeight="1">
      <c r="A124" s="35"/>
      <c r="B124" s="1639"/>
      <c r="C124" s="1627"/>
      <c r="D124" s="1627"/>
      <c r="E124" s="1627"/>
      <c r="F124" s="1627"/>
      <c r="G124" s="1627"/>
      <c r="H124" s="1627"/>
      <c r="I124" s="1640"/>
    </row>
    <row r="125" spans="1:9" s="41" customFormat="1" ht="24.75" customHeight="1">
      <c r="A125" s="35"/>
      <c r="B125" s="1639"/>
      <c r="C125" s="1627"/>
      <c r="D125" s="1627"/>
      <c r="E125" s="1627"/>
      <c r="F125" s="1627"/>
      <c r="G125" s="1627"/>
      <c r="H125" s="1627"/>
      <c r="I125" s="1640"/>
    </row>
    <row r="126" spans="1:9" s="41" customFormat="1" ht="24.75" customHeight="1">
      <c r="A126" s="35"/>
      <c r="B126" s="1641"/>
      <c r="C126" s="1642"/>
      <c r="D126" s="1642"/>
      <c r="E126" s="1642"/>
      <c r="F126" s="1642"/>
      <c r="G126" s="1642"/>
      <c r="H126" s="1642"/>
      <c r="I126" s="1643"/>
    </row>
    <row r="127" spans="1:9" s="41" customFormat="1" ht="24.75" customHeight="1">
      <c r="A127" s="1645" t="s">
        <v>1380</v>
      </c>
      <c r="B127" s="1645"/>
      <c r="C127" s="1645"/>
      <c r="D127" s="1645"/>
      <c r="E127" s="1645"/>
      <c r="F127" s="1645"/>
      <c r="G127" s="1645"/>
      <c r="H127" s="1645"/>
      <c r="I127" s="1645"/>
    </row>
    <row r="128" spans="1:9" s="41" customFormat="1" ht="24.75" hidden="1" customHeight="1">
      <c r="A128" s="35"/>
      <c r="B128" s="1636" t="s">
        <v>39</v>
      </c>
      <c r="C128" s="1637"/>
      <c r="D128" s="1637"/>
      <c r="E128" s="1637"/>
      <c r="F128" s="1637"/>
      <c r="G128" s="1637"/>
      <c r="H128" s="1637"/>
      <c r="I128" s="1638"/>
    </row>
    <row r="129" spans="1:9" s="41" customFormat="1" ht="24.75" hidden="1" customHeight="1">
      <c r="A129" s="35"/>
      <c r="B129" s="1639"/>
      <c r="C129" s="1627"/>
      <c r="D129" s="1627"/>
      <c r="E129" s="1627"/>
      <c r="F129" s="1627"/>
      <c r="G129" s="1627"/>
      <c r="H129" s="1627"/>
      <c r="I129" s="1640"/>
    </row>
    <row r="130" spans="1:9" s="41" customFormat="1" ht="24.75" hidden="1" customHeight="1">
      <c r="A130" s="35"/>
      <c r="B130" s="1639"/>
      <c r="C130" s="1627"/>
      <c r="D130" s="1627"/>
      <c r="E130" s="1627"/>
      <c r="F130" s="1627"/>
      <c r="G130" s="1627"/>
      <c r="H130" s="1627"/>
      <c r="I130" s="1640"/>
    </row>
    <row r="131" spans="1:9" s="41" customFormat="1" ht="24.75" hidden="1" customHeight="1">
      <c r="A131" s="35"/>
      <c r="B131" s="1639"/>
      <c r="C131" s="1627"/>
      <c r="D131" s="1627"/>
      <c r="E131" s="1627"/>
      <c r="F131" s="1627"/>
      <c r="G131" s="1627"/>
      <c r="H131" s="1627"/>
      <c r="I131" s="1640"/>
    </row>
    <row r="132" spans="1:9" s="41" customFormat="1" ht="24.75" hidden="1" customHeight="1">
      <c r="A132" s="35"/>
      <c r="B132" s="1639"/>
      <c r="C132" s="1627"/>
      <c r="D132" s="1627"/>
      <c r="E132" s="1627"/>
      <c r="F132" s="1627"/>
      <c r="G132" s="1627"/>
      <c r="H132" s="1627"/>
      <c r="I132" s="1640"/>
    </row>
    <row r="133" spans="1:9" s="41" customFormat="1" ht="24.75" hidden="1" customHeight="1">
      <c r="A133" s="35"/>
      <c r="B133" s="1639"/>
      <c r="C133" s="1627"/>
      <c r="D133" s="1627"/>
      <c r="E133" s="1627"/>
      <c r="F133" s="1627"/>
      <c r="G133" s="1627"/>
      <c r="H133" s="1627"/>
      <c r="I133" s="1640"/>
    </row>
    <row r="134" spans="1:9" s="41" customFormat="1" ht="24.75" hidden="1" customHeight="1">
      <c r="A134" s="35"/>
      <c r="B134" s="1639"/>
      <c r="C134" s="1627"/>
      <c r="D134" s="1627"/>
      <c r="E134" s="1627"/>
      <c r="F134" s="1627"/>
      <c r="G134" s="1627"/>
      <c r="H134" s="1627"/>
      <c r="I134" s="1640"/>
    </row>
    <row r="135" spans="1:9" s="41" customFormat="1" ht="24.75" hidden="1" customHeight="1">
      <c r="A135" s="35"/>
      <c r="B135" s="1639"/>
      <c r="C135" s="1627"/>
      <c r="D135" s="1627"/>
      <c r="E135" s="1627"/>
      <c r="F135" s="1627"/>
      <c r="G135" s="1627"/>
      <c r="H135" s="1627"/>
      <c r="I135" s="1640"/>
    </row>
    <row r="136" spans="1:9" s="41" customFormat="1" ht="24.75" hidden="1" customHeight="1">
      <c r="A136" s="35"/>
      <c r="B136" s="1639"/>
      <c r="C136" s="1627"/>
      <c r="D136" s="1627"/>
      <c r="E136" s="1627"/>
      <c r="F136" s="1627"/>
      <c r="G136" s="1627"/>
      <c r="H136" s="1627"/>
      <c r="I136" s="1640"/>
    </row>
    <row r="137" spans="1:9" s="41" customFormat="1" ht="24.75" hidden="1" customHeight="1">
      <c r="A137" s="35"/>
      <c r="B137" s="1639"/>
      <c r="C137" s="1627"/>
      <c r="D137" s="1627"/>
      <c r="E137" s="1627"/>
      <c r="F137" s="1627"/>
      <c r="G137" s="1627"/>
      <c r="H137" s="1627"/>
      <c r="I137" s="1640"/>
    </row>
    <row r="138" spans="1:9" s="41" customFormat="1" ht="24.75" hidden="1" customHeight="1">
      <c r="A138" s="35"/>
      <c r="B138" s="1639"/>
      <c r="C138" s="1627"/>
      <c r="D138" s="1627"/>
      <c r="E138" s="1627"/>
      <c r="F138" s="1627"/>
      <c r="G138" s="1627"/>
      <c r="H138" s="1627"/>
      <c r="I138" s="1640"/>
    </row>
    <row r="139" spans="1:9" s="41" customFormat="1" ht="24.75" hidden="1" customHeight="1">
      <c r="A139" s="35"/>
      <c r="B139" s="1639"/>
      <c r="C139" s="1627"/>
      <c r="D139" s="1627"/>
      <c r="E139" s="1627"/>
      <c r="F139" s="1627"/>
      <c r="G139" s="1627"/>
      <c r="H139" s="1627"/>
      <c r="I139" s="1640"/>
    </row>
    <row r="140" spans="1:9" s="41" customFormat="1" ht="24.75" hidden="1" customHeight="1">
      <c r="A140" s="35"/>
      <c r="B140" s="1641"/>
      <c r="C140" s="1642"/>
      <c r="D140" s="1642"/>
      <c r="E140" s="1642"/>
      <c r="F140" s="1642"/>
      <c r="G140" s="1642"/>
      <c r="H140" s="1642"/>
      <c r="I140" s="1643"/>
    </row>
    <row r="141" spans="1:9" s="41" customFormat="1" ht="24.75" hidden="1" customHeight="1">
      <c r="A141" s="1645" t="s">
        <v>979</v>
      </c>
      <c r="B141" s="1645"/>
      <c r="C141" s="1645"/>
      <c r="D141" s="1645"/>
      <c r="E141" s="1645"/>
      <c r="F141" s="1645"/>
      <c r="G141" s="1645"/>
      <c r="H141" s="1645"/>
      <c r="I141" s="1645"/>
    </row>
    <row r="142" spans="1:9" s="34" customFormat="1" ht="24.75" hidden="1" customHeight="1"/>
    <row r="143" spans="1:9" s="41" customFormat="1" ht="24.75" customHeight="1">
      <c r="A143" s="35"/>
      <c r="B143" s="1636" t="s">
        <v>39</v>
      </c>
      <c r="C143" s="1637"/>
      <c r="D143" s="1637"/>
      <c r="E143" s="1637"/>
      <c r="F143" s="1637"/>
      <c r="G143" s="1637"/>
      <c r="H143" s="1637"/>
      <c r="I143" s="1638"/>
    </row>
    <row r="144" spans="1:9" s="41" customFormat="1" ht="24.75" customHeight="1">
      <c r="A144" s="35"/>
      <c r="B144" s="1639"/>
      <c r="C144" s="1627"/>
      <c r="D144" s="1627"/>
      <c r="E144" s="1627"/>
      <c r="F144" s="1627"/>
      <c r="G144" s="1627"/>
      <c r="H144" s="1627"/>
      <c r="I144" s="1640"/>
    </row>
    <row r="145" spans="1:9" s="41" customFormat="1" ht="24.75" customHeight="1">
      <c r="A145" s="35"/>
      <c r="B145" s="1639"/>
      <c r="C145" s="1627"/>
      <c r="D145" s="1627"/>
      <c r="E145" s="1627"/>
      <c r="F145" s="1627"/>
      <c r="G145" s="1627"/>
      <c r="H145" s="1627"/>
      <c r="I145" s="1640"/>
    </row>
    <row r="146" spans="1:9" s="41" customFormat="1" ht="24.75" customHeight="1">
      <c r="A146" s="35"/>
      <c r="B146" s="1639"/>
      <c r="C146" s="1627"/>
      <c r="D146" s="1627"/>
      <c r="E146" s="1627"/>
      <c r="F146" s="1627"/>
      <c r="G146" s="1627"/>
      <c r="H146" s="1627"/>
      <c r="I146" s="1640"/>
    </row>
    <row r="147" spans="1:9" s="41" customFormat="1" ht="24.75" customHeight="1">
      <c r="A147" s="35"/>
      <c r="B147" s="1639"/>
      <c r="C147" s="1627"/>
      <c r="D147" s="1627"/>
      <c r="E147" s="1627"/>
      <c r="F147" s="1627"/>
      <c r="G147" s="1627"/>
      <c r="H147" s="1627"/>
      <c r="I147" s="1640"/>
    </row>
    <row r="148" spans="1:9" s="41" customFormat="1" ht="24.75" customHeight="1">
      <c r="A148" s="35"/>
      <c r="B148" s="1639"/>
      <c r="C148" s="1627"/>
      <c r="D148" s="1627"/>
      <c r="E148" s="1627"/>
      <c r="F148" s="1627"/>
      <c r="G148" s="1627"/>
      <c r="H148" s="1627"/>
      <c r="I148" s="1640"/>
    </row>
    <row r="149" spans="1:9" s="41" customFormat="1" ht="24.75" customHeight="1">
      <c r="A149" s="35"/>
      <c r="B149" s="1639"/>
      <c r="C149" s="1627"/>
      <c r="D149" s="1627"/>
      <c r="E149" s="1627"/>
      <c r="F149" s="1627"/>
      <c r="G149" s="1627"/>
      <c r="H149" s="1627"/>
      <c r="I149" s="1640"/>
    </row>
    <row r="150" spans="1:9" s="41" customFormat="1" ht="24.75" customHeight="1">
      <c r="B150" s="1639"/>
      <c r="C150" s="1627"/>
      <c r="D150" s="1627"/>
      <c r="E150" s="1627"/>
      <c r="F150" s="1627"/>
      <c r="G150" s="1627"/>
      <c r="H150" s="1627"/>
      <c r="I150" s="1640"/>
    </row>
    <row r="151" spans="1:9" s="41" customFormat="1" ht="24.75" customHeight="1">
      <c r="B151" s="1639"/>
      <c r="C151" s="1627"/>
      <c r="D151" s="1627"/>
      <c r="E151" s="1627"/>
      <c r="F151" s="1627"/>
      <c r="G151" s="1627"/>
      <c r="H151" s="1627"/>
      <c r="I151" s="1640"/>
    </row>
    <row r="152" spans="1:9" s="41" customFormat="1" ht="24.75" customHeight="1">
      <c r="A152" s="35"/>
      <c r="B152" s="1639"/>
      <c r="C152" s="1627"/>
      <c r="D152" s="1627"/>
      <c r="E152" s="1627"/>
      <c r="F152" s="1627"/>
      <c r="G152" s="1627"/>
      <c r="H152" s="1627"/>
      <c r="I152" s="1640"/>
    </row>
    <row r="153" spans="1:9" s="41" customFormat="1" ht="24.75" customHeight="1">
      <c r="A153" s="35"/>
      <c r="B153" s="1639"/>
      <c r="C153" s="1627"/>
      <c r="D153" s="1627"/>
      <c r="E153" s="1627"/>
      <c r="F153" s="1627"/>
      <c r="G153" s="1627"/>
      <c r="H153" s="1627"/>
      <c r="I153" s="1640"/>
    </row>
    <row r="154" spans="1:9" s="41" customFormat="1" ht="24.75" customHeight="1">
      <c r="A154" s="37"/>
      <c r="B154" s="1641"/>
      <c r="C154" s="1642"/>
      <c r="D154" s="1642"/>
      <c r="E154" s="1642"/>
      <c r="F154" s="1642"/>
      <c r="G154" s="1642"/>
      <c r="H154" s="1642"/>
      <c r="I154" s="1643"/>
    </row>
    <row r="155" spans="1:9" s="41" customFormat="1" ht="24.75" customHeight="1">
      <c r="A155" s="1645" t="s">
        <v>1381</v>
      </c>
      <c r="B155" s="1645"/>
      <c r="C155" s="1645"/>
      <c r="D155" s="1645"/>
      <c r="E155" s="1645"/>
      <c r="F155" s="1645"/>
      <c r="G155" s="1645"/>
      <c r="H155" s="1645"/>
      <c r="I155" s="1645"/>
    </row>
    <row r="156" spans="1:9" s="41" customFormat="1" ht="24.75" customHeight="1">
      <c r="A156" s="812" t="s">
        <v>888</v>
      </c>
      <c r="B156" s="687"/>
      <c r="C156" s="687"/>
      <c r="D156" s="687"/>
      <c r="E156" s="687"/>
      <c r="F156" s="687"/>
      <c r="G156" s="687"/>
      <c r="H156" s="687"/>
      <c r="I156" s="687"/>
    </row>
    <row r="157" spans="1:9" s="41" customFormat="1" ht="24.75" customHeight="1">
      <c r="A157" s="812"/>
      <c r="B157" s="687"/>
      <c r="C157" s="687"/>
      <c r="D157" s="687"/>
      <c r="E157" s="687"/>
      <c r="F157" s="687"/>
      <c r="G157" s="687"/>
      <c r="H157" s="687"/>
      <c r="I157" s="687"/>
    </row>
    <row r="158" spans="1:9" s="41" customFormat="1" ht="24.75" customHeight="1">
      <c r="A158" s="35"/>
      <c r="B158" s="1636" t="s">
        <v>39</v>
      </c>
      <c r="C158" s="1637"/>
      <c r="D158" s="1637"/>
      <c r="E158" s="1637"/>
      <c r="F158" s="1637"/>
      <c r="G158" s="1637"/>
      <c r="H158" s="1637"/>
      <c r="I158" s="1638"/>
    </row>
    <row r="159" spans="1:9" s="41" customFormat="1" ht="24.75" customHeight="1">
      <c r="A159" s="35"/>
      <c r="B159" s="1639"/>
      <c r="C159" s="1627"/>
      <c r="D159" s="1627"/>
      <c r="E159" s="1627"/>
      <c r="F159" s="1627"/>
      <c r="G159" s="1627"/>
      <c r="H159" s="1627"/>
      <c r="I159" s="1640"/>
    </row>
    <row r="160" spans="1:9" s="41" customFormat="1" ht="24.75" customHeight="1">
      <c r="A160" s="35"/>
      <c r="B160" s="1639"/>
      <c r="C160" s="1627"/>
      <c r="D160" s="1627"/>
      <c r="E160" s="1627"/>
      <c r="F160" s="1627"/>
      <c r="G160" s="1627"/>
      <c r="H160" s="1627"/>
      <c r="I160" s="1640"/>
    </row>
    <row r="161" spans="1:11" s="41" customFormat="1" ht="24.75" customHeight="1">
      <c r="A161" s="35"/>
      <c r="B161" s="1639"/>
      <c r="C161" s="1627"/>
      <c r="D161" s="1627"/>
      <c r="E161" s="1627"/>
      <c r="F161" s="1627"/>
      <c r="G161" s="1627"/>
      <c r="H161" s="1627"/>
      <c r="I161" s="1640"/>
    </row>
    <row r="162" spans="1:11" s="41" customFormat="1" ht="24.75" customHeight="1">
      <c r="A162" s="35"/>
      <c r="B162" s="1639"/>
      <c r="C162" s="1627"/>
      <c r="D162" s="1627"/>
      <c r="E162" s="1627"/>
      <c r="F162" s="1627"/>
      <c r="G162" s="1627"/>
      <c r="H162" s="1627"/>
      <c r="I162" s="1640"/>
    </row>
    <row r="163" spans="1:11" s="41" customFormat="1" ht="24.75" customHeight="1">
      <c r="A163" s="35"/>
      <c r="B163" s="1639"/>
      <c r="C163" s="1627"/>
      <c r="D163" s="1627"/>
      <c r="E163" s="1627"/>
      <c r="F163" s="1627"/>
      <c r="G163" s="1627"/>
      <c r="H163" s="1627"/>
      <c r="I163" s="1640"/>
    </row>
    <row r="164" spans="1:11" s="41" customFormat="1" ht="24.75" customHeight="1">
      <c r="A164" s="35"/>
      <c r="B164" s="1639"/>
      <c r="C164" s="1627"/>
      <c r="D164" s="1627"/>
      <c r="E164" s="1627"/>
      <c r="F164" s="1627"/>
      <c r="G164" s="1627"/>
      <c r="H164" s="1627"/>
      <c r="I164" s="1640"/>
    </row>
    <row r="165" spans="1:11" s="41" customFormat="1" ht="24.75" customHeight="1">
      <c r="B165" s="1639"/>
      <c r="C165" s="1627"/>
      <c r="D165" s="1627"/>
      <c r="E165" s="1627"/>
      <c r="F165" s="1627"/>
      <c r="G165" s="1627"/>
      <c r="H165" s="1627"/>
      <c r="I165" s="1640"/>
    </row>
    <row r="166" spans="1:11" s="41" customFormat="1" ht="24.75" customHeight="1">
      <c r="A166" s="35"/>
      <c r="B166" s="1639"/>
      <c r="C166" s="1627"/>
      <c r="D166" s="1627"/>
      <c r="E166" s="1627"/>
      <c r="F166" s="1627"/>
      <c r="G166" s="1627"/>
      <c r="H166" s="1627"/>
      <c r="I166" s="1640"/>
    </row>
    <row r="167" spans="1:11" s="41" customFormat="1" ht="24.75" customHeight="1">
      <c r="A167" s="35"/>
      <c r="B167" s="1639"/>
      <c r="C167" s="1627"/>
      <c r="D167" s="1627"/>
      <c r="E167" s="1627"/>
      <c r="F167" s="1627"/>
      <c r="G167" s="1627"/>
      <c r="H167" s="1627"/>
      <c r="I167" s="1640"/>
    </row>
    <row r="168" spans="1:11" s="41" customFormat="1" ht="24.75" customHeight="1">
      <c r="A168" s="37"/>
      <c r="B168" s="1641"/>
      <c r="C168" s="1642"/>
      <c r="D168" s="1642"/>
      <c r="E168" s="1642"/>
      <c r="F168" s="1642"/>
      <c r="G168" s="1642"/>
      <c r="H168" s="1642"/>
      <c r="I168" s="1643"/>
    </row>
    <row r="169" spans="1:11" s="41" customFormat="1" ht="24.75" customHeight="1">
      <c r="A169" s="1644" t="s">
        <v>966</v>
      </c>
      <c r="B169" s="1644"/>
      <c r="C169" s="1644"/>
      <c r="D169" s="1644"/>
      <c r="E169" s="1644"/>
      <c r="F169" s="1644"/>
      <c r="G169" s="1644"/>
      <c r="H169" s="1644"/>
      <c r="I169" s="1644"/>
    </row>
    <row r="170" spans="1:11" s="82" customFormat="1" ht="24.6">
      <c r="A170" s="461" t="s">
        <v>95</v>
      </c>
      <c r="B170" s="461"/>
      <c r="C170" s="461"/>
      <c r="D170" s="461"/>
      <c r="E170" s="461"/>
      <c r="F170" s="461"/>
      <c r="G170" s="461"/>
      <c r="H170" s="461"/>
      <c r="I170" s="461"/>
      <c r="J170" s="459"/>
      <c r="K170" s="88"/>
    </row>
    <row r="171" spans="1:11" ht="24.75" customHeight="1">
      <c r="A171" s="460" t="s">
        <v>96</v>
      </c>
    </row>
    <row r="172" spans="1:11" s="41" customFormat="1" ht="24.75" customHeight="1">
      <c r="A172" s="812"/>
      <c r="B172" s="687"/>
      <c r="C172" s="687"/>
      <c r="D172" s="687"/>
      <c r="E172" s="687"/>
      <c r="F172" s="687"/>
      <c r="G172" s="687"/>
      <c r="H172" s="687"/>
      <c r="I172" s="687"/>
    </row>
    <row r="184" spans="1:9" ht="24.75" customHeight="1">
      <c r="A184" s="812" t="s">
        <v>891</v>
      </c>
      <c r="B184" s="687"/>
      <c r="C184" s="687"/>
      <c r="D184" s="687"/>
      <c r="E184" s="687"/>
      <c r="F184" s="687"/>
      <c r="G184" s="687"/>
      <c r="H184" s="687"/>
      <c r="I184" s="687"/>
    </row>
  </sheetData>
  <mergeCells count="22">
    <mergeCell ref="A112:I112"/>
    <mergeCell ref="A155:I155"/>
    <mergeCell ref="B2:I3"/>
    <mergeCell ref="B15:I16"/>
    <mergeCell ref="H14:I14"/>
    <mergeCell ref="A99:I99"/>
    <mergeCell ref="B59:I70"/>
    <mergeCell ref="A71:I71"/>
    <mergeCell ref="B72:I83"/>
    <mergeCell ref="A84:I84"/>
    <mergeCell ref="B87:I98"/>
    <mergeCell ref="B31:I42"/>
    <mergeCell ref="A43:I43"/>
    <mergeCell ref="B44:I55"/>
    <mergeCell ref="A56:I56"/>
    <mergeCell ref="B158:I168"/>
    <mergeCell ref="A169:I169"/>
    <mergeCell ref="B128:I140"/>
    <mergeCell ref="B115:I126"/>
    <mergeCell ref="A127:I127"/>
    <mergeCell ref="B143:I154"/>
    <mergeCell ref="A141:I1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firstPageNumber="1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7217" r:id="rId4" name="Check Box 1">
              <controlPr defaultSize="0" autoFill="0" autoLine="0" autoPict="0">
                <anchor moveWithCells="1">
                  <from>
                    <xdr:col>1</xdr:col>
                    <xdr:colOff>342900</xdr:colOff>
                    <xdr:row>3</xdr:row>
                    <xdr:rowOff>22860</xdr:rowOff>
                  </from>
                  <to>
                    <xdr:col>1</xdr:col>
                    <xdr:colOff>647700</xdr:colOff>
                    <xdr:row>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8" r:id="rId5" name="Check Box 2">
              <controlPr defaultSize="0" autoFill="0" autoLine="0" autoPict="0">
                <anchor moveWithCells="1">
                  <from>
                    <xdr:col>5</xdr:col>
                    <xdr:colOff>373380</xdr:colOff>
                    <xdr:row>3</xdr:row>
                    <xdr:rowOff>45720</xdr:rowOff>
                  </from>
                  <to>
                    <xdr:col>5</xdr:col>
                    <xdr:colOff>678180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19" r:id="rId6" name="Check Box 3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45720</xdr:rowOff>
                  </from>
                  <to>
                    <xdr:col>6</xdr:col>
                    <xdr:colOff>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0" r:id="rId7" name="Check Box 4">
              <controlPr defaultSize="0" autoFill="0" autoLine="0" autoPict="0">
                <anchor moveWithCells="1">
                  <from>
                    <xdr:col>1</xdr:col>
                    <xdr:colOff>342900</xdr:colOff>
                    <xdr:row>8</xdr:row>
                    <xdr:rowOff>60960</xdr:rowOff>
                  </from>
                  <to>
                    <xdr:col>1</xdr:col>
                    <xdr:colOff>647700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1" r:id="rId8" name="Check Box 5">
              <controlPr defaultSize="0" autoFill="0" autoLine="0" autoPict="0">
                <anchor moveWithCells="1">
                  <from>
                    <xdr:col>1</xdr:col>
                    <xdr:colOff>365760</xdr:colOff>
                    <xdr:row>12</xdr:row>
                    <xdr:rowOff>274320</xdr:rowOff>
                  </from>
                  <to>
                    <xdr:col>1</xdr:col>
                    <xdr:colOff>670560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2" r:id="rId9" name="Check Box 6">
              <controlPr defaultSize="0" autoFill="0" autoLine="0" autoPict="0">
                <anchor moveWithCells="1">
                  <from>
                    <xdr:col>1</xdr:col>
                    <xdr:colOff>342900</xdr:colOff>
                    <xdr:row>10</xdr:row>
                    <xdr:rowOff>60960</xdr:rowOff>
                  </from>
                  <to>
                    <xdr:col>1</xdr:col>
                    <xdr:colOff>647700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223" r:id="rId10" name="Check Box 7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45720</xdr:rowOff>
                  </from>
                  <to>
                    <xdr:col>6</xdr:col>
                    <xdr:colOff>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view="pageBreakPreview" zoomScaleNormal="100" zoomScaleSheetLayoutView="100" workbookViewId="0">
      <pane ySplit="4" topLeftCell="A5" activePane="bottomLeft" state="frozen"/>
      <selection activeCell="G37" sqref="G37"/>
      <selection pane="bottomLeft" activeCell="I9" sqref="I9"/>
    </sheetView>
  </sheetViews>
  <sheetFormatPr defaultColWidth="9" defaultRowHeight="21"/>
  <cols>
    <col min="1" max="1" width="6.09765625" style="966" customWidth="1"/>
    <col min="2" max="2" width="11.5" style="966" customWidth="1"/>
    <col min="3" max="3" width="12.09765625" style="966" customWidth="1"/>
    <col min="4" max="4" width="5.69921875" style="966" customWidth="1"/>
    <col min="5" max="5" width="10.69921875" style="966" customWidth="1"/>
    <col min="6" max="6" width="7.19921875" style="966" customWidth="1"/>
    <col min="7" max="8" width="10.69921875" style="966" customWidth="1"/>
    <col min="9" max="9" width="9.19921875" style="966" customWidth="1"/>
    <col min="10" max="10" width="10.69921875" style="966" bestFit="1" customWidth="1"/>
    <col min="11" max="11" width="8.59765625" style="966" bestFit="1" customWidth="1"/>
    <col min="12" max="12" width="9.59765625" style="966" customWidth="1"/>
    <col min="13" max="13" width="8.19921875" style="966" bestFit="1" customWidth="1"/>
    <col min="14" max="14" width="11.19921875" style="966" bestFit="1" customWidth="1"/>
    <col min="15" max="15" width="7.3984375" style="966" bestFit="1" customWidth="1"/>
    <col min="16" max="256" width="9" style="966"/>
    <col min="257" max="257" width="6.09765625" style="966" customWidth="1"/>
    <col min="258" max="258" width="11.5" style="966" customWidth="1"/>
    <col min="259" max="259" width="12.09765625" style="966" customWidth="1"/>
    <col min="260" max="260" width="5.69921875" style="966" customWidth="1"/>
    <col min="261" max="261" width="10.69921875" style="966" customWidth="1"/>
    <col min="262" max="262" width="7.19921875" style="966" customWidth="1"/>
    <col min="263" max="264" width="10.69921875" style="966" customWidth="1"/>
    <col min="265" max="265" width="9.19921875" style="966" customWidth="1"/>
    <col min="266" max="266" width="10.69921875" style="966" bestFit="1" customWidth="1"/>
    <col min="267" max="267" width="8.59765625" style="966" bestFit="1" customWidth="1"/>
    <col min="268" max="268" width="9.59765625" style="966" customWidth="1"/>
    <col min="269" max="269" width="8.09765625" style="966" bestFit="1" customWidth="1"/>
    <col min="270" max="270" width="7.59765625" style="966" bestFit="1" customWidth="1"/>
    <col min="271" max="271" width="7.19921875" style="966" bestFit="1" customWidth="1"/>
    <col min="272" max="512" width="9" style="966"/>
    <col min="513" max="513" width="6.09765625" style="966" customWidth="1"/>
    <col min="514" max="514" width="11.5" style="966" customWidth="1"/>
    <col min="515" max="515" width="12.09765625" style="966" customWidth="1"/>
    <col min="516" max="516" width="5.69921875" style="966" customWidth="1"/>
    <col min="517" max="517" width="10.69921875" style="966" customWidth="1"/>
    <col min="518" max="518" width="7.19921875" style="966" customWidth="1"/>
    <col min="519" max="520" width="10.69921875" style="966" customWidth="1"/>
    <col min="521" max="521" width="9.19921875" style="966" customWidth="1"/>
    <col min="522" max="522" width="10.69921875" style="966" bestFit="1" customWidth="1"/>
    <col min="523" max="523" width="8.59765625" style="966" bestFit="1" customWidth="1"/>
    <col min="524" max="524" width="9.59765625" style="966" customWidth="1"/>
    <col min="525" max="525" width="8.09765625" style="966" bestFit="1" customWidth="1"/>
    <col min="526" max="526" width="7.59765625" style="966" bestFit="1" customWidth="1"/>
    <col min="527" max="527" width="7.19921875" style="966" bestFit="1" customWidth="1"/>
    <col min="528" max="768" width="9" style="966"/>
    <col min="769" max="769" width="6.09765625" style="966" customWidth="1"/>
    <col min="770" max="770" width="11.5" style="966" customWidth="1"/>
    <col min="771" max="771" width="12.09765625" style="966" customWidth="1"/>
    <col min="772" max="772" width="5.69921875" style="966" customWidth="1"/>
    <col min="773" max="773" width="10.69921875" style="966" customWidth="1"/>
    <col min="774" max="774" width="7.19921875" style="966" customWidth="1"/>
    <col min="775" max="776" width="10.69921875" style="966" customWidth="1"/>
    <col min="777" max="777" width="9.19921875" style="966" customWidth="1"/>
    <col min="778" max="778" width="10.69921875" style="966" bestFit="1" customWidth="1"/>
    <col min="779" max="779" width="8.59765625" style="966" bestFit="1" customWidth="1"/>
    <col min="780" max="780" width="9.59765625" style="966" customWidth="1"/>
    <col min="781" max="781" width="8.09765625" style="966" bestFit="1" customWidth="1"/>
    <col min="782" max="782" width="7.59765625" style="966" bestFit="1" customWidth="1"/>
    <col min="783" max="783" width="7.19921875" style="966" bestFit="1" customWidth="1"/>
    <col min="784" max="1024" width="9" style="966"/>
    <col min="1025" max="1025" width="6.09765625" style="966" customWidth="1"/>
    <col min="1026" max="1026" width="11.5" style="966" customWidth="1"/>
    <col min="1027" max="1027" width="12.09765625" style="966" customWidth="1"/>
    <col min="1028" max="1028" width="5.69921875" style="966" customWidth="1"/>
    <col min="1029" max="1029" width="10.69921875" style="966" customWidth="1"/>
    <col min="1030" max="1030" width="7.19921875" style="966" customWidth="1"/>
    <col min="1031" max="1032" width="10.69921875" style="966" customWidth="1"/>
    <col min="1033" max="1033" width="9.19921875" style="966" customWidth="1"/>
    <col min="1034" max="1034" width="10.69921875" style="966" bestFit="1" customWidth="1"/>
    <col min="1035" max="1035" width="8.59765625" style="966" bestFit="1" customWidth="1"/>
    <col min="1036" max="1036" width="9.59765625" style="966" customWidth="1"/>
    <col min="1037" max="1037" width="8.09765625" style="966" bestFit="1" customWidth="1"/>
    <col min="1038" max="1038" width="7.59765625" style="966" bestFit="1" customWidth="1"/>
    <col min="1039" max="1039" width="7.19921875" style="966" bestFit="1" customWidth="1"/>
    <col min="1040" max="1280" width="9" style="966"/>
    <col min="1281" max="1281" width="6.09765625" style="966" customWidth="1"/>
    <col min="1282" max="1282" width="11.5" style="966" customWidth="1"/>
    <col min="1283" max="1283" width="12.09765625" style="966" customWidth="1"/>
    <col min="1284" max="1284" width="5.69921875" style="966" customWidth="1"/>
    <col min="1285" max="1285" width="10.69921875" style="966" customWidth="1"/>
    <col min="1286" max="1286" width="7.19921875" style="966" customWidth="1"/>
    <col min="1287" max="1288" width="10.69921875" style="966" customWidth="1"/>
    <col min="1289" max="1289" width="9.19921875" style="966" customWidth="1"/>
    <col min="1290" max="1290" width="10.69921875" style="966" bestFit="1" customWidth="1"/>
    <col min="1291" max="1291" width="8.59765625" style="966" bestFit="1" customWidth="1"/>
    <col min="1292" max="1292" width="9.59765625" style="966" customWidth="1"/>
    <col min="1293" max="1293" width="8.09765625" style="966" bestFit="1" customWidth="1"/>
    <col min="1294" max="1294" width="7.59765625" style="966" bestFit="1" customWidth="1"/>
    <col min="1295" max="1295" width="7.19921875" style="966" bestFit="1" customWidth="1"/>
    <col min="1296" max="1536" width="9" style="966"/>
    <col min="1537" max="1537" width="6.09765625" style="966" customWidth="1"/>
    <col min="1538" max="1538" width="11.5" style="966" customWidth="1"/>
    <col min="1539" max="1539" width="12.09765625" style="966" customWidth="1"/>
    <col min="1540" max="1540" width="5.69921875" style="966" customWidth="1"/>
    <col min="1541" max="1541" width="10.69921875" style="966" customWidth="1"/>
    <col min="1542" max="1542" width="7.19921875" style="966" customWidth="1"/>
    <col min="1543" max="1544" width="10.69921875" style="966" customWidth="1"/>
    <col min="1545" max="1545" width="9.19921875" style="966" customWidth="1"/>
    <col min="1546" max="1546" width="10.69921875" style="966" bestFit="1" customWidth="1"/>
    <col min="1547" max="1547" width="8.59765625" style="966" bestFit="1" customWidth="1"/>
    <col min="1548" max="1548" width="9.59765625" style="966" customWidth="1"/>
    <col min="1549" max="1549" width="8.09765625" style="966" bestFit="1" customWidth="1"/>
    <col min="1550" max="1550" width="7.59765625" style="966" bestFit="1" customWidth="1"/>
    <col min="1551" max="1551" width="7.19921875" style="966" bestFit="1" customWidth="1"/>
    <col min="1552" max="1792" width="9" style="966"/>
    <col min="1793" max="1793" width="6.09765625" style="966" customWidth="1"/>
    <col min="1794" max="1794" width="11.5" style="966" customWidth="1"/>
    <col min="1795" max="1795" width="12.09765625" style="966" customWidth="1"/>
    <col min="1796" max="1796" width="5.69921875" style="966" customWidth="1"/>
    <col min="1797" max="1797" width="10.69921875" style="966" customWidth="1"/>
    <col min="1798" max="1798" width="7.19921875" style="966" customWidth="1"/>
    <col min="1799" max="1800" width="10.69921875" style="966" customWidth="1"/>
    <col min="1801" max="1801" width="9.19921875" style="966" customWidth="1"/>
    <col min="1802" max="1802" width="10.69921875" style="966" bestFit="1" customWidth="1"/>
    <col min="1803" max="1803" width="8.59765625" style="966" bestFit="1" customWidth="1"/>
    <col min="1804" max="1804" width="9.59765625" style="966" customWidth="1"/>
    <col min="1805" max="1805" width="8.09765625" style="966" bestFit="1" customWidth="1"/>
    <col min="1806" max="1806" width="7.59765625" style="966" bestFit="1" customWidth="1"/>
    <col min="1807" max="1807" width="7.19921875" style="966" bestFit="1" customWidth="1"/>
    <col min="1808" max="2048" width="9" style="966"/>
    <col min="2049" max="2049" width="6.09765625" style="966" customWidth="1"/>
    <col min="2050" max="2050" width="11.5" style="966" customWidth="1"/>
    <col min="2051" max="2051" width="12.09765625" style="966" customWidth="1"/>
    <col min="2052" max="2052" width="5.69921875" style="966" customWidth="1"/>
    <col min="2053" max="2053" width="10.69921875" style="966" customWidth="1"/>
    <col min="2054" max="2054" width="7.19921875" style="966" customWidth="1"/>
    <col min="2055" max="2056" width="10.69921875" style="966" customWidth="1"/>
    <col min="2057" max="2057" width="9.19921875" style="966" customWidth="1"/>
    <col min="2058" max="2058" width="10.69921875" style="966" bestFit="1" customWidth="1"/>
    <col min="2059" max="2059" width="8.59765625" style="966" bestFit="1" customWidth="1"/>
    <col min="2060" max="2060" width="9.59765625" style="966" customWidth="1"/>
    <col min="2061" max="2061" width="8.09765625" style="966" bestFit="1" customWidth="1"/>
    <col min="2062" max="2062" width="7.59765625" style="966" bestFit="1" customWidth="1"/>
    <col min="2063" max="2063" width="7.19921875" style="966" bestFit="1" customWidth="1"/>
    <col min="2064" max="2304" width="9" style="966"/>
    <col min="2305" max="2305" width="6.09765625" style="966" customWidth="1"/>
    <col min="2306" max="2306" width="11.5" style="966" customWidth="1"/>
    <col min="2307" max="2307" width="12.09765625" style="966" customWidth="1"/>
    <col min="2308" max="2308" width="5.69921875" style="966" customWidth="1"/>
    <col min="2309" max="2309" width="10.69921875" style="966" customWidth="1"/>
    <col min="2310" max="2310" width="7.19921875" style="966" customWidth="1"/>
    <col min="2311" max="2312" width="10.69921875" style="966" customWidth="1"/>
    <col min="2313" max="2313" width="9.19921875" style="966" customWidth="1"/>
    <col min="2314" max="2314" width="10.69921875" style="966" bestFit="1" customWidth="1"/>
    <col min="2315" max="2315" width="8.59765625" style="966" bestFit="1" customWidth="1"/>
    <col min="2316" max="2316" width="9.59765625" style="966" customWidth="1"/>
    <col min="2317" max="2317" width="8.09765625" style="966" bestFit="1" customWidth="1"/>
    <col min="2318" max="2318" width="7.59765625" style="966" bestFit="1" customWidth="1"/>
    <col min="2319" max="2319" width="7.19921875" style="966" bestFit="1" customWidth="1"/>
    <col min="2320" max="2560" width="9" style="966"/>
    <col min="2561" max="2561" width="6.09765625" style="966" customWidth="1"/>
    <col min="2562" max="2562" width="11.5" style="966" customWidth="1"/>
    <col min="2563" max="2563" width="12.09765625" style="966" customWidth="1"/>
    <col min="2564" max="2564" width="5.69921875" style="966" customWidth="1"/>
    <col min="2565" max="2565" width="10.69921875" style="966" customWidth="1"/>
    <col min="2566" max="2566" width="7.19921875" style="966" customWidth="1"/>
    <col min="2567" max="2568" width="10.69921875" style="966" customWidth="1"/>
    <col min="2569" max="2569" width="9.19921875" style="966" customWidth="1"/>
    <col min="2570" max="2570" width="10.69921875" style="966" bestFit="1" customWidth="1"/>
    <col min="2571" max="2571" width="8.59765625" style="966" bestFit="1" customWidth="1"/>
    <col min="2572" max="2572" width="9.59765625" style="966" customWidth="1"/>
    <col min="2573" max="2573" width="8.09765625" style="966" bestFit="1" customWidth="1"/>
    <col min="2574" max="2574" width="7.59765625" style="966" bestFit="1" customWidth="1"/>
    <col min="2575" max="2575" width="7.19921875" style="966" bestFit="1" customWidth="1"/>
    <col min="2576" max="2816" width="9" style="966"/>
    <col min="2817" max="2817" width="6.09765625" style="966" customWidth="1"/>
    <col min="2818" max="2818" width="11.5" style="966" customWidth="1"/>
    <col min="2819" max="2819" width="12.09765625" style="966" customWidth="1"/>
    <col min="2820" max="2820" width="5.69921875" style="966" customWidth="1"/>
    <col min="2821" max="2821" width="10.69921875" style="966" customWidth="1"/>
    <col min="2822" max="2822" width="7.19921875" style="966" customWidth="1"/>
    <col min="2823" max="2824" width="10.69921875" style="966" customWidth="1"/>
    <col min="2825" max="2825" width="9.19921875" style="966" customWidth="1"/>
    <col min="2826" max="2826" width="10.69921875" style="966" bestFit="1" customWidth="1"/>
    <col min="2827" max="2827" width="8.59765625" style="966" bestFit="1" customWidth="1"/>
    <col min="2828" max="2828" width="9.59765625" style="966" customWidth="1"/>
    <col min="2829" max="2829" width="8.09765625" style="966" bestFit="1" customWidth="1"/>
    <col min="2830" max="2830" width="7.59765625" style="966" bestFit="1" customWidth="1"/>
    <col min="2831" max="2831" width="7.19921875" style="966" bestFit="1" customWidth="1"/>
    <col min="2832" max="3072" width="9" style="966"/>
    <col min="3073" max="3073" width="6.09765625" style="966" customWidth="1"/>
    <col min="3074" max="3074" width="11.5" style="966" customWidth="1"/>
    <col min="3075" max="3075" width="12.09765625" style="966" customWidth="1"/>
    <col min="3076" max="3076" width="5.69921875" style="966" customWidth="1"/>
    <col min="3077" max="3077" width="10.69921875" style="966" customWidth="1"/>
    <col min="3078" max="3078" width="7.19921875" style="966" customWidth="1"/>
    <col min="3079" max="3080" width="10.69921875" style="966" customWidth="1"/>
    <col min="3081" max="3081" width="9.19921875" style="966" customWidth="1"/>
    <col min="3082" max="3082" width="10.69921875" style="966" bestFit="1" customWidth="1"/>
    <col min="3083" max="3083" width="8.59765625" style="966" bestFit="1" customWidth="1"/>
    <col min="3084" max="3084" width="9.59765625" style="966" customWidth="1"/>
    <col min="3085" max="3085" width="8.09765625" style="966" bestFit="1" customWidth="1"/>
    <col min="3086" max="3086" width="7.59765625" style="966" bestFit="1" customWidth="1"/>
    <col min="3087" max="3087" width="7.19921875" style="966" bestFit="1" customWidth="1"/>
    <col min="3088" max="3328" width="9" style="966"/>
    <col min="3329" max="3329" width="6.09765625" style="966" customWidth="1"/>
    <col min="3330" max="3330" width="11.5" style="966" customWidth="1"/>
    <col min="3331" max="3331" width="12.09765625" style="966" customWidth="1"/>
    <col min="3332" max="3332" width="5.69921875" style="966" customWidth="1"/>
    <col min="3333" max="3333" width="10.69921875" style="966" customWidth="1"/>
    <col min="3334" max="3334" width="7.19921875" style="966" customWidth="1"/>
    <col min="3335" max="3336" width="10.69921875" style="966" customWidth="1"/>
    <col min="3337" max="3337" width="9.19921875" style="966" customWidth="1"/>
    <col min="3338" max="3338" width="10.69921875" style="966" bestFit="1" customWidth="1"/>
    <col min="3339" max="3339" width="8.59765625" style="966" bestFit="1" customWidth="1"/>
    <col min="3340" max="3340" width="9.59765625" style="966" customWidth="1"/>
    <col min="3341" max="3341" width="8.09765625" style="966" bestFit="1" customWidth="1"/>
    <col min="3342" max="3342" width="7.59765625" style="966" bestFit="1" customWidth="1"/>
    <col min="3343" max="3343" width="7.19921875" style="966" bestFit="1" customWidth="1"/>
    <col min="3344" max="3584" width="9" style="966"/>
    <col min="3585" max="3585" width="6.09765625" style="966" customWidth="1"/>
    <col min="3586" max="3586" width="11.5" style="966" customWidth="1"/>
    <col min="3587" max="3587" width="12.09765625" style="966" customWidth="1"/>
    <col min="3588" max="3588" width="5.69921875" style="966" customWidth="1"/>
    <col min="3589" max="3589" width="10.69921875" style="966" customWidth="1"/>
    <col min="3590" max="3590" width="7.19921875" style="966" customWidth="1"/>
    <col min="3591" max="3592" width="10.69921875" style="966" customWidth="1"/>
    <col min="3593" max="3593" width="9.19921875" style="966" customWidth="1"/>
    <col min="3594" max="3594" width="10.69921875" style="966" bestFit="1" customWidth="1"/>
    <col min="3595" max="3595" width="8.59765625" style="966" bestFit="1" customWidth="1"/>
    <col min="3596" max="3596" width="9.59765625" style="966" customWidth="1"/>
    <col min="3597" max="3597" width="8.09765625" style="966" bestFit="1" customWidth="1"/>
    <col min="3598" max="3598" width="7.59765625" style="966" bestFit="1" customWidth="1"/>
    <col min="3599" max="3599" width="7.19921875" style="966" bestFit="1" customWidth="1"/>
    <col min="3600" max="3840" width="9" style="966"/>
    <col min="3841" max="3841" width="6.09765625" style="966" customWidth="1"/>
    <col min="3842" max="3842" width="11.5" style="966" customWidth="1"/>
    <col min="3843" max="3843" width="12.09765625" style="966" customWidth="1"/>
    <col min="3844" max="3844" width="5.69921875" style="966" customWidth="1"/>
    <col min="3845" max="3845" width="10.69921875" style="966" customWidth="1"/>
    <col min="3846" max="3846" width="7.19921875" style="966" customWidth="1"/>
    <col min="3847" max="3848" width="10.69921875" style="966" customWidth="1"/>
    <col min="3849" max="3849" width="9.19921875" style="966" customWidth="1"/>
    <col min="3850" max="3850" width="10.69921875" style="966" bestFit="1" customWidth="1"/>
    <col min="3851" max="3851" width="8.59765625" style="966" bestFit="1" customWidth="1"/>
    <col min="3852" max="3852" width="9.59765625" style="966" customWidth="1"/>
    <col min="3853" max="3853" width="8.09765625" style="966" bestFit="1" customWidth="1"/>
    <col min="3854" max="3854" width="7.59765625" style="966" bestFit="1" customWidth="1"/>
    <col min="3855" max="3855" width="7.19921875" style="966" bestFit="1" customWidth="1"/>
    <col min="3856" max="4096" width="9" style="966"/>
    <col min="4097" max="4097" width="6.09765625" style="966" customWidth="1"/>
    <col min="4098" max="4098" width="11.5" style="966" customWidth="1"/>
    <col min="4099" max="4099" width="12.09765625" style="966" customWidth="1"/>
    <col min="4100" max="4100" width="5.69921875" style="966" customWidth="1"/>
    <col min="4101" max="4101" width="10.69921875" style="966" customWidth="1"/>
    <col min="4102" max="4102" width="7.19921875" style="966" customWidth="1"/>
    <col min="4103" max="4104" width="10.69921875" style="966" customWidth="1"/>
    <col min="4105" max="4105" width="9.19921875" style="966" customWidth="1"/>
    <col min="4106" max="4106" width="10.69921875" style="966" bestFit="1" customWidth="1"/>
    <col min="4107" max="4107" width="8.59765625" style="966" bestFit="1" customWidth="1"/>
    <col min="4108" max="4108" width="9.59765625" style="966" customWidth="1"/>
    <col min="4109" max="4109" width="8.09765625" style="966" bestFit="1" customWidth="1"/>
    <col min="4110" max="4110" width="7.59765625" style="966" bestFit="1" customWidth="1"/>
    <col min="4111" max="4111" width="7.19921875" style="966" bestFit="1" customWidth="1"/>
    <col min="4112" max="4352" width="9" style="966"/>
    <col min="4353" max="4353" width="6.09765625" style="966" customWidth="1"/>
    <col min="4354" max="4354" width="11.5" style="966" customWidth="1"/>
    <col min="4355" max="4355" width="12.09765625" style="966" customWidth="1"/>
    <col min="4356" max="4356" width="5.69921875" style="966" customWidth="1"/>
    <col min="4357" max="4357" width="10.69921875" style="966" customWidth="1"/>
    <col min="4358" max="4358" width="7.19921875" style="966" customWidth="1"/>
    <col min="4359" max="4360" width="10.69921875" style="966" customWidth="1"/>
    <col min="4361" max="4361" width="9.19921875" style="966" customWidth="1"/>
    <col min="4362" max="4362" width="10.69921875" style="966" bestFit="1" customWidth="1"/>
    <col min="4363" max="4363" width="8.59765625" style="966" bestFit="1" customWidth="1"/>
    <col min="4364" max="4364" width="9.59765625" style="966" customWidth="1"/>
    <col min="4365" max="4365" width="8.09765625" style="966" bestFit="1" customWidth="1"/>
    <col min="4366" max="4366" width="7.59765625" style="966" bestFit="1" customWidth="1"/>
    <col min="4367" max="4367" width="7.19921875" style="966" bestFit="1" customWidth="1"/>
    <col min="4368" max="4608" width="9" style="966"/>
    <col min="4609" max="4609" width="6.09765625" style="966" customWidth="1"/>
    <col min="4610" max="4610" width="11.5" style="966" customWidth="1"/>
    <col min="4611" max="4611" width="12.09765625" style="966" customWidth="1"/>
    <col min="4612" max="4612" width="5.69921875" style="966" customWidth="1"/>
    <col min="4613" max="4613" width="10.69921875" style="966" customWidth="1"/>
    <col min="4614" max="4614" width="7.19921875" style="966" customWidth="1"/>
    <col min="4615" max="4616" width="10.69921875" style="966" customWidth="1"/>
    <col min="4617" max="4617" width="9.19921875" style="966" customWidth="1"/>
    <col min="4618" max="4618" width="10.69921875" style="966" bestFit="1" customWidth="1"/>
    <col min="4619" max="4619" width="8.59765625" style="966" bestFit="1" customWidth="1"/>
    <col min="4620" max="4620" width="9.59765625" style="966" customWidth="1"/>
    <col min="4621" max="4621" width="8.09765625" style="966" bestFit="1" customWidth="1"/>
    <col min="4622" max="4622" width="7.59765625" style="966" bestFit="1" customWidth="1"/>
    <col min="4623" max="4623" width="7.19921875" style="966" bestFit="1" customWidth="1"/>
    <col min="4624" max="4864" width="9" style="966"/>
    <col min="4865" max="4865" width="6.09765625" style="966" customWidth="1"/>
    <col min="4866" max="4866" width="11.5" style="966" customWidth="1"/>
    <col min="4867" max="4867" width="12.09765625" style="966" customWidth="1"/>
    <col min="4868" max="4868" width="5.69921875" style="966" customWidth="1"/>
    <col min="4869" max="4869" width="10.69921875" style="966" customWidth="1"/>
    <col min="4870" max="4870" width="7.19921875" style="966" customWidth="1"/>
    <col min="4871" max="4872" width="10.69921875" style="966" customWidth="1"/>
    <col min="4873" max="4873" width="9.19921875" style="966" customWidth="1"/>
    <col min="4874" max="4874" width="10.69921875" style="966" bestFit="1" customWidth="1"/>
    <col min="4875" max="4875" width="8.59765625" style="966" bestFit="1" customWidth="1"/>
    <col min="4876" max="4876" width="9.59765625" style="966" customWidth="1"/>
    <col min="4877" max="4877" width="8.09765625" style="966" bestFit="1" customWidth="1"/>
    <col min="4878" max="4878" width="7.59765625" style="966" bestFit="1" customWidth="1"/>
    <col min="4879" max="4879" width="7.19921875" style="966" bestFit="1" customWidth="1"/>
    <col min="4880" max="5120" width="9" style="966"/>
    <col min="5121" max="5121" width="6.09765625" style="966" customWidth="1"/>
    <col min="5122" max="5122" width="11.5" style="966" customWidth="1"/>
    <col min="5123" max="5123" width="12.09765625" style="966" customWidth="1"/>
    <col min="5124" max="5124" width="5.69921875" style="966" customWidth="1"/>
    <col min="5125" max="5125" width="10.69921875" style="966" customWidth="1"/>
    <col min="5126" max="5126" width="7.19921875" style="966" customWidth="1"/>
    <col min="5127" max="5128" width="10.69921875" style="966" customWidth="1"/>
    <col min="5129" max="5129" width="9.19921875" style="966" customWidth="1"/>
    <col min="5130" max="5130" width="10.69921875" style="966" bestFit="1" customWidth="1"/>
    <col min="5131" max="5131" width="8.59765625" style="966" bestFit="1" customWidth="1"/>
    <col min="5132" max="5132" width="9.59765625" style="966" customWidth="1"/>
    <col min="5133" max="5133" width="8.09765625" style="966" bestFit="1" customWidth="1"/>
    <col min="5134" max="5134" width="7.59765625" style="966" bestFit="1" customWidth="1"/>
    <col min="5135" max="5135" width="7.19921875" style="966" bestFit="1" customWidth="1"/>
    <col min="5136" max="5376" width="9" style="966"/>
    <col min="5377" max="5377" width="6.09765625" style="966" customWidth="1"/>
    <col min="5378" max="5378" width="11.5" style="966" customWidth="1"/>
    <col min="5379" max="5379" width="12.09765625" style="966" customWidth="1"/>
    <col min="5380" max="5380" width="5.69921875" style="966" customWidth="1"/>
    <col min="5381" max="5381" width="10.69921875" style="966" customWidth="1"/>
    <col min="5382" max="5382" width="7.19921875" style="966" customWidth="1"/>
    <col min="5383" max="5384" width="10.69921875" style="966" customWidth="1"/>
    <col min="5385" max="5385" width="9.19921875" style="966" customWidth="1"/>
    <col min="5386" max="5386" width="10.69921875" style="966" bestFit="1" customWidth="1"/>
    <col min="5387" max="5387" width="8.59765625" style="966" bestFit="1" customWidth="1"/>
    <col min="5388" max="5388" width="9.59765625" style="966" customWidth="1"/>
    <col min="5389" max="5389" width="8.09765625" style="966" bestFit="1" customWidth="1"/>
    <col min="5390" max="5390" width="7.59765625" style="966" bestFit="1" customWidth="1"/>
    <col min="5391" max="5391" width="7.19921875" style="966" bestFit="1" customWidth="1"/>
    <col min="5392" max="5632" width="9" style="966"/>
    <col min="5633" max="5633" width="6.09765625" style="966" customWidth="1"/>
    <col min="5634" max="5634" width="11.5" style="966" customWidth="1"/>
    <col min="5635" max="5635" width="12.09765625" style="966" customWidth="1"/>
    <col min="5636" max="5636" width="5.69921875" style="966" customWidth="1"/>
    <col min="5637" max="5637" width="10.69921875" style="966" customWidth="1"/>
    <col min="5638" max="5638" width="7.19921875" style="966" customWidth="1"/>
    <col min="5639" max="5640" width="10.69921875" style="966" customWidth="1"/>
    <col min="5641" max="5641" width="9.19921875" style="966" customWidth="1"/>
    <col min="5642" max="5642" width="10.69921875" style="966" bestFit="1" customWidth="1"/>
    <col min="5643" max="5643" width="8.59765625" style="966" bestFit="1" customWidth="1"/>
    <col min="5644" max="5644" width="9.59765625" style="966" customWidth="1"/>
    <col min="5645" max="5645" width="8.09765625" style="966" bestFit="1" customWidth="1"/>
    <col min="5646" max="5646" width="7.59765625" style="966" bestFit="1" customWidth="1"/>
    <col min="5647" max="5647" width="7.19921875" style="966" bestFit="1" customWidth="1"/>
    <col min="5648" max="5888" width="9" style="966"/>
    <col min="5889" max="5889" width="6.09765625" style="966" customWidth="1"/>
    <col min="5890" max="5890" width="11.5" style="966" customWidth="1"/>
    <col min="5891" max="5891" width="12.09765625" style="966" customWidth="1"/>
    <col min="5892" max="5892" width="5.69921875" style="966" customWidth="1"/>
    <col min="5893" max="5893" width="10.69921875" style="966" customWidth="1"/>
    <col min="5894" max="5894" width="7.19921875" style="966" customWidth="1"/>
    <col min="5895" max="5896" width="10.69921875" style="966" customWidth="1"/>
    <col min="5897" max="5897" width="9.19921875" style="966" customWidth="1"/>
    <col min="5898" max="5898" width="10.69921875" style="966" bestFit="1" customWidth="1"/>
    <col min="5899" max="5899" width="8.59765625" style="966" bestFit="1" customWidth="1"/>
    <col min="5900" max="5900" width="9.59765625" style="966" customWidth="1"/>
    <col min="5901" max="5901" width="8.09765625" style="966" bestFit="1" customWidth="1"/>
    <col min="5902" max="5902" width="7.59765625" style="966" bestFit="1" customWidth="1"/>
    <col min="5903" max="5903" width="7.19921875" style="966" bestFit="1" customWidth="1"/>
    <col min="5904" max="6144" width="9" style="966"/>
    <col min="6145" max="6145" width="6.09765625" style="966" customWidth="1"/>
    <col min="6146" max="6146" width="11.5" style="966" customWidth="1"/>
    <col min="6147" max="6147" width="12.09765625" style="966" customWidth="1"/>
    <col min="6148" max="6148" width="5.69921875" style="966" customWidth="1"/>
    <col min="6149" max="6149" width="10.69921875" style="966" customWidth="1"/>
    <col min="6150" max="6150" width="7.19921875" style="966" customWidth="1"/>
    <col min="6151" max="6152" width="10.69921875" style="966" customWidth="1"/>
    <col min="6153" max="6153" width="9.19921875" style="966" customWidth="1"/>
    <col min="6154" max="6154" width="10.69921875" style="966" bestFit="1" customWidth="1"/>
    <col min="6155" max="6155" width="8.59765625" style="966" bestFit="1" customWidth="1"/>
    <col min="6156" max="6156" width="9.59765625" style="966" customWidth="1"/>
    <col min="6157" max="6157" width="8.09765625" style="966" bestFit="1" customWidth="1"/>
    <col min="6158" max="6158" width="7.59765625" style="966" bestFit="1" customWidth="1"/>
    <col min="6159" max="6159" width="7.19921875" style="966" bestFit="1" customWidth="1"/>
    <col min="6160" max="6400" width="9" style="966"/>
    <col min="6401" max="6401" width="6.09765625" style="966" customWidth="1"/>
    <col min="6402" max="6402" width="11.5" style="966" customWidth="1"/>
    <col min="6403" max="6403" width="12.09765625" style="966" customWidth="1"/>
    <col min="6404" max="6404" width="5.69921875" style="966" customWidth="1"/>
    <col min="6405" max="6405" width="10.69921875" style="966" customWidth="1"/>
    <col min="6406" max="6406" width="7.19921875" style="966" customWidth="1"/>
    <col min="6407" max="6408" width="10.69921875" style="966" customWidth="1"/>
    <col min="6409" max="6409" width="9.19921875" style="966" customWidth="1"/>
    <col min="6410" max="6410" width="10.69921875" style="966" bestFit="1" customWidth="1"/>
    <col min="6411" max="6411" width="8.59765625" style="966" bestFit="1" customWidth="1"/>
    <col min="6412" max="6412" width="9.59765625" style="966" customWidth="1"/>
    <col min="6413" max="6413" width="8.09765625" style="966" bestFit="1" customWidth="1"/>
    <col min="6414" max="6414" width="7.59765625" style="966" bestFit="1" customWidth="1"/>
    <col min="6415" max="6415" width="7.19921875" style="966" bestFit="1" customWidth="1"/>
    <col min="6416" max="6656" width="9" style="966"/>
    <col min="6657" max="6657" width="6.09765625" style="966" customWidth="1"/>
    <col min="6658" max="6658" width="11.5" style="966" customWidth="1"/>
    <col min="6659" max="6659" width="12.09765625" style="966" customWidth="1"/>
    <col min="6660" max="6660" width="5.69921875" style="966" customWidth="1"/>
    <col min="6661" max="6661" width="10.69921875" style="966" customWidth="1"/>
    <col min="6662" max="6662" width="7.19921875" style="966" customWidth="1"/>
    <col min="6663" max="6664" width="10.69921875" style="966" customWidth="1"/>
    <col min="6665" max="6665" width="9.19921875" style="966" customWidth="1"/>
    <col min="6666" max="6666" width="10.69921875" style="966" bestFit="1" customWidth="1"/>
    <col min="6667" max="6667" width="8.59765625" style="966" bestFit="1" customWidth="1"/>
    <col min="6668" max="6668" width="9.59765625" style="966" customWidth="1"/>
    <col min="6669" max="6669" width="8.09765625" style="966" bestFit="1" customWidth="1"/>
    <col min="6670" max="6670" width="7.59765625" style="966" bestFit="1" customWidth="1"/>
    <col min="6671" max="6671" width="7.19921875" style="966" bestFit="1" customWidth="1"/>
    <col min="6672" max="6912" width="9" style="966"/>
    <col min="6913" max="6913" width="6.09765625" style="966" customWidth="1"/>
    <col min="6914" max="6914" width="11.5" style="966" customWidth="1"/>
    <col min="6915" max="6915" width="12.09765625" style="966" customWidth="1"/>
    <col min="6916" max="6916" width="5.69921875" style="966" customWidth="1"/>
    <col min="6917" max="6917" width="10.69921875" style="966" customWidth="1"/>
    <col min="6918" max="6918" width="7.19921875" style="966" customWidth="1"/>
    <col min="6919" max="6920" width="10.69921875" style="966" customWidth="1"/>
    <col min="6921" max="6921" width="9.19921875" style="966" customWidth="1"/>
    <col min="6922" max="6922" width="10.69921875" style="966" bestFit="1" customWidth="1"/>
    <col min="6923" max="6923" width="8.59765625" style="966" bestFit="1" customWidth="1"/>
    <col min="6924" max="6924" width="9.59765625" style="966" customWidth="1"/>
    <col min="6925" max="6925" width="8.09765625" style="966" bestFit="1" customWidth="1"/>
    <col min="6926" max="6926" width="7.59765625" style="966" bestFit="1" customWidth="1"/>
    <col min="6927" max="6927" width="7.19921875" style="966" bestFit="1" customWidth="1"/>
    <col min="6928" max="7168" width="9" style="966"/>
    <col min="7169" max="7169" width="6.09765625" style="966" customWidth="1"/>
    <col min="7170" max="7170" width="11.5" style="966" customWidth="1"/>
    <col min="7171" max="7171" width="12.09765625" style="966" customWidth="1"/>
    <col min="7172" max="7172" width="5.69921875" style="966" customWidth="1"/>
    <col min="7173" max="7173" width="10.69921875" style="966" customWidth="1"/>
    <col min="7174" max="7174" width="7.19921875" style="966" customWidth="1"/>
    <col min="7175" max="7176" width="10.69921875" style="966" customWidth="1"/>
    <col min="7177" max="7177" width="9.19921875" style="966" customWidth="1"/>
    <col min="7178" max="7178" width="10.69921875" style="966" bestFit="1" customWidth="1"/>
    <col min="7179" max="7179" width="8.59765625" style="966" bestFit="1" customWidth="1"/>
    <col min="7180" max="7180" width="9.59765625" style="966" customWidth="1"/>
    <col min="7181" max="7181" width="8.09765625" style="966" bestFit="1" customWidth="1"/>
    <col min="7182" max="7182" width="7.59765625" style="966" bestFit="1" customWidth="1"/>
    <col min="7183" max="7183" width="7.19921875" style="966" bestFit="1" customWidth="1"/>
    <col min="7184" max="7424" width="9" style="966"/>
    <col min="7425" max="7425" width="6.09765625" style="966" customWidth="1"/>
    <col min="7426" max="7426" width="11.5" style="966" customWidth="1"/>
    <col min="7427" max="7427" width="12.09765625" style="966" customWidth="1"/>
    <col min="7428" max="7428" width="5.69921875" style="966" customWidth="1"/>
    <col min="7429" max="7429" width="10.69921875" style="966" customWidth="1"/>
    <col min="7430" max="7430" width="7.19921875" style="966" customWidth="1"/>
    <col min="7431" max="7432" width="10.69921875" style="966" customWidth="1"/>
    <col min="7433" max="7433" width="9.19921875" style="966" customWidth="1"/>
    <col min="7434" max="7434" width="10.69921875" style="966" bestFit="1" customWidth="1"/>
    <col min="7435" max="7435" width="8.59765625" style="966" bestFit="1" customWidth="1"/>
    <col min="7436" max="7436" width="9.59765625" style="966" customWidth="1"/>
    <col min="7437" max="7437" width="8.09765625" style="966" bestFit="1" customWidth="1"/>
    <col min="7438" max="7438" width="7.59765625" style="966" bestFit="1" customWidth="1"/>
    <col min="7439" max="7439" width="7.19921875" style="966" bestFit="1" customWidth="1"/>
    <col min="7440" max="7680" width="9" style="966"/>
    <col min="7681" max="7681" width="6.09765625" style="966" customWidth="1"/>
    <col min="7682" max="7682" width="11.5" style="966" customWidth="1"/>
    <col min="7683" max="7683" width="12.09765625" style="966" customWidth="1"/>
    <col min="7684" max="7684" width="5.69921875" style="966" customWidth="1"/>
    <col min="7685" max="7685" width="10.69921875" style="966" customWidth="1"/>
    <col min="7686" max="7686" width="7.19921875" style="966" customWidth="1"/>
    <col min="7687" max="7688" width="10.69921875" style="966" customWidth="1"/>
    <col min="7689" max="7689" width="9.19921875" style="966" customWidth="1"/>
    <col min="7690" max="7690" width="10.69921875" style="966" bestFit="1" customWidth="1"/>
    <col min="7691" max="7691" width="8.59765625" style="966" bestFit="1" customWidth="1"/>
    <col min="7692" max="7692" width="9.59765625" style="966" customWidth="1"/>
    <col min="7693" max="7693" width="8.09765625" style="966" bestFit="1" customWidth="1"/>
    <col min="7694" max="7694" width="7.59765625" style="966" bestFit="1" customWidth="1"/>
    <col min="7695" max="7695" width="7.19921875" style="966" bestFit="1" customWidth="1"/>
    <col min="7696" max="7936" width="9" style="966"/>
    <col min="7937" max="7937" width="6.09765625" style="966" customWidth="1"/>
    <col min="7938" max="7938" width="11.5" style="966" customWidth="1"/>
    <col min="7939" max="7939" width="12.09765625" style="966" customWidth="1"/>
    <col min="7940" max="7940" width="5.69921875" style="966" customWidth="1"/>
    <col min="7941" max="7941" width="10.69921875" style="966" customWidth="1"/>
    <col min="7942" max="7942" width="7.19921875" style="966" customWidth="1"/>
    <col min="7943" max="7944" width="10.69921875" style="966" customWidth="1"/>
    <col min="7945" max="7945" width="9.19921875" style="966" customWidth="1"/>
    <col min="7946" max="7946" width="10.69921875" style="966" bestFit="1" customWidth="1"/>
    <col min="7947" max="7947" width="8.59765625" style="966" bestFit="1" customWidth="1"/>
    <col min="7948" max="7948" width="9.59765625" style="966" customWidth="1"/>
    <col min="7949" max="7949" width="8.09765625" style="966" bestFit="1" customWidth="1"/>
    <col min="7950" max="7950" width="7.59765625" style="966" bestFit="1" customWidth="1"/>
    <col min="7951" max="7951" width="7.19921875" style="966" bestFit="1" customWidth="1"/>
    <col min="7952" max="8192" width="9" style="966"/>
    <col min="8193" max="8193" width="6.09765625" style="966" customWidth="1"/>
    <col min="8194" max="8194" width="11.5" style="966" customWidth="1"/>
    <col min="8195" max="8195" width="12.09765625" style="966" customWidth="1"/>
    <col min="8196" max="8196" width="5.69921875" style="966" customWidth="1"/>
    <col min="8197" max="8197" width="10.69921875" style="966" customWidth="1"/>
    <col min="8198" max="8198" width="7.19921875" style="966" customWidth="1"/>
    <col min="8199" max="8200" width="10.69921875" style="966" customWidth="1"/>
    <col min="8201" max="8201" width="9.19921875" style="966" customWidth="1"/>
    <col min="8202" max="8202" width="10.69921875" style="966" bestFit="1" customWidth="1"/>
    <col min="8203" max="8203" width="8.59765625" style="966" bestFit="1" customWidth="1"/>
    <col min="8204" max="8204" width="9.59765625" style="966" customWidth="1"/>
    <col min="8205" max="8205" width="8.09765625" style="966" bestFit="1" customWidth="1"/>
    <col min="8206" max="8206" width="7.59765625" style="966" bestFit="1" customWidth="1"/>
    <col min="8207" max="8207" width="7.19921875" style="966" bestFit="1" customWidth="1"/>
    <col min="8208" max="8448" width="9" style="966"/>
    <col min="8449" max="8449" width="6.09765625" style="966" customWidth="1"/>
    <col min="8450" max="8450" width="11.5" style="966" customWidth="1"/>
    <col min="8451" max="8451" width="12.09765625" style="966" customWidth="1"/>
    <col min="8452" max="8452" width="5.69921875" style="966" customWidth="1"/>
    <col min="8453" max="8453" width="10.69921875" style="966" customWidth="1"/>
    <col min="8454" max="8454" width="7.19921875" style="966" customWidth="1"/>
    <col min="8455" max="8456" width="10.69921875" style="966" customWidth="1"/>
    <col min="8457" max="8457" width="9.19921875" style="966" customWidth="1"/>
    <col min="8458" max="8458" width="10.69921875" style="966" bestFit="1" customWidth="1"/>
    <col min="8459" max="8459" width="8.59765625" style="966" bestFit="1" customWidth="1"/>
    <col min="8460" max="8460" width="9.59765625" style="966" customWidth="1"/>
    <col min="8461" max="8461" width="8.09765625" style="966" bestFit="1" customWidth="1"/>
    <col min="8462" max="8462" width="7.59765625" style="966" bestFit="1" customWidth="1"/>
    <col min="8463" max="8463" width="7.19921875" style="966" bestFit="1" customWidth="1"/>
    <col min="8464" max="8704" width="9" style="966"/>
    <col min="8705" max="8705" width="6.09765625" style="966" customWidth="1"/>
    <col min="8706" max="8706" width="11.5" style="966" customWidth="1"/>
    <col min="8707" max="8707" width="12.09765625" style="966" customWidth="1"/>
    <col min="8708" max="8708" width="5.69921875" style="966" customWidth="1"/>
    <col min="8709" max="8709" width="10.69921875" style="966" customWidth="1"/>
    <col min="8710" max="8710" width="7.19921875" style="966" customWidth="1"/>
    <col min="8711" max="8712" width="10.69921875" style="966" customWidth="1"/>
    <col min="8713" max="8713" width="9.19921875" style="966" customWidth="1"/>
    <col min="8714" max="8714" width="10.69921875" style="966" bestFit="1" customWidth="1"/>
    <col min="8715" max="8715" width="8.59765625" style="966" bestFit="1" customWidth="1"/>
    <col min="8716" max="8716" width="9.59765625" style="966" customWidth="1"/>
    <col min="8717" max="8717" width="8.09765625" style="966" bestFit="1" customWidth="1"/>
    <col min="8718" max="8718" width="7.59765625" style="966" bestFit="1" customWidth="1"/>
    <col min="8719" max="8719" width="7.19921875" style="966" bestFit="1" customWidth="1"/>
    <col min="8720" max="8960" width="9" style="966"/>
    <col min="8961" max="8961" width="6.09765625" style="966" customWidth="1"/>
    <col min="8962" max="8962" width="11.5" style="966" customWidth="1"/>
    <col min="8963" max="8963" width="12.09765625" style="966" customWidth="1"/>
    <col min="8964" max="8964" width="5.69921875" style="966" customWidth="1"/>
    <col min="8965" max="8965" width="10.69921875" style="966" customWidth="1"/>
    <col min="8966" max="8966" width="7.19921875" style="966" customWidth="1"/>
    <col min="8967" max="8968" width="10.69921875" style="966" customWidth="1"/>
    <col min="8969" max="8969" width="9.19921875" style="966" customWidth="1"/>
    <col min="8970" max="8970" width="10.69921875" style="966" bestFit="1" customWidth="1"/>
    <col min="8971" max="8971" width="8.59765625" style="966" bestFit="1" customWidth="1"/>
    <col min="8972" max="8972" width="9.59765625" style="966" customWidth="1"/>
    <col min="8973" max="8973" width="8.09765625" style="966" bestFit="1" customWidth="1"/>
    <col min="8974" max="8974" width="7.59765625" style="966" bestFit="1" customWidth="1"/>
    <col min="8975" max="8975" width="7.19921875" style="966" bestFit="1" customWidth="1"/>
    <col min="8976" max="9216" width="9" style="966"/>
    <col min="9217" max="9217" width="6.09765625" style="966" customWidth="1"/>
    <col min="9218" max="9218" width="11.5" style="966" customWidth="1"/>
    <col min="9219" max="9219" width="12.09765625" style="966" customWidth="1"/>
    <col min="9220" max="9220" width="5.69921875" style="966" customWidth="1"/>
    <col min="9221" max="9221" width="10.69921875" style="966" customWidth="1"/>
    <col min="9222" max="9222" width="7.19921875" style="966" customWidth="1"/>
    <col min="9223" max="9224" width="10.69921875" style="966" customWidth="1"/>
    <col min="9225" max="9225" width="9.19921875" style="966" customWidth="1"/>
    <col min="9226" max="9226" width="10.69921875" style="966" bestFit="1" customWidth="1"/>
    <col min="9227" max="9227" width="8.59765625" style="966" bestFit="1" customWidth="1"/>
    <col min="9228" max="9228" width="9.59765625" style="966" customWidth="1"/>
    <col min="9229" max="9229" width="8.09765625" style="966" bestFit="1" customWidth="1"/>
    <col min="9230" max="9230" width="7.59765625" style="966" bestFit="1" customWidth="1"/>
    <col min="9231" max="9231" width="7.19921875" style="966" bestFit="1" customWidth="1"/>
    <col min="9232" max="9472" width="9" style="966"/>
    <col min="9473" max="9473" width="6.09765625" style="966" customWidth="1"/>
    <col min="9474" max="9474" width="11.5" style="966" customWidth="1"/>
    <col min="9475" max="9475" width="12.09765625" style="966" customWidth="1"/>
    <col min="9476" max="9476" width="5.69921875" style="966" customWidth="1"/>
    <col min="9477" max="9477" width="10.69921875" style="966" customWidth="1"/>
    <col min="9478" max="9478" width="7.19921875" style="966" customWidth="1"/>
    <col min="9479" max="9480" width="10.69921875" style="966" customWidth="1"/>
    <col min="9481" max="9481" width="9.19921875" style="966" customWidth="1"/>
    <col min="9482" max="9482" width="10.69921875" style="966" bestFit="1" customWidth="1"/>
    <col min="9483" max="9483" width="8.59765625" style="966" bestFit="1" customWidth="1"/>
    <col min="9484" max="9484" width="9.59765625" style="966" customWidth="1"/>
    <col min="9485" max="9485" width="8.09765625" style="966" bestFit="1" customWidth="1"/>
    <col min="9486" max="9486" width="7.59765625" style="966" bestFit="1" customWidth="1"/>
    <col min="9487" max="9487" width="7.19921875" style="966" bestFit="1" customWidth="1"/>
    <col min="9488" max="9728" width="9" style="966"/>
    <col min="9729" max="9729" width="6.09765625" style="966" customWidth="1"/>
    <col min="9730" max="9730" width="11.5" style="966" customWidth="1"/>
    <col min="9731" max="9731" width="12.09765625" style="966" customWidth="1"/>
    <col min="9732" max="9732" width="5.69921875" style="966" customWidth="1"/>
    <col min="9733" max="9733" width="10.69921875" style="966" customWidth="1"/>
    <col min="9734" max="9734" width="7.19921875" style="966" customWidth="1"/>
    <col min="9735" max="9736" width="10.69921875" style="966" customWidth="1"/>
    <col min="9737" max="9737" width="9.19921875" style="966" customWidth="1"/>
    <col min="9738" max="9738" width="10.69921875" style="966" bestFit="1" customWidth="1"/>
    <col min="9739" max="9739" width="8.59765625" style="966" bestFit="1" customWidth="1"/>
    <col min="9740" max="9740" width="9.59765625" style="966" customWidth="1"/>
    <col min="9741" max="9741" width="8.09765625" style="966" bestFit="1" customWidth="1"/>
    <col min="9742" max="9742" width="7.59765625" style="966" bestFit="1" customWidth="1"/>
    <col min="9743" max="9743" width="7.19921875" style="966" bestFit="1" customWidth="1"/>
    <col min="9744" max="9984" width="9" style="966"/>
    <col min="9985" max="9985" width="6.09765625" style="966" customWidth="1"/>
    <col min="9986" max="9986" width="11.5" style="966" customWidth="1"/>
    <col min="9987" max="9987" width="12.09765625" style="966" customWidth="1"/>
    <col min="9988" max="9988" width="5.69921875" style="966" customWidth="1"/>
    <col min="9989" max="9989" width="10.69921875" style="966" customWidth="1"/>
    <col min="9990" max="9990" width="7.19921875" style="966" customWidth="1"/>
    <col min="9991" max="9992" width="10.69921875" style="966" customWidth="1"/>
    <col min="9993" max="9993" width="9.19921875" style="966" customWidth="1"/>
    <col min="9994" max="9994" width="10.69921875" style="966" bestFit="1" customWidth="1"/>
    <col min="9995" max="9995" width="8.59765625" style="966" bestFit="1" customWidth="1"/>
    <col min="9996" max="9996" width="9.59765625" style="966" customWidth="1"/>
    <col min="9997" max="9997" width="8.09765625" style="966" bestFit="1" customWidth="1"/>
    <col min="9998" max="9998" width="7.59765625" style="966" bestFit="1" customWidth="1"/>
    <col min="9999" max="9999" width="7.19921875" style="966" bestFit="1" customWidth="1"/>
    <col min="10000" max="10240" width="9" style="966"/>
    <col min="10241" max="10241" width="6.09765625" style="966" customWidth="1"/>
    <col min="10242" max="10242" width="11.5" style="966" customWidth="1"/>
    <col min="10243" max="10243" width="12.09765625" style="966" customWidth="1"/>
    <col min="10244" max="10244" width="5.69921875" style="966" customWidth="1"/>
    <col min="10245" max="10245" width="10.69921875" style="966" customWidth="1"/>
    <col min="10246" max="10246" width="7.19921875" style="966" customWidth="1"/>
    <col min="10247" max="10248" width="10.69921875" style="966" customWidth="1"/>
    <col min="10249" max="10249" width="9.19921875" style="966" customWidth="1"/>
    <col min="10250" max="10250" width="10.69921875" style="966" bestFit="1" customWidth="1"/>
    <col min="10251" max="10251" width="8.59765625" style="966" bestFit="1" customWidth="1"/>
    <col min="10252" max="10252" width="9.59765625" style="966" customWidth="1"/>
    <col min="10253" max="10253" width="8.09765625" style="966" bestFit="1" customWidth="1"/>
    <col min="10254" max="10254" width="7.59765625" style="966" bestFit="1" customWidth="1"/>
    <col min="10255" max="10255" width="7.19921875" style="966" bestFit="1" customWidth="1"/>
    <col min="10256" max="10496" width="9" style="966"/>
    <col min="10497" max="10497" width="6.09765625" style="966" customWidth="1"/>
    <col min="10498" max="10498" width="11.5" style="966" customWidth="1"/>
    <col min="10499" max="10499" width="12.09765625" style="966" customWidth="1"/>
    <col min="10500" max="10500" width="5.69921875" style="966" customWidth="1"/>
    <col min="10501" max="10501" width="10.69921875" style="966" customWidth="1"/>
    <col min="10502" max="10502" width="7.19921875" style="966" customWidth="1"/>
    <col min="10503" max="10504" width="10.69921875" style="966" customWidth="1"/>
    <col min="10505" max="10505" width="9.19921875" style="966" customWidth="1"/>
    <col min="10506" max="10506" width="10.69921875" style="966" bestFit="1" customWidth="1"/>
    <col min="10507" max="10507" width="8.59765625" style="966" bestFit="1" customWidth="1"/>
    <col min="10508" max="10508" width="9.59765625" style="966" customWidth="1"/>
    <col min="10509" max="10509" width="8.09765625" style="966" bestFit="1" customWidth="1"/>
    <col min="10510" max="10510" width="7.59765625" style="966" bestFit="1" customWidth="1"/>
    <col min="10511" max="10511" width="7.19921875" style="966" bestFit="1" customWidth="1"/>
    <col min="10512" max="10752" width="9" style="966"/>
    <col min="10753" max="10753" width="6.09765625" style="966" customWidth="1"/>
    <col min="10754" max="10754" width="11.5" style="966" customWidth="1"/>
    <col min="10755" max="10755" width="12.09765625" style="966" customWidth="1"/>
    <col min="10756" max="10756" width="5.69921875" style="966" customWidth="1"/>
    <col min="10757" max="10757" width="10.69921875" style="966" customWidth="1"/>
    <col min="10758" max="10758" width="7.19921875" style="966" customWidth="1"/>
    <col min="10759" max="10760" width="10.69921875" style="966" customWidth="1"/>
    <col min="10761" max="10761" width="9.19921875" style="966" customWidth="1"/>
    <col min="10762" max="10762" width="10.69921875" style="966" bestFit="1" customWidth="1"/>
    <col min="10763" max="10763" width="8.59765625" style="966" bestFit="1" customWidth="1"/>
    <col min="10764" max="10764" width="9.59765625" style="966" customWidth="1"/>
    <col min="10765" max="10765" width="8.09765625" style="966" bestFit="1" customWidth="1"/>
    <col min="10766" max="10766" width="7.59765625" style="966" bestFit="1" customWidth="1"/>
    <col min="10767" max="10767" width="7.19921875" style="966" bestFit="1" customWidth="1"/>
    <col min="10768" max="11008" width="9" style="966"/>
    <col min="11009" max="11009" width="6.09765625" style="966" customWidth="1"/>
    <col min="11010" max="11010" width="11.5" style="966" customWidth="1"/>
    <col min="11011" max="11011" width="12.09765625" style="966" customWidth="1"/>
    <col min="11012" max="11012" width="5.69921875" style="966" customWidth="1"/>
    <col min="11013" max="11013" width="10.69921875" style="966" customWidth="1"/>
    <col min="11014" max="11014" width="7.19921875" style="966" customWidth="1"/>
    <col min="11015" max="11016" width="10.69921875" style="966" customWidth="1"/>
    <col min="11017" max="11017" width="9.19921875" style="966" customWidth="1"/>
    <col min="11018" max="11018" width="10.69921875" style="966" bestFit="1" customWidth="1"/>
    <col min="11019" max="11019" width="8.59765625" style="966" bestFit="1" customWidth="1"/>
    <col min="11020" max="11020" width="9.59765625" style="966" customWidth="1"/>
    <col min="11021" max="11021" width="8.09765625" style="966" bestFit="1" customWidth="1"/>
    <col min="11022" max="11022" width="7.59765625" style="966" bestFit="1" customWidth="1"/>
    <col min="11023" max="11023" width="7.19921875" style="966" bestFit="1" customWidth="1"/>
    <col min="11024" max="11264" width="9" style="966"/>
    <col min="11265" max="11265" width="6.09765625" style="966" customWidth="1"/>
    <col min="11266" max="11266" width="11.5" style="966" customWidth="1"/>
    <col min="11267" max="11267" width="12.09765625" style="966" customWidth="1"/>
    <col min="11268" max="11268" width="5.69921875" style="966" customWidth="1"/>
    <col min="11269" max="11269" width="10.69921875" style="966" customWidth="1"/>
    <col min="11270" max="11270" width="7.19921875" style="966" customWidth="1"/>
    <col min="11271" max="11272" width="10.69921875" style="966" customWidth="1"/>
    <col min="11273" max="11273" width="9.19921875" style="966" customWidth="1"/>
    <col min="11274" max="11274" width="10.69921875" style="966" bestFit="1" customWidth="1"/>
    <col min="11275" max="11275" width="8.59765625" style="966" bestFit="1" customWidth="1"/>
    <col min="11276" max="11276" width="9.59765625" style="966" customWidth="1"/>
    <col min="11277" max="11277" width="8.09765625" style="966" bestFit="1" customWidth="1"/>
    <col min="11278" max="11278" width="7.59765625" style="966" bestFit="1" customWidth="1"/>
    <col min="11279" max="11279" width="7.19921875" style="966" bestFit="1" customWidth="1"/>
    <col min="11280" max="11520" width="9" style="966"/>
    <col min="11521" max="11521" width="6.09765625" style="966" customWidth="1"/>
    <col min="11522" max="11522" width="11.5" style="966" customWidth="1"/>
    <col min="11523" max="11523" width="12.09765625" style="966" customWidth="1"/>
    <col min="11524" max="11524" width="5.69921875" style="966" customWidth="1"/>
    <col min="11525" max="11525" width="10.69921875" style="966" customWidth="1"/>
    <col min="11526" max="11526" width="7.19921875" style="966" customWidth="1"/>
    <col min="11527" max="11528" width="10.69921875" style="966" customWidth="1"/>
    <col min="11529" max="11529" width="9.19921875" style="966" customWidth="1"/>
    <col min="11530" max="11530" width="10.69921875" style="966" bestFit="1" customWidth="1"/>
    <col min="11531" max="11531" width="8.59765625" style="966" bestFit="1" customWidth="1"/>
    <col min="11532" max="11532" width="9.59765625" style="966" customWidth="1"/>
    <col min="11533" max="11533" width="8.09765625" style="966" bestFit="1" customWidth="1"/>
    <col min="11534" max="11534" width="7.59765625" style="966" bestFit="1" customWidth="1"/>
    <col min="11535" max="11535" width="7.19921875" style="966" bestFit="1" customWidth="1"/>
    <col min="11536" max="11776" width="9" style="966"/>
    <col min="11777" max="11777" width="6.09765625" style="966" customWidth="1"/>
    <col min="11778" max="11778" width="11.5" style="966" customWidth="1"/>
    <col min="11779" max="11779" width="12.09765625" style="966" customWidth="1"/>
    <col min="11780" max="11780" width="5.69921875" style="966" customWidth="1"/>
    <col min="11781" max="11781" width="10.69921875" style="966" customWidth="1"/>
    <col min="11782" max="11782" width="7.19921875" style="966" customWidth="1"/>
    <col min="11783" max="11784" width="10.69921875" style="966" customWidth="1"/>
    <col min="11785" max="11785" width="9.19921875" style="966" customWidth="1"/>
    <col min="11786" max="11786" width="10.69921875" style="966" bestFit="1" customWidth="1"/>
    <col min="11787" max="11787" width="8.59765625" style="966" bestFit="1" customWidth="1"/>
    <col min="11788" max="11788" width="9.59765625" style="966" customWidth="1"/>
    <col min="11789" max="11789" width="8.09765625" style="966" bestFit="1" customWidth="1"/>
    <col min="11790" max="11790" width="7.59765625" style="966" bestFit="1" customWidth="1"/>
    <col min="11791" max="11791" width="7.19921875" style="966" bestFit="1" customWidth="1"/>
    <col min="11792" max="12032" width="9" style="966"/>
    <col min="12033" max="12033" width="6.09765625" style="966" customWidth="1"/>
    <col min="12034" max="12034" width="11.5" style="966" customWidth="1"/>
    <col min="12035" max="12035" width="12.09765625" style="966" customWidth="1"/>
    <col min="12036" max="12036" width="5.69921875" style="966" customWidth="1"/>
    <col min="12037" max="12037" width="10.69921875" style="966" customWidth="1"/>
    <col min="12038" max="12038" width="7.19921875" style="966" customWidth="1"/>
    <col min="12039" max="12040" width="10.69921875" style="966" customWidth="1"/>
    <col min="12041" max="12041" width="9.19921875" style="966" customWidth="1"/>
    <col min="12042" max="12042" width="10.69921875" style="966" bestFit="1" customWidth="1"/>
    <col min="12043" max="12043" width="8.59765625" style="966" bestFit="1" customWidth="1"/>
    <col min="12044" max="12044" width="9.59765625" style="966" customWidth="1"/>
    <col min="12045" max="12045" width="8.09765625" style="966" bestFit="1" customWidth="1"/>
    <col min="12046" max="12046" width="7.59765625" style="966" bestFit="1" customWidth="1"/>
    <col min="12047" max="12047" width="7.19921875" style="966" bestFit="1" customWidth="1"/>
    <col min="12048" max="12288" width="9" style="966"/>
    <col min="12289" max="12289" width="6.09765625" style="966" customWidth="1"/>
    <col min="12290" max="12290" width="11.5" style="966" customWidth="1"/>
    <col min="12291" max="12291" width="12.09765625" style="966" customWidth="1"/>
    <col min="12292" max="12292" width="5.69921875" style="966" customWidth="1"/>
    <col min="12293" max="12293" width="10.69921875" style="966" customWidth="1"/>
    <col min="12294" max="12294" width="7.19921875" style="966" customWidth="1"/>
    <col min="12295" max="12296" width="10.69921875" style="966" customWidth="1"/>
    <col min="12297" max="12297" width="9.19921875" style="966" customWidth="1"/>
    <col min="12298" max="12298" width="10.69921875" style="966" bestFit="1" customWidth="1"/>
    <col min="12299" max="12299" width="8.59765625" style="966" bestFit="1" customWidth="1"/>
    <col min="12300" max="12300" width="9.59765625" style="966" customWidth="1"/>
    <col min="12301" max="12301" width="8.09765625" style="966" bestFit="1" customWidth="1"/>
    <col min="12302" max="12302" width="7.59765625" style="966" bestFit="1" customWidth="1"/>
    <col min="12303" max="12303" width="7.19921875" style="966" bestFit="1" customWidth="1"/>
    <col min="12304" max="12544" width="9" style="966"/>
    <col min="12545" max="12545" width="6.09765625" style="966" customWidth="1"/>
    <col min="12546" max="12546" width="11.5" style="966" customWidth="1"/>
    <col min="12547" max="12547" width="12.09765625" style="966" customWidth="1"/>
    <col min="12548" max="12548" width="5.69921875" style="966" customWidth="1"/>
    <col min="12549" max="12549" width="10.69921875" style="966" customWidth="1"/>
    <col min="12550" max="12550" width="7.19921875" style="966" customWidth="1"/>
    <col min="12551" max="12552" width="10.69921875" style="966" customWidth="1"/>
    <col min="12553" max="12553" width="9.19921875" style="966" customWidth="1"/>
    <col min="12554" max="12554" width="10.69921875" style="966" bestFit="1" customWidth="1"/>
    <col min="12555" max="12555" width="8.59765625" style="966" bestFit="1" customWidth="1"/>
    <col min="12556" max="12556" width="9.59765625" style="966" customWidth="1"/>
    <col min="12557" max="12557" width="8.09765625" style="966" bestFit="1" customWidth="1"/>
    <col min="12558" max="12558" width="7.59765625" style="966" bestFit="1" customWidth="1"/>
    <col min="12559" max="12559" width="7.19921875" style="966" bestFit="1" customWidth="1"/>
    <col min="12560" max="12800" width="9" style="966"/>
    <col min="12801" max="12801" width="6.09765625" style="966" customWidth="1"/>
    <col min="12802" max="12802" width="11.5" style="966" customWidth="1"/>
    <col min="12803" max="12803" width="12.09765625" style="966" customWidth="1"/>
    <col min="12804" max="12804" width="5.69921875" style="966" customWidth="1"/>
    <col min="12805" max="12805" width="10.69921875" style="966" customWidth="1"/>
    <col min="12806" max="12806" width="7.19921875" style="966" customWidth="1"/>
    <col min="12807" max="12808" width="10.69921875" style="966" customWidth="1"/>
    <col min="12809" max="12809" width="9.19921875" style="966" customWidth="1"/>
    <col min="12810" max="12810" width="10.69921875" style="966" bestFit="1" customWidth="1"/>
    <col min="12811" max="12811" width="8.59765625" style="966" bestFit="1" customWidth="1"/>
    <col min="12812" max="12812" width="9.59765625" style="966" customWidth="1"/>
    <col min="12813" max="12813" width="8.09765625" style="966" bestFit="1" customWidth="1"/>
    <col min="12814" max="12814" width="7.59765625" style="966" bestFit="1" customWidth="1"/>
    <col min="12815" max="12815" width="7.19921875" style="966" bestFit="1" customWidth="1"/>
    <col min="12816" max="13056" width="9" style="966"/>
    <col min="13057" max="13057" width="6.09765625" style="966" customWidth="1"/>
    <col min="13058" max="13058" width="11.5" style="966" customWidth="1"/>
    <col min="13059" max="13059" width="12.09765625" style="966" customWidth="1"/>
    <col min="13060" max="13060" width="5.69921875" style="966" customWidth="1"/>
    <col min="13061" max="13061" width="10.69921875" style="966" customWidth="1"/>
    <col min="13062" max="13062" width="7.19921875" style="966" customWidth="1"/>
    <col min="13063" max="13064" width="10.69921875" style="966" customWidth="1"/>
    <col min="13065" max="13065" width="9.19921875" style="966" customWidth="1"/>
    <col min="13066" max="13066" width="10.69921875" style="966" bestFit="1" customWidth="1"/>
    <col min="13067" max="13067" width="8.59765625" style="966" bestFit="1" customWidth="1"/>
    <col min="13068" max="13068" width="9.59765625" style="966" customWidth="1"/>
    <col min="13069" max="13069" width="8.09765625" style="966" bestFit="1" customWidth="1"/>
    <col min="13070" max="13070" width="7.59765625" style="966" bestFit="1" customWidth="1"/>
    <col min="13071" max="13071" width="7.19921875" style="966" bestFit="1" customWidth="1"/>
    <col min="13072" max="13312" width="9" style="966"/>
    <col min="13313" max="13313" width="6.09765625" style="966" customWidth="1"/>
    <col min="13314" max="13314" width="11.5" style="966" customWidth="1"/>
    <col min="13315" max="13315" width="12.09765625" style="966" customWidth="1"/>
    <col min="13316" max="13316" width="5.69921875" style="966" customWidth="1"/>
    <col min="13317" max="13317" width="10.69921875" style="966" customWidth="1"/>
    <col min="13318" max="13318" width="7.19921875" style="966" customWidth="1"/>
    <col min="13319" max="13320" width="10.69921875" style="966" customWidth="1"/>
    <col min="13321" max="13321" width="9.19921875" style="966" customWidth="1"/>
    <col min="13322" max="13322" width="10.69921875" style="966" bestFit="1" customWidth="1"/>
    <col min="13323" max="13323" width="8.59765625" style="966" bestFit="1" customWidth="1"/>
    <col min="13324" max="13324" width="9.59765625" style="966" customWidth="1"/>
    <col min="13325" max="13325" width="8.09765625" style="966" bestFit="1" customWidth="1"/>
    <col min="13326" max="13326" width="7.59765625" style="966" bestFit="1" customWidth="1"/>
    <col min="13327" max="13327" width="7.19921875" style="966" bestFit="1" customWidth="1"/>
    <col min="13328" max="13568" width="9" style="966"/>
    <col min="13569" max="13569" width="6.09765625" style="966" customWidth="1"/>
    <col min="13570" max="13570" width="11.5" style="966" customWidth="1"/>
    <col min="13571" max="13571" width="12.09765625" style="966" customWidth="1"/>
    <col min="13572" max="13572" width="5.69921875" style="966" customWidth="1"/>
    <col min="13573" max="13573" width="10.69921875" style="966" customWidth="1"/>
    <col min="13574" max="13574" width="7.19921875" style="966" customWidth="1"/>
    <col min="13575" max="13576" width="10.69921875" style="966" customWidth="1"/>
    <col min="13577" max="13577" width="9.19921875" style="966" customWidth="1"/>
    <col min="13578" max="13578" width="10.69921875" style="966" bestFit="1" customWidth="1"/>
    <col min="13579" max="13579" width="8.59765625" style="966" bestFit="1" customWidth="1"/>
    <col min="13580" max="13580" width="9.59765625" style="966" customWidth="1"/>
    <col min="13581" max="13581" width="8.09765625" style="966" bestFit="1" customWidth="1"/>
    <col min="13582" max="13582" width="7.59765625" style="966" bestFit="1" customWidth="1"/>
    <col min="13583" max="13583" width="7.19921875" style="966" bestFit="1" customWidth="1"/>
    <col min="13584" max="13824" width="9" style="966"/>
    <col min="13825" max="13825" width="6.09765625" style="966" customWidth="1"/>
    <col min="13826" max="13826" width="11.5" style="966" customWidth="1"/>
    <col min="13827" max="13827" width="12.09765625" style="966" customWidth="1"/>
    <col min="13828" max="13828" width="5.69921875" style="966" customWidth="1"/>
    <col min="13829" max="13829" width="10.69921875" style="966" customWidth="1"/>
    <col min="13830" max="13830" width="7.19921875" style="966" customWidth="1"/>
    <col min="13831" max="13832" width="10.69921875" style="966" customWidth="1"/>
    <col min="13833" max="13833" width="9.19921875" style="966" customWidth="1"/>
    <col min="13834" max="13834" width="10.69921875" style="966" bestFit="1" customWidth="1"/>
    <col min="13835" max="13835" width="8.59765625" style="966" bestFit="1" customWidth="1"/>
    <col min="13836" max="13836" width="9.59765625" style="966" customWidth="1"/>
    <col min="13837" max="13837" width="8.09765625" style="966" bestFit="1" customWidth="1"/>
    <col min="13838" max="13838" width="7.59765625" style="966" bestFit="1" customWidth="1"/>
    <col min="13839" max="13839" width="7.19921875" style="966" bestFit="1" customWidth="1"/>
    <col min="13840" max="14080" width="9" style="966"/>
    <col min="14081" max="14081" width="6.09765625" style="966" customWidth="1"/>
    <col min="14082" max="14082" width="11.5" style="966" customWidth="1"/>
    <col min="14083" max="14083" width="12.09765625" style="966" customWidth="1"/>
    <col min="14084" max="14084" width="5.69921875" style="966" customWidth="1"/>
    <col min="14085" max="14085" width="10.69921875" style="966" customWidth="1"/>
    <col min="14086" max="14086" width="7.19921875" style="966" customWidth="1"/>
    <col min="14087" max="14088" width="10.69921875" style="966" customWidth="1"/>
    <col min="14089" max="14089" width="9.19921875" style="966" customWidth="1"/>
    <col min="14090" max="14090" width="10.69921875" style="966" bestFit="1" customWidth="1"/>
    <col min="14091" max="14091" width="8.59765625" style="966" bestFit="1" customWidth="1"/>
    <col min="14092" max="14092" width="9.59765625" style="966" customWidth="1"/>
    <col min="14093" max="14093" width="8.09765625" style="966" bestFit="1" customWidth="1"/>
    <col min="14094" max="14094" width="7.59765625" style="966" bestFit="1" customWidth="1"/>
    <col min="14095" max="14095" width="7.19921875" style="966" bestFit="1" customWidth="1"/>
    <col min="14096" max="14336" width="9" style="966"/>
    <col min="14337" max="14337" width="6.09765625" style="966" customWidth="1"/>
    <col min="14338" max="14338" width="11.5" style="966" customWidth="1"/>
    <col min="14339" max="14339" width="12.09765625" style="966" customWidth="1"/>
    <col min="14340" max="14340" width="5.69921875" style="966" customWidth="1"/>
    <col min="14341" max="14341" width="10.69921875" style="966" customWidth="1"/>
    <col min="14342" max="14342" width="7.19921875" style="966" customWidth="1"/>
    <col min="14343" max="14344" width="10.69921875" style="966" customWidth="1"/>
    <col min="14345" max="14345" width="9.19921875" style="966" customWidth="1"/>
    <col min="14346" max="14346" width="10.69921875" style="966" bestFit="1" customWidth="1"/>
    <col min="14347" max="14347" width="8.59765625" style="966" bestFit="1" customWidth="1"/>
    <col min="14348" max="14348" width="9.59765625" style="966" customWidth="1"/>
    <col min="14349" max="14349" width="8.09765625" style="966" bestFit="1" customWidth="1"/>
    <col min="14350" max="14350" width="7.59765625" style="966" bestFit="1" customWidth="1"/>
    <col min="14351" max="14351" width="7.19921875" style="966" bestFit="1" customWidth="1"/>
    <col min="14352" max="14592" width="9" style="966"/>
    <col min="14593" max="14593" width="6.09765625" style="966" customWidth="1"/>
    <col min="14594" max="14594" width="11.5" style="966" customWidth="1"/>
    <col min="14595" max="14595" width="12.09765625" style="966" customWidth="1"/>
    <col min="14596" max="14596" width="5.69921875" style="966" customWidth="1"/>
    <col min="14597" max="14597" width="10.69921875" style="966" customWidth="1"/>
    <col min="14598" max="14598" width="7.19921875" style="966" customWidth="1"/>
    <col min="14599" max="14600" width="10.69921875" style="966" customWidth="1"/>
    <col min="14601" max="14601" width="9.19921875" style="966" customWidth="1"/>
    <col min="14602" max="14602" width="10.69921875" style="966" bestFit="1" customWidth="1"/>
    <col min="14603" max="14603" width="8.59765625" style="966" bestFit="1" customWidth="1"/>
    <col min="14604" max="14604" width="9.59765625" style="966" customWidth="1"/>
    <col min="14605" max="14605" width="8.09765625" style="966" bestFit="1" customWidth="1"/>
    <col min="14606" max="14606" width="7.59765625" style="966" bestFit="1" customWidth="1"/>
    <col min="14607" max="14607" width="7.19921875" style="966" bestFit="1" customWidth="1"/>
    <col min="14608" max="14848" width="9" style="966"/>
    <col min="14849" max="14849" width="6.09765625" style="966" customWidth="1"/>
    <col min="14850" max="14850" width="11.5" style="966" customWidth="1"/>
    <col min="14851" max="14851" width="12.09765625" style="966" customWidth="1"/>
    <col min="14852" max="14852" width="5.69921875" style="966" customWidth="1"/>
    <col min="14853" max="14853" width="10.69921875" style="966" customWidth="1"/>
    <col min="14854" max="14854" width="7.19921875" style="966" customWidth="1"/>
    <col min="14855" max="14856" width="10.69921875" style="966" customWidth="1"/>
    <col min="14857" max="14857" width="9.19921875" style="966" customWidth="1"/>
    <col min="14858" max="14858" width="10.69921875" style="966" bestFit="1" customWidth="1"/>
    <col min="14859" max="14859" width="8.59765625" style="966" bestFit="1" customWidth="1"/>
    <col min="14860" max="14860" width="9.59765625" style="966" customWidth="1"/>
    <col min="14861" max="14861" width="8.09765625" style="966" bestFit="1" customWidth="1"/>
    <col min="14862" max="14862" width="7.59765625" style="966" bestFit="1" customWidth="1"/>
    <col min="14863" max="14863" width="7.19921875" style="966" bestFit="1" customWidth="1"/>
    <col min="14864" max="15104" width="9" style="966"/>
    <col min="15105" max="15105" width="6.09765625" style="966" customWidth="1"/>
    <col min="15106" max="15106" width="11.5" style="966" customWidth="1"/>
    <col min="15107" max="15107" width="12.09765625" style="966" customWidth="1"/>
    <col min="15108" max="15108" width="5.69921875" style="966" customWidth="1"/>
    <col min="15109" max="15109" width="10.69921875" style="966" customWidth="1"/>
    <col min="15110" max="15110" width="7.19921875" style="966" customWidth="1"/>
    <col min="15111" max="15112" width="10.69921875" style="966" customWidth="1"/>
    <col min="15113" max="15113" width="9.19921875" style="966" customWidth="1"/>
    <col min="15114" max="15114" width="10.69921875" style="966" bestFit="1" customWidth="1"/>
    <col min="15115" max="15115" width="8.59765625" style="966" bestFit="1" customWidth="1"/>
    <col min="15116" max="15116" width="9.59765625" style="966" customWidth="1"/>
    <col min="15117" max="15117" width="8.09765625" style="966" bestFit="1" customWidth="1"/>
    <col min="15118" max="15118" width="7.59765625" style="966" bestFit="1" customWidth="1"/>
    <col min="15119" max="15119" width="7.19921875" style="966" bestFit="1" customWidth="1"/>
    <col min="15120" max="15360" width="9" style="966"/>
    <col min="15361" max="15361" width="6.09765625" style="966" customWidth="1"/>
    <col min="15362" max="15362" width="11.5" style="966" customWidth="1"/>
    <col min="15363" max="15363" width="12.09765625" style="966" customWidth="1"/>
    <col min="15364" max="15364" width="5.69921875" style="966" customWidth="1"/>
    <col min="15365" max="15365" width="10.69921875" style="966" customWidth="1"/>
    <col min="15366" max="15366" width="7.19921875" style="966" customWidth="1"/>
    <col min="15367" max="15368" width="10.69921875" style="966" customWidth="1"/>
    <col min="15369" max="15369" width="9.19921875" style="966" customWidth="1"/>
    <col min="15370" max="15370" width="10.69921875" style="966" bestFit="1" customWidth="1"/>
    <col min="15371" max="15371" width="8.59765625" style="966" bestFit="1" customWidth="1"/>
    <col min="15372" max="15372" width="9.59765625" style="966" customWidth="1"/>
    <col min="15373" max="15373" width="8.09765625" style="966" bestFit="1" customWidth="1"/>
    <col min="15374" max="15374" width="7.59765625" style="966" bestFit="1" customWidth="1"/>
    <col min="15375" max="15375" width="7.19921875" style="966" bestFit="1" customWidth="1"/>
    <col min="15376" max="15616" width="9" style="966"/>
    <col min="15617" max="15617" width="6.09765625" style="966" customWidth="1"/>
    <col min="15618" max="15618" width="11.5" style="966" customWidth="1"/>
    <col min="15619" max="15619" width="12.09765625" style="966" customWidth="1"/>
    <col min="15620" max="15620" width="5.69921875" style="966" customWidth="1"/>
    <col min="15621" max="15621" width="10.69921875" style="966" customWidth="1"/>
    <col min="15622" max="15622" width="7.19921875" style="966" customWidth="1"/>
    <col min="15623" max="15624" width="10.69921875" style="966" customWidth="1"/>
    <col min="15625" max="15625" width="9.19921875" style="966" customWidth="1"/>
    <col min="15626" max="15626" width="10.69921875" style="966" bestFit="1" customWidth="1"/>
    <col min="15627" max="15627" width="8.59765625" style="966" bestFit="1" customWidth="1"/>
    <col min="15628" max="15628" width="9.59765625" style="966" customWidth="1"/>
    <col min="15629" max="15629" width="8.09765625" style="966" bestFit="1" customWidth="1"/>
    <col min="15630" max="15630" width="7.59765625" style="966" bestFit="1" customWidth="1"/>
    <col min="15631" max="15631" width="7.19921875" style="966" bestFit="1" customWidth="1"/>
    <col min="15632" max="15872" width="9" style="966"/>
    <col min="15873" max="15873" width="6.09765625" style="966" customWidth="1"/>
    <col min="15874" max="15874" width="11.5" style="966" customWidth="1"/>
    <col min="15875" max="15875" width="12.09765625" style="966" customWidth="1"/>
    <col min="15876" max="15876" width="5.69921875" style="966" customWidth="1"/>
    <col min="15877" max="15877" width="10.69921875" style="966" customWidth="1"/>
    <col min="15878" max="15878" width="7.19921875" style="966" customWidth="1"/>
    <col min="15879" max="15880" width="10.69921875" style="966" customWidth="1"/>
    <col min="15881" max="15881" width="9.19921875" style="966" customWidth="1"/>
    <col min="15882" max="15882" width="10.69921875" style="966" bestFit="1" customWidth="1"/>
    <col min="15883" max="15883" width="8.59765625" style="966" bestFit="1" customWidth="1"/>
    <col min="15884" max="15884" width="9.59765625" style="966" customWidth="1"/>
    <col min="15885" max="15885" width="8.09765625" style="966" bestFit="1" customWidth="1"/>
    <col min="15886" max="15886" width="7.59765625" style="966" bestFit="1" customWidth="1"/>
    <col min="15887" max="15887" width="7.19921875" style="966" bestFit="1" customWidth="1"/>
    <col min="15888" max="16128" width="9" style="966"/>
    <col min="16129" max="16129" width="6.09765625" style="966" customWidth="1"/>
    <col min="16130" max="16130" width="11.5" style="966" customWidth="1"/>
    <col min="16131" max="16131" width="12.09765625" style="966" customWidth="1"/>
    <col min="16132" max="16132" width="5.69921875" style="966" customWidth="1"/>
    <col min="16133" max="16133" width="10.69921875" style="966" customWidth="1"/>
    <col min="16134" max="16134" width="7.19921875" style="966" customWidth="1"/>
    <col min="16135" max="16136" width="10.69921875" style="966" customWidth="1"/>
    <col min="16137" max="16137" width="9.19921875" style="966" customWidth="1"/>
    <col min="16138" max="16138" width="10.69921875" style="966" bestFit="1" customWidth="1"/>
    <col min="16139" max="16139" width="8.59765625" style="966" bestFit="1" customWidth="1"/>
    <col min="16140" max="16140" width="9.59765625" style="966" customWidth="1"/>
    <col min="16141" max="16141" width="8.09765625" style="966" bestFit="1" customWidth="1"/>
    <col min="16142" max="16142" width="7.59765625" style="966" bestFit="1" customWidth="1"/>
    <col min="16143" max="16143" width="7.19921875" style="966" bestFit="1" customWidth="1"/>
    <col min="16144" max="16384" width="9" style="966"/>
  </cols>
  <sheetData>
    <row r="1" spans="1:15" s="1125" customFormat="1" ht="27">
      <c r="A1" s="2040" t="s">
        <v>1154</v>
      </c>
      <c r="B1" s="2040"/>
      <c r="C1" s="2040"/>
      <c r="D1" s="2040"/>
      <c r="E1" s="2040"/>
      <c r="F1" s="2040"/>
      <c r="G1" s="2040"/>
      <c r="H1" s="2040"/>
      <c r="I1" s="2040"/>
      <c r="J1" s="2040"/>
      <c r="K1" s="2040"/>
      <c r="L1" s="2040"/>
      <c r="M1" s="2040"/>
      <c r="N1" s="2040"/>
      <c r="O1" s="2040"/>
    </row>
    <row r="2" spans="1:15">
      <c r="A2" s="2041" t="s">
        <v>719</v>
      </c>
      <c r="B2" s="2042" t="s">
        <v>1155</v>
      </c>
      <c r="C2" s="2041" t="s">
        <v>416</v>
      </c>
      <c r="D2" s="2041"/>
      <c r="E2" s="2041"/>
      <c r="F2" s="2045" t="s">
        <v>417</v>
      </c>
      <c r="G2" s="2045"/>
      <c r="H2" s="2045"/>
      <c r="I2" s="2045"/>
      <c r="J2" s="2045"/>
      <c r="K2" s="2045"/>
      <c r="L2" s="2045"/>
      <c r="M2" s="2041" t="s">
        <v>720</v>
      </c>
      <c r="N2" s="2041" t="s">
        <v>715</v>
      </c>
      <c r="O2" s="2041" t="s">
        <v>714</v>
      </c>
    </row>
    <row r="3" spans="1:15">
      <c r="A3" s="2041"/>
      <c r="B3" s="2043"/>
      <c r="C3" s="2041"/>
      <c r="D3" s="2041"/>
      <c r="E3" s="2041"/>
      <c r="F3" s="2045" t="s">
        <v>409</v>
      </c>
      <c r="G3" s="2045"/>
      <c r="H3" s="2045"/>
      <c r="I3" s="2045" t="s">
        <v>420</v>
      </c>
      <c r="J3" s="2045"/>
      <c r="K3" s="2045"/>
      <c r="L3" s="2045"/>
      <c r="M3" s="2041"/>
      <c r="N3" s="2041"/>
      <c r="O3" s="2041"/>
    </row>
    <row r="4" spans="1:15">
      <c r="A4" s="2041"/>
      <c r="B4" s="2044"/>
      <c r="C4" s="2041"/>
      <c r="D4" s="2041"/>
      <c r="E4" s="2041"/>
      <c r="F4" s="1149" t="s">
        <v>418</v>
      </c>
      <c r="G4" s="1149" t="s">
        <v>404</v>
      </c>
      <c r="H4" s="1149" t="s">
        <v>419</v>
      </c>
      <c r="I4" s="1149" t="s">
        <v>371</v>
      </c>
      <c r="J4" s="1149" t="s">
        <v>421</v>
      </c>
      <c r="K4" s="1149" t="s">
        <v>711</v>
      </c>
      <c r="L4" s="1149" t="s">
        <v>419</v>
      </c>
      <c r="M4" s="2041"/>
      <c r="N4" s="2041"/>
      <c r="O4" s="2041"/>
    </row>
    <row r="5" spans="1:15" s="1126" customFormat="1">
      <c r="A5" s="1127" t="s">
        <v>423</v>
      </c>
      <c r="B5" s="1128"/>
      <c r="C5" s="1129"/>
      <c r="D5" s="1129"/>
      <c r="E5" s="1129"/>
      <c r="F5" s="1129"/>
      <c r="G5" s="1129"/>
      <c r="H5" s="1129"/>
      <c r="I5" s="1129"/>
      <c r="J5" s="1129"/>
      <c r="K5" s="1129"/>
      <c r="L5" s="1129"/>
      <c r="M5" s="1129"/>
      <c r="N5" s="1129"/>
      <c r="O5" s="1130"/>
    </row>
    <row r="6" spans="1:15" s="1126" customFormat="1">
      <c r="A6" s="1131">
        <v>1</v>
      </c>
      <c r="B6" s="1132">
        <v>2565</v>
      </c>
      <c r="C6" s="2029" t="str">
        <f>'มาตรการไฟฟ้า (แผน 3 ปี)'!E7</f>
        <v>เครื่องปรับอากาศประสิทธิภาพสูง Inverter</v>
      </c>
      <c r="D6" s="2030"/>
      <c r="E6" s="2031"/>
      <c r="F6" s="1133"/>
      <c r="G6" s="1330">
        <f>'มาตรการไฟฟ้า (แผน 3 ปี)'!K16</f>
        <v>105660</v>
      </c>
      <c r="H6" s="1330">
        <f>'มาตรการไฟฟ้า (แผน 3 ปี)'!L16</f>
        <v>389551.22438241949</v>
      </c>
      <c r="I6" s="1331"/>
      <c r="J6" s="1331"/>
      <c r="K6" s="1331"/>
      <c r="L6" s="1331"/>
      <c r="M6" s="1341">
        <f>G6*100/'4.1.2การใช้ไฟฟ้า_63'!F20</f>
        <v>1.0847877797972838</v>
      </c>
      <c r="N6" s="1332">
        <f>'มาตรการไฟฟ้า (แผน 3 ปี)'!K19</f>
        <v>1377000</v>
      </c>
      <c r="O6" s="1332">
        <f>N6/H6</f>
        <v>3.5348367911897758</v>
      </c>
    </row>
    <row r="7" spans="1:15" s="1126" customFormat="1">
      <c r="A7" s="1136">
        <v>2</v>
      </c>
      <c r="B7" s="1137">
        <v>2565</v>
      </c>
      <c r="C7" s="2032"/>
      <c r="D7" s="2033"/>
      <c r="E7" s="2034"/>
      <c r="F7" s="1138"/>
      <c r="G7" s="1138"/>
      <c r="H7" s="1138"/>
      <c r="I7" s="1139"/>
      <c r="J7" s="1139"/>
      <c r="K7" s="1139"/>
      <c r="L7" s="1139"/>
      <c r="M7" s="1140"/>
      <c r="N7" s="1140"/>
      <c r="O7" s="1140"/>
    </row>
    <row r="8" spans="1:15" s="1126" customFormat="1">
      <c r="A8" s="1333"/>
      <c r="B8" s="1334"/>
      <c r="C8" s="1334" t="s">
        <v>1156</v>
      </c>
      <c r="D8" s="1334"/>
      <c r="E8" s="1334"/>
      <c r="F8" s="1335">
        <f>SUM(F6:F7)</f>
        <v>0</v>
      </c>
      <c r="G8" s="1335">
        <f>SUM(G6:G7)</f>
        <v>105660</v>
      </c>
      <c r="H8" s="1335">
        <f>SUM(H6:H7)</f>
        <v>389551.22438241949</v>
      </c>
      <c r="I8" s="1336"/>
      <c r="J8" s="1336"/>
      <c r="K8" s="1336"/>
      <c r="L8" s="1336"/>
      <c r="M8" s="1337">
        <f>SUM(M6:M7)</f>
        <v>1.0847877797972838</v>
      </c>
      <c r="N8" s="1337">
        <f>SUM(N6:N7)</f>
        <v>1377000</v>
      </c>
      <c r="O8" s="1337">
        <f>N8/H8</f>
        <v>3.5348367911897758</v>
      </c>
    </row>
    <row r="9" spans="1:15" s="1126" customFormat="1">
      <c r="A9" s="1131">
        <v>1</v>
      </c>
      <c r="B9" s="1131">
        <v>2566</v>
      </c>
      <c r="C9" s="2035" t="str">
        <f>'มาตรการไฟฟ้า (แผน 3 ปี)'!E68</f>
        <v>เครื่องปรับอากาศประสิทธิภาพสูง Inverter</v>
      </c>
      <c r="D9" s="2035"/>
      <c r="E9" s="2035"/>
      <c r="F9" s="1332"/>
      <c r="G9" s="1332">
        <f>'มาตรการไฟฟ้า (แผน 3 ปี)'!K77</f>
        <v>88920</v>
      </c>
      <c r="H9" s="1332">
        <f>'มาตรการไฟฟ้า (แผน 3 ปี)'!L77</f>
        <v>327833.56873069028</v>
      </c>
      <c r="I9" s="1331"/>
      <c r="J9" s="1331"/>
      <c r="K9" s="1331"/>
      <c r="L9" s="1331"/>
      <c r="M9" s="1341">
        <f>G9*100/'4.1.2การใช้ไฟฟ้า_63'!F20</f>
        <v>0.91292191349209229</v>
      </c>
      <c r="N9" s="1332">
        <f>'มาตรการไฟฟ้า (แผน 3 ปี)'!K80</f>
        <v>1377000</v>
      </c>
      <c r="O9" s="1332">
        <f>N9/H9</f>
        <v>4.2003020170615359</v>
      </c>
    </row>
    <row r="10" spans="1:15" s="1126" customFormat="1">
      <c r="A10" s="1136">
        <v>2</v>
      </c>
      <c r="B10" s="1136">
        <v>2566</v>
      </c>
      <c r="C10" s="2028"/>
      <c r="D10" s="2028"/>
      <c r="E10" s="2028"/>
      <c r="F10" s="1140"/>
      <c r="G10" s="1140"/>
      <c r="H10" s="1140"/>
      <c r="I10" s="1139"/>
      <c r="J10" s="1139"/>
      <c r="K10" s="1139"/>
      <c r="L10" s="1139"/>
      <c r="M10" s="1140"/>
      <c r="N10" s="1140"/>
      <c r="O10" s="1140"/>
    </row>
    <row r="11" spans="1:15" s="1338" customFormat="1">
      <c r="A11" s="1333"/>
      <c r="B11" s="1334"/>
      <c r="C11" s="1334" t="s">
        <v>1223</v>
      </c>
      <c r="D11" s="1334"/>
      <c r="E11" s="1334"/>
      <c r="F11" s="1335">
        <f>SUM(F9:F10)</f>
        <v>0</v>
      </c>
      <c r="G11" s="1335">
        <f>SUM(G9:G10)</f>
        <v>88920</v>
      </c>
      <c r="H11" s="1335">
        <f>SUM(H9:H10)</f>
        <v>327833.56873069028</v>
      </c>
      <c r="I11" s="1336"/>
      <c r="J11" s="1336"/>
      <c r="K11" s="1336"/>
      <c r="L11" s="1336"/>
      <c r="M11" s="1337">
        <f>SUM(M9:M10)</f>
        <v>0.91292191349209229</v>
      </c>
      <c r="N11" s="1337">
        <f>SUM(N9:N10)</f>
        <v>1377000</v>
      </c>
      <c r="O11" s="1337">
        <f>N11/H11</f>
        <v>4.2003020170615359</v>
      </c>
    </row>
    <row r="12" spans="1:15" s="1126" customFormat="1">
      <c r="A12" s="1131">
        <v>1</v>
      </c>
      <c r="B12" s="1131">
        <v>2567</v>
      </c>
      <c r="C12" s="2035" t="str">
        <f>'มาตรการไฟฟ้า (แผน 3 ปี)'!E128</f>
        <v>เครื่องปรับอากาศประสิทธิภาพสูง Inverter</v>
      </c>
      <c r="D12" s="2035"/>
      <c r="E12" s="2035"/>
      <c r="F12" s="1332"/>
      <c r="G12" s="1332">
        <f>'มาตรการไฟฟ้า (แผน 3 ปี)'!K137</f>
        <v>84599.999999999971</v>
      </c>
      <c r="H12" s="1332">
        <f>'มาตรการไฟฟ้า (แผน 3 ปี)'!L137</f>
        <v>311906.43178830855</v>
      </c>
      <c r="I12" s="1331"/>
      <c r="J12" s="1331"/>
      <c r="K12" s="1331"/>
      <c r="L12" s="1331"/>
      <c r="M12" s="1341">
        <f>G12*100/'4.1.2การใช้ไฟฟ้า_63'!F20</f>
        <v>0.86856943186494573</v>
      </c>
      <c r="N12" s="1332">
        <f>'มาตรการไฟฟ้า (แผน 3 ปี)'!K140</f>
        <v>1377000</v>
      </c>
      <c r="O12" s="1332">
        <f>N12/H12</f>
        <v>4.4147855243157421</v>
      </c>
    </row>
    <row r="13" spans="1:15" s="1126" customFormat="1">
      <c r="A13" s="1136">
        <v>2</v>
      </c>
      <c r="B13" s="1136">
        <v>2567</v>
      </c>
      <c r="C13" s="2028"/>
      <c r="D13" s="2028"/>
      <c r="E13" s="2028"/>
      <c r="F13" s="1140"/>
      <c r="G13" s="1140"/>
      <c r="H13" s="1140"/>
      <c r="I13" s="1139"/>
      <c r="J13" s="1139"/>
      <c r="K13" s="1139"/>
      <c r="L13" s="1139"/>
      <c r="M13" s="1140"/>
      <c r="N13" s="1140"/>
      <c r="O13" s="1140"/>
    </row>
    <row r="14" spans="1:15" s="1338" customFormat="1">
      <c r="A14" s="1333"/>
      <c r="B14" s="1334"/>
      <c r="C14" s="1334" t="s">
        <v>1342</v>
      </c>
      <c r="D14" s="1334"/>
      <c r="E14" s="1334"/>
      <c r="F14" s="1335">
        <f>SUM(F12:F13)</f>
        <v>0</v>
      </c>
      <c r="G14" s="1335">
        <f>SUM(G12:G13)</f>
        <v>84599.999999999971</v>
      </c>
      <c r="H14" s="1335">
        <f>SUM(H12:H13)</f>
        <v>311906.43178830855</v>
      </c>
      <c r="I14" s="1336"/>
      <c r="J14" s="1336"/>
      <c r="K14" s="1336"/>
      <c r="L14" s="1336"/>
      <c r="M14" s="1337">
        <f>SUM(M12:M13)</f>
        <v>0.86856943186494573</v>
      </c>
      <c r="N14" s="1337">
        <f>SUM(N12:N13)</f>
        <v>1377000</v>
      </c>
      <c r="O14" s="1337">
        <f>N14/H14</f>
        <v>4.4147855243157421</v>
      </c>
    </row>
    <row r="15" spans="1:15" s="1126" customFormat="1">
      <c r="A15" s="1127" t="s">
        <v>422</v>
      </c>
      <c r="B15" s="1128"/>
      <c r="C15" s="1129"/>
      <c r="D15" s="1129"/>
      <c r="E15" s="1129"/>
      <c r="F15" s="1141"/>
      <c r="G15" s="1141"/>
      <c r="H15" s="1141"/>
      <c r="I15" s="1141"/>
      <c r="J15" s="1141"/>
      <c r="K15" s="1141"/>
      <c r="L15" s="1141"/>
      <c r="M15" s="1141"/>
      <c r="N15" s="1142"/>
      <c r="O15" s="1143"/>
    </row>
    <row r="16" spans="1:15" s="1126" customFormat="1">
      <c r="A16" s="1131">
        <v>1</v>
      </c>
      <c r="B16" s="1132">
        <v>2565</v>
      </c>
      <c r="C16" s="2036"/>
      <c r="D16" s="2037"/>
      <c r="E16" s="2038"/>
      <c r="F16" s="1144"/>
      <c r="G16" s="1144"/>
      <c r="H16" s="1144"/>
      <c r="I16" s="1134"/>
      <c r="J16" s="1134"/>
      <c r="K16" s="1134"/>
      <c r="L16" s="1134"/>
      <c r="M16" s="1135"/>
      <c r="N16" s="1135"/>
      <c r="O16" s="1135"/>
    </row>
    <row r="17" spans="1:15" s="1126" customFormat="1">
      <c r="A17" s="1136">
        <v>2</v>
      </c>
      <c r="B17" s="1137">
        <v>2565</v>
      </c>
      <c r="C17" s="2032"/>
      <c r="D17" s="2033"/>
      <c r="E17" s="2034"/>
      <c r="F17" s="1145"/>
      <c r="G17" s="1145"/>
      <c r="H17" s="1145"/>
      <c r="I17" s="1139"/>
      <c r="J17" s="1139"/>
      <c r="K17" s="1139"/>
      <c r="L17" s="1139"/>
      <c r="M17" s="1140"/>
      <c r="N17" s="1140"/>
      <c r="O17" s="1140"/>
    </row>
    <row r="18" spans="1:15" s="1340" customFormat="1">
      <c r="A18" s="1333"/>
      <c r="B18" s="1334"/>
      <c r="C18" s="1334" t="s">
        <v>1224</v>
      </c>
      <c r="D18" s="1334"/>
      <c r="E18" s="1334"/>
      <c r="F18" s="1339"/>
      <c r="G18" s="1339"/>
      <c r="H18" s="1339"/>
      <c r="I18" s="1336"/>
      <c r="J18" s="1336">
        <f>SUM(J16:J17)</f>
        <v>0</v>
      </c>
      <c r="K18" s="1336">
        <f>SUM(K16:K17)</f>
        <v>0</v>
      </c>
      <c r="L18" s="1336">
        <f>SUM(L16:L17)</f>
        <v>0</v>
      </c>
      <c r="M18" s="1336">
        <f>SUM(M16:M17)</f>
        <v>0</v>
      </c>
      <c r="N18" s="1336">
        <f>SUM(N16:N17)</f>
        <v>0</v>
      </c>
      <c r="O18" s="1337" t="e">
        <f>N18/L18</f>
        <v>#DIV/0!</v>
      </c>
    </row>
    <row r="19" spans="1:15" s="1126" customFormat="1">
      <c r="A19" s="1131">
        <v>1</v>
      </c>
      <c r="B19" s="1131">
        <v>2566</v>
      </c>
      <c r="C19" s="2039"/>
      <c r="D19" s="2039"/>
      <c r="E19" s="2039"/>
      <c r="F19" s="1144"/>
      <c r="G19" s="1144"/>
      <c r="H19" s="1144"/>
      <c r="I19" s="1134"/>
      <c r="J19" s="1134"/>
      <c r="K19" s="1134"/>
      <c r="L19" s="1134"/>
      <c r="M19" s="1135"/>
      <c r="N19" s="1135"/>
      <c r="O19" s="1135"/>
    </row>
    <row r="20" spans="1:15" s="1126" customFormat="1">
      <c r="A20" s="1136">
        <v>2</v>
      </c>
      <c r="B20" s="1136">
        <v>2566</v>
      </c>
      <c r="C20" s="2028"/>
      <c r="D20" s="2028"/>
      <c r="E20" s="2028"/>
      <c r="F20" s="1145"/>
      <c r="G20" s="1145"/>
      <c r="H20" s="1145"/>
      <c r="I20" s="1139"/>
      <c r="J20" s="1139"/>
      <c r="K20" s="1139"/>
      <c r="L20" s="1139"/>
      <c r="M20" s="1140"/>
      <c r="N20" s="1140"/>
      <c r="O20" s="1140"/>
    </row>
    <row r="21" spans="1:15" s="1340" customFormat="1">
      <c r="A21" s="1333"/>
      <c r="B21" s="1334"/>
      <c r="C21" s="1334" t="s">
        <v>1346</v>
      </c>
      <c r="D21" s="1334"/>
      <c r="E21" s="1334"/>
      <c r="F21" s="1339"/>
      <c r="G21" s="1339"/>
      <c r="H21" s="1339"/>
      <c r="I21" s="1336"/>
      <c r="J21" s="1336">
        <f>SUM(J19:J20)</f>
        <v>0</v>
      </c>
      <c r="K21" s="1336">
        <f>SUM(K19:K20)</f>
        <v>0</v>
      </c>
      <c r="L21" s="1336">
        <f>SUM(L19:L20)</f>
        <v>0</v>
      </c>
      <c r="M21" s="1336">
        <f>SUM(M19:M20)</f>
        <v>0</v>
      </c>
      <c r="N21" s="1336">
        <f>SUM(N19:N20)</f>
        <v>0</v>
      </c>
      <c r="O21" s="1337" t="e">
        <f>N21/L21</f>
        <v>#DIV/0!</v>
      </c>
    </row>
    <row r="22" spans="1:15" s="1126" customFormat="1">
      <c r="A22" s="1131">
        <v>1</v>
      </c>
      <c r="B22" s="1131">
        <v>2567</v>
      </c>
      <c r="C22" s="2039"/>
      <c r="D22" s="2039"/>
      <c r="E22" s="2039"/>
      <c r="F22" s="1144"/>
      <c r="G22" s="1144"/>
      <c r="H22" s="1144"/>
      <c r="I22" s="1134"/>
      <c r="J22" s="1134"/>
      <c r="K22" s="1134"/>
      <c r="L22" s="1134"/>
      <c r="M22" s="1135"/>
      <c r="N22" s="1135"/>
      <c r="O22" s="1135"/>
    </row>
    <row r="23" spans="1:15" s="1126" customFormat="1">
      <c r="A23" s="1136">
        <v>2</v>
      </c>
      <c r="B23" s="1136">
        <v>2567</v>
      </c>
      <c r="C23" s="2028"/>
      <c r="D23" s="2028"/>
      <c r="E23" s="2028"/>
      <c r="F23" s="1145"/>
      <c r="G23" s="1145"/>
      <c r="H23" s="1145"/>
      <c r="I23" s="1139"/>
      <c r="J23" s="1139"/>
      <c r="K23" s="1139"/>
      <c r="L23" s="1139"/>
      <c r="M23" s="1140"/>
      <c r="N23" s="1140"/>
      <c r="O23" s="1140"/>
    </row>
    <row r="24" spans="1:15" s="1340" customFormat="1">
      <c r="A24" s="1333"/>
      <c r="B24" s="1334"/>
      <c r="C24" s="1334" t="s">
        <v>1347</v>
      </c>
      <c r="D24" s="1334"/>
      <c r="E24" s="1334"/>
      <c r="F24" s="1339"/>
      <c r="G24" s="1339"/>
      <c r="H24" s="1339"/>
      <c r="I24" s="1336"/>
      <c r="J24" s="1336">
        <f>SUM(J22:J23)</f>
        <v>0</v>
      </c>
      <c r="K24" s="1336">
        <f>SUM(K22:K23)</f>
        <v>0</v>
      </c>
      <c r="L24" s="1336">
        <f>SUM(L22:L23)</f>
        <v>0</v>
      </c>
      <c r="M24" s="1336">
        <f>SUM(M22:M23)</f>
        <v>0</v>
      </c>
      <c r="N24" s="1336">
        <f>SUM(N22:N23)</f>
        <v>0</v>
      </c>
      <c r="O24" s="1337" t="e">
        <f>N24/L24</f>
        <v>#DIV/0!</v>
      </c>
    </row>
    <row r="25" spans="1:15" s="1126" customFormat="1">
      <c r="A25" s="1146" t="s">
        <v>367</v>
      </c>
      <c r="B25" s="1146"/>
      <c r="C25" s="1146" t="s">
        <v>699</v>
      </c>
      <c r="D25" s="1146"/>
      <c r="E25" s="1146"/>
    </row>
    <row r="26" spans="1:15" s="1126" customFormat="1">
      <c r="C26" s="1146" t="s">
        <v>424</v>
      </c>
      <c r="D26" s="1150">
        <f>' ข้อมูลการใช้ไฟฟ้า '!I47</f>
        <v>3.6868372551809525</v>
      </c>
      <c r="E26" s="1146" t="s">
        <v>1348</v>
      </c>
      <c r="F26" s="1147"/>
      <c r="G26" s="1146"/>
    </row>
    <row r="27" spans="1:15" s="1126" customFormat="1">
      <c r="C27" s="1146" t="s">
        <v>425</v>
      </c>
      <c r="D27" s="1148"/>
      <c r="E27" s="1146" t="s">
        <v>1349</v>
      </c>
      <c r="F27" s="1147"/>
      <c r="G27" s="1146"/>
    </row>
  </sheetData>
  <mergeCells count="22">
    <mergeCell ref="A1:O1"/>
    <mergeCell ref="A2:A4"/>
    <mergeCell ref="B2:B4"/>
    <mergeCell ref="C2:E4"/>
    <mergeCell ref="F2:L2"/>
    <mergeCell ref="M2:M4"/>
    <mergeCell ref="N2:N4"/>
    <mergeCell ref="O2:O4"/>
    <mergeCell ref="F3:H3"/>
    <mergeCell ref="I3:L3"/>
    <mergeCell ref="C23:E23"/>
    <mergeCell ref="C6:E6"/>
    <mergeCell ref="C7:E7"/>
    <mergeCell ref="C9:E9"/>
    <mergeCell ref="C10:E10"/>
    <mergeCell ref="C12:E12"/>
    <mergeCell ref="C13:E13"/>
    <mergeCell ref="C16:E16"/>
    <mergeCell ref="C17:E17"/>
    <mergeCell ref="C19:E19"/>
    <mergeCell ref="C20:E20"/>
    <mergeCell ref="C22:E2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82"/>
  <sheetViews>
    <sheetView showGridLines="0" tabSelected="1" view="pageBreakPreview" topLeftCell="A124" zoomScaleNormal="100" zoomScaleSheetLayoutView="100" workbookViewId="0">
      <selection activeCell="J130" sqref="J130"/>
    </sheetView>
  </sheetViews>
  <sheetFormatPr defaultColWidth="9" defaultRowHeight="24.6"/>
  <cols>
    <col min="1" max="1" width="3" style="845" customWidth="1"/>
    <col min="2" max="2" width="8.3984375" style="845" customWidth="1"/>
    <col min="3" max="3" width="11" style="845" customWidth="1"/>
    <col min="4" max="4" width="3.09765625" style="845" customWidth="1"/>
    <col min="5" max="5" width="6.19921875" style="845" customWidth="1"/>
    <col min="6" max="8" width="4.69921875" style="845" customWidth="1"/>
    <col min="9" max="9" width="7.69921875" style="845" customWidth="1"/>
    <col min="10" max="10" width="8.3984375" style="845" customWidth="1"/>
    <col min="11" max="11" width="12.19921875" style="845" customWidth="1"/>
    <col min="12" max="12" width="10.8984375" style="845" bestFit="1" customWidth="1"/>
    <col min="13" max="13" width="9" style="845"/>
    <col min="14" max="14" width="11.09765625" style="845" bestFit="1" customWidth="1"/>
    <col min="15" max="15" width="9" style="845"/>
    <col min="16" max="16" width="12.5" style="845" bestFit="1" customWidth="1"/>
    <col min="17" max="16384" width="9" style="845"/>
  </cols>
  <sheetData>
    <row r="1" spans="1:12" s="844" customFormat="1" ht="22.5" customHeight="1"/>
    <row r="2" spans="1:12" ht="12.6" customHeight="1"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</row>
    <row r="3" spans="1:12">
      <c r="A3" s="2048" t="s">
        <v>588</v>
      </c>
      <c r="B3" s="2048"/>
      <c r="C3" s="2048"/>
      <c r="D3" s="2048"/>
      <c r="E3" s="2048"/>
      <c r="F3" s="2048"/>
      <c r="G3" s="2048"/>
      <c r="H3" s="2048"/>
      <c r="I3" s="2048"/>
      <c r="J3" s="2048"/>
      <c r="K3" s="2048"/>
      <c r="L3" s="2048"/>
    </row>
    <row r="4" spans="1:12">
      <c r="A4" s="2048" t="s">
        <v>589</v>
      </c>
      <c r="B4" s="2048"/>
      <c r="C4" s="2048"/>
      <c r="D4" s="2048"/>
      <c r="E4" s="2048"/>
      <c r="F4" s="2048"/>
      <c r="G4" s="2048"/>
      <c r="H4" s="2048"/>
      <c r="I4" s="2048"/>
      <c r="J4" s="2048"/>
      <c r="K4" s="2048"/>
      <c r="L4" s="2048"/>
    </row>
    <row r="6" spans="1:12">
      <c r="A6" s="845" t="s">
        <v>590</v>
      </c>
      <c r="B6" s="845" t="s">
        <v>145</v>
      </c>
      <c r="D6" s="845" t="s">
        <v>146</v>
      </c>
      <c r="E6" s="846" t="s">
        <v>1343</v>
      </c>
      <c r="F6" s="847"/>
      <c r="G6" s="847"/>
      <c r="H6" s="848"/>
      <c r="I6" s="848"/>
      <c r="J6" s="848"/>
      <c r="K6" s="848"/>
      <c r="L6" s="848"/>
    </row>
    <row r="7" spans="1:12">
      <c r="A7" s="845" t="s">
        <v>592</v>
      </c>
      <c r="B7" s="845" t="s">
        <v>147</v>
      </c>
      <c r="D7" s="845" t="s">
        <v>146</v>
      </c>
      <c r="E7" s="849" t="s">
        <v>1048</v>
      </c>
      <c r="F7" s="850"/>
      <c r="G7" s="850"/>
      <c r="H7" s="850"/>
      <c r="I7" s="850"/>
      <c r="J7" s="850"/>
      <c r="K7" s="848"/>
      <c r="L7" s="848"/>
    </row>
    <row r="8" spans="1:12">
      <c r="A8" s="845" t="s">
        <v>594</v>
      </c>
      <c r="B8" s="845" t="s">
        <v>192</v>
      </c>
      <c r="D8" s="845" t="s">
        <v>146</v>
      </c>
      <c r="E8" s="851" t="str">
        <f>ข้อมูลเบื้องต้น!D37</f>
        <v>นายสุรเดช  คิดการงาน</v>
      </c>
      <c r="F8" s="850"/>
      <c r="G8" s="850"/>
      <c r="H8" s="850"/>
      <c r="I8" s="850"/>
      <c r="J8" s="852" t="s">
        <v>596</v>
      </c>
      <c r="K8" s="853" t="str">
        <f>ข้อมูลเบื้องต้น!N37</f>
        <v>ผอส.04244</v>
      </c>
      <c r="L8" s="850"/>
    </row>
    <row r="9" spans="1:12">
      <c r="A9" s="845" t="s">
        <v>597</v>
      </c>
      <c r="B9" s="845" t="s">
        <v>193</v>
      </c>
      <c r="D9" s="845" t="s">
        <v>146</v>
      </c>
      <c r="E9" s="853" t="s">
        <v>233</v>
      </c>
      <c r="F9" s="850"/>
      <c r="G9" s="850"/>
      <c r="H9" s="850"/>
      <c r="I9" s="850"/>
      <c r="J9" s="850"/>
      <c r="K9" s="850"/>
      <c r="L9" s="850"/>
    </row>
    <row r="10" spans="1:12">
      <c r="A10" s="845" t="s">
        <v>599</v>
      </c>
      <c r="B10" s="845" t="s">
        <v>149</v>
      </c>
      <c r="D10" s="845" t="s">
        <v>146</v>
      </c>
      <c r="E10" s="877">
        <f>L39</f>
        <v>30</v>
      </c>
      <c r="F10" s="848" t="s">
        <v>150</v>
      </c>
      <c r="I10" s="848"/>
      <c r="J10" s="848"/>
      <c r="K10" s="848"/>
      <c r="L10" s="848"/>
    </row>
    <row r="11" spans="1:12">
      <c r="A11" s="845" t="s">
        <v>600</v>
      </c>
      <c r="B11" s="845" t="s">
        <v>190</v>
      </c>
      <c r="D11" s="845" t="s">
        <v>146</v>
      </c>
      <c r="E11" s="854" t="s">
        <v>151</v>
      </c>
      <c r="F11" s="848"/>
      <c r="G11" s="848"/>
      <c r="H11" s="848"/>
      <c r="I11" s="848"/>
      <c r="J11" s="848"/>
      <c r="K11" s="848"/>
      <c r="L11" s="848"/>
    </row>
    <row r="12" spans="1:12">
      <c r="A12" s="845" t="s">
        <v>602</v>
      </c>
      <c r="B12" s="845" t="s">
        <v>191</v>
      </c>
      <c r="D12" s="845" t="s">
        <v>146</v>
      </c>
      <c r="E12" s="854" t="s">
        <v>234</v>
      </c>
      <c r="F12" s="848"/>
      <c r="G12" s="848"/>
      <c r="H12" s="848"/>
      <c r="I12" s="848"/>
      <c r="J12" s="848"/>
      <c r="K12" s="848"/>
      <c r="L12" s="848"/>
    </row>
    <row r="13" spans="1:12">
      <c r="A13" s="848"/>
      <c r="B13" s="848"/>
      <c r="C13" s="848"/>
      <c r="D13" s="848"/>
      <c r="E13" s="848"/>
      <c r="F13" s="848"/>
      <c r="G13" s="848"/>
      <c r="H13" s="848"/>
      <c r="I13" s="848"/>
      <c r="J13" s="848"/>
      <c r="K13" s="848"/>
      <c r="L13" s="848"/>
    </row>
    <row r="15" spans="1:12">
      <c r="J15" s="855" t="s">
        <v>418</v>
      </c>
      <c r="K15" s="855" t="s">
        <v>404</v>
      </c>
      <c r="L15" s="855" t="s">
        <v>419</v>
      </c>
    </row>
    <row r="16" spans="1:12">
      <c r="A16" s="845" t="s">
        <v>605</v>
      </c>
      <c r="B16" s="845" t="s">
        <v>606</v>
      </c>
      <c r="J16" s="856">
        <f>+J17-J18</f>
        <v>0</v>
      </c>
      <c r="K16" s="857">
        <f>+K17-K18</f>
        <v>105660</v>
      </c>
      <c r="L16" s="857">
        <f>+L17-L18</f>
        <v>389551.22438241949</v>
      </c>
    </row>
    <row r="17" spans="1:12">
      <c r="A17" s="845" t="s">
        <v>607</v>
      </c>
      <c r="B17" s="845" t="s">
        <v>610</v>
      </c>
      <c r="J17" s="856">
        <v>0</v>
      </c>
      <c r="K17" s="857">
        <f>L49</f>
        <v>173340</v>
      </c>
      <c r="L17" s="857">
        <f>L49*L46</f>
        <v>639076.36981306633</v>
      </c>
    </row>
    <row r="18" spans="1:12">
      <c r="A18" s="845" t="s">
        <v>608</v>
      </c>
      <c r="B18" s="845" t="s">
        <v>609</v>
      </c>
      <c r="J18" s="856">
        <v>0</v>
      </c>
      <c r="K18" s="857">
        <f>L49-L51</f>
        <v>67680</v>
      </c>
      <c r="L18" s="857">
        <f>(L49-L51)*L46</f>
        <v>249525.14543064687</v>
      </c>
    </row>
    <row r="19" spans="1:12">
      <c r="A19" s="845" t="s">
        <v>611</v>
      </c>
      <c r="B19" s="845" t="s">
        <v>612</v>
      </c>
      <c r="J19" s="858"/>
      <c r="K19" s="859">
        <f>45900*L39</f>
        <v>1377000</v>
      </c>
      <c r="L19" s="860" t="s">
        <v>382</v>
      </c>
    </row>
    <row r="20" spans="1:12">
      <c r="A20" s="845" t="s">
        <v>613</v>
      </c>
      <c r="B20" s="845" t="s">
        <v>614</v>
      </c>
      <c r="J20" s="858"/>
      <c r="K20" s="856">
        <f>+K19/L16</f>
        <v>3.5348367911897758</v>
      </c>
      <c r="L20" s="860" t="s">
        <v>604</v>
      </c>
    </row>
    <row r="21" spans="1:12">
      <c r="A21" s="845" t="s">
        <v>615</v>
      </c>
      <c r="B21" s="845" t="s">
        <v>616</v>
      </c>
    </row>
    <row r="22" spans="1:12">
      <c r="B22" s="1328" t="s">
        <v>1229</v>
      </c>
      <c r="C22" s="848"/>
      <c r="D22" s="848"/>
      <c r="E22" s="848"/>
      <c r="F22" s="848"/>
      <c r="G22" s="848"/>
      <c r="H22" s="848"/>
      <c r="I22" s="848"/>
      <c r="J22" s="848"/>
      <c r="K22" s="848"/>
      <c r="L22" s="848"/>
    </row>
    <row r="23" spans="1:12">
      <c r="B23" s="848"/>
      <c r="C23" s="848"/>
      <c r="D23" s="848"/>
      <c r="E23" s="848"/>
      <c r="F23" s="848"/>
      <c r="G23" s="848"/>
      <c r="H23" s="848"/>
      <c r="I23" s="848"/>
      <c r="J23" s="848"/>
      <c r="K23" s="848"/>
      <c r="L23" s="848"/>
    </row>
    <row r="24" spans="1:12">
      <c r="B24" s="848"/>
      <c r="C24" s="848"/>
      <c r="D24" s="848"/>
      <c r="E24" s="848"/>
      <c r="F24" s="848"/>
      <c r="G24" s="848"/>
      <c r="H24" s="848"/>
      <c r="I24" s="848"/>
      <c r="J24" s="848"/>
      <c r="K24" s="848"/>
      <c r="L24" s="848"/>
    </row>
    <row r="25" spans="1:12">
      <c r="B25" s="848"/>
      <c r="C25" s="848"/>
      <c r="D25" s="848"/>
      <c r="E25" s="848"/>
      <c r="F25" s="848"/>
      <c r="G25" s="848"/>
      <c r="H25" s="848"/>
      <c r="I25" s="848"/>
      <c r="J25" s="848"/>
      <c r="K25" s="848"/>
      <c r="L25" s="848"/>
    </row>
    <row r="26" spans="1:12">
      <c r="B26" s="848"/>
      <c r="C26" s="848"/>
      <c r="D26" s="848"/>
      <c r="E26" s="848"/>
      <c r="F26" s="848"/>
      <c r="G26" s="848"/>
      <c r="H26" s="848"/>
      <c r="I26" s="848"/>
      <c r="J26" s="848"/>
      <c r="K26" s="848"/>
      <c r="L26" s="848"/>
    </row>
    <row r="27" spans="1:12">
      <c r="B27" s="848"/>
      <c r="C27" s="848"/>
      <c r="D27" s="848"/>
      <c r="E27" s="848"/>
      <c r="F27" s="848"/>
      <c r="G27" s="848"/>
      <c r="H27" s="848"/>
      <c r="I27" s="848"/>
      <c r="J27" s="848"/>
      <c r="K27" s="848"/>
      <c r="L27" s="848"/>
    </row>
    <row r="28" spans="1:12">
      <c r="B28" s="848"/>
      <c r="C28" s="848"/>
      <c r="D28" s="848"/>
      <c r="E28" s="848"/>
      <c r="F28" s="848"/>
      <c r="G28" s="848"/>
      <c r="H28" s="848"/>
      <c r="I28" s="848"/>
      <c r="J28" s="848"/>
      <c r="K28" s="848"/>
      <c r="L28" s="848"/>
    </row>
    <row r="29" spans="1:12">
      <c r="B29" s="848"/>
      <c r="C29" s="848"/>
      <c r="D29" s="848"/>
      <c r="E29" s="848"/>
      <c r="F29" s="848"/>
      <c r="G29" s="848"/>
      <c r="H29" s="848"/>
      <c r="I29" s="848"/>
      <c r="J29" s="848"/>
      <c r="K29" s="848"/>
      <c r="L29" s="848"/>
    </row>
    <row r="30" spans="1:12">
      <c r="B30" s="848"/>
      <c r="C30" s="848"/>
      <c r="D30" s="848"/>
      <c r="E30" s="848"/>
      <c r="F30" s="848"/>
      <c r="G30" s="848"/>
      <c r="H30" s="848"/>
      <c r="I30" s="848"/>
      <c r="J30" s="848"/>
      <c r="K30" s="848"/>
      <c r="L30" s="848"/>
    </row>
    <row r="31" spans="1:12">
      <c r="B31" s="848"/>
      <c r="C31" s="848"/>
      <c r="D31" s="848"/>
      <c r="E31" s="848"/>
      <c r="F31" s="848"/>
      <c r="G31" s="848"/>
      <c r="H31" s="848"/>
      <c r="I31" s="848"/>
      <c r="J31" s="848"/>
      <c r="K31" s="848"/>
      <c r="L31" s="848"/>
    </row>
    <row r="32" spans="1:12">
      <c r="B32" s="848"/>
      <c r="C32" s="848"/>
      <c r="D32" s="848"/>
      <c r="E32" s="848"/>
      <c r="F32" s="848"/>
      <c r="G32" s="848"/>
      <c r="H32" s="848"/>
      <c r="I32" s="848"/>
      <c r="J32" s="848"/>
      <c r="K32" s="848"/>
      <c r="L32" s="848"/>
    </row>
    <row r="33" spans="1:14">
      <c r="A33" s="845" t="s">
        <v>617</v>
      </c>
      <c r="B33" s="845" t="s">
        <v>618</v>
      </c>
    </row>
    <row r="34" spans="1:14">
      <c r="B34" s="848" t="s">
        <v>218</v>
      </c>
      <c r="C34" s="848"/>
      <c r="D34" s="848"/>
      <c r="E34" s="848"/>
      <c r="F34" s="848"/>
      <c r="G34" s="848"/>
      <c r="H34" s="848"/>
      <c r="I34" s="848"/>
      <c r="J34" s="848"/>
      <c r="K34" s="848"/>
      <c r="L34" s="848"/>
    </row>
    <row r="35" spans="1:14">
      <c r="B35" s="848"/>
      <c r="C35" s="848"/>
      <c r="D35" s="848"/>
      <c r="E35" s="848"/>
      <c r="F35" s="848"/>
      <c r="G35" s="848"/>
      <c r="H35" s="848"/>
      <c r="I35" s="848"/>
      <c r="J35" s="848"/>
      <c r="K35" s="848"/>
      <c r="L35" s="848"/>
    </row>
    <row r="36" spans="1:14">
      <c r="A36" s="845" t="s">
        <v>619</v>
      </c>
      <c r="B36" s="845" t="s">
        <v>620</v>
      </c>
    </row>
    <row r="37" spans="1:14">
      <c r="B37" s="848"/>
      <c r="C37" s="848"/>
      <c r="D37" s="861"/>
      <c r="E37" s="848"/>
      <c r="F37" s="848"/>
      <c r="G37" s="848"/>
      <c r="H37" s="848"/>
      <c r="I37" s="861"/>
      <c r="J37" s="848"/>
      <c r="K37" s="848"/>
      <c r="L37" s="850"/>
    </row>
    <row r="38" spans="1:14">
      <c r="B38" s="2051" t="s">
        <v>155</v>
      </c>
      <c r="C38" s="2052"/>
      <c r="D38" s="2052"/>
      <c r="E38" s="2052"/>
      <c r="F38" s="2052"/>
      <c r="G38" s="2052"/>
      <c r="H38" s="2052"/>
      <c r="I38" s="2053"/>
      <c r="J38" s="862" t="s">
        <v>400</v>
      </c>
      <c r="K38" s="862" t="s">
        <v>156</v>
      </c>
      <c r="L38" s="1325" t="s">
        <v>364</v>
      </c>
    </row>
    <row r="39" spans="1:14">
      <c r="B39" s="2057" t="s">
        <v>219</v>
      </c>
      <c r="C39" s="2058"/>
      <c r="D39" s="2058"/>
      <c r="E39" s="2058"/>
      <c r="F39" s="2058"/>
      <c r="G39" s="2058"/>
      <c r="H39" s="2059"/>
      <c r="I39" s="2060"/>
      <c r="J39" s="863" t="s">
        <v>150</v>
      </c>
      <c r="K39" s="864" t="s">
        <v>157</v>
      </c>
      <c r="L39" s="878">
        <v>30</v>
      </c>
    </row>
    <row r="40" spans="1:14">
      <c r="B40" s="2046" t="s">
        <v>251</v>
      </c>
      <c r="C40" s="2047"/>
      <c r="D40" s="2047"/>
      <c r="E40" s="2047"/>
      <c r="F40" s="2047"/>
      <c r="G40" s="2047"/>
      <c r="H40" s="2049"/>
      <c r="I40" s="2050"/>
      <c r="J40" s="865" t="s">
        <v>221</v>
      </c>
      <c r="K40" s="864" t="s">
        <v>230</v>
      </c>
      <c r="L40" s="879">
        <f>3.21*L39</f>
        <v>96.3</v>
      </c>
      <c r="N40" s="1327"/>
    </row>
    <row r="41" spans="1:14">
      <c r="B41" s="2046" t="s">
        <v>252</v>
      </c>
      <c r="C41" s="2047"/>
      <c r="D41" s="2047"/>
      <c r="E41" s="2047"/>
      <c r="F41" s="2047"/>
      <c r="G41" s="2047"/>
      <c r="H41" s="2049"/>
      <c r="I41" s="2050"/>
      <c r="J41" s="865" t="s">
        <v>221</v>
      </c>
      <c r="K41" s="864" t="s">
        <v>231</v>
      </c>
      <c r="L41" s="880">
        <f>1.88*L39</f>
        <v>56.4</v>
      </c>
      <c r="N41" s="1327"/>
    </row>
    <row r="42" spans="1:14">
      <c r="B42" s="2046" t="s">
        <v>222</v>
      </c>
      <c r="C42" s="2047"/>
      <c r="D42" s="2047"/>
      <c r="E42" s="2047"/>
      <c r="F42" s="2047"/>
      <c r="G42" s="2047"/>
      <c r="H42" s="2049"/>
      <c r="I42" s="2050"/>
      <c r="J42" s="865" t="s">
        <v>160</v>
      </c>
      <c r="K42" s="864" t="s">
        <v>176</v>
      </c>
      <c r="L42" s="866">
        <v>8</v>
      </c>
      <c r="N42" s="881"/>
    </row>
    <row r="43" spans="1:14">
      <c r="B43" s="2046" t="s">
        <v>253</v>
      </c>
      <c r="C43" s="2047"/>
      <c r="D43" s="2047"/>
      <c r="E43" s="2047"/>
      <c r="F43" s="2047"/>
      <c r="G43" s="2047"/>
      <c r="H43" s="1323"/>
      <c r="I43" s="1324"/>
      <c r="J43" s="865" t="s">
        <v>180</v>
      </c>
      <c r="K43" s="864" t="s">
        <v>254</v>
      </c>
      <c r="L43" s="866">
        <v>90</v>
      </c>
      <c r="N43" s="881"/>
    </row>
    <row r="44" spans="1:14">
      <c r="B44" s="2046" t="s">
        <v>255</v>
      </c>
      <c r="C44" s="2047"/>
      <c r="D44" s="2047"/>
      <c r="E44" s="2047"/>
      <c r="F44" s="2047"/>
      <c r="G44" s="2047"/>
      <c r="H44" s="1323"/>
      <c r="I44" s="1324"/>
      <c r="J44" s="865" t="s">
        <v>180</v>
      </c>
      <c r="K44" s="864" t="s">
        <v>256</v>
      </c>
      <c r="L44" s="866">
        <v>60</v>
      </c>
      <c r="N44" s="881"/>
    </row>
    <row r="45" spans="1:14">
      <c r="B45" s="1321" t="s">
        <v>163</v>
      </c>
      <c r="C45" s="1322"/>
      <c r="D45" s="1322"/>
      <c r="E45" s="1322"/>
      <c r="F45" s="1322"/>
      <c r="G45" s="1322"/>
      <c r="H45" s="2049"/>
      <c r="I45" s="2050"/>
      <c r="J45" s="865" t="s">
        <v>164</v>
      </c>
      <c r="K45" s="864" t="s">
        <v>165</v>
      </c>
      <c r="L45" s="866">
        <v>250</v>
      </c>
      <c r="N45" s="881"/>
    </row>
    <row r="46" spans="1:14">
      <c r="B46" s="868" t="s">
        <v>166</v>
      </c>
      <c r="C46" s="869"/>
      <c r="D46" s="869"/>
      <c r="E46" s="869"/>
      <c r="F46" s="869"/>
      <c r="G46" s="869"/>
      <c r="H46" s="869"/>
      <c r="I46" s="870"/>
      <c r="J46" s="871" t="s">
        <v>382</v>
      </c>
      <c r="K46" s="871" t="s">
        <v>167</v>
      </c>
      <c r="L46" s="1329">
        <f>'ก.1 แผนอนุรักษ์ 3 ปีข้างหน้า'!D26</f>
        <v>3.6868372551809525</v>
      </c>
      <c r="N46" s="881"/>
    </row>
    <row r="47" spans="1:14">
      <c r="B47" s="848"/>
      <c r="C47" s="848"/>
      <c r="D47" s="848"/>
      <c r="E47" s="848"/>
      <c r="F47" s="848"/>
      <c r="G47" s="848"/>
      <c r="H47" s="848"/>
      <c r="I47" s="848"/>
      <c r="J47" s="861"/>
      <c r="K47" s="861"/>
      <c r="L47" s="848"/>
      <c r="N47" s="881"/>
    </row>
    <row r="48" spans="1:14">
      <c r="B48" s="2051" t="s">
        <v>168</v>
      </c>
      <c r="C48" s="2052"/>
      <c r="D48" s="2052"/>
      <c r="E48" s="2052"/>
      <c r="F48" s="2052"/>
      <c r="G48" s="2052"/>
      <c r="H48" s="2052"/>
      <c r="I48" s="2053"/>
      <c r="J48" s="862" t="s">
        <v>400</v>
      </c>
      <c r="K48" s="862" t="s">
        <v>156</v>
      </c>
      <c r="L48" s="1325" t="s">
        <v>364</v>
      </c>
      <c r="N48" s="881"/>
    </row>
    <row r="49" spans="1:16">
      <c r="B49" s="2054" t="s">
        <v>1050</v>
      </c>
      <c r="C49" s="2055"/>
      <c r="D49" s="2055"/>
      <c r="E49" s="2055"/>
      <c r="F49" s="2055"/>
      <c r="G49" s="2055"/>
      <c r="H49" s="2055"/>
      <c r="I49" s="2056"/>
      <c r="J49" s="864" t="s">
        <v>169</v>
      </c>
      <c r="K49" s="864" t="s">
        <v>170</v>
      </c>
      <c r="L49" s="882">
        <f>L40*L42*L43*L45/100</f>
        <v>173340</v>
      </c>
      <c r="N49" s="881"/>
    </row>
    <row r="50" spans="1:16">
      <c r="B50" s="2054" t="s">
        <v>1049</v>
      </c>
      <c r="C50" s="2055"/>
      <c r="D50" s="2055"/>
      <c r="E50" s="2055"/>
      <c r="F50" s="2055"/>
      <c r="G50" s="2055"/>
      <c r="H50" s="2055"/>
      <c r="I50" s="2056"/>
      <c r="J50" s="864" t="s">
        <v>169</v>
      </c>
      <c r="K50" s="864" t="s">
        <v>171</v>
      </c>
      <c r="L50" s="882">
        <f>L41*L42*L44*L45/100</f>
        <v>67680</v>
      </c>
      <c r="N50" s="881"/>
    </row>
    <row r="51" spans="1:16">
      <c r="B51" s="2046" t="s">
        <v>239</v>
      </c>
      <c r="C51" s="2047"/>
      <c r="D51" s="2047"/>
      <c r="E51" s="2047"/>
      <c r="F51" s="2047"/>
      <c r="G51" s="2047"/>
      <c r="H51" s="872"/>
      <c r="I51" s="873"/>
      <c r="J51" s="865" t="s">
        <v>169</v>
      </c>
      <c r="K51" s="865" t="s">
        <v>173</v>
      </c>
      <c r="L51" s="883">
        <f>L49-L50</f>
        <v>105660</v>
      </c>
      <c r="N51" s="881"/>
    </row>
    <row r="52" spans="1:16">
      <c r="B52" s="874" t="s">
        <v>174</v>
      </c>
      <c r="C52" s="848"/>
      <c r="D52" s="848"/>
      <c r="E52" s="848"/>
      <c r="F52" s="848"/>
      <c r="G52" s="848"/>
      <c r="H52" s="848"/>
      <c r="I52" s="875"/>
      <c r="J52" s="867" t="s">
        <v>419</v>
      </c>
      <c r="K52" s="867" t="s">
        <v>175</v>
      </c>
      <c r="L52" s="884">
        <f>L51*L46</f>
        <v>389551.22438241943</v>
      </c>
      <c r="N52" s="881"/>
    </row>
    <row r="53" spans="1:16">
      <c r="B53" s="868"/>
      <c r="C53" s="869"/>
      <c r="D53" s="869"/>
      <c r="E53" s="869"/>
      <c r="F53" s="869"/>
      <c r="G53" s="869"/>
      <c r="H53" s="869"/>
      <c r="I53" s="870"/>
      <c r="J53" s="876"/>
      <c r="K53" s="876"/>
      <c r="L53" s="876"/>
      <c r="P53" s="885"/>
    </row>
    <row r="54" spans="1:16">
      <c r="B54" s="848"/>
      <c r="C54" s="848"/>
      <c r="D54" s="848"/>
      <c r="E54" s="848"/>
      <c r="F54" s="848"/>
      <c r="G54" s="848"/>
      <c r="H54" s="848"/>
      <c r="I54" s="848"/>
      <c r="J54" s="848"/>
      <c r="K54" s="848"/>
      <c r="L54" s="848"/>
      <c r="P54" s="885"/>
    </row>
    <row r="55" spans="1:16">
      <c r="B55" s="848"/>
      <c r="C55" s="848"/>
      <c r="D55" s="848"/>
      <c r="E55" s="848"/>
      <c r="F55" s="848"/>
      <c r="G55" s="848"/>
      <c r="H55" s="848"/>
      <c r="I55" s="848"/>
      <c r="J55" s="848"/>
      <c r="K55" s="848"/>
      <c r="L55" s="848"/>
    </row>
    <row r="56" spans="1:16">
      <c r="B56" s="848"/>
      <c r="C56" s="848"/>
      <c r="D56" s="848"/>
      <c r="E56" s="848"/>
      <c r="F56" s="848"/>
      <c r="G56" s="848"/>
      <c r="H56" s="848"/>
      <c r="I56" s="848"/>
      <c r="J56" s="848"/>
      <c r="K56" s="848"/>
      <c r="L56" s="848"/>
    </row>
    <row r="57" spans="1:16">
      <c r="B57" s="848"/>
      <c r="C57" s="848"/>
      <c r="D57" s="848"/>
      <c r="E57" s="848"/>
      <c r="F57" s="848"/>
      <c r="G57" s="848"/>
      <c r="H57" s="848"/>
      <c r="I57" s="848"/>
      <c r="J57" s="848"/>
      <c r="K57" s="848"/>
      <c r="L57" s="848"/>
    </row>
    <row r="58" spans="1:16">
      <c r="B58" s="848"/>
      <c r="C58" s="848"/>
      <c r="D58" s="848"/>
      <c r="E58" s="848"/>
      <c r="F58" s="848"/>
      <c r="G58" s="848"/>
      <c r="H58" s="848"/>
      <c r="I58" s="848"/>
      <c r="J58" s="848"/>
      <c r="K58" s="848"/>
      <c r="L58" s="848"/>
    </row>
    <row r="59" spans="1:16">
      <c r="A59" s="886"/>
      <c r="B59" s="848"/>
      <c r="C59" s="848"/>
      <c r="D59" s="848"/>
      <c r="E59" s="848"/>
      <c r="F59" s="848"/>
      <c r="G59" s="848"/>
      <c r="H59" s="848"/>
      <c r="I59" s="848"/>
      <c r="J59" s="848"/>
      <c r="K59" s="848"/>
      <c r="L59" s="848"/>
    </row>
    <row r="60" spans="1:16" ht="20.25" customHeight="1">
      <c r="B60" s="848"/>
      <c r="C60" s="848"/>
      <c r="D60" s="848"/>
      <c r="E60" s="848"/>
      <c r="F60" s="848"/>
      <c r="G60" s="848"/>
      <c r="H60" s="848"/>
      <c r="I60" s="848"/>
      <c r="J60" s="848"/>
      <c r="K60" s="848"/>
    </row>
    <row r="61" spans="1:16" ht="14.25" customHeight="1">
      <c r="A61" s="2048"/>
      <c r="B61" s="2048"/>
      <c r="C61" s="2048"/>
      <c r="D61" s="2048"/>
      <c r="E61" s="2048"/>
      <c r="F61" s="2048"/>
      <c r="G61" s="2048"/>
      <c r="H61" s="2048"/>
      <c r="I61" s="2048"/>
      <c r="J61" s="2048"/>
      <c r="K61" s="2048"/>
      <c r="L61" s="2048"/>
    </row>
    <row r="62" spans="1:16" ht="14.25" customHeight="1">
      <c r="A62" s="1326"/>
      <c r="B62" s="1326"/>
      <c r="C62" s="1326"/>
      <c r="D62" s="1326"/>
      <c r="E62" s="1326"/>
      <c r="F62" s="1326"/>
      <c r="G62" s="1326"/>
      <c r="H62" s="1326"/>
      <c r="I62" s="1326"/>
      <c r="J62" s="1326"/>
      <c r="K62" s="1326"/>
      <c r="L62" s="1326"/>
    </row>
    <row r="63" spans="1:16" ht="14.25" customHeight="1">
      <c r="B63" s="848"/>
      <c r="C63" s="848"/>
      <c r="D63" s="848"/>
      <c r="E63" s="848"/>
      <c r="F63" s="848"/>
      <c r="G63" s="848"/>
      <c r="H63" s="848"/>
      <c r="I63" s="848"/>
      <c r="J63" s="848"/>
      <c r="K63" s="848"/>
      <c r="L63" s="848"/>
    </row>
    <row r="64" spans="1:16">
      <c r="A64" s="2048" t="s">
        <v>588</v>
      </c>
      <c r="B64" s="2048"/>
      <c r="C64" s="2048"/>
      <c r="D64" s="2048"/>
      <c r="E64" s="2048"/>
      <c r="F64" s="2048"/>
      <c r="G64" s="2048"/>
      <c r="H64" s="2048"/>
      <c r="I64" s="2048"/>
      <c r="J64" s="2048"/>
      <c r="K64" s="2048"/>
      <c r="L64" s="2048"/>
    </row>
    <row r="65" spans="1:12">
      <c r="A65" s="2048" t="s">
        <v>589</v>
      </c>
      <c r="B65" s="2048"/>
      <c r="C65" s="2048"/>
      <c r="D65" s="2048"/>
      <c r="E65" s="2048"/>
      <c r="F65" s="2048"/>
      <c r="G65" s="2048"/>
      <c r="H65" s="2048"/>
      <c r="I65" s="2048"/>
      <c r="J65" s="2048"/>
      <c r="K65" s="2048"/>
      <c r="L65" s="2048"/>
    </row>
    <row r="67" spans="1:12">
      <c r="A67" s="845" t="s">
        <v>590</v>
      </c>
      <c r="B67" s="845" t="s">
        <v>145</v>
      </c>
      <c r="D67" s="845" t="s">
        <v>146</v>
      </c>
      <c r="E67" s="846" t="s">
        <v>1344</v>
      </c>
      <c r="F67" s="847"/>
      <c r="G67" s="847"/>
      <c r="H67" s="848"/>
      <c r="I67" s="848"/>
      <c r="J67" s="848"/>
      <c r="K67" s="848"/>
      <c r="L67" s="848"/>
    </row>
    <row r="68" spans="1:12">
      <c r="A68" s="845" t="s">
        <v>592</v>
      </c>
      <c r="B68" s="845" t="s">
        <v>147</v>
      </c>
      <c r="D68" s="845" t="s">
        <v>146</v>
      </c>
      <c r="E68" s="849" t="s">
        <v>1048</v>
      </c>
      <c r="F68" s="850"/>
      <c r="G68" s="850"/>
      <c r="H68" s="850"/>
      <c r="I68" s="850"/>
      <c r="J68" s="850"/>
      <c r="K68" s="848"/>
      <c r="L68" s="848"/>
    </row>
    <row r="69" spans="1:12">
      <c r="A69" s="845" t="s">
        <v>594</v>
      </c>
      <c r="B69" s="845" t="s">
        <v>192</v>
      </c>
      <c r="D69" s="845" t="s">
        <v>146</v>
      </c>
      <c r="E69" s="851" t="str">
        <f>ข้อมูลเบื้องต้น!D39</f>
        <v>นายรัฐพล  ญาติมิตรหนุน</v>
      </c>
      <c r="F69" s="850"/>
      <c r="G69" s="850"/>
      <c r="H69" s="850"/>
      <c r="I69" s="850"/>
      <c r="J69" s="852" t="s">
        <v>596</v>
      </c>
      <c r="K69" s="853" t="str">
        <f>ข้อมูลเบื้องต้น!N39</f>
        <v>ผชอ.03430</v>
      </c>
      <c r="L69" s="850"/>
    </row>
    <row r="70" spans="1:12">
      <c r="A70" s="845" t="s">
        <v>597</v>
      </c>
      <c r="B70" s="845" t="s">
        <v>193</v>
      </c>
      <c r="D70" s="845" t="s">
        <v>146</v>
      </c>
      <c r="E70" s="853" t="s">
        <v>233</v>
      </c>
      <c r="F70" s="850"/>
      <c r="G70" s="850"/>
      <c r="H70" s="850"/>
      <c r="I70" s="850"/>
      <c r="J70" s="850"/>
      <c r="K70" s="850"/>
      <c r="L70" s="850"/>
    </row>
    <row r="71" spans="1:12">
      <c r="A71" s="845" t="s">
        <v>599</v>
      </c>
      <c r="B71" s="845" t="s">
        <v>149</v>
      </c>
      <c r="D71" s="845" t="s">
        <v>146</v>
      </c>
      <c r="E71" s="877">
        <f>L100</f>
        <v>30</v>
      </c>
      <c r="F71" s="848" t="s">
        <v>150</v>
      </c>
      <c r="I71" s="848"/>
      <c r="J71" s="848"/>
      <c r="K71" s="848"/>
      <c r="L71" s="848"/>
    </row>
    <row r="72" spans="1:12">
      <c r="A72" s="845" t="s">
        <v>600</v>
      </c>
      <c r="B72" s="845" t="s">
        <v>190</v>
      </c>
      <c r="D72" s="845" t="s">
        <v>146</v>
      </c>
      <c r="E72" s="854" t="s">
        <v>151</v>
      </c>
      <c r="F72" s="848"/>
      <c r="G72" s="848"/>
      <c r="H72" s="848"/>
      <c r="I72" s="848"/>
      <c r="J72" s="848"/>
      <c r="K72" s="848"/>
      <c r="L72" s="848"/>
    </row>
    <row r="73" spans="1:12">
      <c r="A73" s="845" t="s">
        <v>602</v>
      </c>
      <c r="B73" s="845" t="s">
        <v>191</v>
      </c>
      <c r="D73" s="845" t="s">
        <v>146</v>
      </c>
      <c r="E73" s="854" t="s">
        <v>234</v>
      </c>
      <c r="F73" s="848"/>
      <c r="G73" s="848"/>
      <c r="H73" s="848"/>
      <c r="I73" s="848"/>
      <c r="J73" s="848"/>
      <c r="K73" s="848"/>
      <c r="L73" s="848"/>
    </row>
    <row r="74" spans="1:12">
      <c r="A74" s="848"/>
      <c r="B74" s="848"/>
      <c r="C74" s="848"/>
      <c r="D74" s="848"/>
      <c r="E74" s="848"/>
      <c r="F74" s="848"/>
      <c r="G74" s="848"/>
      <c r="H74" s="848"/>
      <c r="I74" s="848"/>
      <c r="J74" s="848"/>
      <c r="K74" s="848"/>
      <c r="L74" s="848"/>
    </row>
    <row r="76" spans="1:12">
      <c r="J76" s="855" t="s">
        <v>418</v>
      </c>
      <c r="K76" s="855" t="s">
        <v>404</v>
      </c>
      <c r="L76" s="855" t="s">
        <v>419</v>
      </c>
    </row>
    <row r="77" spans="1:12">
      <c r="A77" s="845" t="s">
        <v>605</v>
      </c>
      <c r="B77" s="845" t="s">
        <v>606</v>
      </c>
      <c r="J77" s="856">
        <f>+J78-J79</f>
        <v>0</v>
      </c>
      <c r="K77" s="857">
        <f>+K78-K79</f>
        <v>88920</v>
      </c>
      <c r="L77" s="857">
        <f>+L78-L79</f>
        <v>327833.56873069028</v>
      </c>
    </row>
    <row r="78" spans="1:12">
      <c r="A78" s="845" t="s">
        <v>607</v>
      </c>
      <c r="B78" s="845" t="s">
        <v>610</v>
      </c>
      <c r="J78" s="856">
        <v>0</v>
      </c>
      <c r="K78" s="857">
        <f>L110</f>
        <v>156600</v>
      </c>
      <c r="L78" s="857">
        <f>L110*L107</f>
        <v>577358.71416133712</v>
      </c>
    </row>
    <row r="79" spans="1:12">
      <c r="A79" s="845" t="s">
        <v>608</v>
      </c>
      <c r="B79" s="845" t="s">
        <v>609</v>
      </c>
      <c r="J79" s="856">
        <v>0</v>
      </c>
      <c r="K79" s="857">
        <f>L110-L112</f>
        <v>67680</v>
      </c>
      <c r="L79" s="857">
        <f>(L110-L112)*L107</f>
        <v>249525.14543064687</v>
      </c>
    </row>
    <row r="80" spans="1:12">
      <c r="A80" s="845" t="s">
        <v>611</v>
      </c>
      <c r="B80" s="845" t="s">
        <v>612</v>
      </c>
      <c r="J80" s="858"/>
      <c r="K80" s="859">
        <f>45900*L100</f>
        <v>1377000</v>
      </c>
      <c r="L80" s="860" t="s">
        <v>382</v>
      </c>
    </row>
    <row r="81" spans="1:12">
      <c r="A81" s="845" t="s">
        <v>613</v>
      </c>
      <c r="B81" s="845" t="s">
        <v>614</v>
      </c>
      <c r="J81" s="858"/>
      <c r="K81" s="856">
        <f>+K80/L77</f>
        <v>4.2003020170615359</v>
      </c>
      <c r="L81" s="860" t="s">
        <v>604</v>
      </c>
    </row>
    <row r="82" spans="1:12">
      <c r="A82" s="845" t="s">
        <v>615</v>
      </c>
      <c r="B82" s="845" t="s">
        <v>616</v>
      </c>
    </row>
    <row r="83" spans="1:12">
      <c r="B83" s="1328" t="s">
        <v>1230</v>
      </c>
      <c r="C83" s="848"/>
      <c r="D83" s="848"/>
      <c r="E83" s="848"/>
      <c r="F83" s="848"/>
      <c r="G83" s="848"/>
      <c r="H83" s="848"/>
      <c r="I83" s="848"/>
      <c r="J83" s="848"/>
      <c r="K83" s="848"/>
      <c r="L83" s="848"/>
    </row>
    <row r="84" spans="1:12">
      <c r="B84" s="848"/>
      <c r="C84" s="848"/>
      <c r="D84" s="848"/>
      <c r="E84" s="848"/>
      <c r="F84" s="848"/>
      <c r="G84" s="848"/>
      <c r="H84" s="848"/>
      <c r="I84" s="848"/>
      <c r="J84" s="848"/>
      <c r="K84" s="848"/>
      <c r="L84" s="848"/>
    </row>
    <row r="85" spans="1:12">
      <c r="B85" s="848"/>
      <c r="C85" s="848"/>
      <c r="D85" s="848"/>
      <c r="E85" s="848"/>
      <c r="F85" s="848"/>
      <c r="G85" s="848"/>
      <c r="H85" s="848"/>
      <c r="I85" s="848"/>
      <c r="J85" s="848"/>
      <c r="K85" s="848"/>
      <c r="L85" s="848"/>
    </row>
    <row r="86" spans="1:12">
      <c r="B86" s="848"/>
      <c r="C86" s="848"/>
      <c r="D86" s="848"/>
      <c r="E86" s="848"/>
      <c r="F86" s="848"/>
      <c r="G86" s="848"/>
      <c r="H86" s="848"/>
      <c r="I86" s="848"/>
      <c r="J86" s="848"/>
      <c r="K86" s="848"/>
      <c r="L86" s="848"/>
    </row>
    <row r="87" spans="1:12">
      <c r="B87" s="848"/>
      <c r="C87" s="848"/>
      <c r="D87" s="848"/>
      <c r="E87" s="848"/>
      <c r="F87" s="848"/>
      <c r="G87" s="848"/>
      <c r="H87" s="848"/>
      <c r="I87" s="848"/>
      <c r="J87" s="848"/>
      <c r="K87" s="848"/>
      <c r="L87" s="848"/>
    </row>
    <row r="88" spans="1:12">
      <c r="B88" s="848"/>
      <c r="C88" s="848"/>
      <c r="D88" s="848"/>
      <c r="E88" s="848"/>
      <c r="F88" s="848"/>
      <c r="G88" s="848"/>
      <c r="H88" s="848"/>
      <c r="I88" s="848"/>
      <c r="J88" s="848"/>
      <c r="K88" s="848"/>
      <c r="L88" s="848"/>
    </row>
    <row r="89" spans="1:12">
      <c r="B89" s="848"/>
      <c r="C89" s="848"/>
      <c r="D89" s="848"/>
      <c r="E89" s="848"/>
      <c r="F89" s="848"/>
      <c r="G89" s="848"/>
      <c r="H89" s="848"/>
      <c r="I89" s="848"/>
      <c r="J89" s="848"/>
      <c r="K89" s="848"/>
      <c r="L89" s="848"/>
    </row>
    <row r="90" spans="1:12">
      <c r="B90" s="848"/>
      <c r="C90" s="848"/>
      <c r="D90" s="848"/>
      <c r="E90" s="848"/>
      <c r="F90" s="848"/>
      <c r="G90" s="848"/>
      <c r="H90" s="848"/>
      <c r="I90" s="848"/>
      <c r="J90" s="848"/>
      <c r="K90" s="848"/>
      <c r="L90" s="848"/>
    </row>
    <row r="91" spans="1:12">
      <c r="B91" s="848"/>
      <c r="C91" s="848"/>
      <c r="D91" s="848"/>
      <c r="E91" s="848"/>
      <c r="F91" s="848"/>
      <c r="G91" s="848"/>
      <c r="H91" s="848"/>
      <c r="I91" s="848"/>
      <c r="J91" s="848"/>
      <c r="K91" s="848"/>
      <c r="L91" s="848"/>
    </row>
    <row r="92" spans="1:12">
      <c r="B92" s="848"/>
      <c r="C92" s="848"/>
      <c r="D92" s="848"/>
      <c r="E92" s="848"/>
      <c r="F92" s="848"/>
      <c r="G92" s="848"/>
      <c r="H92" s="848"/>
      <c r="I92" s="848"/>
      <c r="J92" s="848"/>
      <c r="K92" s="848"/>
      <c r="L92" s="848"/>
    </row>
    <row r="93" spans="1:12">
      <c r="B93" s="848"/>
      <c r="C93" s="848"/>
      <c r="D93" s="848"/>
      <c r="E93" s="848"/>
      <c r="F93" s="848"/>
      <c r="G93" s="848"/>
      <c r="H93" s="848"/>
      <c r="I93" s="848"/>
      <c r="J93" s="848"/>
      <c r="K93" s="848"/>
      <c r="L93" s="848"/>
    </row>
    <row r="94" spans="1:12">
      <c r="A94" s="845" t="s">
        <v>617</v>
      </c>
      <c r="B94" s="845" t="s">
        <v>618</v>
      </c>
    </row>
    <row r="95" spans="1:12">
      <c r="B95" s="848" t="s">
        <v>218</v>
      </c>
      <c r="C95" s="848"/>
      <c r="D95" s="848"/>
      <c r="E95" s="848"/>
      <c r="F95" s="848"/>
      <c r="G95" s="848"/>
      <c r="H95" s="848"/>
      <c r="I95" s="848"/>
      <c r="J95" s="848"/>
      <c r="K95" s="848"/>
      <c r="L95" s="848"/>
    </row>
    <row r="96" spans="1:12">
      <c r="B96" s="848"/>
      <c r="C96" s="848"/>
      <c r="D96" s="848"/>
      <c r="E96" s="848"/>
      <c r="F96" s="848"/>
      <c r="G96" s="848"/>
      <c r="H96" s="848"/>
      <c r="I96" s="848"/>
      <c r="J96" s="848"/>
      <c r="K96" s="848"/>
      <c r="L96" s="848"/>
    </row>
    <row r="97" spans="1:14">
      <c r="A97" s="845" t="s">
        <v>619</v>
      </c>
      <c r="B97" s="845" t="s">
        <v>620</v>
      </c>
    </row>
    <row r="98" spans="1:14">
      <c r="B98" s="848"/>
      <c r="C98" s="848"/>
      <c r="D98" s="861"/>
      <c r="E98" s="848"/>
      <c r="F98" s="848"/>
      <c r="G98" s="848"/>
      <c r="H98" s="848"/>
      <c r="I98" s="861"/>
      <c r="J98" s="848"/>
      <c r="K98" s="848"/>
      <c r="L98" s="850"/>
    </row>
    <row r="99" spans="1:14">
      <c r="B99" s="2051" t="s">
        <v>155</v>
      </c>
      <c r="C99" s="2052"/>
      <c r="D99" s="2052"/>
      <c r="E99" s="2052"/>
      <c r="F99" s="2052"/>
      <c r="G99" s="2052"/>
      <c r="H99" s="2052"/>
      <c r="I99" s="2053"/>
      <c r="J99" s="862" t="s">
        <v>400</v>
      </c>
      <c r="K99" s="862" t="s">
        <v>156</v>
      </c>
      <c r="L99" s="1325" t="s">
        <v>364</v>
      </c>
    </row>
    <row r="100" spans="1:14">
      <c r="B100" s="2057" t="s">
        <v>219</v>
      </c>
      <c r="C100" s="2058"/>
      <c r="D100" s="2058"/>
      <c r="E100" s="2058"/>
      <c r="F100" s="2058"/>
      <c r="G100" s="2058"/>
      <c r="H100" s="2059"/>
      <c r="I100" s="2060"/>
      <c r="J100" s="863" t="s">
        <v>150</v>
      </c>
      <c r="K100" s="864" t="s">
        <v>157</v>
      </c>
      <c r="L100" s="878">
        <v>30</v>
      </c>
    </row>
    <row r="101" spans="1:14">
      <c r="B101" s="2046" t="s">
        <v>251</v>
      </c>
      <c r="C101" s="2047"/>
      <c r="D101" s="2047"/>
      <c r="E101" s="2047"/>
      <c r="F101" s="2047"/>
      <c r="G101" s="2047"/>
      <c r="H101" s="2049"/>
      <c r="I101" s="2050"/>
      <c r="J101" s="865" t="s">
        <v>221</v>
      </c>
      <c r="K101" s="864" t="s">
        <v>230</v>
      </c>
      <c r="L101" s="879">
        <f>2.9*L100</f>
        <v>87</v>
      </c>
      <c r="N101" s="1327"/>
    </row>
    <row r="102" spans="1:14">
      <c r="B102" s="2046" t="s">
        <v>252</v>
      </c>
      <c r="C102" s="2047"/>
      <c r="D102" s="2047"/>
      <c r="E102" s="2047"/>
      <c r="F102" s="2047"/>
      <c r="G102" s="2047"/>
      <c r="H102" s="2049"/>
      <c r="I102" s="2050"/>
      <c r="J102" s="865" t="s">
        <v>221</v>
      </c>
      <c r="K102" s="864" t="s">
        <v>231</v>
      </c>
      <c r="L102" s="880">
        <f>1.88*L100</f>
        <v>56.4</v>
      </c>
      <c r="N102" s="1327"/>
    </row>
    <row r="103" spans="1:14">
      <c r="B103" s="2046" t="s">
        <v>222</v>
      </c>
      <c r="C103" s="2047"/>
      <c r="D103" s="2047"/>
      <c r="E103" s="2047"/>
      <c r="F103" s="2047"/>
      <c r="G103" s="2047"/>
      <c r="H103" s="2049"/>
      <c r="I103" s="2050"/>
      <c r="J103" s="865" t="s">
        <v>160</v>
      </c>
      <c r="K103" s="864" t="s">
        <v>176</v>
      </c>
      <c r="L103" s="866">
        <v>8</v>
      </c>
      <c r="N103" s="881"/>
    </row>
    <row r="104" spans="1:14">
      <c r="B104" s="2046" t="s">
        <v>253</v>
      </c>
      <c r="C104" s="2047"/>
      <c r="D104" s="2047"/>
      <c r="E104" s="2047"/>
      <c r="F104" s="2047"/>
      <c r="G104" s="2047"/>
      <c r="H104" s="1323"/>
      <c r="I104" s="1324"/>
      <c r="J104" s="865" t="s">
        <v>180</v>
      </c>
      <c r="K104" s="864" t="s">
        <v>254</v>
      </c>
      <c r="L104" s="866">
        <v>90</v>
      </c>
      <c r="N104" s="881"/>
    </row>
    <row r="105" spans="1:14">
      <c r="B105" s="2046" t="s">
        <v>255</v>
      </c>
      <c r="C105" s="2047"/>
      <c r="D105" s="2047"/>
      <c r="E105" s="2047"/>
      <c r="F105" s="2047"/>
      <c r="G105" s="2047"/>
      <c r="H105" s="1323"/>
      <c r="I105" s="1324"/>
      <c r="J105" s="865" t="s">
        <v>180</v>
      </c>
      <c r="K105" s="864" t="s">
        <v>256</v>
      </c>
      <c r="L105" s="866">
        <v>60</v>
      </c>
      <c r="N105" s="881"/>
    </row>
    <row r="106" spans="1:14">
      <c r="B106" s="1321" t="s">
        <v>163</v>
      </c>
      <c r="C106" s="1322"/>
      <c r="D106" s="1322"/>
      <c r="E106" s="1322"/>
      <c r="F106" s="1322"/>
      <c r="G106" s="1322"/>
      <c r="H106" s="2049"/>
      <c r="I106" s="2050"/>
      <c r="J106" s="865" t="s">
        <v>164</v>
      </c>
      <c r="K106" s="864" t="s">
        <v>165</v>
      </c>
      <c r="L106" s="866">
        <v>250</v>
      </c>
      <c r="N106" s="881"/>
    </row>
    <row r="107" spans="1:14">
      <c r="B107" s="868" t="s">
        <v>166</v>
      </c>
      <c r="C107" s="869"/>
      <c r="D107" s="869"/>
      <c r="E107" s="869"/>
      <c r="F107" s="869"/>
      <c r="G107" s="869"/>
      <c r="H107" s="869"/>
      <c r="I107" s="870"/>
      <c r="J107" s="871" t="s">
        <v>382</v>
      </c>
      <c r="K107" s="871" t="s">
        <v>167</v>
      </c>
      <c r="L107" s="1329">
        <f>L46</f>
        <v>3.6868372551809525</v>
      </c>
      <c r="N107" s="881"/>
    </row>
    <row r="108" spans="1:14">
      <c r="B108" s="848"/>
      <c r="C108" s="848"/>
      <c r="D108" s="848"/>
      <c r="E108" s="848"/>
      <c r="F108" s="848"/>
      <c r="G108" s="848"/>
      <c r="H108" s="848"/>
      <c r="I108" s="848"/>
      <c r="J108" s="861"/>
      <c r="K108" s="861"/>
      <c r="L108" s="848"/>
      <c r="N108" s="881"/>
    </row>
    <row r="109" spans="1:14">
      <c r="B109" s="2051" t="s">
        <v>168</v>
      </c>
      <c r="C109" s="2052"/>
      <c r="D109" s="2052"/>
      <c r="E109" s="2052"/>
      <c r="F109" s="2052"/>
      <c r="G109" s="2052"/>
      <c r="H109" s="2052"/>
      <c r="I109" s="2053"/>
      <c r="J109" s="862" t="s">
        <v>400</v>
      </c>
      <c r="K109" s="862" t="s">
        <v>156</v>
      </c>
      <c r="L109" s="1325" t="s">
        <v>364</v>
      </c>
      <c r="N109" s="881"/>
    </row>
    <row r="110" spans="1:14">
      <c r="B110" s="2054" t="s">
        <v>1050</v>
      </c>
      <c r="C110" s="2055"/>
      <c r="D110" s="2055"/>
      <c r="E110" s="2055"/>
      <c r="F110" s="2055"/>
      <c r="G110" s="2055"/>
      <c r="H110" s="2055"/>
      <c r="I110" s="2056"/>
      <c r="J110" s="864" t="s">
        <v>169</v>
      </c>
      <c r="K110" s="864" t="s">
        <v>170</v>
      </c>
      <c r="L110" s="882">
        <f>L101*L103*L104*L106/100</f>
        <v>156600</v>
      </c>
      <c r="N110" s="881"/>
    </row>
    <row r="111" spans="1:14">
      <c r="B111" s="2054" t="s">
        <v>1049</v>
      </c>
      <c r="C111" s="2055"/>
      <c r="D111" s="2055"/>
      <c r="E111" s="2055"/>
      <c r="F111" s="2055"/>
      <c r="G111" s="2055"/>
      <c r="H111" s="2055"/>
      <c r="I111" s="2056"/>
      <c r="J111" s="864" t="s">
        <v>169</v>
      </c>
      <c r="K111" s="864" t="s">
        <v>171</v>
      </c>
      <c r="L111" s="882">
        <f>L102*L103*L105*L106/100</f>
        <v>67680</v>
      </c>
      <c r="N111" s="881"/>
    </row>
    <row r="112" spans="1:14">
      <c r="B112" s="2046" t="s">
        <v>239</v>
      </c>
      <c r="C112" s="2047"/>
      <c r="D112" s="2047"/>
      <c r="E112" s="2047"/>
      <c r="F112" s="2047"/>
      <c r="G112" s="2047"/>
      <c r="H112" s="872"/>
      <c r="I112" s="873"/>
      <c r="J112" s="865" t="s">
        <v>169</v>
      </c>
      <c r="K112" s="865" t="s">
        <v>173</v>
      </c>
      <c r="L112" s="883">
        <f>L110-L111</f>
        <v>88920</v>
      </c>
      <c r="N112" s="881"/>
    </row>
    <row r="113" spans="1:14">
      <c r="B113" s="874" t="s">
        <v>174</v>
      </c>
      <c r="C113" s="848"/>
      <c r="D113" s="848"/>
      <c r="E113" s="848"/>
      <c r="F113" s="848"/>
      <c r="G113" s="848"/>
      <c r="H113" s="848"/>
      <c r="I113" s="875"/>
      <c r="J113" s="867" t="s">
        <v>419</v>
      </c>
      <c r="K113" s="867" t="s">
        <v>175</v>
      </c>
      <c r="L113" s="884">
        <f>L112*L107</f>
        <v>327833.56873069028</v>
      </c>
      <c r="N113" s="881"/>
    </row>
    <row r="114" spans="1:14">
      <c r="B114" s="868"/>
      <c r="C114" s="869"/>
      <c r="D114" s="869"/>
      <c r="E114" s="869"/>
      <c r="F114" s="869"/>
      <c r="G114" s="869"/>
      <c r="H114" s="869"/>
      <c r="I114" s="870"/>
      <c r="J114" s="876"/>
      <c r="K114" s="876"/>
      <c r="L114" s="876"/>
    </row>
    <row r="115" spans="1:14">
      <c r="B115" s="848"/>
      <c r="C115" s="848"/>
      <c r="D115" s="848"/>
      <c r="E115" s="848"/>
      <c r="F115" s="848"/>
      <c r="G115" s="848"/>
      <c r="H115" s="848"/>
      <c r="I115" s="848"/>
      <c r="J115" s="848"/>
      <c r="K115" s="848"/>
      <c r="L115" s="848"/>
    </row>
    <row r="116" spans="1:14">
      <c r="B116" s="848"/>
      <c r="C116" s="848"/>
      <c r="D116" s="848"/>
      <c r="E116" s="848"/>
      <c r="F116" s="848"/>
      <c r="G116" s="848"/>
      <c r="H116" s="848"/>
      <c r="I116" s="848"/>
      <c r="J116" s="848"/>
      <c r="K116" s="848"/>
      <c r="L116" s="848"/>
    </row>
    <row r="117" spans="1:14">
      <c r="B117" s="848"/>
      <c r="C117" s="848"/>
      <c r="D117" s="848"/>
      <c r="E117" s="848"/>
      <c r="F117" s="848"/>
      <c r="G117" s="848"/>
      <c r="H117" s="848"/>
      <c r="I117" s="848"/>
      <c r="J117" s="848"/>
      <c r="K117" s="848"/>
      <c r="L117" s="848"/>
    </row>
    <row r="118" spans="1:14">
      <c r="B118" s="848"/>
      <c r="C118" s="848"/>
      <c r="D118" s="848"/>
      <c r="E118" s="848"/>
      <c r="F118" s="848"/>
      <c r="G118" s="848"/>
      <c r="H118" s="848"/>
      <c r="I118" s="848"/>
      <c r="J118" s="848"/>
      <c r="K118" s="848"/>
      <c r="L118" s="848"/>
    </row>
    <row r="119" spans="1:14">
      <c r="B119" s="848"/>
      <c r="C119" s="848"/>
      <c r="D119" s="848"/>
      <c r="E119" s="848"/>
      <c r="F119" s="848"/>
      <c r="G119" s="848"/>
      <c r="H119" s="848"/>
      <c r="I119" s="848"/>
      <c r="J119" s="848"/>
      <c r="K119" s="848"/>
      <c r="L119" s="848"/>
    </row>
    <row r="120" spans="1:14">
      <c r="A120" s="886"/>
      <c r="B120" s="848"/>
      <c r="C120" s="848"/>
      <c r="D120" s="848"/>
      <c r="E120" s="848"/>
      <c r="F120" s="848"/>
      <c r="G120" s="848"/>
      <c r="H120" s="848"/>
      <c r="I120" s="848"/>
      <c r="J120" s="848"/>
      <c r="K120" s="848"/>
      <c r="L120" s="848"/>
    </row>
    <row r="121" spans="1:14">
      <c r="B121" s="848"/>
      <c r="C121" s="848"/>
      <c r="D121" s="848"/>
      <c r="E121" s="848"/>
      <c r="F121" s="848"/>
      <c r="G121" s="848"/>
      <c r="H121" s="848"/>
      <c r="I121" s="848"/>
      <c r="J121" s="848"/>
      <c r="K121" s="848"/>
    </row>
    <row r="122" spans="1:14">
      <c r="A122" s="2048"/>
      <c r="B122" s="2048"/>
      <c r="C122" s="2048"/>
      <c r="D122" s="2048"/>
      <c r="E122" s="2048"/>
      <c r="F122" s="2048"/>
      <c r="G122" s="2048"/>
      <c r="H122" s="2048"/>
      <c r="I122" s="2048"/>
      <c r="J122" s="2048"/>
      <c r="K122" s="2048"/>
      <c r="L122" s="2048"/>
    </row>
    <row r="123" spans="1:14">
      <c r="B123" s="848"/>
      <c r="C123" s="848"/>
      <c r="D123" s="848"/>
      <c r="E123" s="848"/>
      <c r="F123" s="848"/>
      <c r="G123" s="848"/>
      <c r="H123" s="848"/>
      <c r="I123" s="848"/>
      <c r="J123" s="848"/>
      <c r="K123" s="848"/>
      <c r="L123" s="848"/>
    </row>
    <row r="124" spans="1:14">
      <c r="A124" s="2048" t="s">
        <v>588</v>
      </c>
      <c r="B124" s="2048"/>
      <c r="C124" s="2048"/>
      <c r="D124" s="2048"/>
      <c r="E124" s="2048"/>
      <c r="F124" s="2048"/>
      <c r="G124" s="2048"/>
      <c r="H124" s="2048"/>
      <c r="I124" s="2048"/>
      <c r="J124" s="2048"/>
      <c r="K124" s="2048"/>
      <c r="L124" s="2048"/>
    </row>
    <row r="125" spans="1:14">
      <c r="A125" s="2048" t="s">
        <v>589</v>
      </c>
      <c r="B125" s="2048"/>
      <c r="C125" s="2048"/>
      <c r="D125" s="2048"/>
      <c r="E125" s="2048"/>
      <c r="F125" s="2048"/>
      <c r="G125" s="2048"/>
      <c r="H125" s="2048"/>
      <c r="I125" s="2048"/>
      <c r="J125" s="2048"/>
      <c r="K125" s="2048"/>
      <c r="L125" s="2048"/>
    </row>
    <row r="127" spans="1:14">
      <c r="A127" s="845" t="s">
        <v>590</v>
      </c>
      <c r="B127" s="845" t="s">
        <v>145</v>
      </c>
      <c r="D127" s="845" t="s">
        <v>146</v>
      </c>
      <c r="E127" s="846" t="s">
        <v>1345</v>
      </c>
      <c r="F127" s="847"/>
      <c r="G127" s="847"/>
      <c r="H127" s="848"/>
      <c r="I127" s="848"/>
      <c r="J127" s="848"/>
      <c r="K127" s="848"/>
      <c r="L127" s="848"/>
    </row>
    <row r="128" spans="1:14">
      <c r="A128" s="845" t="s">
        <v>592</v>
      </c>
      <c r="B128" s="845" t="s">
        <v>147</v>
      </c>
      <c r="D128" s="845" t="s">
        <v>146</v>
      </c>
      <c r="E128" s="849" t="s">
        <v>1048</v>
      </c>
      <c r="F128" s="850"/>
      <c r="G128" s="850"/>
      <c r="H128" s="850"/>
      <c r="I128" s="850"/>
      <c r="J128" s="850"/>
      <c r="K128" s="848"/>
      <c r="L128" s="848"/>
    </row>
    <row r="129" spans="1:12">
      <c r="A129" s="845" t="s">
        <v>594</v>
      </c>
      <c r="B129" s="845" t="s">
        <v>192</v>
      </c>
      <c r="D129" s="845" t="s">
        <v>146</v>
      </c>
      <c r="E129" s="851" t="str">
        <f>คณะผู้จัดทำ!B20</f>
        <v>นายเสกสรรค์  ขวัญศรีวงค์</v>
      </c>
      <c r="F129" s="850"/>
      <c r="G129" s="850"/>
      <c r="H129" s="850"/>
      <c r="I129" s="852" t="s">
        <v>596</v>
      </c>
      <c r="J129" s="853" t="str">
        <f>คณะผู้จัดทำ!E20</f>
        <v>หัวหน้างานอนุรักษ์พลังงานและสิ่งแวดล้อม</v>
      </c>
      <c r="K129" s="853"/>
      <c r="L129" s="850"/>
    </row>
    <row r="130" spans="1:12">
      <c r="A130" s="845" t="s">
        <v>597</v>
      </c>
      <c r="B130" s="845" t="s">
        <v>193</v>
      </c>
      <c r="D130" s="845" t="s">
        <v>146</v>
      </c>
      <c r="E130" s="853" t="s">
        <v>233</v>
      </c>
      <c r="F130" s="850"/>
      <c r="G130" s="850"/>
      <c r="H130" s="850"/>
      <c r="I130" s="850"/>
      <c r="J130" s="850"/>
      <c r="K130" s="850"/>
      <c r="L130" s="850"/>
    </row>
    <row r="131" spans="1:12">
      <c r="A131" s="845" t="s">
        <v>599</v>
      </c>
      <c r="B131" s="845" t="s">
        <v>149</v>
      </c>
      <c r="D131" s="845" t="s">
        <v>146</v>
      </c>
      <c r="E131" s="877">
        <f>L160</f>
        <v>30</v>
      </c>
      <c r="F131" s="848" t="s">
        <v>150</v>
      </c>
      <c r="I131" s="848"/>
      <c r="J131" s="848"/>
      <c r="K131" s="848"/>
      <c r="L131" s="848"/>
    </row>
    <row r="132" spans="1:12">
      <c r="A132" s="845" t="s">
        <v>600</v>
      </c>
      <c r="B132" s="845" t="s">
        <v>190</v>
      </c>
      <c r="D132" s="845" t="s">
        <v>146</v>
      </c>
      <c r="E132" s="854" t="s">
        <v>151</v>
      </c>
      <c r="F132" s="848"/>
      <c r="G132" s="848"/>
      <c r="H132" s="848"/>
      <c r="I132" s="848"/>
      <c r="J132" s="848"/>
      <c r="K132" s="848"/>
      <c r="L132" s="848"/>
    </row>
    <row r="133" spans="1:12">
      <c r="A133" s="845" t="s">
        <v>602</v>
      </c>
      <c r="B133" s="845" t="s">
        <v>191</v>
      </c>
      <c r="D133" s="845" t="s">
        <v>146</v>
      </c>
      <c r="E133" s="854" t="s">
        <v>234</v>
      </c>
      <c r="F133" s="848"/>
      <c r="G133" s="848"/>
      <c r="H133" s="848"/>
      <c r="I133" s="848"/>
      <c r="J133" s="848"/>
      <c r="K133" s="848"/>
      <c r="L133" s="848"/>
    </row>
    <row r="134" spans="1:12">
      <c r="A134" s="848"/>
      <c r="B134" s="848"/>
      <c r="C134" s="848"/>
      <c r="D134" s="848"/>
      <c r="E134" s="848"/>
      <c r="F134" s="848"/>
      <c r="G134" s="848"/>
      <c r="H134" s="848"/>
      <c r="I134" s="848"/>
      <c r="J134" s="848"/>
      <c r="K134" s="848"/>
      <c r="L134" s="848"/>
    </row>
    <row r="136" spans="1:12">
      <c r="J136" s="855" t="s">
        <v>418</v>
      </c>
      <c r="K136" s="855" t="s">
        <v>404</v>
      </c>
      <c r="L136" s="855" t="s">
        <v>419</v>
      </c>
    </row>
    <row r="137" spans="1:12">
      <c r="A137" s="845" t="s">
        <v>605</v>
      </c>
      <c r="B137" s="845" t="s">
        <v>606</v>
      </c>
      <c r="J137" s="856">
        <f>+J138-J139</f>
        <v>0</v>
      </c>
      <c r="K137" s="857">
        <f>+K138-K139</f>
        <v>84599.999999999971</v>
      </c>
      <c r="L137" s="857">
        <f>+L138-L139</f>
        <v>311906.43178830855</v>
      </c>
    </row>
    <row r="138" spans="1:12">
      <c r="A138" s="845" t="s">
        <v>607</v>
      </c>
      <c r="B138" s="845" t="s">
        <v>610</v>
      </c>
      <c r="J138" s="856">
        <v>0</v>
      </c>
      <c r="K138" s="857">
        <f>L170</f>
        <v>152279.99999999997</v>
      </c>
      <c r="L138" s="857">
        <f>L170*L167</f>
        <v>561431.57721895538</v>
      </c>
    </row>
    <row r="139" spans="1:12">
      <c r="A139" s="845" t="s">
        <v>608</v>
      </c>
      <c r="B139" s="845" t="s">
        <v>609</v>
      </c>
      <c r="J139" s="856">
        <v>0</v>
      </c>
      <c r="K139" s="857">
        <f>L170-L172</f>
        <v>67680</v>
      </c>
      <c r="L139" s="857">
        <f>(L170-L172)*L167</f>
        <v>249525.14543064687</v>
      </c>
    </row>
    <row r="140" spans="1:12">
      <c r="A140" s="845" t="s">
        <v>611</v>
      </c>
      <c r="B140" s="845" t="s">
        <v>612</v>
      </c>
      <c r="J140" s="858"/>
      <c r="K140" s="859">
        <f>45900*L160</f>
        <v>1377000</v>
      </c>
      <c r="L140" s="860" t="s">
        <v>382</v>
      </c>
    </row>
    <row r="141" spans="1:12">
      <c r="A141" s="845" t="s">
        <v>613</v>
      </c>
      <c r="B141" s="845" t="s">
        <v>614</v>
      </c>
      <c r="J141" s="858"/>
      <c r="K141" s="856">
        <f>+K140/L137</f>
        <v>4.4147855243157421</v>
      </c>
      <c r="L141" s="860" t="s">
        <v>604</v>
      </c>
    </row>
    <row r="142" spans="1:12">
      <c r="A142" s="845" t="s">
        <v>615</v>
      </c>
      <c r="B142" s="845" t="s">
        <v>616</v>
      </c>
    </row>
    <row r="143" spans="1:12">
      <c r="B143" s="848" t="s">
        <v>250</v>
      </c>
      <c r="C143" s="848"/>
      <c r="D143" s="848"/>
      <c r="E143" s="848"/>
      <c r="F143" s="848"/>
      <c r="G143" s="848"/>
      <c r="H143" s="848"/>
      <c r="I143" s="848"/>
      <c r="J143" s="848"/>
      <c r="K143" s="848"/>
      <c r="L143" s="848"/>
    </row>
    <row r="144" spans="1:12">
      <c r="B144" s="848"/>
      <c r="C144" s="848"/>
      <c r="D144" s="848"/>
      <c r="E144" s="848"/>
      <c r="F144" s="848"/>
      <c r="G144" s="848"/>
      <c r="H144" s="848"/>
      <c r="I144" s="848"/>
      <c r="J144" s="848"/>
      <c r="K144" s="848"/>
      <c r="L144" s="848"/>
    </row>
    <row r="145" spans="1:12">
      <c r="B145" s="848"/>
      <c r="C145" s="848"/>
      <c r="D145" s="848"/>
      <c r="E145" s="848"/>
      <c r="F145" s="848"/>
      <c r="G145" s="848"/>
      <c r="H145" s="848"/>
      <c r="I145" s="848"/>
      <c r="J145" s="848"/>
      <c r="K145" s="848"/>
      <c r="L145" s="848"/>
    </row>
    <row r="146" spans="1:12">
      <c r="B146" s="848"/>
      <c r="C146" s="848"/>
      <c r="D146" s="848"/>
      <c r="E146" s="848"/>
      <c r="F146" s="848"/>
      <c r="G146" s="848"/>
      <c r="H146" s="848"/>
      <c r="I146" s="848"/>
      <c r="J146" s="848"/>
      <c r="K146" s="848"/>
      <c r="L146" s="848"/>
    </row>
    <row r="147" spans="1:12">
      <c r="B147" s="848"/>
      <c r="C147" s="848"/>
      <c r="D147" s="848"/>
      <c r="E147" s="848"/>
      <c r="F147" s="848"/>
      <c r="G147" s="848"/>
      <c r="H147" s="848"/>
      <c r="I147" s="848"/>
      <c r="J147" s="848"/>
      <c r="K147" s="848"/>
      <c r="L147" s="848"/>
    </row>
    <row r="148" spans="1:12">
      <c r="B148" s="848"/>
      <c r="C148" s="848"/>
      <c r="D148" s="848"/>
      <c r="E148" s="848"/>
      <c r="F148" s="848"/>
      <c r="G148" s="848"/>
      <c r="H148" s="848"/>
      <c r="I148" s="848"/>
      <c r="J148" s="848"/>
      <c r="K148" s="848"/>
      <c r="L148" s="848"/>
    </row>
    <row r="149" spans="1:12">
      <c r="B149" s="848"/>
      <c r="C149" s="848"/>
      <c r="D149" s="848"/>
      <c r="E149" s="848"/>
      <c r="F149" s="848"/>
      <c r="G149" s="848"/>
      <c r="H149" s="848"/>
      <c r="I149" s="848"/>
      <c r="J149" s="848"/>
      <c r="K149" s="848"/>
      <c r="L149" s="848"/>
    </row>
    <row r="150" spans="1:12">
      <c r="B150" s="848"/>
      <c r="C150" s="848"/>
      <c r="D150" s="848"/>
      <c r="E150" s="848"/>
      <c r="F150" s="848"/>
      <c r="G150" s="848"/>
      <c r="H150" s="848"/>
      <c r="I150" s="848"/>
      <c r="J150" s="848"/>
      <c r="K150" s="848"/>
      <c r="L150" s="848"/>
    </row>
    <row r="151" spans="1:12">
      <c r="B151" s="848"/>
      <c r="C151" s="848"/>
      <c r="D151" s="848"/>
      <c r="E151" s="848"/>
      <c r="F151" s="848"/>
      <c r="G151" s="848"/>
      <c r="H151" s="848"/>
      <c r="I151" s="848"/>
      <c r="J151" s="848"/>
      <c r="K151" s="848"/>
      <c r="L151" s="848"/>
    </row>
    <row r="152" spans="1:12">
      <c r="B152" s="848"/>
      <c r="C152" s="848"/>
      <c r="D152" s="848"/>
      <c r="E152" s="848"/>
      <c r="F152" s="848"/>
      <c r="G152" s="848"/>
      <c r="H152" s="848"/>
      <c r="I152" s="848"/>
      <c r="J152" s="848"/>
      <c r="K152" s="848"/>
      <c r="L152" s="848"/>
    </row>
    <row r="153" spans="1:12">
      <c r="B153" s="848"/>
      <c r="C153" s="848"/>
      <c r="D153" s="848"/>
      <c r="E153" s="848"/>
      <c r="F153" s="848"/>
      <c r="G153" s="848"/>
      <c r="H153" s="848"/>
      <c r="I153" s="848"/>
      <c r="J153" s="848"/>
      <c r="K153" s="848"/>
      <c r="L153" s="848"/>
    </row>
    <row r="154" spans="1:12">
      <c r="A154" s="845" t="s">
        <v>617</v>
      </c>
      <c r="B154" s="845" t="s">
        <v>618</v>
      </c>
    </row>
    <row r="155" spans="1:12">
      <c r="B155" s="848" t="s">
        <v>218</v>
      </c>
      <c r="C155" s="848"/>
      <c r="D155" s="848"/>
      <c r="E155" s="848"/>
      <c r="F155" s="848"/>
      <c r="G155" s="848"/>
      <c r="H155" s="848"/>
      <c r="I155" s="848"/>
      <c r="J155" s="848"/>
      <c r="K155" s="848"/>
      <c r="L155" s="848"/>
    </row>
    <row r="156" spans="1:12">
      <c r="B156" s="848"/>
      <c r="C156" s="848"/>
      <c r="D156" s="848"/>
      <c r="E156" s="848"/>
      <c r="F156" s="848"/>
      <c r="G156" s="848"/>
      <c r="H156" s="848"/>
      <c r="I156" s="848"/>
      <c r="J156" s="848"/>
      <c r="K156" s="848"/>
      <c r="L156" s="848"/>
    </row>
    <row r="157" spans="1:12">
      <c r="A157" s="845" t="s">
        <v>619</v>
      </c>
      <c r="B157" s="845" t="s">
        <v>620</v>
      </c>
    </row>
    <row r="158" spans="1:12">
      <c r="B158" s="848"/>
      <c r="C158" s="848"/>
      <c r="D158" s="861"/>
      <c r="E158" s="848"/>
      <c r="F158" s="848"/>
      <c r="G158" s="848"/>
      <c r="H158" s="848"/>
      <c r="I158" s="861"/>
      <c r="J158" s="848"/>
      <c r="K158" s="848"/>
      <c r="L158" s="850"/>
    </row>
    <row r="159" spans="1:12">
      <c r="B159" s="2051" t="s">
        <v>155</v>
      </c>
      <c r="C159" s="2052"/>
      <c r="D159" s="2052"/>
      <c r="E159" s="2052"/>
      <c r="F159" s="2052"/>
      <c r="G159" s="2052"/>
      <c r="H159" s="2052"/>
      <c r="I159" s="2053"/>
      <c r="J159" s="862" t="s">
        <v>400</v>
      </c>
      <c r="K159" s="862" t="s">
        <v>156</v>
      </c>
      <c r="L159" s="1325" t="s">
        <v>364</v>
      </c>
    </row>
    <row r="160" spans="1:12">
      <c r="B160" s="2057" t="s">
        <v>219</v>
      </c>
      <c r="C160" s="2058"/>
      <c r="D160" s="2058"/>
      <c r="E160" s="2058"/>
      <c r="F160" s="2058"/>
      <c r="G160" s="2058"/>
      <c r="H160" s="2059"/>
      <c r="I160" s="2060"/>
      <c r="J160" s="863" t="s">
        <v>150</v>
      </c>
      <c r="K160" s="864" t="s">
        <v>157</v>
      </c>
      <c r="L160" s="878">
        <v>30</v>
      </c>
    </row>
    <row r="161" spans="2:14">
      <c r="B161" s="2046" t="s">
        <v>251</v>
      </c>
      <c r="C161" s="2047"/>
      <c r="D161" s="2047"/>
      <c r="E161" s="2047"/>
      <c r="F161" s="2047"/>
      <c r="G161" s="2047"/>
      <c r="H161" s="2049"/>
      <c r="I161" s="2050"/>
      <c r="J161" s="865" t="s">
        <v>221</v>
      </c>
      <c r="K161" s="864" t="s">
        <v>230</v>
      </c>
      <c r="L161" s="879">
        <f>2.82*L160</f>
        <v>84.6</v>
      </c>
      <c r="N161" s="1327"/>
    </row>
    <row r="162" spans="2:14">
      <c r="B162" s="2046" t="s">
        <v>252</v>
      </c>
      <c r="C162" s="2047"/>
      <c r="D162" s="2047"/>
      <c r="E162" s="2047"/>
      <c r="F162" s="2047"/>
      <c r="G162" s="2047"/>
      <c r="H162" s="2049"/>
      <c r="I162" s="2050"/>
      <c r="J162" s="865" t="s">
        <v>221</v>
      </c>
      <c r="K162" s="864" t="s">
        <v>231</v>
      </c>
      <c r="L162" s="880">
        <f>1.88*L160</f>
        <v>56.4</v>
      </c>
      <c r="N162" s="1327"/>
    </row>
    <row r="163" spans="2:14">
      <c r="B163" s="2046" t="s">
        <v>222</v>
      </c>
      <c r="C163" s="2047"/>
      <c r="D163" s="2047"/>
      <c r="E163" s="2047"/>
      <c r="F163" s="2047"/>
      <c r="G163" s="2047"/>
      <c r="H163" s="2049"/>
      <c r="I163" s="2050"/>
      <c r="J163" s="865" t="s">
        <v>160</v>
      </c>
      <c r="K163" s="864" t="s">
        <v>176</v>
      </c>
      <c r="L163" s="866">
        <v>8</v>
      </c>
      <c r="N163" s="881"/>
    </row>
    <row r="164" spans="2:14">
      <c r="B164" s="2046" t="s">
        <v>253</v>
      </c>
      <c r="C164" s="2047"/>
      <c r="D164" s="2047"/>
      <c r="E164" s="2047"/>
      <c r="F164" s="2047"/>
      <c r="G164" s="2047"/>
      <c r="H164" s="1323"/>
      <c r="I164" s="1324"/>
      <c r="J164" s="865" t="s">
        <v>180</v>
      </c>
      <c r="K164" s="864" t="s">
        <v>254</v>
      </c>
      <c r="L164" s="866">
        <v>90</v>
      </c>
      <c r="N164" s="881"/>
    </row>
    <row r="165" spans="2:14">
      <c r="B165" s="2046" t="s">
        <v>255</v>
      </c>
      <c r="C165" s="2047"/>
      <c r="D165" s="2047"/>
      <c r="E165" s="2047"/>
      <c r="F165" s="2047"/>
      <c r="G165" s="2047"/>
      <c r="H165" s="1323"/>
      <c r="I165" s="1324"/>
      <c r="J165" s="865" t="s">
        <v>180</v>
      </c>
      <c r="K165" s="864" t="s">
        <v>256</v>
      </c>
      <c r="L165" s="866">
        <v>60</v>
      </c>
      <c r="N165" s="881"/>
    </row>
    <row r="166" spans="2:14">
      <c r="B166" s="1321" t="s">
        <v>163</v>
      </c>
      <c r="C166" s="1322"/>
      <c r="D166" s="1322"/>
      <c r="E166" s="1322"/>
      <c r="F166" s="1322"/>
      <c r="G166" s="1322"/>
      <c r="H166" s="2049"/>
      <c r="I166" s="2050"/>
      <c r="J166" s="865" t="s">
        <v>164</v>
      </c>
      <c r="K166" s="864" t="s">
        <v>165</v>
      </c>
      <c r="L166" s="866">
        <v>250</v>
      </c>
      <c r="N166" s="881"/>
    </row>
    <row r="167" spans="2:14">
      <c r="B167" s="868" t="s">
        <v>166</v>
      </c>
      <c r="C167" s="869"/>
      <c r="D167" s="869"/>
      <c r="E167" s="869"/>
      <c r="F167" s="869"/>
      <c r="G167" s="869"/>
      <c r="H167" s="869"/>
      <c r="I167" s="870"/>
      <c r="J167" s="871" t="s">
        <v>382</v>
      </c>
      <c r="K167" s="871" t="s">
        <v>167</v>
      </c>
      <c r="L167" s="1329">
        <f>L46</f>
        <v>3.6868372551809525</v>
      </c>
      <c r="N167" s="881"/>
    </row>
    <row r="168" spans="2:14">
      <c r="B168" s="848"/>
      <c r="C168" s="848"/>
      <c r="D168" s="848"/>
      <c r="E168" s="848"/>
      <c r="F168" s="848"/>
      <c r="G168" s="848"/>
      <c r="H168" s="848"/>
      <c r="I168" s="848"/>
      <c r="J168" s="861"/>
      <c r="K168" s="861"/>
      <c r="L168" s="848"/>
      <c r="N168" s="881"/>
    </row>
    <row r="169" spans="2:14">
      <c r="B169" s="2051" t="s">
        <v>168</v>
      </c>
      <c r="C169" s="2052"/>
      <c r="D169" s="2052"/>
      <c r="E169" s="2052"/>
      <c r="F169" s="2052"/>
      <c r="G169" s="2052"/>
      <c r="H169" s="2052"/>
      <c r="I169" s="2053"/>
      <c r="J169" s="862" t="s">
        <v>400</v>
      </c>
      <c r="K169" s="862" t="s">
        <v>156</v>
      </c>
      <c r="L169" s="1325" t="s">
        <v>364</v>
      </c>
      <c r="N169" s="881"/>
    </row>
    <row r="170" spans="2:14">
      <c r="B170" s="2054" t="s">
        <v>1050</v>
      </c>
      <c r="C170" s="2055"/>
      <c r="D170" s="2055"/>
      <c r="E170" s="2055"/>
      <c r="F170" s="2055"/>
      <c r="G170" s="2055"/>
      <c r="H170" s="2055"/>
      <c r="I170" s="2056"/>
      <c r="J170" s="864" t="s">
        <v>169</v>
      </c>
      <c r="K170" s="864" t="s">
        <v>170</v>
      </c>
      <c r="L170" s="882">
        <f>L161*L163*L164*L166/100</f>
        <v>152279.99999999997</v>
      </c>
      <c r="N170" s="881"/>
    </row>
    <row r="171" spans="2:14">
      <c r="B171" s="2054" t="s">
        <v>1049</v>
      </c>
      <c r="C171" s="2055"/>
      <c r="D171" s="2055"/>
      <c r="E171" s="2055"/>
      <c r="F171" s="2055"/>
      <c r="G171" s="2055"/>
      <c r="H171" s="2055"/>
      <c r="I171" s="2056"/>
      <c r="J171" s="864" t="s">
        <v>169</v>
      </c>
      <c r="K171" s="864" t="s">
        <v>171</v>
      </c>
      <c r="L171" s="882">
        <f>L162*L163*L165*L166/100</f>
        <v>67680</v>
      </c>
      <c r="N171" s="881"/>
    </row>
    <row r="172" spans="2:14">
      <c r="B172" s="2046" t="s">
        <v>239</v>
      </c>
      <c r="C172" s="2047"/>
      <c r="D172" s="2047"/>
      <c r="E172" s="2047"/>
      <c r="F172" s="2047"/>
      <c r="G172" s="2047"/>
      <c r="H172" s="872"/>
      <c r="I172" s="873"/>
      <c r="J172" s="865" t="s">
        <v>169</v>
      </c>
      <c r="K172" s="865" t="s">
        <v>173</v>
      </c>
      <c r="L172" s="883">
        <f>L170-L171</f>
        <v>84599.999999999971</v>
      </c>
      <c r="N172" s="881"/>
    </row>
    <row r="173" spans="2:14">
      <c r="B173" s="874" t="s">
        <v>174</v>
      </c>
      <c r="C173" s="848"/>
      <c r="D173" s="848"/>
      <c r="E173" s="848"/>
      <c r="F173" s="848"/>
      <c r="G173" s="848"/>
      <c r="H173" s="848"/>
      <c r="I173" s="875"/>
      <c r="J173" s="867" t="s">
        <v>419</v>
      </c>
      <c r="K173" s="867" t="s">
        <v>175</v>
      </c>
      <c r="L173" s="884">
        <f>L172*L167</f>
        <v>311906.43178830849</v>
      </c>
      <c r="N173" s="881"/>
    </row>
    <row r="174" spans="2:14">
      <c r="B174" s="868"/>
      <c r="C174" s="869"/>
      <c r="D174" s="869"/>
      <c r="E174" s="869"/>
      <c r="F174" s="869"/>
      <c r="G174" s="869"/>
      <c r="H174" s="869"/>
      <c r="I174" s="870"/>
      <c r="J174" s="876"/>
      <c r="K174" s="876"/>
      <c r="L174" s="876"/>
    </row>
    <row r="175" spans="2:14">
      <c r="B175" s="848"/>
      <c r="C175" s="848"/>
      <c r="D175" s="848"/>
      <c r="E175" s="848"/>
      <c r="F175" s="848"/>
      <c r="G175" s="848"/>
      <c r="H175" s="848"/>
      <c r="I175" s="848"/>
      <c r="J175" s="848"/>
      <c r="K175" s="848"/>
      <c r="L175" s="848"/>
    </row>
    <row r="176" spans="2:14">
      <c r="B176" s="848"/>
      <c r="C176" s="848"/>
      <c r="D176" s="848"/>
      <c r="E176" s="848"/>
      <c r="F176" s="848"/>
      <c r="G176" s="848"/>
      <c r="H176" s="848"/>
      <c r="I176" s="848"/>
      <c r="J176" s="848"/>
      <c r="K176" s="848"/>
      <c r="L176" s="848"/>
    </row>
    <row r="177" spans="1:12">
      <c r="B177" s="848"/>
      <c r="C177" s="848"/>
      <c r="D177" s="848"/>
      <c r="E177" s="848"/>
      <c r="F177" s="848"/>
      <c r="G177" s="848"/>
      <c r="H177" s="848"/>
      <c r="I177" s="848"/>
      <c r="J177" s="848"/>
      <c r="K177" s="848"/>
      <c r="L177" s="848"/>
    </row>
    <row r="178" spans="1:12">
      <c r="B178" s="848"/>
      <c r="C178" s="848"/>
      <c r="D178" s="848"/>
      <c r="E178" s="848"/>
      <c r="F178" s="848"/>
      <c r="G178" s="848"/>
      <c r="H178" s="848"/>
      <c r="I178" s="848"/>
      <c r="J178" s="848"/>
      <c r="K178" s="848"/>
      <c r="L178" s="848"/>
    </row>
    <row r="179" spans="1:12">
      <c r="B179" s="848"/>
      <c r="C179" s="848"/>
      <c r="D179" s="848"/>
      <c r="E179" s="848"/>
      <c r="F179" s="848"/>
      <c r="G179" s="848"/>
      <c r="H179" s="848"/>
      <c r="I179" s="848"/>
      <c r="J179" s="848"/>
      <c r="K179" s="848"/>
      <c r="L179" s="848"/>
    </row>
    <row r="180" spans="1:12">
      <c r="A180" s="886"/>
      <c r="B180" s="848"/>
      <c r="C180" s="848"/>
      <c r="D180" s="848"/>
      <c r="E180" s="848"/>
      <c r="F180" s="848"/>
      <c r="G180" s="848"/>
      <c r="H180" s="848"/>
      <c r="I180" s="848"/>
      <c r="J180" s="848"/>
      <c r="K180" s="848"/>
      <c r="L180" s="848"/>
    </row>
    <row r="181" spans="1:12">
      <c r="B181" s="848"/>
      <c r="C181" s="848"/>
      <c r="D181" s="848"/>
      <c r="E181" s="848"/>
      <c r="F181" s="848"/>
      <c r="G181" s="848"/>
      <c r="H181" s="848"/>
      <c r="I181" s="848"/>
      <c r="J181" s="848"/>
      <c r="K181" s="848"/>
    </row>
    <row r="182" spans="1:12">
      <c r="A182" s="2048"/>
      <c r="B182" s="2048"/>
      <c r="C182" s="2048"/>
      <c r="D182" s="2048"/>
      <c r="E182" s="2048"/>
      <c r="F182" s="2048"/>
      <c r="G182" s="2048"/>
      <c r="H182" s="2048"/>
      <c r="I182" s="2048"/>
      <c r="J182" s="2048"/>
      <c r="K182" s="2048"/>
      <c r="L182" s="2048"/>
    </row>
  </sheetData>
  <mergeCells count="57">
    <mergeCell ref="A3:L3"/>
    <mergeCell ref="A4:L4"/>
    <mergeCell ref="B38:I38"/>
    <mergeCell ref="B39:G39"/>
    <mergeCell ref="H39:I39"/>
    <mergeCell ref="B40:G40"/>
    <mergeCell ref="H40:I40"/>
    <mergeCell ref="H45:I45"/>
    <mergeCell ref="B48:I48"/>
    <mergeCell ref="B49:I49"/>
    <mergeCell ref="B42:G42"/>
    <mergeCell ref="H42:I42"/>
    <mergeCell ref="B43:G43"/>
    <mergeCell ref="B44:G44"/>
    <mergeCell ref="B41:G41"/>
    <mergeCell ref="H41:I41"/>
    <mergeCell ref="B50:I50"/>
    <mergeCell ref="B51:G51"/>
    <mergeCell ref="A61:L61"/>
    <mergeCell ref="A64:L64"/>
    <mergeCell ref="H100:I100"/>
    <mergeCell ref="B101:G101"/>
    <mergeCell ref="H101:I101"/>
    <mergeCell ref="B99:I99"/>
    <mergeCell ref="B100:G100"/>
    <mergeCell ref="A65:L65"/>
    <mergeCell ref="B103:G103"/>
    <mergeCell ref="H103:I103"/>
    <mergeCell ref="B102:G102"/>
    <mergeCell ref="H102:I102"/>
    <mergeCell ref="B104:G104"/>
    <mergeCell ref="B159:I159"/>
    <mergeCell ref="B161:G161"/>
    <mergeCell ref="H161:I161"/>
    <mergeCell ref="A122:L122"/>
    <mergeCell ref="A124:L124"/>
    <mergeCell ref="A125:L125"/>
    <mergeCell ref="B105:G105"/>
    <mergeCell ref="B112:G112"/>
    <mergeCell ref="H106:I106"/>
    <mergeCell ref="B109:I109"/>
    <mergeCell ref="B110:I110"/>
    <mergeCell ref="B111:I111"/>
    <mergeCell ref="B162:G162"/>
    <mergeCell ref="H162:I162"/>
    <mergeCell ref="B160:G160"/>
    <mergeCell ref="H160:I160"/>
    <mergeCell ref="B163:G163"/>
    <mergeCell ref="H163:I163"/>
    <mergeCell ref="B172:G172"/>
    <mergeCell ref="A182:L182"/>
    <mergeCell ref="B164:G164"/>
    <mergeCell ref="B165:G165"/>
    <mergeCell ref="H166:I166"/>
    <mergeCell ref="B169:I169"/>
    <mergeCell ref="B170:I170"/>
    <mergeCell ref="B171:I171"/>
  </mergeCells>
  <pageMargins left="1.1811023622047245" right="0.59055118110236227" top="0.78740157480314965" bottom="0.59055118110236227" header="0.31496062992125984" footer="0.31496062992125984"/>
  <pageSetup scale="90" firstPageNumber="54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0" tint="-0.14999847407452621"/>
  </sheetPr>
  <dimension ref="A7:J14"/>
  <sheetViews>
    <sheetView showGridLines="0" view="pageBreakPreview" zoomScaleNormal="100" zoomScaleSheetLayoutView="100" workbookViewId="0">
      <selection activeCell="I13" sqref="I13"/>
    </sheetView>
  </sheetViews>
  <sheetFormatPr defaultColWidth="9" defaultRowHeight="21"/>
  <cols>
    <col min="1" max="1" width="6.19921875" style="84" customWidth="1"/>
    <col min="2" max="4" width="9.59765625" style="84" customWidth="1"/>
    <col min="5" max="5" width="11.8984375" style="84" customWidth="1"/>
    <col min="6" max="6" width="13.3984375" style="84" customWidth="1"/>
    <col min="7" max="7" width="14.3984375" style="84" customWidth="1"/>
    <col min="8" max="8" width="15.3984375" style="84" customWidth="1"/>
    <col min="9" max="9" width="15.19921875" style="84" customWidth="1"/>
    <col min="10" max="10" width="14.59765625" style="84" customWidth="1"/>
    <col min="11" max="16384" width="9" style="84"/>
  </cols>
  <sheetData>
    <row r="7" spans="1:10" hidden="1"/>
    <row r="8" spans="1:10" hidden="1"/>
    <row r="9" spans="1:10" hidden="1"/>
    <row r="13" spans="1:10" ht="55.8">
      <c r="A13" s="2026" t="s">
        <v>132</v>
      </c>
      <c r="B13" s="2026"/>
      <c r="C13" s="2026"/>
      <c r="D13" s="2026"/>
      <c r="E13" s="2026"/>
      <c r="F13" s="2026"/>
      <c r="G13" s="2026"/>
      <c r="H13" s="196"/>
      <c r="I13" s="196"/>
      <c r="J13" s="196"/>
    </row>
    <row r="14" spans="1:10" ht="53.4">
      <c r="A14" s="2061" t="s">
        <v>1150</v>
      </c>
      <c r="B14" s="2061"/>
      <c r="C14" s="2061"/>
      <c r="D14" s="2061"/>
      <c r="E14" s="2061"/>
      <c r="F14" s="2061"/>
      <c r="G14" s="2061"/>
    </row>
  </sheetData>
  <mergeCells count="2">
    <mergeCell ref="A13:G13"/>
    <mergeCell ref="A14:G14"/>
  </mergeCells>
  <phoneticPr fontId="5" type="noConversion"/>
  <pageMargins left="0.98425196850393704" right="0.78740157480314965" top="0.78740157480314965" bottom="0.39370078740157483" header="0.31496062992125984" footer="0.31496062992125984"/>
  <pageSetup paperSize="9" firstPageNumber="12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view="pageBreakPreview" topLeftCell="A14" zoomScaleNormal="100" zoomScaleSheetLayoutView="100" workbookViewId="0">
      <selection activeCell="K5" sqref="K5"/>
    </sheetView>
  </sheetViews>
  <sheetFormatPr defaultColWidth="8.69921875" defaultRowHeight="30"/>
  <cols>
    <col min="1" max="16384" width="8.69921875" style="30"/>
  </cols>
  <sheetData>
    <row r="1" spans="1:9" ht="45.6" customHeight="1">
      <c r="A1" s="1279" t="s">
        <v>1201</v>
      </c>
      <c r="B1" s="1279"/>
      <c r="C1" s="1279"/>
      <c r="D1" s="1279"/>
      <c r="E1" s="1279"/>
      <c r="F1" s="1279"/>
      <c r="G1" s="1279"/>
      <c r="H1" s="1279"/>
      <c r="I1" s="1279"/>
    </row>
    <row r="2" spans="1:9" ht="41.4" customHeight="1">
      <c r="A2" s="1279" t="s">
        <v>572</v>
      </c>
      <c r="B2" s="1279"/>
      <c r="C2" s="1279"/>
      <c r="D2" s="1279"/>
      <c r="E2" s="1279"/>
      <c r="F2" s="1279"/>
      <c r="G2" s="1279"/>
      <c r="H2" s="1279"/>
      <c r="I2" s="1279"/>
    </row>
    <row r="3" spans="1:9" ht="40.799999999999997" customHeight="1">
      <c r="A3" s="1279" t="s">
        <v>1255</v>
      </c>
      <c r="B3" s="1279"/>
      <c r="C3" s="1279"/>
      <c r="D3" s="1279"/>
      <c r="E3" s="1279"/>
      <c r="F3" s="1279"/>
      <c r="G3" s="1279"/>
      <c r="H3" s="1279"/>
      <c r="I3" s="1279"/>
    </row>
    <row r="4" spans="1:9" ht="15.6" customHeight="1">
      <c r="A4" s="1279"/>
      <c r="B4" s="1277"/>
      <c r="C4" s="1277"/>
      <c r="D4" s="1277"/>
      <c r="E4" s="1277"/>
      <c r="F4" s="1277"/>
      <c r="G4" s="1277"/>
      <c r="H4" s="1277"/>
      <c r="I4" s="1277"/>
    </row>
    <row r="5" spans="1:9" ht="34.200000000000003" customHeight="1">
      <c r="A5" s="1568" t="s">
        <v>1208</v>
      </c>
      <c r="B5" s="1569"/>
      <c r="C5" s="1569"/>
      <c r="D5" s="1569"/>
      <c r="E5" s="1569"/>
      <c r="F5" s="1569"/>
      <c r="G5" s="1569"/>
      <c r="H5" s="1569"/>
      <c r="I5" s="1569"/>
    </row>
    <row r="6" spans="1:9" ht="15.6" customHeight="1">
      <c r="A6" s="1278"/>
      <c r="B6" s="1281"/>
      <c r="C6" s="1281"/>
      <c r="D6" s="1281"/>
      <c r="E6" s="1281"/>
      <c r="F6" s="1281"/>
      <c r="G6" s="1281"/>
      <c r="H6" s="1281"/>
      <c r="I6" s="1281"/>
    </row>
    <row r="7" spans="1:9">
      <c r="B7" s="30" t="s">
        <v>1205</v>
      </c>
      <c r="E7" s="30" t="s">
        <v>1204</v>
      </c>
    </row>
    <row r="8" spans="1:9">
      <c r="B8" s="30" t="s">
        <v>435</v>
      </c>
      <c r="E8" s="30" t="s">
        <v>1203</v>
      </c>
    </row>
    <row r="9" spans="1:9">
      <c r="B9" s="30" t="s">
        <v>1256</v>
      </c>
      <c r="E9" s="30" t="s">
        <v>1202</v>
      </c>
    </row>
    <row r="10" spans="1:9">
      <c r="B10" s="30" t="s">
        <v>1257</v>
      </c>
      <c r="E10" s="30" t="s">
        <v>1202</v>
      </c>
    </row>
    <row r="11" spans="1:9">
      <c r="B11" s="30" t="s">
        <v>1258</v>
      </c>
      <c r="E11" s="30" t="s">
        <v>1202</v>
      </c>
    </row>
    <row r="12" spans="1:9">
      <c r="B12" s="30" t="s">
        <v>1402</v>
      </c>
      <c r="E12" s="30" t="s">
        <v>1202</v>
      </c>
    </row>
    <row r="13" spans="1:9">
      <c r="B13" s="30" t="s">
        <v>1396</v>
      </c>
      <c r="E13" s="30" t="s">
        <v>1202</v>
      </c>
    </row>
    <row r="14" spans="1:9">
      <c r="B14" s="30" t="s">
        <v>1397</v>
      </c>
      <c r="E14" s="30" t="s">
        <v>1202</v>
      </c>
    </row>
    <row r="15" spans="1:9">
      <c r="B15" s="30" t="s">
        <v>1398</v>
      </c>
      <c r="E15" s="30" t="s">
        <v>1202</v>
      </c>
    </row>
    <row r="16" spans="1:9">
      <c r="B16" s="30" t="s">
        <v>1399</v>
      </c>
      <c r="E16" s="30" t="s">
        <v>1202</v>
      </c>
    </row>
    <row r="17" spans="1:9">
      <c r="B17" s="30" t="s">
        <v>1400</v>
      </c>
      <c r="E17" s="30" t="s">
        <v>1202</v>
      </c>
    </row>
    <row r="18" spans="1:9">
      <c r="B18" s="30" t="s">
        <v>1401</v>
      </c>
      <c r="E18" s="30" t="s">
        <v>1202</v>
      </c>
    </row>
    <row r="19" spans="1:9">
      <c r="B19" s="30" t="s">
        <v>1403</v>
      </c>
      <c r="E19" s="30" t="s">
        <v>1202</v>
      </c>
    </row>
    <row r="20" spans="1:9">
      <c r="B20" s="30" t="s">
        <v>1206</v>
      </c>
      <c r="E20" s="30" t="s">
        <v>1207</v>
      </c>
    </row>
    <row r="21" spans="1:9" ht="13.8" customHeight="1"/>
    <row r="22" spans="1:9" ht="35.4" customHeight="1">
      <c r="A22" s="1568" t="s">
        <v>1209</v>
      </c>
      <c r="B22" s="1569"/>
      <c r="C22" s="1569"/>
      <c r="D22" s="1569"/>
      <c r="E22" s="1569"/>
      <c r="F22" s="1569"/>
      <c r="G22" s="1569"/>
      <c r="H22" s="1569"/>
      <c r="I22" s="1569"/>
    </row>
    <row r="23" spans="1:9" ht="15.6" customHeight="1">
      <c r="A23" s="1278"/>
      <c r="B23" s="1280"/>
      <c r="C23" s="1280"/>
      <c r="D23" s="1280"/>
      <c r="E23" s="1280"/>
      <c r="F23" s="1280"/>
      <c r="G23" s="1280"/>
      <c r="H23" s="1280"/>
      <c r="I23" s="1280"/>
    </row>
    <row r="24" spans="1:9">
      <c r="B24" s="30" t="s">
        <v>1218</v>
      </c>
    </row>
    <row r="25" spans="1:9">
      <c r="B25" s="30" t="s">
        <v>1210</v>
      </c>
    </row>
    <row r="26" spans="1:9">
      <c r="B26" s="31" t="s">
        <v>1364</v>
      </c>
    </row>
    <row r="27" spans="1:9">
      <c r="B27" s="30" t="s">
        <v>1251</v>
      </c>
    </row>
  </sheetData>
  <pageMargins left="1.1023622047244095" right="0.70866141732283472" top="0.74803149606299213" bottom="0.15748031496062992" header="0.31496062992125984" footer="0.31496062992125984"/>
  <pageSetup paperSize="9" scale="90" orientation="portrait" r:id="rId1"/>
  <headerFooter>
    <oddHeader xml:space="preserve">&amp;C
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O17" sqref="O17"/>
    </sheetView>
  </sheetViews>
  <sheetFormatPr defaultRowHeight="13.8"/>
  <cols>
    <col min="9" max="10" width="8.796875" customWidth="1"/>
    <col min="11" max="11" width="4.796875" customWidth="1"/>
  </cols>
  <sheetData/>
  <pageMargins left="0.7" right="0.7" top="0.75" bottom="0.75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topLeftCell="A8" zoomScaleNormal="100" zoomScaleSheetLayoutView="100" workbookViewId="0">
      <selection activeCell="L16" sqref="L16"/>
    </sheetView>
  </sheetViews>
  <sheetFormatPr defaultRowHeight="13.8"/>
  <sheetData/>
  <pageMargins left="0.7" right="0.7" top="0.75" bottom="0.75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M25" sqref="M25"/>
    </sheetView>
  </sheetViews>
  <sheetFormatPr defaultRowHeight="13.8"/>
  <sheetData/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L21" sqref="L21"/>
    </sheetView>
  </sheetViews>
  <sheetFormatPr defaultRowHeight="13.8"/>
  <sheetData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I26"/>
  <sheetViews>
    <sheetView showGridLines="0" view="pageBreakPreview" topLeftCell="A4" zoomScale="120" zoomScaleNormal="100" zoomScaleSheetLayoutView="120" workbookViewId="0">
      <selection activeCell="G3" sqref="G3"/>
    </sheetView>
  </sheetViews>
  <sheetFormatPr defaultColWidth="9" defaultRowHeight="24.6"/>
  <cols>
    <col min="1" max="1" width="6.5" style="10" customWidth="1"/>
    <col min="2" max="2" width="14.59765625" style="10" customWidth="1"/>
    <col min="3" max="3" width="13.8984375" style="10" customWidth="1"/>
    <col min="4" max="4" width="12.69921875" style="10" customWidth="1"/>
    <col min="5" max="5" width="13.19921875" style="10" customWidth="1"/>
    <col min="6" max="6" width="14" style="10" customWidth="1"/>
    <col min="7" max="7" width="14.8984375" style="10" customWidth="1"/>
    <col min="8" max="8" width="8.69921875" style="10" customWidth="1"/>
    <col min="9" max="16384" width="9" style="10"/>
  </cols>
  <sheetData>
    <row r="1" spans="1:9" s="41" customFormat="1" ht="30">
      <c r="A1" s="63" t="s">
        <v>97</v>
      </c>
      <c r="B1" s="64"/>
      <c r="C1" s="40"/>
      <c r="D1" s="40"/>
      <c r="E1" s="40"/>
      <c r="F1" s="40"/>
    </row>
    <row r="2" spans="1:9" s="41" customFormat="1" ht="13.5" customHeight="1"/>
    <row r="3" spans="1:9" s="41" customFormat="1">
      <c r="A3" s="65" t="s">
        <v>40</v>
      </c>
      <c r="B3" s="45"/>
      <c r="C3" s="45"/>
      <c r="D3" s="45"/>
      <c r="E3" s="45"/>
      <c r="F3" s="45"/>
      <c r="G3" s="45"/>
    </row>
    <row r="4" spans="1:9" s="41" customFormat="1">
      <c r="A4" s="88" t="s">
        <v>1264</v>
      </c>
      <c r="B4" s="45"/>
      <c r="C4" s="323"/>
      <c r="D4" s="45"/>
      <c r="E4" s="1497" t="s">
        <v>1369</v>
      </c>
      <c r="F4" s="45"/>
      <c r="G4" s="45"/>
    </row>
    <row r="5" spans="1:9" s="41" customFormat="1">
      <c r="A5" s="90"/>
      <c r="B5" s="45"/>
      <c r="C5" s="45"/>
      <c r="D5" s="45"/>
      <c r="E5" s="1498" t="s">
        <v>1370</v>
      </c>
      <c r="F5" s="45"/>
      <c r="G5" s="45"/>
    </row>
    <row r="6" spans="1:9" s="41" customFormat="1" ht="25.2" thickBot="1">
      <c r="A6" s="1653" t="s">
        <v>98</v>
      </c>
      <c r="B6" s="1653"/>
      <c r="C6" s="1653"/>
      <c r="D6" s="1653"/>
      <c r="E6" s="1653"/>
      <c r="F6" s="1653"/>
      <c r="G6" s="1653"/>
      <c r="H6" s="44"/>
      <c r="I6" s="44"/>
    </row>
    <row r="7" spans="1:9" s="41" customFormat="1" ht="42" customHeight="1" thickBot="1">
      <c r="A7" s="91" t="s">
        <v>695</v>
      </c>
      <c r="B7" s="92" t="s">
        <v>837</v>
      </c>
      <c r="C7" s="92" t="s">
        <v>330</v>
      </c>
      <c r="D7" s="92" t="s">
        <v>331</v>
      </c>
      <c r="E7" s="92" t="s">
        <v>332</v>
      </c>
      <c r="F7" s="92" t="s">
        <v>333</v>
      </c>
      <c r="G7" s="92" t="s">
        <v>334</v>
      </c>
    </row>
    <row r="8" spans="1:9" s="41" customFormat="1" ht="48.75" customHeight="1">
      <c r="A8" s="1656">
        <v>4</v>
      </c>
      <c r="B8" s="1654" t="s">
        <v>820</v>
      </c>
      <c r="C8" s="1654" t="s">
        <v>821</v>
      </c>
      <c r="D8" s="1654" t="s">
        <v>15</v>
      </c>
      <c r="E8" s="1654" t="s">
        <v>838</v>
      </c>
      <c r="F8" s="1654" t="s">
        <v>839</v>
      </c>
      <c r="G8" s="1654" t="s">
        <v>840</v>
      </c>
    </row>
    <row r="9" spans="1:9" s="41" customFormat="1" ht="45" customHeight="1">
      <c r="A9" s="1657"/>
      <c r="B9" s="1655"/>
      <c r="C9" s="1655"/>
      <c r="D9" s="1655"/>
      <c r="E9" s="1655"/>
      <c r="F9" s="1655"/>
      <c r="G9" s="1655"/>
    </row>
    <row r="10" spans="1:9" s="41" customFormat="1" ht="84.75" customHeight="1" thickBot="1">
      <c r="A10" s="93">
        <v>3</v>
      </c>
      <c r="B10" s="94" t="s">
        <v>822</v>
      </c>
      <c r="C10" s="94" t="s">
        <v>847</v>
      </c>
      <c r="D10" s="94" t="s">
        <v>823</v>
      </c>
      <c r="E10" s="94" t="s">
        <v>20</v>
      </c>
      <c r="F10" s="94" t="s">
        <v>848</v>
      </c>
      <c r="G10" s="94" t="s">
        <v>841</v>
      </c>
    </row>
    <row r="11" spans="1:9" s="41" customFormat="1" ht="68.25" customHeight="1" thickBot="1">
      <c r="A11" s="95">
        <v>2</v>
      </c>
      <c r="B11" s="96" t="s">
        <v>842</v>
      </c>
      <c r="C11" s="96" t="s">
        <v>845</v>
      </c>
      <c r="D11" s="96" t="s">
        <v>824</v>
      </c>
      <c r="E11" s="96" t="s">
        <v>849</v>
      </c>
      <c r="F11" s="96" t="s">
        <v>825</v>
      </c>
      <c r="G11" s="96" t="s">
        <v>826</v>
      </c>
    </row>
    <row r="12" spans="1:9" s="41" customFormat="1" ht="71.25" customHeight="1" thickBot="1">
      <c r="A12" s="95">
        <v>1</v>
      </c>
      <c r="B12" s="96" t="s">
        <v>827</v>
      </c>
      <c r="C12" s="96" t="s">
        <v>828</v>
      </c>
      <c r="D12" s="96" t="s">
        <v>846</v>
      </c>
      <c r="E12" s="96" t="s">
        <v>829</v>
      </c>
      <c r="F12" s="96" t="s">
        <v>830</v>
      </c>
      <c r="G12" s="96" t="s">
        <v>831</v>
      </c>
    </row>
    <row r="13" spans="1:9" s="35" customFormat="1" ht="60" customHeight="1" thickBot="1">
      <c r="A13" s="95">
        <v>0</v>
      </c>
      <c r="B13" s="96" t="s">
        <v>832</v>
      </c>
      <c r="C13" s="96" t="s">
        <v>833</v>
      </c>
      <c r="D13" s="96" t="s">
        <v>834</v>
      </c>
      <c r="E13" s="96" t="s">
        <v>835</v>
      </c>
      <c r="F13" s="96" t="s">
        <v>836</v>
      </c>
      <c r="G13" s="96" t="s">
        <v>850</v>
      </c>
    </row>
    <row r="14" spans="1:9" s="35" customFormat="1" ht="21" hidden="1" customHeight="1">
      <c r="A14" s="903"/>
      <c r="B14" s="904"/>
      <c r="C14" s="900"/>
      <c r="D14" s="900"/>
      <c r="E14" s="900"/>
      <c r="F14" s="900"/>
      <c r="G14" s="900"/>
    </row>
    <row r="15" spans="1:9" s="355" customFormat="1" ht="21.6" customHeight="1">
      <c r="A15" s="901" t="s">
        <v>367</v>
      </c>
      <c r="B15" s="902" t="s">
        <v>1247</v>
      </c>
      <c r="C15" s="898"/>
      <c r="D15" s="898"/>
      <c r="E15" s="898"/>
      <c r="F15" s="898"/>
      <c r="G15" s="898"/>
    </row>
    <row r="16" spans="1:9" s="355" customFormat="1" ht="24" customHeight="1">
      <c r="A16" s="897"/>
      <c r="B16" s="899" t="s">
        <v>1161</v>
      </c>
      <c r="C16" s="898"/>
      <c r="D16" s="898"/>
      <c r="E16" s="898"/>
      <c r="F16" s="898"/>
      <c r="G16" s="898"/>
    </row>
    <row r="17" spans="1:8" s="355" customFormat="1" ht="24" hidden="1" customHeight="1">
      <c r="A17" s="901" t="s">
        <v>367</v>
      </c>
      <c r="B17" s="899" t="s">
        <v>1157</v>
      </c>
      <c r="C17" s="898"/>
      <c r="D17" s="898"/>
      <c r="E17" s="898"/>
      <c r="F17" s="898"/>
      <c r="G17" s="898"/>
    </row>
    <row r="18" spans="1:8" s="473" customFormat="1" ht="20.399999999999999">
      <c r="B18" s="1151" t="s">
        <v>929</v>
      </c>
      <c r="C18" s="1151"/>
      <c r="D18" s="1151"/>
      <c r="E18" s="1151"/>
      <c r="F18" s="1151"/>
      <c r="G18" s="1151"/>
      <c r="H18" s="317"/>
    </row>
    <row r="19" spans="1:8" s="473" customFormat="1" ht="20.399999999999999">
      <c r="B19" s="1651" t="s">
        <v>574</v>
      </c>
      <c r="C19" s="1651"/>
      <c r="D19" s="1651"/>
      <c r="E19" s="1651"/>
      <c r="F19" s="1651"/>
      <c r="G19" s="1651"/>
      <c r="H19" s="317"/>
    </row>
    <row r="20" spans="1:8" s="473" customFormat="1" ht="20.399999999999999">
      <c r="B20" s="1651" t="s">
        <v>575</v>
      </c>
      <c r="C20" s="1651"/>
      <c r="D20" s="1651"/>
      <c r="E20" s="1651"/>
      <c r="F20" s="1651"/>
      <c r="G20" s="1651"/>
      <c r="H20" s="317"/>
    </row>
    <row r="21" spans="1:8" s="190" customFormat="1">
      <c r="B21" s="1650" t="s">
        <v>62</v>
      </c>
      <c r="C21" s="1650"/>
      <c r="D21" s="1650"/>
      <c r="E21" s="1650"/>
      <c r="F21" s="1650"/>
      <c r="G21" s="1650"/>
    </row>
    <row r="22" spans="1:8" s="190" customFormat="1">
      <c r="B22" s="474" t="s">
        <v>61</v>
      </c>
    </row>
    <row r="23" spans="1:8" s="190" customFormat="1">
      <c r="B23" s="474" t="s">
        <v>1233</v>
      </c>
    </row>
    <row r="24" spans="1:8" s="190" customFormat="1">
      <c r="B24" s="474"/>
    </row>
    <row r="25" spans="1:8" s="615" customFormat="1" ht="28.95" hidden="1" customHeight="1">
      <c r="A25" s="614"/>
      <c r="B25" s="1652" t="s">
        <v>928</v>
      </c>
      <c r="C25" s="1652"/>
      <c r="D25" s="1652"/>
      <c r="E25" s="1652"/>
      <c r="F25" s="1652"/>
      <c r="G25" s="1652"/>
    </row>
    <row r="26" spans="1:8" s="615" customFormat="1" hidden="1">
      <c r="A26" s="616"/>
      <c r="B26" s="1649" t="s">
        <v>927</v>
      </c>
      <c r="C26" s="1649"/>
      <c r="D26" s="1649"/>
      <c r="E26" s="1649"/>
      <c r="F26" s="1649"/>
      <c r="G26" s="1649"/>
    </row>
  </sheetData>
  <mergeCells count="13">
    <mergeCell ref="A6:G6"/>
    <mergeCell ref="D8:D9"/>
    <mergeCell ref="E8:E9"/>
    <mergeCell ref="F8:F9"/>
    <mergeCell ref="G8:G9"/>
    <mergeCell ref="B8:B9"/>
    <mergeCell ref="A8:A9"/>
    <mergeCell ref="C8:C9"/>
    <mergeCell ref="B26:G26"/>
    <mergeCell ref="B21:G21"/>
    <mergeCell ref="B19:G19"/>
    <mergeCell ref="B20:G20"/>
    <mergeCell ref="B25:G25"/>
  </mergeCells>
  <phoneticPr fontId="5" type="noConversion"/>
  <pageMargins left="0.70866141732283472" right="0.47244094488188981" top="0.74803149606299213" bottom="0.74803149606299213" header="0.31496062992125984" footer="0.31496062992125984"/>
  <pageSetup paperSize="9" scale="94" firstPageNumber="15" fitToHeight="5" orientation="portrait" useFirstPageNumber="1" r:id="rId1"/>
  <headerFooter>
    <oddFooter>&amp;C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J59"/>
  <sheetViews>
    <sheetView showGridLines="0" showWhiteSpace="0" view="pageBreakPreview" topLeftCell="A19" zoomScaleNormal="100" zoomScaleSheetLayoutView="100" workbookViewId="0">
      <selection activeCell="P27" sqref="P27"/>
    </sheetView>
  </sheetViews>
  <sheetFormatPr defaultColWidth="9" defaultRowHeight="24.6"/>
  <cols>
    <col min="1" max="1" width="3" style="12" customWidth="1"/>
    <col min="2" max="2" width="4.69921875" style="12" customWidth="1"/>
    <col min="3" max="9" width="9" style="12"/>
    <col min="10" max="10" width="8.69921875" style="12" customWidth="1"/>
    <col min="11" max="16384" width="9" style="12"/>
  </cols>
  <sheetData>
    <row r="1" spans="1:10" s="40" customFormat="1" ht="30">
      <c r="A1" s="64" t="s">
        <v>99</v>
      </c>
      <c r="B1" s="64"/>
    </row>
    <row r="2" spans="1:10" s="41" customFormat="1" ht="12.75" customHeight="1"/>
    <row r="3" spans="1:10" s="41" customFormat="1">
      <c r="A3" s="65" t="s">
        <v>335</v>
      </c>
      <c r="B3" s="65"/>
      <c r="C3" s="45"/>
    </row>
    <row r="4" spans="1:10" s="41" customFormat="1">
      <c r="C4" s="1658" t="s">
        <v>22</v>
      </c>
      <c r="D4" s="1658"/>
      <c r="E4" s="1658"/>
      <c r="F4" s="1658"/>
      <c r="G4" s="1658"/>
      <c r="H4" s="1658"/>
      <c r="I4" s="1658"/>
      <c r="J4" s="1658"/>
    </row>
    <row r="5" spans="1:10" s="41" customFormat="1">
      <c r="A5" s="41" t="s">
        <v>23</v>
      </c>
    </row>
    <row r="6" spans="1:10" s="41" customFormat="1" ht="25.2" thickBot="1">
      <c r="A6" s="41" t="s">
        <v>24</v>
      </c>
    </row>
    <row r="7" spans="1:10" s="41" customFormat="1" ht="24" customHeight="1">
      <c r="A7" s="36"/>
      <c r="B7" s="1659" t="s">
        <v>770</v>
      </c>
      <c r="C7" s="1660"/>
      <c r="D7" s="1660"/>
      <c r="E7" s="1660"/>
      <c r="F7" s="1660"/>
      <c r="G7" s="1660"/>
      <c r="H7" s="1660"/>
      <c r="I7" s="1660"/>
      <c r="J7" s="1661"/>
    </row>
    <row r="8" spans="1:10" s="41" customFormat="1" ht="24" customHeight="1">
      <c r="A8" s="36"/>
      <c r="B8" s="1662"/>
      <c r="C8" s="1663"/>
      <c r="D8" s="1663"/>
      <c r="E8" s="1663"/>
      <c r="F8" s="1663"/>
      <c r="G8" s="1663"/>
      <c r="H8" s="1663"/>
      <c r="I8" s="1663"/>
      <c r="J8" s="1664"/>
    </row>
    <row r="9" spans="1:10" s="41" customFormat="1" ht="24" customHeight="1">
      <c r="A9" s="99"/>
      <c r="B9" s="1662"/>
      <c r="C9" s="1663"/>
      <c r="D9" s="1663"/>
      <c r="E9" s="1663"/>
      <c r="F9" s="1663"/>
      <c r="G9" s="1663"/>
      <c r="H9" s="1663"/>
      <c r="I9" s="1663"/>
      <c r="J9" s="1664"/>
    </row>
    <row r="10" spans="1:10" s="41" customFormat="1" ht="24" customHeight="1">
      <c r="A10" s="99"/>
      <c r="B10" s="1662"/>
      <c r="C10" s="1663"/>
      <c r="D10" s="1663"/>
      <c r="E10" s="1663"/>
      <c r="F10" s="1663"/>
      <c r="G10" s="1663"/>
      <c r="H10" s="1663"/>
      <c r="I10" s="1663"/>
      <c r="J10" s="1664"/>
    </row>
    <row r="11" spans="1:10" s="41" customFormat="1" ht="24" customHeight="1">
      <c r="A11" s="99"/>
      <c r="B11" s="1662"/>
      <c r="C11" s="1663"/>
      <c r="D11" s="1663"/>
      <c r="E11" s="1663"/>
      <c r="F11" s="1663"/>
      <c r="G11" s="1663"/>
      <c r="H11" s="1663"/>
      <c r="I11" s="1663"/>
      <c r="J11" s="1664"/>
    </row>
    <row r="12" spans="1:10" s="41" customFormat="1" ht="24" customHeight="1">
      <c r="A12" s="99"/>
      <c r="B12" s="1662"/>
      <c r="C12" s="1663"/>
      <c r="D12" s="1663"/>
      <c r="E12" s="1663"/>
      <c r="F12" s="1663"/>
      <c r="G12" s="1663"/>
      <c r="H12" s="1663"/>
      <c r="I12" s="1663"/>
      <c r="J12" s="1664"/>
    </row>
    <row r="13" spans="1:10" s="41" customFormat="1" ht="24" customHeight="1">
      <c r="A13" s="99"/>
      <c r="B13" s="1662"/>
      <c r="C13" s="1663"/>
      <c r="D13" s="1663"/>
      <c r="E13" s="1663"/>
      <c r="F13" s="1663"/>
      <c r="G13" s="1663"/>
      <c r="H13" s="1663"/>
      <c r="I13" s="1663"/>
      <c r="J13" s="1664"/>
    </row>
    <row r="14" spans="1:10" s="41" customFormat="1" ht="24" customHeight="1">
      <c r="A14" s="99"/>
      <c r="B14" s="1662"/>
      <c r="C14" s="1663"/>
      <c r="D14" s="1663"/>
      <c r="E14" s="1663"/>
      <c r="F14" s="1663"/>
      <c r="G14" s="1663"/>
      <c r="H14" s="1663"/>
      <c r="I14" s="1663"/>
      <c r="J14" s="1664"/>
    </row>
    <row r="15" spans="1:10" s="41" customFormat="1" ht="24" customHeight="1">
      <c r="A15" s="99"/>
      <c r="B15" s="1662"/>
      <c r="C15" s="1663"/>
      <c r="D15" s="1663"/>
      <c r="E15" s="1663"/>
      <c r="F15" s="1663"/>
      <c r="G15" s="1663"/>
      <c r="H15" s="1663"/>
      <c r="I15" s="1663"/>
      <c r="J15" s="1664"/>
    </row>
    <row r="16" spans="1:10" s="41" customFormat="1" ht="24" customHeight="1">
      <c r="A16" s="99"/>
      <c r="B16" s="1662"/>
      <c r="C16" s="1663"/>
      <c r="D16" s="1663"/>
      <c r="E16" s="1663"/>
      <c r="F16" s="1663"/>
      <c r="G16" s="1663"/>
      <c r="H16" s="1663"/>
      <c r="I16" s="1663"/>
      <c r="J16" s="1664"/>
    </row>
    <row r="17" spans="1:10" s="41" customFormat="1" ht="24" customHeight="1">
      <c r="A17" s="99"/>
      <c r="B17" s="1662"/>
      <c r="C17" s="1663"/>
      <c r="D17" s="1663"/>
      <c r="E17" s="1663"/>
      <c r="F17" s="1663"/>
      <c r="G17" s="1663"/>
      <c r="H17" s="1663"/>
      <c r="I17" s="1663"/>
      <c r="J17" s="1664"/>
    </row>
    <row r="18" spans="1:10" s="41" customFormat="1" ht="24" customHeight="1">
      <c r="A18" s="99"/>
      <c r="B18" s="1662"/>
      <c r="C18" s="1663"/>
      <c r="D18" s="1663"/>
      <c r="E18" s="1663"/>
      <c r="F18" s="1663"/>
      <c r="G18" s="1663"/>
      <c r="H18" s="1663"/>
      <c r="I18" s="1663"/>
      <c r="J18" s="1664"/>
    </row>
    <row r="19" spans="1:10" s="41" customFormat="1" ht="24" customHeight="1">
      <c r="A19" s="99"/>
      <c r="B19" s="1662"/>
      <c r="C19" s="1663"/>
      <c r="D19" s="1663"/>
      <c r="E19" s="1663"/>
      <c r="F19" s="1663"/>
      <c r="G19" s="1663"/>
      <c r="H19" s="1663"/>
      <c r="I19" s="1663"/>
      <c r="J19" s="1664"/>
    </row>
    <row r="20" spans="1:10" s="41" customFormat="1" ht="24" customHeight="1">
      <c r="A20" s="99"/>
      <c r="B20" s="1662"/>
      <c r="C20" s="1663"/>
      <c r="D20" s="1663"/>
      <c r="E20" s="1663"/>
      <c r="F20" s="1663"/>
      <c r="G20" s="1663"/>
      <c r="H20" s="1663"/>
      <c r="I20" s="1663"/>
      <c r="J20" s="1664"/>
    </row>
    <row r="21" spans="1:10" s="41" customFormat="1" ht="24.75" customHeight="1">
      <c r="A21" s="99"/>
      <c r="B21" s="1662"/>
      <c r="C21" s="1663"/>
      <c r="D21" s="1663"/>
      <c r="E21" s="1663"/>
      <c r="F21" s="1663"/>
      <c r="G21" s="1663"/>
      <c r="H21" s="1663"/>
      <c r="I21" s="1663"/>
      <c r="J21" s="1664"/>
    </row>
    <row r="22" spans="1:10" s="41" customFormat="1" ht="24" customHeight="1">
      <c r="A22" s="99"/>
      <c r="B22" s="1662"/>
      <c r="C22" s="1663"/>
      <c r="D22" s="1663"/>
      <c r="E22" s="1663"/>
      <c r="F22" s="1663"/>
      <c r="G22" s="1663"/>
      <c r="H22" s="1663"/>
      <c r="I22" s="1663"/>
      <c r="J22" s="1664"/>
    </row>
    <row r="23" spans="1:10" s="41" customFormat="1" ht="24" customHeight="1">
      <c r="A23" s="99"/>
      <c r="B23" s="1662"/>
      <c r="C23" s="1663"/>
      <c r="D23" s="1663"/>
      <c r="E23" s="1663"/>
      <c r="F23" s="1663"/>
      <c r="G23" s="1663"/>
      <c r="H23" s="1663"/>
      <c r="I23" s="1663"/>
      <c r="J23" s="1664"/>
    </row>
    <row r="24" spans="1:10" s="41" customFormat="1" ht="24" customHeight="1">
      <c r="A24" s="99"/>
      <c r="B24" s="1662"/>
      <c r="C24" s="1663"/>
      <c r="D24" s="1663"/>
      <c r="E24" s="1663"/>
      <c r="F24" s="1663"/>
      <c r="G24" s="1663"/>
      <c r="H24" s="1663"/>
      <c r="I24" s="1663"/>
      <c r="J24" s="1664"/>
    </row>
    <row r="25" spans="1:10" s="41" customFormat="1" ht="24" customHeight="1">
      <c r="A25" s="99"/>
      <c r="B25" s="1662"/>
      <c r="C25" s="1663"/>
      <c r="D25" s="1663"/>
      <c r="E25" s="1663"/>
      <c r="F25" s="1663"/>
      <c r="G25" s="1663"/>
      <c r="H25" s="1663"/>
      <c r="I25" s="1663"/>
      <c r="J25" s="1664"/>
    </row>
    <row r="26" spans="1:10" s="41" customFormat="1" ht="24" customHeight="1">
      <c r="A26" s="99"/>
      <c r="B26" s="1662"/>
      <c r="C26" s="1663"/>
      <c r="D26" s="1663"/>
      <c r="E26" s="1663"/>
      <c r="F26" s="1663"/>
      <c r="G26" s="1663"/>
      <c r="H26" s="1663"/>
      <c r="I26" s="1663"/>
      <c r="J26" s="1664"/>
    </row>
    <row r="27" spans="1:10" s="41" customFormat="1" ht="24" customHeight="1">
      <c r="A27" s="99"/>
      <c r="B27" s="1662"/>
      <c r="C27" s="1663"/>
      <c r="D27" s="1663"/>
      <c r="E27" s="1663"/>
      <c r="F27" s="1663"/>
      <c r="G27" s="1663"/>
      <c r="H27" s="1663"/>
      <c r="I27" s="1663"/>
      <c r="J27" s="1664"/>
    </row>
    <row r="28" spans="1:10" s="41" customFormat="1" ht="24" customHeight="1" thickBot="1">
      <c r="A28" s="99"/>
      <c r="B28" s="1665"/>
      <c r="C28" s="1666"/>
      <c r="D28" s="1666"/>
      <c r="E28" s="1666"/>
      <c r="F28" s="1666"/>
      <c r="G28" s="1666"/>
      <c r="H28" s="1666"/>
      <c r="I28" s="1666"/>
      <c r="J28" s="1667"/>
    </row>
    <row r="29" spans="1:10" s="41" customFormat="1" ht="24" customHeight="1" thickBot="1">
      <c r="A29" s="100"/>
      <c r="B29" s="624" t="s">
        <v>100</v>
      </c>
      <c r="C29" s="624"/>
      <c r="D29" s="624"/>
      <c r="E29" s="624"/>
      <c r="F29" s="624"/>
      <c r="G29" s="624"/>
      <c r="H29" s="624"/>
      <c r="I29" s="624"/>
      <c r="J29" s="624"/>
    </row>
    <row r="30" spans="1:10" s="41" customFormat="1" ht="24" customHeight="1">
      <c r="A30" s="36"/>
      <c r="B30" s="1659" t="s">
        <v>770</v>
      </c>
      <c r="C30" s="1660"/>
      <c r="D30" s="1660"/>
      <c r="E30" s="1660"/>
      <c r="F30" s="1660"/>
      <c r="G30" s="1660"/>
      <c r="H30" s="1660"/>
      <c r="I30" s="1660"/>
      <c r="J30" s="1661"/>
    </row>
    <row r="31" spans="1:10" s="41" customFormat="1" ht="24" customHeight="1">
      <c r="A31" s="99"/>
      <c r="B31" s="1662"/>
      <c r="C31" s="1663"/>
      <c r="D31" s="1663"/>
      <c r="E31" s="1663"/>
      <c r="F31" s="1663"/>
      <c r="G31" s="1663"/>
      <c r="H31" s="1663"/>
      <c r="I31" s="1663"/>
      <c r="J31" s="1664"/>
    </row>
    <row r="32" spans="1:10" s="41" customFormat="1" ht="24" customHeight="1">
      <c r="A32" s="99"/>
      <c r="B32" s="1662"/>
      <c r="C32" s="1663"/>
      <c r="D32" s="1663"/>
      <c r="E32" s="1663"/>
      <c r="F32" s="1663"/>
      <c r="G32" s="1663"/>
      <c r="H32" s="1663"/>
      <c r="I32" s="1663"/>
      <c r="J32" s="1664"/>
    </row>
    <row r="33" spans="1:10" s="41" customFormat="1" ht="24" customHeight="1">
      <c r="A33" s="99"/>
      <c r="B33" s="1662"/>
      <c r="C33" s="1663"/>
      <c r="D33" s="1663"/>
      <c r="E33" s="1663"/>
      <c r="F33" s="1663"/>
      <c r="G33" s="1663"/>
      <c r="H33" s="1663"/>
      <c r="I33" s="1663"/>
      <c r="J33" s="1664"/>
    </row>
    <row r="34" spans="1:10" s="41" customFormat="1" ht="24" customHeight="1">
      <c r="A34" s="99"/>
      <c r="B34" s="1662"/>
      <c r="C34" s="1663"/>
      <c r="D34" s="1663"/>
      <c r="E34" s="1663"/>
      <c r="F34" s="1663"/>
      <c r="G34" s="1663"/>
      <c r="H34" s="1663"/>
      <c r="I34" s="1663"/>
      <c r="J34" s="1664"/>
    </row>
    <row r="35" spans="1:10" s="41" customFormat="1" ht="24" customHeight="1">
      <c r="A35" s="99"/>
      <c r="B35" s="1662"/>
      <c r="C35" s="1663"/>
      <c r="D35" s="1663"/>
      <c r="E35" s="1663"/>
      <c r="F35" s="1663"/>
      <c r="G35" s="1663"/>
      <c r="H35" s="1663"/>
      <c r="I35" s="1663"/>
      <c r="J35" s="1664"/>
    </row>
    <row r="36" spans="1:10" s="41" customFormat="1" ht="24" customHeight="1">
      <c r="A36" s="99"/>
      <c r="B36" s="1662"/>
      <c r="C36" s="1663"/>
      <c r="D36" s="1663"/>
      <c r="E36" s="1663"/>
      <c r="F36" s="1663"/>
      <c r="G36" s="1663"/>
      <c r="H36" s="1663"/>
      <c r="I36" s="1663"/>
      <c r="J36" s="1664"/>
    </row>
    <row r="37" spans="1:10" s="41" customFormat="1" ht="24" customHeight="1">
      <c r="A37" s="99"/>
      <c r="B37" s="1662"/>
      <c r="C37" s="1663"/>
      <c r="D37" s="1663"/>
      <c r="E37" s="1663"/>
      <c r="F37" s="1663"/>
      <c r="G37" s="1663"/>
      <c r="H37" s="1663"/>
      <c r="I37" s="1663"/>
      <c r="J37" s="1664"/>
    </row>
    <row r="38" spans="1:10" s="41" customFormat="1" ht="24" customHeight="1">
      <c r="A38" s="99"/>
      <c r="B38" s="1662"/>
      <c r="C38" s="1663"/>
      <c r="D38" s="1663"/>
      <c r="E38" s="1663"/>
      <c r="F38" s="1663"/>
      <c r="G38" s="1663"/>
      <c r="H38" s="1663"/>
      <c r="I38" s="1663"/>
      <c r="J38" s="1664"/>
    </row>
    <row r="39" spans="1:10" s="41" customFormat="1" ht="24" customHeight="1">
      <c r="A39" s="99"/>
      <c r="B39" s="1662"/>
      <c r="C39" s="1663"/>
      <c r="D39" s="1663"/>
      <c r="E39" s="1663"/>
      <c r="F39" s="1663"/>
      <c r="G39" s="1663"/>
      <c r="H39" s="1663"/>
      <c r="I39" s="1663"/>
      <c r="J39" s="1664"/>
    </row>
    <row r="40" spans="1:10" s="41" customFormat="1" ht="24" customHeight="1">
      <c r="A40" s="99"/>
      <c r="B40" s="1662"/>
      <c r="C40" s="1663"/>
      <c r="D40" s="1663"/>
      <c r="E40" s="1663"/>
      <c r="F40" s="1663"/>
      <c r="G40" s="1663"/>
      <c r="H40" s="1663"/>
      <c r="I40" s="1663"/>
      <c r="J40" s="1664"/>
    </row>
    <row r="41" spans="1:10" s="41" customFormat="1" ht="24" customHeight="1">
      <c r="A41" s="99"/>
      <c r="B41" s="1662"/>
      <c r="C41" s="1663"/>
      <c r="D41" s="1663"/>
      <c r="E41" s="1663"/>
      <c r="F41" s="1663"/>
      <c r="G41" s="1663"/>
      <c r="H41" s="1663"/>
      <c r="I41" s="1663"/>
      <c r="J41" s="1664"/>
    </row>
    <row r="42" spans="1:10" s="41" customFormat="1" ht="24" customHeight="1">
      <c r="A42" s="99"/>
      <c r="B42" s="1662"/>
      <c r="C42" s="1663"/>
      <c r="D42" s="1663"/>
      <c r="E42" s="1663"/>
      <c r="F42" s="1663"/>
      <c r="G42" s="1663"/>
      <c r="H42" s="1663"/>
      <c r="I42" s="1663"/>
      <c r="J42" s="1664"/>
    </row>
    <row r="43" spans="1:10" s="41" customFormat="1" ht="24" customHeight="1">
      <c r="A43" s="99"/>
      <c r="B43" s="1662"/>
      <c r="C43" s="1663"/>
      <c r="D43" s="1663"/>
      <c r="E43" s="1663"/>
      <c r="F43" s="1663"/>
      <c r="G43" s="1663"/>
      <c r="H43" s="1663"/>
      <c r="I43" s="1663"/>
      <c r="J43" s="1664"/>
    </row>
    <row r="44" spans="1:10" s="41" customFormat="1" ht="24.75" customHeight="1">
      <c r="A44" s="99"/>
      <c r="B44" s="1662"/>
      <c r="C44" s="1663"/>
      <c r="D44" s="1663"/>
      <c r="E44" s="1663"/>
      <c r="F44" s="1663"/>
      <c r="G44" s="1663"/>
      <c r="H44" s="1663"/>
      <c r="I44" s="1663"/>
      <c r="J44" s="1664"/>
    </row>
    <row r="45" spans="1:10" s="41" customFormat="1" ht="24" customHeight="1">
      <c r="A45" s="99"/>
      <c r="B45" s="1662"/>
      <c r="C45" s="1663"/>
      <c r="D45" s="1663"/>
      <c r="E45" s="1663"/>
      <c r="F45" s="1663"/>
      <c r="G45" s="1663"/>
      <c r="H45" s="1663"/>
      <c r="I45" s="1663"/>
      <c r="J45" s="1664"/>
    </row>
    <row r="46" spans="1:10" s="41" customFormat="1" ht="24" customHeight="1">
      <c r="A46" s="99"/>
      <c r="B46" s="1662"/>
      <c r="C46" s="1663"/>
      <c r="D46" s="1663"/>
      <c r="E46" s="1663"/>
      <c r="F46" s="1663"/>
      <c r="G46" s="1663"/>
      <c r="H46" s="1663"/>
      <c r="I46" s="1663"/>
      <c r="J46" s="1664"/>
    </row>
    <row r="47" spans="1:10" s="41" customFormat="1" ht="24" customHeight="1">
      <c r="A47" s="99"/>
      <c r="B47" s="1662"/>
      <c r="C47" s="1663"/>
      <c r="D47" s="1663"/>
      <c r="E47" s="1663"/>
      <c r="F47" s="1663"/>
      <c r="G47" s="1663"/>
      <c r="H47" s="1663"/>
      <c r="I47" s="1663"/>
      <c r="J47" s="1664"/>
    </row>
    <row r="48" spans="1:10" s="41" customFormat="1" ht="24" customHeight="1">
      <c r="A48" s="99"/>
      <c r="B48" s="1662"/>
      <c r="C48" s="1663"/>
      <c r="D48" s="1663"/>
      <c r="E48" s="1663"/>
      <c r="F48" s="1663"/>
      <c r="G48" s="1663"/>
      <c r="H48" s="1663"/>
      <c r="I48" s="1663"/>
      <c r="J48" s="1664"/>
    </row>
    <row r="49" spans="1:10" s="41" customFormat="1" ht="24" customHeight="1">
      <c r="A49" s="99"/>
      <c r="B49" s="1662"/>
      <c r="C49" s="1663"/>
      <c r="D49" s="1663"/>
      <c r="E49" s="1663"/>
      <c r="F49" s="1663"/>
      <c r="G49" s="1663"/>
      <c r="H49" s="1663"/>
      <c r="I49" s="1663"/>
      <c r="J49" s="1664"/>
    </row>
    <row r="50" spans="1:10" s="41" customFormat="1" ht="24" customHeight="1">
      <c r="A50" s="99"/>
      <c r="B50" s="1662"/>
      <c r="C50" s="1663"/>
      <c r="D50" s="1663"/>
      <c r="E50" s="1663"/>
      <c r="F50" s="1663"/>
      <c r="G50" s="1663"/>
      <c r="H50" s="1663"/>
      <c r="I50" s="1663"/>
      <c r="J50" s="1664"/>
    </row>
    <row r="51" spans="1:10" s="41" customFormat="1" ht="24" customHeight="1">
      <c r="A51" s="99"/>
      <c r="B51" s="1662"/>
      <c r="C51" s="1663"/>
      <c r="D51" s="1663"/>
      <c r="E51" s="1663"/>
      <c r="F51" s="1663"/>
      <c r="G51" s="1663"/>
      <c r="H51" s="1663"/>
      <c r="I51" s="1663"/>
      <c r="J51" s="1664"/>
    </row>
    <row r="52" spans="1:10" s="41" customFormat="1" ht="24" customHeight="1">
      <c r="A52" s="99"/>
      <c r="B52" s="1662"/>
      <c r="C52" s="1663"/>
      <c r="D52" s="1663"/>
      <c r="E52" s="1663"/>
      <c r="F52" s="1663"/>
      <c r="G52" s="1663"/>
      <c r="H52" s="1663"/>
      <c r="I52" s="1663"/>
      <c r="J52" s="1664"/>
    </row>
    <row r="53" spans="1:10" s="41" customFormat="1" ht="24" customHeight="1">
      <c r="A53" s="99"/>
      <c r="B53" s="1662"/>
      <c r="C53" s="1663"/>
      <c r="D53" s="1663"/>
      <c r="E53" s="1663"/>
      <c r="F53" s="1663"/>
      <c r="G53" s="1663"/>
      <c r="H53" s="1663"/>
      <c r="I53" s="1663"/>
      <c r="J53" s="1664"/>
    </row>
    <row r="54" spans="1:10" s="41" customFormat="1" ht="24" customHeight="1">
      <c r="A54" s="99"/>
      <c r="B54" s="1662"/>
      <c r="C54" s="1663"/>
      <c r="D54" s="1663"/>
      <c r="E54" s="1663"/>
      <c r="F54" s="1663"/>
      <c r="G54" s="1663"/>
      <c r="H54" s="1663"/>
      <c r="I54" s="1663"/>
      <c r="J54" s="1664"/>
    </row>
    <row r="55" spans="1:10" s="41" customFormat="1" ht="24" customHeight="1">
      <c r="A55" s="99"/>
      <c r="B55" s="1662"/>
      <c r="C55" s="1663"/>
      <c r="D55" s="1663"/>
      <c r="E55" s="1663"/>
      <c r="F55" s="1663"/>
      <c r="G55" s="1663"/>
      <c r="H55" s="1663"/>
      <c r="I55" s="1663"/>
      <c r="J55" s="1664"/>
    </row>
    <row r="56" spans="1:10" s="41" customFormat="1" ht="24" customHeight="1">
      <c r="A56" s="99"/>
      <c r="B56" s="1662"/>
      <c r="C56" s="1663"/>
      <c r="D56" s="1663"/>
      <c r="E56" s="1663"/>
      <c r="F56" s="1663"/>
      <c r="G56" s="1663"/>
      <c r="H56" s="1663"/>
      <c r="I56" s="1663"/>
      <c r="J56" s="1664"/>
    </row>
    <row r="57" spans="1:10" s="41" customFormat="1" ht="24" customHeight="1" thickBot="1">
      <c r="A57" s="99"/>
      <c r="B57" s="1665"/>
      <c r="C57" s="1666"/>
      <c r="D57" s="1666"/>
      <c r="E57" s="1666"/>
      <c r="F57" s="1666"/>
      <c r="G57" s="1666"/>
      <c r="H57" s="1666"/>
      <c r="I57" s="1666"/>
      <c r="J57" s="1667"/>
    </row>
    <row r="58" spans="1:10" s="41" customFormat="1" ht="26.25" customHeight="1">
      <c r="A58" s="100"/>
      <c r="B58" s="624" t="s">
        <v>100</v>
      </c>
      <c r="C58" s="624"/>
      <c r="D58" s="624"/>
      <c r="E58" s="624"/>
      <c r="F58" s="624"/>
      <c r="G58" s="624"/>
      <c r="H58" s="624"/>
      <c r="I58" s="624"/>
      <c r="J58" s="624"/>
    </row>
    <row r="59" spans="1:10" s="82" customFormat="1" hidden="1">
      <c r="A59" s="83" t="s">
        <v>101</v>
      </c>
      <c r="B59" s="47"/>
      <c r="C59" s="47"/>
      <c r="D59" s="47"/>
      <c r="E59" s="47"/>
      <c r="F59" s="47"/>
      <c r="G59" s="47"/>
    </row>
  </sheetData>
  <mergeCells count="3">
    <mergeCell ref="C4:J4"/>
    <mergeCell ref="B7:J28"/>
    <mergeCell ref="B30:J57"/>
  </mergeCells>
  <phoneticPr fontId="5" type="noConversion"/>
  <pageMargins left="0.78740157480314965" right="0.35433070866141736" top="0.78740157480314965" bottom="0.59055118110236227" header="0.31496062992125984" footer="0.31496062992125984"/>
  <pageSetup paperSize="9" firstPageNumber="16" fitToHeight="0" orientation="portrait" useFirstPageNumber="1" r:id="rId1"/>
  <headerFooter>
    <oddFooter>&amp;C&amp;"TH SarabunPSK,ตัวหนา"&amp;16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2010-03-11T18:34:33Z</outs:dateTime>
      <outs:isPinned>true</outs:isPinned>
    </outs:relatedDate>
    <outs:relatedDate>
      <outs:type>2</outs:type>
      <outs:displayName>Created</outs:displayName>
      <outs:dateTime>2009-06-04T03:50:32Z</outs:dateTime>
      <outs:isPinned>true</outs:isPinned>
    </outs:relatedDate>
    <outs:relatedDate>
      <outs:type>4</outs:type>
      <outs:displayName>Last Printed</outs:displayName>
      <outs:dateTime>2010-03-11T18:04:49Z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admin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akaradech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FFA23A0C-E0DC-48AC-AE39-CE3D1F222F46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77</vt:i4>
      </vt:variant>
      <vt:variant>
        <vt:lpstr>ช่วงที่มีชื่อ</vt:lpstr>
      </vt:variant>
      <vt:variant>
        <vt:i4>42</vt:i4>
      </vt:variant>
    </vt:vector>
  </HeadingPairs>
  <TitlesOfParts>
    <vt:vector size="119" baseType="lpstr">
      <vt:lpstr>ปก </vt:lpstr>
      <vt:lpstr>คำรับรอง</vt:lpstr>
      <vt:lpstr>สารบัญ</vt:lpstr>
      <vt:lpstr>ข้อมูลเบื้องต้น</vt:lpstr>
      <vt:lpstr>ขั้นตอน1</vt:lpstr>
      <vt:lpstr>1.2คำสั่งแต่งตั้ง</vt:lpstr>
      <vt:lpstr>1.3วิธีการเผยแพร่</vt:lpstr>
      <vt:lpstr>ขั้นตอน2</vt:lpstr>
      <vt:lpstr>ขั้นตอน3</vt:lpstr>
      <vt:lpstr>3.2เอกสารเผยแพร่นโยบาย</vt:lpstr>
      <vt:lpstr>ขั้นตอน4 </vt:lpstr>
      <vt:lpstr>4.1.1 รายละเอียดการใช้อาคาร_63</vt:lpstr>
      <vt:lpstr>4.1.1.2พื้นที่อาคารแต่เดือน_63</vt:lpstr>
      <vt:lpstr>4.1.2ข้อมูลหม้อแปลง</vt:lpstr>
      <vt:lpstr>4.1.2การใช้ไฟฟ้า_63</vt:lpstr>
      <vt:lpstr>4.1.3การใช้เชื้อเพลิง_63</vt:lpstr>
      <vt:lpstr>4.1.4เชื้อเพลิงผลิตไฟฟ้า_63</vt:lpstr>
      <vt:lpstr>4.1.5สัดส่วนการใช้ไฟฟ้า_63</vt:lpstr>
      <vt:lpstr>4.1.6สัดส่วนเชื้อเพลิง_63</vt:lpstr>
      <vt:lpstr>4.2.1 SEC(พื้นที่)_63</vt:lpstr>
      <vt:lpstr>เปรียบเทียบข้อมูลอาคาร</vt:lpstr>
      <vt:lpstr>4.3ประเมินระดับเครื่องจักร</vt:lpstr>
      <vt:lpstr>4.3.1ประเมินระดับเครื่องจักร</vt:lpstr>
      <vt:lpstr>ข้อมูลไฟฟ้าเครื่องจักร</vt:lpstr>
      <vt:lpstr>ข้อมูลความร้อนเครื่องจักร</vt:lpstr>
      <vt:lpstr>ขั้นตอนที่ 5</vt:lpstr>
      <vt:lpstr>มาตรการและเป้าหมายปี_64</vt:lpstr>
      <vt:lpstr>แผนไฟฟ้า</vt:lpstr>
      <vt:lpstr>แผนความร้อน</vt:lpstr>
      <vt:lpstr>มาตรการไฟฟ้า </vt:lpstr>
      <vt:lpstr>มาตรการความร้อน</vt:lpstr>
      <vt:lpstr>5.2แผนการฝึกอบรม</vt:lpstr>
      <vt:lpstr>5.3เพิ่มเติมเผยแพร่ฝึกอบรม</vt:lpstr>
      <vt:lpstr>ขั้นตอนที่ 6</vt:lpstr>
      <vt:lpstr>ผลมาตรการปี_63</vt:lpstr>
      <vt:lpstr>ผลการตรวจสอบ-วิเคราะห์ไฟฟ้า1</vt:lpstr>
      <vt:lpstr>ภาพ+คำนวณผลไฟฟ้า 1</vt:lpstr>
      <vt:lpstr>ภาพ+คำนวณผลไฟฟ้า 2</vt:lpstr>
      <vt:lpstr>ผลการตรวจสอบ-วิเคราะห์ความร้อน</vt:lpstr>
      <vt:lpstr>มาตรการความร้อน (2)</vt:lpstr>
      <vt:lpstr>6.2ผลการติดตามแผนฝีกอบรม </vt:lpstr>
      <vt:lpstr>ผลการติดตามแผนกิจกรรม</vt:lpstr>
      <vt:lpstr>6.3.1 ข้อมูลการใช้อาคาร_64</vt:lpstr>
      <vt:lpstr>6.3.1.2พื้นที่ใช้สอยรายเดือน_64</vt:lpstr>
      <vt:lpstr>6.3.1.3ข้อมูลหม้อแปลง (2)</vt:lpstr>
      <vt:lpstr>6.3.3ปริมาณการใช้ไฟฟ้า_64 </vt:lpstr>
      <vt:lpstr>6.3.3การใช้เชื้อเพลิง_64</vt:lpstr>
      <vt:lpstr>กราฟพลังงาน63_64</vt:lpstr>
      <vt:lpstr>6.3.4เชื้อเพลิงผลิตไฟฟ้า_64</vt:lpstr>
      <vt:lpstr>กราฟพลังงานผลิตไฟฟ้า</vt:lpstr>
      <vt:lpstr>6.3.5สัดส่วนการใช้ไฟฟ้า_64</vt:lpstr>
      <vt:lpstr>6.3.6สัดส่วนเชื้อเพลิง_64</vt:lpstr>
      <vt:lpstr>สัดส่วนการใช้ไฟฟ้า  1</vt:lpstr>
      <vt:lpstr>สัดส่วนการใช้ไฟฟ้า 2 </vt:lpstr>
      <vt:lpstr>SEC (ทุกกรณี)</vt:lpstr>
      <vt:lpstr>SEC (ทุกกรณี) (2)</vt:lpstr>
      <vt:lpstr> ข้อมูลการใช้ไฟฟ้า </vt:lpstr>
      <vt:lpstr>สัดส่วนการใช้พลังงานไฟฟ้า</vt:lpstr>
      <vt:lpstr>ขั้นตอน7</vt:lpstr>
      <vt:lpstr>เพิ่มเติมเผยแพร่ผู้ตรวจประเมินฯ</vt:lpstr>
      <vt:lpstr>ผลตรวจประเมิน-1</vt:lpstr>
      <vt:lpstr>ผลตรวจประเมิน-2</vt:lpstr>
      <vt:lpstr>ผลตรวจประเมิน-3</vt:lpstr>
      <vt:lpstr>ขั้นตอน8</vt:lpstr>
      <vt:lpstr>เอกสารบันทึกวาระการประชุม</vt:lpstr>
      <vt:lpstr>สรุปผลการทบทวน </vt:lpstr>
      <vt:lpstr>การเผยแพร่ผลการทบทวน</vt:lpstr>
      <vt:lpstr>ภาคผนวก</vt:lpstr>
      <vt:lpstr>ภาคผนวก ก.</vt:lpstr>
      <vt:lpstr>ก.1 แผนอนุรักษ์ 3 ปีข้างหน้า</vt:lpstr>
      <vt:lpstr>มาตรการไฟฟ้า (แผน 3 ปี)</vt:lpstr>
      <vt:lpstr>ภาคผนวก ข</vt:lpstr>
      <vt:lpstr>คณะผู้จัดทำ</vt:lpstr>
      <vt:lpstr>พิจารณาลงนามรายงาน</vt:lpstr>
      <vt:lpstr>นำส่งรายงานการจัดการพลังงาน</vt:lpstr>
      <vt:lpstr>ใบคำรองการจัดทำรายงาน</vt:lpstr>
      <vt:lpstr>ตรวจติดตามการจัดการพลังงาน</vt:lpstr>
      <vt:lpstr>' ข้อมูลการใช้ไฟฟ้า '!Print_Area</vt:lpstr>
      <vt:lpstr>'4.1.1 รายละเอียดการใช้อาคาร_63'!Print_Area</vt:lpstr>
      <vt:lpstr>'4.1.2การใช้ไฟฟ้า_63'!Print_Area</vt:lpstr>
      <vt:lpstr>'4.1.3การใช้เชื้อเพลิง_63'!Print_Area</vt:lpstr>
      <vt:lpstr>'4.1.4เชื้อเพลิงผลิตไฟฟ้า_63'!Print_Area</vt:lpstr>
      <vt:lpstr>'4.1.5สัดส่วนการใช้ไฟฟ้า_63'!Print_Area</vt:lpstr>
      <vt:lpstr>'4.1.6สัดส่วนเชื้อเพลิง_63'!Print_Area</vt:lpstr>
      <vt:lpstr>'4.2.1 SEC(พื้นที่)_63'!Print_Area</vt:lpstr>
      <vt:lpstr>'4.3ประเมินระดับเครื่องจักร'!Print_Area</vt:lpstr>
      <vt:lpstr>'6.2ผลการติดตามแผนฝีกอบรม '!Print_Area</vt:lpstr>
      <vt:lpstr>'6.3.1 ข้อมูลการใช้อาคาร_64'!Print_Area</vt:lpstr>
      <vt:lpstr>'6.3.3การใช้เชื้อเพลิง_64'!Print_Area</vt:lpstr>
      <vt:lpstr>'6.3.3ปริมาณการใช้ไฟฟ้า_64 '!Print_Area</vt:lpstr>
      <vt:lpstr>'6.3.4เชื้อเพลิงผลิตไฟฟ้า_64'!Print_Area</vt:lpstr>
      <vt:lpstr>'6.3.5สัดส่วนการใช้ไฟฟ้า_64'!Print_Area</vt:lpstr>
      <vt:lpstr>'6.3.6สัดส่วนเชื้อเพลิง_64'!Print_Area</vt:lpstr>
      <vt:lpstr>'SEC (ทุกกรณี)'!Print_Area</vt:lpstr>
      <vt:lpstr>กราฟพลังงาน63_64!Print_Area</vt:lpstr>
      <vt:lpstr>กราฟพลังงานผลิตไฟฟ้า!Print_Area</vt:lpstr>
      <vt:lpstr>ข้อมูลไฟฟ้าเครื่องจักร!Print_Area</vt:lpstr>
      <vt:lpstr>ขั้นตอน2!Print_Area</vt:lpstr>
      <vt:lpstr>คณะผู้จัดทำ!Print_Area</vt:lpstr>
      <vt:lpstr>'ปก '!Print_Area</vt:lpstr>
      <vt:lpstr>เปรียบเทียบข้อมูลอาคาร!Print_Area</vt:lpstr>
      <vt:lpstr>'ผลการตรวจสอบ-วิเคราะห์ไฟฟ้า1'!Print_Area</vt:lpstr>
      <vt:lpstr>ผลการติดตามแผนกิจกรรม!Print_Area</vt:lpstr>
      <vt:lpstr>'ผลตรวจประเมิน-1'!Print_Area</vt:lpstr>
      <vt:lpstr>ผลมาตรการปี_63!Print_Area</vt:lpstr>
      <vt:lpstr>'ภาคผนวก ก.'!Print_Area</vt:lpstr>
      <vt:lpstr>'ภาพ+คำนวณผลไฟฟ้า 1'!Print_Area</vt:lpstr>
      <vt:lpstr>'ภาพ+คำนวณผลไฟฟ้า 2'!Print_Area</vt:lpstr>
      <vt:lpstr>'มาตรการไฟฟ้า '!Print_Area</vt:lpstr>
      <vt:lpstr>'มาตรการไฟฟ้า (แผน 3 ปี)'!Print_Area</vt:lpstr>
      <vt:lpstr>สารบัญ!Print_Area</vt:lpstr>
      <vt:lpstr>'4.1.1 รายละเอียดการใช้อาคาร_63'!Print_Titles</vt:lpstr>
      <vt:lpstr>'4.1.2ข้อมูลหม้อแปลง'!Print_Titles</vt:lpstr>
      <vt:lpstr>'6.3.1 ข้อมูลการใช้อาคาร_64'!Print_Titles</vt:lpstr>
      <vt:lpstr>'6.3.1.3ข้อมูลหม้อแปลง (2)'!Print_Titles</vt:lpstr>
      <vt:lpstr>ข้อมูลไฟฟ้าเครื่องจักร!Print_Titles</vt:lpstr>
      <vt:lpstr>'ขั้นตอนที่ 6'!Print_Titles</vt:lpstr>
      <vt:lpstr>ผลการติดตามแผนกิจกรรม!Print_Titles</vt:lpstr>
      <vt:lpstr>'ผลตรวจประเมิน-2'!Print_Titles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2022-05-26T06:21:07Z</cp:lastPrinted>
  <dcterms:created xsi:type="dcterms:W3CDTF">2009-06-04T03:50:32Z</dcterms:created>
  <dcterms:modified xsi:type="dcterms:W3CDTF">2023-01-15T01:49:35Z</dcterms:modified>
</cp:coreProperties>
</file>