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10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omments1.xml" ContentType="application/vnd.openxmlformats-officedocument.spreadsheetml.comment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24.xml" ContentType="application/vnd.openxmlformats-officedocument.drawing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drawings/drawing25.xml" ContentType="application/vnd.openxmlformats-officedocument.drawing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drawings/drawing26.xml" ContentType="application/vnd.openxmlformats-officedocument.drawing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omments2.xml" ContentType="application/vnd.openxmlformats-officedocument.spreadsheetml.comments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drawings/drawing32.xml" ContentType="application/vnd.openxmlformats-officedocument.drawing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drawings/drawing33.xml" ContentType="application/vnd.openxmlformats-officedocument.drawing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trlProps/ctrlProp133.xml" ContentType="application/vnd.ms-excel.controlproperties+xml"/>
  <Override PartName="/xl/ctrlProps/ctrlProp134.xml" ContentType="application/vnd.ms-excel.controlproperties+xml"/>
  <Override PartName="/xl/drawings/drawing39.xml" ContentType="application/vnd.openxmlformats-officedocument.drawing+xml"/>
  <Override PartName="/xl/charts/chart3.xml" ContentType="application/vnd.openxmlformats-officedocument.drawingml.chart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charts/chart8.xml" ContentType="application/vnd.openxmlformats-officedocument.drawingml.chart+xml"/>
  <Override PartName="/xl/drawings/drawing45.xml" ContentType="application/vnd.openxmlformats-officedocument.drawing+xml"/>
  <Override PartName="/xl/charts/chart9.xml" ContentType="application/vnd.openxmlformats-officedocument.drawingml.chart+xml"/>
  <Override PartName="/xl/drawings/drawing4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รายงาน\รายงานการจัดการพลังงาน_มหาวิทยาลัยแม่โจ้ 66\"/>
    </mc:Choice>
  </mc:AlternateContent>
  <bookViews>
    <workbookView xWindow="0" yWindow="0" windowWidth="23040" windowHeight="9384" tabRatio="688"/>
  </bookViews>
  <sheets>
    <sheet name="ปก " sheetId="138" r:id="rId1"/>
    <sheet name="คำรับรอง" sheetId="65" r:id="rId2"/>
    <sheet name="สารบัญ" sheetId="3" r:id="rId3"/>
    <sheet name="ข้อมูลเบื้องต้น" sheetId="4" r:id="rId4"/>
    <sheet name="ขั้นตอน1" sheetId="7" r:id="rId5"/>
    <sheet name="1.2คำสั่งแต่งตั้ง" sheetId="67" r:id="rId6"/>
    <sheet name="1.3วิธีการเผยแพร่" sheetId="86" r:id="rId7"/>
    <sheet name="ขั้นตอน2" sheetId="8" r:id="rId8"/>
    <sheet name="ขั้นตอน3" sheetId="9" r:id="rId9"/>
    <sheet name="3.2เอกสารเผยแพร่นโยบาย" sheetId="81" r:id="rId10"/>
    <sheet name="ขั้นตอน4 " sheetId="151" r:id="rId11"/>
    <sheet name="4.1.1 รายละเอียดการใช้อาคาร_65" sheetId="150" r:id="rId12"/>
    <sheet name="4.1.1.2พื้นที่อาคารแต่เดือน_65" sheetId="152" r:id="rId13"/>
    <sheet name="4.1.2ข้อมูลหม้อแปลง" sheetId="153" r:id="rId14"/>
    <sheet name="4.1.2การใช้ไฟฟ้า_65" sheetId="154" r:id="rId15"/>
    <sheet name="4.1.3การใช้เชื้อเพลิง_65" sheetId="155" r:id="rId16"/>
    <sheet name="4.1.4เชื้อเพลิงผลิตไฟฟ้า_65" sheetId="156" r:id="rId17"/>
    <sheet name="4.1.5สัดส่วนการใช้ไฟฟ้า_65" sheetId="157" r:id="rId18"/>
    <sheet name="4.1.6สัดส่วนเชื้อเพลิง_65" sheetId="158" r:id="rId19"/>
    <sheet name="4.2.1 SEC(พื้นที่)_65" sheetId="159" r:id="rId20"/>
    <sheet name="เปรียบเทียบข้อมูลอาคาร" sheetId="161" r:id="rId21"/>
    <sheet name="4.3ประเมินระดับเครื่องจักร" sheetId="17" r:id="rId22"/>
    <sheet name="4.3.1ประเมินระดับเครื่องจักร" sheetId="162" r:id="rId23"/>
    <sheet name="ข้อมูลไฟฟ้าเครื่องจักร" sheetId="18" r:id="rId24"/>
    <sheet name="ข้อมูลความร้อนเครื่องจักร" sheetId="45" r:id="rId25"/>
    <sheet name="ขั้นตอนที่ 5" sheetId="37" r:id="rId26"/>
    <sheet name="มาตรการและเป้าหมายปี_65" sheetId="19" r:id="rId27"/>
    <sheet name="แผนไฟฟ้า" sheetId="21" r:id="rId28"/>
    <sheet name="แผนความร้อน" sheetId="46" r:id="rId29"/>
    <sheet name="มาตรการความร้อน" sheetId="64" r:id="rId30"/>
    <sheet name="มาตรการไฟฟ้า " sheetId="145" r:id="rId31"/>
    <sheet name="5.2แผนการฝึกอบรม" sheetId="25" r:id="rId32"/>
    <sheet name="5.3เพิ่มเติมเผยแพร่ฝึกอบรม" sheetId="51" r:id="rId33"/>
    <sheet name="ขั้นตอนที่ 6" sheetId="26" r:id="rId34"/>
    <sheet name="ผลมาตรการปี_66" sheetId="137" r:id="rId35"/>
    <sheet name="ผลการตรวจสอบ-วิเคราะห์ไฟฟ้า1" sheetId="121" r:id="rId36"/>
    <sheet name="ภาพ+คำนวณผลไฟฟ้า 1" sheetId="183" r:id="rId37"/>
    <sheet name="ภาพ+คำนวณผลไฟฟ้า 2" sheetId="184" r:id="rId38"/>
    <sheet name="ผลการตรวจสอบ-วิเคราะห์ความร้อน" sheetId="48" r:id="rId39"/>
    <sheet name="มาตรการความร้อน (2)" sheetId="164" r:id="rId40"/>
    <sheet name="6.2ผลการติดตามแผนฝีกอบรม " sheetId="122" r:id="rId41"/>
    <sheet name="ผลการติดตามแผนกิจกรรม" sheetId="136" r:id="rId42"/>
    <sheet name="6.3.1 ข้อมูลการใช้อาคาร_66" sheetId="165" r:id="rId43"/>
    <sheet name="6.3.1.2พื้นที่ใช้สอยรายเดือน_66" sheetId="166" r:id="rId44"/>
    <sheet name="6.3.1.3ข้อมูลหม้อแปลง (2)" sheetId="185" r:id="rId45"/>
    <sheet name="6.3.3ปริมาณการใช้ไฟฟ้า_66 " sheetId="167" r:id="rId46"/>
    <sheet name="6.3.3การใช้เชื้อเพลิง_66" sheetId="168" r:id="rId47"/>
    <sheet name="กราฟพลังงาน65_66" sheetId="101" r:id="rId48"/>
    <sheet name="6.3.4เชื้อเพลิงผลิตไฟฟ้า_66" sheetId="169" r:id="rId49"/>
    <sheet name="กราฟพลังงานผลิตไฟฟ้า" sheetId="170" r:id="rId50"/>
    <sheet name="6.3.5สัดส่วนการใช้ไฟฟ้า_66" sheetId="171" r:id="rId51"/>
    <sheet name="6.3.6สัดส่วนเชื้อเพลิง_66" sheetId="172" r:id="rId52"/>
    <sheet name="สัดส่วนการใช้ไฟฟ้า  1" sheetId="109" r:id="rId53"/>
    <sheet name="สัดส่วนการใช้ไฟฟ้า 2 " sheetId="104" r:id="rId54"/>
    <sheet name="SEC (ทุกกรณี)" sheetId="42" r:id="rId55"/>
    <sheet name="SEC (ทุกกรณี) (2)" sheetId="110" r:id="rId56"/>
    <sheet name=" ข้อมูลการใช้ไฟฟ้า " sheetId="38" r:id="rId57"/>
    <sheet name="สัดส่วนการใช้พลังงานไฟฟ้า" sheetId="41" r:id="rId58"/>
    <sheet name="ขั้นตอน7" sheetId="29" r:id="rId59"/>
    <sheet name="เพิ่มเติมเผยแพร่ผู้ตรวจประเมินฯ" sheetId="84" r:id="rId60"/>
    <sheet name="ผลตรวจประเมิน-1" sheetId="31" r:id="rId61"/>
    <sheet name="ผลตรวจประเมิน-2" sheetId="97" r:id="rId62"/>
    <sheet name="ผลตรวจประเมิน-3" sheetId="98" r:id="rId63"/>
    <sheet name="ขั้นตอน8" sheetId="32" r:id="rId64"/>
    <sheet name="เอกสารบันทึกวาระการประชุม" sheetId="85" r:id="rId65"/>
    <sheet name="สรุปผลการทบทวน " sheetId="129" r:id="rId66"/>
    <sheet name="การเผยแพร่ผลการทบทวน" sheetId="50" r:id="rId67"/>
    <sheet name="ภาคผนวก" sheetId="107" r:id="rId68"/>
    <sheet name="ภาคผนวก ก." sheetId="113" r:id="rId69"/>
    <sheet name="ก.1 แผนอนุรักษ์ 3 ปีข้างหน้า" sheetId="173" r:id="rId70"/>
    <sheet name="มาตรการไฟฟ้า (แผน 3 ปี)" sheetId="180" r:id="rId71"/>
    <sheet name="ภาคผนวก ข" sheetId="114" r:id="rId72"/>
    <sheet name="คณะผู้จัดทำ" sheetId="179" r:id="rId73"/>
    <sheet name="พิจารณาลงนามรายงาน" sheetId="175" r:id="rId74"/>
    <sheet name="นำส่งรายงานการจัดการพลังงาน" sheetId="176" r:id="rId75"/>
    <sheet name="ใบคำรองการจัดทำรายงาน" sheetId="177" r:id="rId76"/>
  </sheets>
  <externalReferences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____sss2" localSheetId="11">[1]DATA!#REF!</definedName>
    <definedName name="_____sss2" localSheetId="12">[1]DATA!#REF!</definedName>
    <definedName name="_____sss2" localSheetId="14">[1]DATA!#REF!</definedName>
    <definedName name="_____sss2" localSheetId="13">[1]DATA!#REF!</definedName>
    <definedName name="_____sss2" localSheetId="15">[1]DATA!#REF!</definedName>
    <definedName name="_____sss2" localSheetId="16">[1]DATA!#REF!</definedName>
    <definedName name="_____sss2" localSheetId="19">[1]DATA!#REF!</definedName>
    <definedName name="_____sss2" localSheetId="22">[1]DATA!#REF!</definedName>
    <definedName name="_____sss2" localSheetId="42">[1]DATA!#REF!</definedName>
    <definedName name="_____sss2" localSheetId="43">[1]DATA!#REF!</definedName>
    <definedName name="_____sss2" localSheetId="44">[1]DATA!#REF!</definedName>
    <definedName name="_____sss2" localSheetId="46">[1]DATA!#REF!</definedName>
    <definedName name="_____sss2" localSheetId="45">[1]DATA!#REF!</definedName>
    <definedName name="_____sss2" localSheetId="48">[1]DATA!#REF!</definedName>
    <definedName name="_____sss2" localSheetId="50">[1]DATA!#REF!</definedName>
    <definedName name="_____sss2" localSheetId="51">[1]DATA!#REF!</definedName>
    <definedName name="_____sss2" localSheetId="10">[1]DATA!#REF!</definedName>
    <definedName name="_____sss2" localSheetId="37">[1]DATA!#REF!</definedName>
    <definedName name="_____sss2" localSheetId="39">[1]DATA!#REF!</definedName>
    <definedName name="_____sss2" localSheetId="70">[1]DATA!#REF!</definedName>
    <definedName name="_____sss2">[1]DATA!#REF!</definedName>
    <definedName name="_____sss4" localSheetId="11">[1]RE_DATA!#REF!</definedName>
    <definedName name="_____sss4" localSheetId="12">[1]RE_DATA!#REF!</definedName>
    <definedName name="_____sss4" localSheetId="14">[1]RE_DATA!#REF!</definedName>
    <definedName name="_____sss4" localSheetId="13">[1]RE_DATA!#REF!</definedName>
    <definedName name="_____sss4" localSheetId="15">[1]RE_DATA!#REF!</definedName>
    <definedName name="_____sss4" localSheetId="16">[1]RE_DATA!#REF!</definedName>
    <definedName name="_____sss4" localSheetId="19">[1]RE_DATA!#REF!</definedName>
    <definedName name="_____sss4" localSheetId="22">[1]RE_DATA!#REF!</definedName>
    <definedName name="_____sss4" localSheetId="42">[1]RE_DATA!#REF!</definedName>
    <definedName name="_____sss4" localSheetId="43">[1]RE_DATA!#REF!</definedName>
    <definedName name="_____sss4" localSheetId="44">[1]RE_DATA!#REF!</definedName>
    <definedName name="_____sss4" localSheetId="46">[1]RE_DATA!#REF!</definedName>
    <definedName name="_____sss4" localSheetId="45">[1]RE_DATA!#REF!</definedName>
    <definedName name="_____sss4" localSheetId="48">[1]RE_DATA!#REF!</definedName>
    <definedName name="_____sss4" localSheetId="50">[1]RE_DATA!#REF!</definedName>
    <definedName name="_____sss4" localSheetId="51">[1]RE_DATA!#REF!</definedName>
    <definedName name="_____sss4" localSheetId="10">[1]RE_DATA!#REF!</definedName>
    <definedName name="_____sss4" localSheetId="37">[1]RE_DATA!#REF!</definedName>
    <definedName name="_____sss4" localSheetId="39">[1]RE_DATA!#REF!</definedName>
    <definedName name="_____sss4" localSheetId="70">[1]RE_DATA!#REF!</definedName>
    <definedName name="_____sss4">[1]RE_DATA!#REF!</definedName>
    <definedName name="____Flu40">50</definedName>
    <definedName name="___Flu40">50</definedName>
    <definedName name="___sss2" localSheetId="11">[1]DATA!#REF!</definedName>
    <definedName name="___sss2" localSheetId="12">[1]DATA!#REF!</definedName>
    <definedName name="___sss2" localSheetId="14">[1]DATA!#REF!</definedName>
    <definedName name="___sss2" localSheetId="13">[1]DATA!#REF!</definedName>
    <definedName name="___sss2" localSheetId="15">[1]DATA!#REF!</definedName>
    <definedName name="___sss2" localSheetId="16">[1]DATA!#REF!</definedName>
    <definedName name="___sss2" localSheetId="19">[1]DATA!#REF!</definedName>
    <definedName name="___sss2" localSheetId="22">[1]DATA!#REF!</definedName>
    <definedName name="___sss2" localSheetId="42">[1]DATA!#REF!</definedName>
    <definedName name="___sss2" localSheetId="43">[1]DATA!#REF!</definedName>
    <definedName name="___sss2" localSheetId="44">[1]DATA!#REF!</definedName>
    <definedName name="___sss2" localSheetId="46">[1]DATA!#REF!</definedName>
    <definedName name="___sss2" localSheetId="45">[1]DATA!#REF!</definedName>
    <definedName name="___sss2" localSheetId="48">[1]DATA!#REF!</definedName>
    <definedName name="___sss2" localSheetId="50">[1]DATA!#REF!</definedName>
    <definedName name="___sss2" localSheetId="51">[1]DATA!#REF!</definedName>
    <definedName name="___sss2" localSheetId="10">[1]DATA!#REF!</definedName>
    <definedName name="___sss2" localSheetId="37">[1]DATA!#REF!</definedName>
    <definedName name="___sss2" localSheetId="39">[1]DATA!#REF!</definedName>
    <definedName name="___sss2" localSheetId="70">[1]DATA!#REF!</definedName>
    <definedName name="___sss2">[1]DATA!#REF!</definedName>
    <definedName name="___sss4" localSheetId="11">[1]RE_DATA!#REF!</definedName>
    <definedName name="___sss4" localSheetId="12">[1]RE_DATA!#REF!</definedName>
    <definedName name="___sss4" localSheetId="14">[1]RE_DATA!#REF!</definedName>
    <definedName name="___sss4" localSheetId="13">[1]RE_DATA!#REF!</definedName>
    <definedName name="___sss4" localSheetId="15">[1]RE_DATA!#REF!</definedName>
    <definedName name="___sss4" localSheetId="16">[1]RE_DATA!#REF!</definedName>
    <definedName name="___sss4" localSheetId="19">[1]RE_DATA!#REF!</definedName>
    <definedName name="___sss4" localSheetId="22">[1]RE_DATA!#REF!</definedName>
    <definedName name="___sss4" localSheetId="42">[1]RE_DATA!#REF!</definedName>
    <definedName name="___sss4" localSheetId="43">[1]RE_DATA!#REF!</definedName>
    <definedName name="___sss4" localSheetId="44">[1]RE_DATA!#REF!</definedName>
    <definedName name="___sss4" localSheetId="46">[1]RE_DATA!#REF!</definedName>
    <definedName name="___sss4" localSheetId="45">[1]RE_DATA!#REF!</definedName>
    <definedName name="___sss4" localSheetId="48">[1]RE_DATA!#REF!</definedName>
    <definedName name="___sss4" localSheetId="50">[1]RE_DATA!#REF!</definedName>
    <definedName name="___sss4" localSheetId="51">[1]RE_DATA!#REF!</definedName>
    <definedName name="___sss4" localSheetId="10">[1]RE_DATA!#REF!</definedName>
    <definedName name="___sss4" localSheetId="37">[1]RE_DATA!#REF!</definedName>
    <definedName name="___sss4" localSheetId="39">[1]RE_DATA!#REF!</definedName>
    <definedName name="___sss4" localSheetId="70">[1]RE_DATA!#REF!</definedName>
    <definedName name="___sss4">[1]RE_DATA!#REF!</definedName>
    <definedName name="__Flu40">50</definedName>
    <definedName name="__sss2" localSheetId="11">[1]DATA!#REF!</definedName>
    <definedName name="__sss2" localSheetId="12">[1]DATA!#REF!</definedName>
    <definedName name="__sss2" localSheetId="14">[1]DATA!#REF!</definedName>
    <definedName name="__sss2" localSheetId="13">[1]DATA!#REF!</definedName>
    <definedName name="__sss2" localSheetId="15">[1]DATA!#REF!</definedName>
    <definedName name="__sss2" localSheetId="16">[1]DATA!#REF!</definedName>
    <definedName name="__sss2" localSheetId="19">[1]DATA!#REF!</definedName>
    <definedName name="__sss2" localSheetId="22">[1]DATA!#REF!</definedName>
    <definedName name="__sss2" localSheetId="42">[1]DATA!#REF!</definedName>
    <definedName name="__sss2" localSheetId="43">[1]DATA!#REF!</definedName>
    <definedName name="__sss2" localSheetId="44">[1]DATA!#REF!</definedName>
    <definedName name="__sss2" localSheetId="46">[1]DATA!#REF!</definedName>
    <definedName name="__sss2" localSheetId="45">[1]DATA!#REF!</definedName>
    <definedName name="__sss2" localSheetId="48">[1]DATA!#REF!</definedName>
    <definedName name="__sss2" localSheetId="50">[1]DATA!#REF!</definedName>
    <definedName name="__sss2" localSheetId="51">[1]DATA!#REF!</definedName>
    <definedName name="__sss2" localSheetId="10">[1]DATA!#REF!</definedName>
    <definedName name="__sss2" localSheetId="37">[1]DATA!#REF!</definedName>
    <definedName name="__sss2" localSheetId="39">[1]DATA!#REF!</definedName>
    <definedName name="__sss2" localSheetId="70">[1]DATA!#REF!</definedName>
    <definedName name="__sss2">[1]DATA!#REF!</definedName>
    <definedName name="__sss4" localSheetId="11">[1]RE_DATA!#REF!</definedName>
    <definedName name="__sss4" localSheetId="12">[1]RE_DATA!#REF!</definedName>
    <definedName name="__sss4" localSheetId="14">[1]RE_DATA!#REF!</definedName>
    <definedName name="__sss4" localSheetId="13">[1]RE_DATA!#REF!</definedName>
    <definedName name="__sss4" localSheetId="15">[1]RE_DATA!#REF!</definedName>
    <definedName name="__sss4" localSheetId="16">[1]RE_DATA!#REF!</definedName>
    <definedName name="__sss4" localSheetId="19">[1]RE_DATA!#REF!</definedName>
    <definedName name="__sss4" localSheetId="22">[1]RE_DATA!#REF!</definedName>
    <definedName name="__sss4" localSheetId="42">[1]RE_DATA!#REF!</definedName>
    <definedName name="__sss4" localSheetId="43">[1]RE_DATA!#REF!</definedName>
    <definedName name="__sss4" localSheetId="44">[1]RE_DATA!#REF!</definedName>
    <definedName name="__sss4" localSheetId="46">[1]RE_DATA!#REF!</definedName>
    <definedName name="__sss4" localSheetId="45">[1]RE_DATA!#REF!</definedName>
    <definedName name="__sss4" localSheetId="48">[1]RE_DATA!#REF!</definedName>
    <definedName name="__sss4" localSheetId="50">[1]RE_DATA!#REF!</definedName>
    <definedName name="__sss4" localSheetId="51">[1]RE_DATA!#REF!</definedName>
    <definedName name="__sss4" localSheetId="10">[1]RE_DATA!#REF!</definedName>
    <definedName name="__sss4" localSheetId="37">[1]RE_DATA!#REF!</definedName>
    <definedName name="__sss4" localSheetId="39">[1]RE_DATA!#REF!</definedName>
    <definedName name="__sss4" localSheetId="70">[1]RE_DATA!#REF!</definedName>
    <definedName name="__sss4">[1]RE_DATA!#REF!</definedName>
    <definedName name="_1vg" localSheetId="11">#REF!</definedName>
    <definedName name="_1vg" localSheetId="12">#REF!</definedName>
    <definedName name="_1vg" localSheetId="14">#REF!</definedName>
    <definedName name="_1vg" localSheetId="13">#REF!</definedName>
    <definedName name="_1vg" localSheetId="15">#REF!</definedName>
    <definedName name="_1vg" localSheetId="16">#REF!</definedName>
    <definedName name="_1vg" localSheetId="19">#REF!</definedName>
    <definedName name="_1vg" localSheetId="22">#REF!</definedName>
    <definedName name="_1vg" localSheetId="42">#REF!</definedName>
    <definedName name="_1vg" localSheetId="43">#REF!</definedName>
    <definedName name="_1vg" localSheetId="44">#REF!</definedName>
    <definedName name="_1vg" localSheetId="46">#REF!</definedName>
    <definedName name="_1vg" localSheetId="45">#REF!</definedName>
    <definedName name="_1vg" localSheetId="48">#REF!</definedName>
    <definedName name="_1vg" localSheetId="50">#REF!</definedName>
    <definedName name="_1vg" localSheetId="51">#REF!</definedName>
    <definedName name="_1vg" localSheetId="10">#REF!</definedName>
    <definedName name="_1vg" localSheetId="37">#REF!</definedName>
    <definedName name="_1vg" localSheetId="39">#REF!</definedName>
    <definedName name="_1vg" localSheetId="70">#REF!</definedName>
    <definedName name="_1vg">#REF!</definedName>
    <definedName name="_Flu40">50</definedName>
    <definedName name="_sss2" localSheetId="11">[1]DATA!#REF!</definedName>
    <definedName name="_sss2" localSheetId="12">[1]DATA!#REF!</definedName>
    <definedName name="_sss2" localSheetId="14">[1]DATA!#REF!</definedName>
    <definedName name="_sss2" localSheetId="13">[1]DATA!#REF!</definedName>
    <definedName name="_sss2" localSheetId="15">[1]DATA!#REF!</definedName>
    <definedName name="_sss2" localSheetId="16">[1]DATA!#REF!</definedName>
    <definedName name="_sss2" localSheetId="19">[1]DATA!#REF!</definedName>
    <definedName name="_sss2" localSheetId="22">[1]DATA!#REF!</definedName>
    <definedName name="_sss2" localSheetId="42">[1]DATA!#REF!</definedName>
    <definedName name="_sss2" localSheetId="43">[1]DATA!#REF!</definedName>
    <definedName name="_sss2" localSheetId="44">[1]DATA!#REF!</definedName>
    <definedName name="_sss2" localSheetId="46">[1]DATA!#REF!</definedName>
    <definedName name="_sss2" localSheetId="45">[1]DATA!#REF!</definedName>
    <definedName name="_sss2" localSheetId="48">[1]DATA!#REF!</definedName>
    <definedName name="_sss2" localSheetId="50">[1]DATA!#REF!</definedName>
    <definedName name="_sss2" localSheetId="51">[1]DATA!#REF!</definedName>
    <definedName name="_sss2" localSheetId="10">[1]DATA!#REF!</definedName>
    <definedName name="_sss2" localSheetId="37">[1]DATA!#REF!</definedName>
    <definedName name="_sss2" localSheetId="39">[1]DATA!#REF!</definedName>
    <definedName name="_sss2" localSheetId="70">[1]DATA!#REF!</definedName>
    <definedName name="_sss2">[1]DATA!#REF!</definedName>
    <definedName name="_sss4" localSheetId="11">[1]RE_DATA!#REF!</definedName>
    <definedName name="_sss4" localSheetId="12">[1]RE_DATA!#REF!</definedName>
    <definedName name="_sss4" localSheetId="14">[1]RE_DATA!#REF!</definedName>
    <definedName name="_sss4" localSheetId="13">[1]RE_DATA!#REF!</definedName>
    <definedName name="_sss4" localSheetId="15">[1]RE_DATA!#REF!</definedName>
    <definedName name="_sss4" localSheetId="16">[1]RE_DATA!#REF!</definedName>
    <definedName name="_sss4" localSheetId="19">[1]RE_DATA!#REF!</definedName>
    <definedName name="_sss4" localSheetId="22">[1]RE_DATA!#REF!</definedName>
    <definedName name="_sss4" localSheetId="42">[1]RE_DATA!#REF!</definedName>
    <definedName name="_sss4" localSheetId="43">[1]RE_DATA!#REF!</definedName>
    <definedName name="_sss4" localSheetId="44">[1]RE_DATA!#REF!</definedName>
    <definedName name="_sss4" localSheetId="46">[1]RE_DATA!#REF!</definedName>
    <definedName name="_sss4" localSheetId="45">[1]RE_DATA!#REF!</definedName>
    <definedName name="_sss4" localSheetId="48">[1]RE_DATA!#REF!</definedName>
    <definedName name="_sss4" localSheetId="50">[1]RE_DATA!#REF!</definedName>
    <definedName name="_sss4" localSheetId="51">[1]RE_DATA!#REF!</definedName>
    <definedName name="_sss4" localSheetId="10">[1]RE_DATA!#REF!</definedName>
    <definedName name="_sss4" localSheetId="37">[1]RE_DATA!#REF!</definedName>
    <definedName name="_sss4" localSheetId="39">[1]RE_DATA!#REF!</definedName>
    <definedName name="_sss4" localSheetId="70">[1]RE_DATA!#REF!</definedName>
    <definedName name="_sss4">[1]RE_DATA!#REF!</definedName>
    <definedName name="_Toc212100815" localSheetId="4">'1.2คำสั่งแต่งตั้ง'!#REF!</definedName>
    <definedName name="a" localSheetId="19">#REF!</definedName>
    <definedName name="a" localSheetId="22">#REF!</definedName>
    <definedName name="a" localSheetId="42">#REF!</definedName>
    <definedName name="a" localSheetId="43">#REF!</definedName>
    <definedName name="a" localSheetId="44">#REF!</definedName>
    <definedName name="a" localSheetId="46">#REF!</definedName>
    <definedName name="a" localSheetId="45">#REF!</definedName>
    <definedName name="a" localSheetId="48">#REF!</definedName>
    <definedName name="a" localSheetId="50">#REF!</definedName>
    <definedName name="a" localSheetId="51">#REF!</definedName>
    <definedName name="a" localSheetId="69">#REF!</definedName>
    <definedName name="a" localSheetId="49">#REF!</definedName>
    <definedName name="a" localSheetId="37">#REF!</definedName>
    <definedName name="a" localSheetId="39">#REF!</definedName>
    <definedName name="a" localSheetId="70">#REF!</definedName>
    <definedName name="a">#REF!</definedName>
    <definedName name="af_flu" localSheetId="11">#REF!</definedName>
    <definedName name="af_flu" localSheetId="12">#REF!</definedName>
    <definedName name="af_flu" localSheetId="14">#REF!</definedName>
    <definedName name="af_flu" localSheetId="13">#REF!</definedName>
    <definedName name="af_flu" localSheetId="15">#REF!</definedName>
    <definedName name="af_flu" localSheetId="16">#REF!</definedName>
    <definedName name="af_flu" localSheetId="19">#REF!</definedName>
    <definedName name="af_flu" localSheetId="22">#REF!</definedName>
    <definedName name="af_flu" localSheetId="42">#REF!</definedName>
    <definedName name="af_flu" localSheetId="43">#REF!</definedName>
    <definedName name="af_flu" localSheetId="44">#REF!</definedName>
    <definedName name="af_flu" localSheetId="46">#REF!</definedName>
    <definedName name="af_flu" localSheetId="45">#REF!</definedName>
    <definedName name="af_flu" localSheetId="48">#REF!</definedName>
    <definedName name="af_flu" localSheetId="50">#REF!</definedName>
    <definedName name="af_flu" localSheetId="51">#REF!</definedName>
    <definedName name="af_flu" localSheetId="10">#REF!</definedName>
    <definedName name="af_flu" localSheetId="37">#REF!</definedName>
    <definedName name="af_flu" localSheetId="39">#REF!</definedName>
    <definedName name="af_flu" localSheetId="70">#REF!</definedName>
    <definedName name="af_flu">#REF!</definedName>
    <definedName name="afasdfaf" localSheetId="19">#REF!</definedName>
    <definedName name="afasdfaf" localSheetId="22">#REF!</definedName>
    <definedName name="afasdfaf" localSheetId="42">#REF!</definedName>
    <definedName name="afasdfaf" localSheetId="43">#REF!</definedName>
    <definedName name="afasdfaf" localSheetId="44">#REF!</definedName>
    <definedName name="afasdfaf" localSheetId="46">#REF!</definedName>
    <definedName name="afasdfaf" localSheetId="45">#REF!</definedName>
    <definedName name="afasdfaf" localSheetId="48">#REF!</definedName>
    <definedName name="afasdfaf" localSheetId="50">#REF!</definedName>
    <definedName name="afasdfaf" localSheetId="51">#REF!</definedName>
    <definedName name="afasdfaf" localSheetId="69">#REF!</definedName>
    <definedName name="afasdfaf" localSheetId="49">#REF!</definedName>
    <definedName name="afasdfaf" localSheetId="37">#REF!</definedName>
    <definedName name="afasdfaf" localSheetId="39">#REF!</definedName>
    <definedName name="afasdfaf" localSheetId="70">#REF!</definedName>
    <definedName name="afasdfaf">#REF!</definedName>
    <definedName name="AllFotory" localSheetId="19">#REF!</definedName>
    <definedName name="AllFotory" localSheetId="22">#REF!</definedName>
    <definedName name="AllFotory" localSheetId="42">#REF!</definedName>
    <definedName name="AllFotory" localSheetId="43">#REF!</definedName>
    <definedName name="AllFotory" localSheetId="44">#REF!</definedName>
    <definedName name="AllFotory" localSheetId="46">#REF!</definedName>
    <definedName name="AllFotory" localSheetId="45">#REF!</definedName>
    <definedName name="AllFotory" localSheetId="48">#REF!</definedName>
    <definedName name="AllFotory" localSheetId="50">#REF!</definedName>
    <definedName name="AllFotory" localSheetId="51">#REF!</definedName>
    <definedName name="AllFotory" localSheetId="69">#REF!</definedName>
    <definedName name="AllFotory" localSheetId="49">#REF!</definedName>
    <definedName name="AllFotory" localSheetId="37">#REF!</definedName>
    <definedName name="AllFotory" localSheetId="39">#REF!</definedName>
    <definedName name="AllFotory" localSheetId="70">#REF!</definedName>
    <definedName name="AllFotory">#REF!</definedName>
    <definedName name="allGroup" localSheetId="19">#REF!</definedName>
    <definedName name="allGroup" localSheetId="22">#REF!</definedName>
    <definedName name="allGroup" localSheetId="42">#REF!</definedName>
    <definedName name="allGroup" localSheetId="43">#REF!</definedName>
    <definedName name="allGroup" localSheetId="44">#REF!</definedName>
    <definedName name="allGroup" localSheetId="46">#REF!</definedName>
    <definedName name="allGroup" localSheetId="45">#REF!</definedName>
    <definedName name="allGroup" localSheetId="48">#REF!</definedName>
    <definedName name="allGroup" localSheetId="50">#REF!</definedName>
    <definedName name="allGroup" localSheetId="51">#REF!</definedName>
    <definedName name="allGroup" localSheetId="69">#REF!</definedName>
    <definedName name="allGroup" localSheetId="49">#REF!</definedName>
    <definedName name="allGroup" localSheetId="37">#REF!</definedName>
    <definedName name="allGroup" localSheetId="39">#REF!</definedName>
    <definedName name="allGroup" localSheetId="70">#REF!</definedName>
    <definedName name="allGroup">#REF!</definedName>
    <definedName name="Baht" localSheetId="11">#REF!</definedName>
    <definedName name="Baht" localSheetId="12">#REF!</definedName>
    <definedName name="Baht" localSheetId="14">#REF!</definedName>
    <definedName name="Baht" localSheetId="13">#REF!</definedName>
    <definedName name="Baht" localSheetId="15">#REF!</definedName>
    <definedName name="Baht" localSheetId="16">#REF!</definedName>
    <definedName name="Baht" localSheetId="19">#REF!</definedName>
    <definedName name="Baht" localSheetId="22">#REF!</definedName>
    <definedName name="Baht" localSheetId="42">#REF!</definedName>
    <definedName name="Baht" localSheetId="43">#REF!</definedName>
    <definedName name="Baht" localSheetId="44">#REF!</definedName>
    <definedName name="Baht" localSheetId="46">#REF!</definedName>
    <definedName name="Baht" localSheetId="45">#REF!</definedName>
    <definedName name="Baht" localSheetId="48">#REF!</definedName>
    <definedName name="Baht" localSheetId="50">#REF!</definedName>
    <definedName name="Baht" localSheetId="51">#REF!</definedName>
    <definedName name="Baht" localSheetId="10">#REF!</definedName>
    <definedName name="Baht" localSheetId="37">#REF!</definedName>
    <definedName name="Baht" localSheetId="39">#REF!</definedName>
    <definedName name="Baht" localSheetId="70">#REF!</definedName>
    <definedName name="Baht">#REF!</definedName>
    <definedName name="be_flu" localSheetId="11">#REF!</definedName>
    <definedName name="be_flu" localSheetId="12">#REF!</definedName>
    <definedName name="be_flu" localSheetId="14">#REF!</definedName>
    <definedName name="be_flu" localSheetId="13">#REF!</definedName>
    <definedName name="be_flu" localSheetId="15">#REF!</definedName>
    <definedName name="be_flu" localSheetId="16">#REF!</definedName>
    <definedName name="be_flu" localSheetId="19">#REF!</definedName>
    <definedName name="be_flu" localSheetId="22">#REF!</definedName>
    <definedName name="be_flu" localSheetId="42">#REF!</definedName>
    <definedName name="be_flu" localSheetId="43">#REF!</definedName>
    <definedName name="be_flu" localSheetId="44">#REF!</definedName>
    <definedName name="be_flu" localSheetId="46">#REF!</definedName>
    <definedName name="be_flu" localSheetId="45">#REF!</definedName>
    <definedName name="be_flu" localSheetId="48">#REF!</definedName>
    <definedName name="be_flu" localSheetId="50">#REF!</definedName>
    <definedName name="be_flu" localSheetId="51">#REF!</definedName>
    <definedName name="be_flu" localSheetId="10">#REF!</definedName>
    <definedName name="be_flu" localSheetId="37">#REF!</definedName>
    <definedName name="be_flu" localSheetId="39">#REF!</definedName>
    <definedName name="be_flu" localSheetId="70">#REF!</definedName>
    <definedName name="be_flu">#REF!</definedName>
    <definedName name="bld">[2]EE!$A$2</definedName>
    <definedName name="c_watt" localSheetId="11">#REF!</definedName>
    <definedName name="c_watt" localSheetId="12">#REF!</definedName>
    <definedName name="c_watt" localSheetId="14">#REF!</definedName>
    <definedName name="c_watt" localSheetId="13">#REF!</definedName>
    <definedName name="c_watt" localSheetId="15">#REF!</definedName>
    <definedName name="c_watt" localSheetId="16">#REF!</definedName>
    <definedName name="c_watt" localSheetId="19">#REF!</definedName>
    <definedName name="c_watt" localSheetId="22">#REF!</definedName>
    <definedName name="c_watt" localSheetId="42">#REF!</definedName>
    <definedName name="c_watt" localSheetId="43">#REF!</definedName>
    <definedName name="c_watt" localSheetId="44">#REF!</definedName>
    <definedName name="c_watt" localSheetId="46">#REF!</definedName>
    <definedName name="c_watt" localSheetId="45">#REF!</definedName>
    <definedName name="c_watt" localSheetId="48">#REF!</definedName>
    <definedName name="c_watt" localSheetId="50">#REF!</definedName>
    <definedName name="c_watt" localSheetId="51">#REF!</definedName>
    <definedName name="c_watt" localSheetId="10">#REF!</definedName>
    <definedName name="c_watt" localSheetId="37">#REF!</definedName>
    <definedName name="c_watt" localSheetId="39">#REF!</definedName>
    <definedName name="c_watt" localSheetId="70">#REF!</definedName>
    <definedName name="c_watt">#REF!</definedName>
    <definedName name="com">[2]EE!$A$3</definedName>
    <definedName name="ddd" localSheetId="19">#REF!</definedName>
    <definedName name="ddd" localSheetId="22">#REF!</definedName>
    <definedName name="ddd" localSheetId="42">#REF!</definedName>
    <definedName name="ddd" localSheetId="43">#REF!</definedName>
    <definedName name="ddd" localSheetId="44">#REF!</definedName>
    <definedName name="ddd" localSheetId="46">#REF!</definedName>
    <definedName name="ddd" localSheetId="45">#REF!</definedName>
    <definedName name="ddd" localSheetId="48">#REF!</definedName>
    <definedName name="ddd" localSheetId="50">#REF!</definedName>
    <definedName name="ddd" localSheetId="51">#REF!</definedName>
    <definedName name="ddd" localSheetId="69">#REF!</definedName>
    <definedName name="ddd" localSheetId="49">#REF!</definedName>
    <definedName name="ddd" localSheetId="37">#REF!</definedName>
    <definedName name="ddd" localSheetId="39">#REF!</definedName>
    <definedName name="ddd" localSheetId="70">#REF!</definedName>
    <definedName name="ddd">#REF!</definedName>
    <definedName name="E_3">"Text 12"</definedName>
    <definedName name="eeeee" localSheetId="19">#REF!</definedName>
    <definedName name="eeeee" localSheetId="22">#REF!</definedName>
    <definedName name="eeeee" localSheetId="42">#REF!</definedName>
    <definedName name="eeeee" localSheetId="43">#REF!</definedName>
    <definedName name="eeeee" localSheetId="44">#REF!</definedName>
    <definedName name="eeeee" localSheetId="46">#REF!</definedName>
    <definedName name="eeeee" localSheetId="45">#REF!</definedName>
    <definedName name="eeeee" localSheetId="48">#REF!</definedName>
    <definedName name="eeeee" localSheetId="50">#REF!</definedName>
    <definedName name="eeeee" localSheetId="51">#REF!</definedName>
    <definedName name="eeeee" localSheetId="69">#REF!</definedName>
    <definedName name="eeeee" localSheetId="49">#REF!</definedName>
    <definedName name="eeeee" localSheetId="37">#REF!</definedName>
    <definedName name="eeeee" localSheetId="39">#REF!</definedName>
    <definedName name="eeeee" localSheetId="70">#REF!</definedName>
    <definedName name="eeeee">#REF!</definedName>
    <definedName name="Excel_BuiltIn_Print_Area_17" localSheetId="19">#REF!</definedName>
    <definedName name="Excel_BuiltIn_Print_Area_17" localSheetId="22">#REF!</definedName>
    <definedName name="Excel_BuiltIn_Print_Area_17" localSheetId="42">#REF!</definedName>
    <definedName name="Excel_BuiltIn_Print_Area_17" localSheetId="43">#REF!</definedName>
    <definedName name="Excel_BuiltIn_Print_Area_17" localSheetId="44">#REF!</definedName>
    <definedName name="Excel_BuiltIn_Print_Area_17" localSheetId="46">#REF!</definedName>
    <definedName name="Excel_BuiltIn_Print_Area_17" localSheetId="45">#REF!</definedName>
    <definedName name="Excel_BuiltIn_Print_Area_17" localSheetId="48">#REF!</definedName>
    <definedName name="Excel_BuiltIn_Print_Area_17" localSheetId="50">#REF!</definedName>
    <definedName name="Excel_BuiltIn_Print_Area_17" localSheetId="51">#REF!</definedName>
    <definedName name="Excel_BuiltIn_Print_Area_17" localSheetId="69">#REF!</definedName>
    <definedName name="Excel_BuiltIn_Print_Area_17" localSheetId="49">#REF!</definedName>
    <definedName name="Excel_BuiltIn_Print_Area_17" localSheetId="37">#REF!</definedName>
    <definedName name="Excel_BuiltIn_Print_Area_17" localSheetId="39">#REF!</definedName>
    <definedName name="Excel_BuiltIn_Print_Area_17" localSheetId="70">#REF!</definedName>
    <definedName name="Excel_BuiltIn_Print_Area_17">#REF!</definedName>
    <definedName name="F_Fuel_HEAT_V" localSheetId="19">#REF!</definedName>
    <definedName name="F_Fuel_HEAT_V" localSheetId="22">#REF!</definedName>
    <definedName name="F_Fuel_HEAT_V" localSheetId="42">#REF!</definedName>
    <definedName name="F_Fuel_HEAT_V" localSheetId="43">#REF!</definedName>
    <definedName name="F_Fuel_HEAT_V" localSheetId="44">#REF!</definedName>
    <definedName name="F_Fuel_HEAT_V" localSheetId="46">#REF!</definedName>
    <definedName name="F_Fuel_HEAT_V" localSheetId="45">#REF!</definedName>
    <definedName name="F_Fuel_HEAT_V" localSheetId="48">#REF!</definedName>
    <definedName name="F_Fuel_HEAT_V" localSheetId="50">#REF!</definedName>
    <definedName name="F_Fuel_HEAT_V" localSheetId="51">#REF!</definedName>
    <definedName name="F_Fuel_HEAT_V" localSheetId="69">#REF!</definedName>
    <definedName name="F_Fuel_HEAT_V" localSheetId="49">#REF!</definedName>
    <definedName name="F_Fuel_HEAT_V" localSheetId="37">#REF!</definedName>
    <definedName name="F_Fuel_HEAT_V" localSheetId="39">#REF!</definedName>
    <definedName name="F_Fuel_HEAT_V" localSheetId="70">#REF!</definedName>
    <definedName name="F_Fuel_HEAT_V">#REF!</definedName>
    <definedName name="F_Group" localSheetId="19">#REF!</definedName>
    <definedName name="F_Group" localSheetId="22">#REF!</definedName>
    <definedName name="F_Group" localSheetId="42">#REF!</definedName>
    <definedName name="F_Group" localSheetId="43">#REF!</definedName>
    <definedName name="F_Group" localSheetId="44">#REF!</definedName>
    <definedName name="F_Group" localSheetId="46">#REF!</definedName>
    <definedName name="F_Group" localSheetId="45">#REF!</definedName>
    <definedName name="F_Group" localSheetId="48">#REF!</definedName>
    <definedName name="F_Group" localSheetId="50">#REF!</definedName>
    <definedName name="F_Group" localSheetId="51">#REF!</definedName>
    <definedName name="F_Group" localSheetId="69">#REF!</definedName>
    <definedName name="F_Group" localSheetId="49">#REF!</definedName>
    <definedName name="F_Group" localSheetId="37">#REF!</definedName>
    <definedName name="F_Group" localSheetId="39">#REF!</definedName>
    <definedName name="F_Group" localSheetId="70">#REF!</definedName>
    <definedName name="F_Group">#REF!</definedName>
    <definedName name="fac" localSheetId="19">#REF!</definedName>
    <definedName name="fac" localSheetId="22">#REF!</definedName>
    <definedName name="fac" localSheetId="42">#REF!</definedName>
    <definedName name="fac" localSheetId="43">#REF!</definedName>
    <definedName name="fac" localSheetId="44">#REF!</definedName>
    <definedName name="fac" localSheetId="46">#REF!</definedName>
    <definedName name="fac" localSheetId="45">#REF!</definedName>
    <definedName name="fac" localSheetId="48">#REF!</definedName>
    <definedName name="fac" localSheetId="50">#REF!</definedName>
    <definedName name="fac" localSheetId="51">#REF!</definedName>
    <definedName name="fac" localSheetId="69">#REF!</definedName>
    <definedName name="fac" localSheetId="49">#REF!</definedName>
    <definedName name="fac" localSheetId="37">#REF!</definedName>
    <definedName name="fac" localSheetId="39">#REF!</definedName>
    <definedName name="fac" localSheetId="70">#REF!</definedName>
    <definedName name="fac">#REF!</definedName>
    <definedName name="factor_eq">'[3]eirr-a (บท5)'!$G$7</definedName>
    <definedName name="factor_l">'[3]eirr-a (บท5)'!$G$8</definedName>
    <definedName name="fifty">0.02</definedName>
    <definedName name="Flu_40_W">50</definedName>
    <definedName name="Foctory" localSheetId="19">#REF!</definedName>
    <definedName name="Foctory" localSheetId="22">#REF!</definedName>
    <definedName name="Foctory" localSheetId="42">#REF!</definedName>
    <definedName name="Foctory" localSheetId="43">#REF!</definedName>
    <definedName name="Foctory" localSheetId="44">#REF!</definedName>
    <definedName name="Foctory" localSheetId="46">#REF!</definedName>
    <definedName name="Foctory" localSheetId="45">#REF!</definedName>
    <definedName name="Foctory" localSheetId="48">#REF!</definedName>
    <definedName name="Foctory" localSheetId="50">#REF!</definedName>
    <definedName name="Foctory" localSheetId="51">#REF!</definedName>
    <definedName name="Foctory" localSheetId="69">#REF!</definedName>
    <definedName name="Foctory" localSheetId="49">#REF!</definedName>
    <definedName name="Foctory" localSheetId="37">#REF!</definedName>
    <definedName name="Foctory" localSheetId="39">#REF!</definedName>
    <definedName name="Foctory" localSheetId="70">#REF!</definedName>
    <definedName name="Foctory">#REF!</definedName>
    <definedName name="hhind" localSheetId="11">[4]!hhind</definedName>
    <definedName name="hhind" localSheetId="12">[4]!hhind</definedName>
    <definedName name="hhind" localSheetId="14">[4]!hhind</definedName>
    <definedName name="hhind" localSheetId="13">[4]!hhind</definedName>
    <definedName name="hhind" localSheetId="15">[4]!hhind</definedName>
    <definedName name="hhind" localSheetId="16">[4]!hhind</definedName>
    <definedName name="hhind" localSheetId="19">[4]!hhind</definedName>
    <definedName name="hhind" localSheetId="22">[4]!hhind</definedName>
    <definedName name="hhind" localSheetId="42">[4]!hhind</definedName>
    <definedName name="hhind" localSheetId="43">[4]!hhind</definedName>
    <definedName name="hhind" localSheetId="44">[4]!hhind</definedName>
    <definedName name="hhind" localSheetId="46">[4]!hhind</definedName>
    <definedName name="hhind" localSheetId="45">[4]!hhind</definedName>
    <definedName name="hhind" localSheetId="48">[4]!hhind</definedName>
    <definedName name="hhind" localSheetId="50">[4]!hhind</definedName>
    <definedName name="hhind" localSheetId="51">[4]!hhind</definedName>
    <definedName name="hhind" localSheetId="10">[4]!hhind</definedName>
    <definedName name="hhind" localSheetId="37">[4]!hhind</definedName>
    <definedName name="hhind" localSheetId="39">[4]!hhind</definedName>
    <definedName name="hhind" localSheetId="70">[4]!hhind</definedName>
    <definedName name="hhind">[4]!hhind</definedName>
    <definedName name="HideDataBOQ" localSheetId="11">#REF!</definedName>
    <definedName name="HideDataBOQ" localSheetId="12">#REF!</definedName>
    <definedName name="HideDataBOQ" localSheetId="14">#REF!</definedName>
    <definedName name="HideDataBOQ" localSheetId="13">#REF!</definedName>
    <definedName name="HideDataBOQ" localSheetId="15">#REF!</definedName>
    <definedName name="HideDataBOQ" localSheetId="16">#REF!</definedName>
    <definedName name="HideDataBOQ" localSheetId="19">#REF!</definedName>
    <definedName name="HideDataBOQ" localSheetId="22">#REF!</definedName>
    <definedName name="HideDataBOQ" localSheetId="42">#REF!</definedName>
    <definedName name="HideDataBOQ" localSheetId="43">#REF!</definedName>
    <definedName name="HideDataBOQ" localSheetId="44">#REF!</definedName>
    <definedName name="HideDataBOQ" localSheetId="46">#REF!</definedName>
    <definedName name="HideDataBOQ" localSheetId="45">#REF!</definedName>
    <definedName name="HideDataBOQ" localSheetId="48">#REF!</definedName>
    <definedName name="HideDataBOQ" localSheetId="50">#REF!</definedName>
    <definedName name="HideDataBOQ" localSheetId="51">#REF!</definedName>
    <definedName name="HideDataBOQ" localSheetId="10">#REF!</definedName>
    <definedName name="HideDataBOQ" localSheetId="37">#REF!</definedName>
    <definedName name="HideDataBOQ" localSheetId="39">#REF!</definedName>
    <definedName name="HideDataBOQ" localSheetId="70">#REF!</definedName>
    <definedName name="HideDataBOQ">#REF!</definedName>
    <definedName name="High_lf" localSheetId="11">[1]DATA!#REF!</definedName>
    <definedName name="High_lf" localSheetId="12">[1]DATA!#REF!</definedName>
    <definedName name="High_lf" localSheetId="14">[1]DATA!#REF!</definedName>
    <definedName name="High_lf" localSheetId="13">[1]DATA!#REF!</definedName>
    <definedName name="High_lf" localSheetId="15">[1]DATA!#REF!</definedName>
    <definedName name="High_lf" localSheetId="16">[1]DATA!#REF!</definedName>
    <definedName name="High_lf" localSheetId="19">[1]DATA!#REF!</definedName>
    <definedName name="High_lf" localSheetId="22">[1]DATA!#REF!</definedName>
    <definedName name="High_lf" localSheetId="42">[1]DATA!#REF!</definedName>
    <definedName name="High_lf" localSheetId="43">[1]DATA!#REF!</definedName>
    <definedName name="High_lf" localSheetId="44">[1]DATA!#REF!</definedName>
    <definedName name="High_lf" localSheetId="46">[1]DATA!#REF!</definedName>
    <definedName name="High_lf" localSheetId="45">[1]DATA!#REF!</definedName>
    <definedName name="High_lf" localSheetId="48">[1]DATA!#REF!</definedName>
    <definedName name="High_lf" localSheetId="50">[1]DATA!#REF!</definedName>
    <definedName name="High_lf" localSheetId="51">[1]DATA!#REF!</definedName>
    <definedName name="High_lf" localSheetId="10">[1]DATA!#REF!</definedName>
    <definedName name="High_lf" localSheetId="37">[1]DATA!#REF!</definedName>
    <definedName name="High_lf" localSheetId="39">[1]DATA!#REF!</definedName>
    <definedName name="High_lf" localSheetId="70">[1]DATA!#REF!</definedName>
    <definedName name="High_lf">[1]DATA!#REF!</definedName>
    <definedName name="i_watt" localSheetId="11">#REF!</definedName>
    <definedName name="i_watt" localSheetId="12">#REF!</definedName>
    <definedName name="i_watt" localSheetId="14">#REF!</definedName>
    <definedName name="i_watt" localSheetId="13">#REF!</definedName>
    <definedName name="i_watt" localSheetId="15">#REF!</definedName>
    <definedName name="i_watt" localSheetId="16">#REF!</definedName>
    <definedName name="i_watt" localSheetId="19">#REF!</definedName>
    <definedName name="i_watt" localSheetId="22">#REF!</definedName>
    <definedName name="i_watt" localSheetId="42">#REF!</definedName>
    <definedName name="i_watt" localSheetId="43">#REF!</definedName>
    <definedName name="i_watt" localSheetId="44">#REF!</definedName>
    <definedName name="i_watt" localSheetId="46">#REF!</definedName>
    <definedName name="i_watt" localSheetId="45">#REF!</definedName>
    <definedName name="i_watt" localSheetId="48">#REF!</definedName>
    <definedName name="i_watt" localSheetId="50">#REF!</definedName>
    <definedName name="i_watt" localSheetId="51">#REF!</definedName>
    <definedName name="i_watt" localSheetId="10">#REF!</definedName>
    <definedName name="i_watt" localSheetId="37">#REF!</definedName>
    <definedName name="i_watt" localSheetId="39">#REF!</definedName>
    <definedName name="i_watt" localSheetId="70">#REF!</definedName>
    <definedName name="i_watt">#REF!</definedName>
    <definedName name="inflat_1999">'[3]eirr-a (บท5)'!$G$12</definedName>
    <definedName name="inflat_2000">'[3]eirr-a (บท5)'!$G$13</definedName>
    <definedName name="inflat_eq">'[3]eirr-a (บท5)'!$G$11</definedName>
    <definedName name="L.F." localSheetId="11">[1]RE_DATA!#REF!</definedName>
    <definedName name="L.F." localSheetId="12">[1]RE_DATA!#REF!</definedName>
    <definedName name="L.F." localSheetId="14">[1]RE_DATA!#REF!</definedName>
    <definedName name="L.F." localSheetId="13">[1]RE_DATA!#REF!</definedName>
    <definedName name="L.F." localSheetId="15">[1]RE_DATA!#REF!</definedName>
    <definedName name="L.F." localSheetId="16">[1]RE_DATA!#REF!</definedName>
    <definedName name="L.F." localSheetId="19">[1]RE_DATA!#REF!</definedName>
    <definedName name="L.F." localSheetId="22">[1]RE_DATA!#REF!</definedName>
    <definedName name="L.F." localSheetId="42">[1]RE_DATA!#REF!</definedName>
    <definedName name="L.F." localSheetId="43">[1]RE_DATA!#REF!</definedName>
    <definedName name="L.F." localSheetId="44">[1]RE_DATA!#REF!</definedName>
    <definedName name="L.F." localSheetId="46">[1]RE_DATA!#REF!</definedName>
    <definedName name="L.F." localSheetId="45">[1]RE_DATA!#REF!</definedName>
    <definedName name="L.F." localSheetId="48">[1]RE_DATA!#REF!</definedName>
    <definedName name="L.F." localSheetId="50">[1]RE_DATA!#REF!</definedName>
    <definedName name="L.F." localSheetId="51">[1]RE_DATA!#REF!</definedName>
    <definedName name="L.F." localSheetId="10">[1]RE_DATA!#REF!</definedName>
    <definedName name="L.F." localSheetId="37">[1]RE_DATA!#REF!</definedName>
    <definedName name="L.F." localSheetId="39">[1]RE_DATA!#REF!</definedName>
    <definedName name="L.F." localSheetId="70">[1]RE_DATA!#REF!</definedName>
    <definedName name="L.F.">[1]RE_DATA!#REF!</definedName>
    <definedName name="l_mainair" localSheetId="11">'[3]eirr-a (บท4)'!#REF!</definedName>
    <definedName name="l_mainair" localSheetId="12">'[3]eirr-a (บท4)'!#REF!</definedName>
    <definedName name="l_mainair" localSheetId="14">'[3]eirr-a (บท4)'!#REF!</definedName>
    <definedName name="l_mainair" localSheetId="13">'[3]eirr-a (บท4)'!#REF!</definedName>
    <definedName name="l_mainair" localSheetId="15">'[3]eirr-a (บท4)'!#REF!</definedName>
    <definedName name="l_mainair" localSheetId="16">'[3]eirr-a (บท4)'!#REF!</definedName>
    <definedName name="l_mainair" localSheetId="19">'[3]eirr-a (บท4)'!#REF!</definedName>
    <definedName name="l_mainair" localSheetId="22">'[3]eirr-a (บท4)'!#REF!</definedName>
    <definedName name="l_mainair" localSheetId="42">'[3]eirr-a (บท4)'!#REF!</definedName>
    <definedName name="l_mainair" localSheetId="43">'[3]eirr-a (บท4)'!#REF!</definedName>
    <definedName name="l_mainair" localSheetId="44">'[3]eirr-a (บท4)'!#REF!</definedName>
    <definedName name="l_mainair" localSheetId="46">'[3]eirr-a (บท4)'!#REF!</definedName>
    <definedName name="l_mainair" localSheetId="45">'[3]eirr-a (บท4)'!#REF!</definedName>
    <definedName name="l_mainair" localSheetId="48">'[3]eirr-a (บท4)'!#REF!</definedName>
    <definedName name="l_mainair" localSheetId="50">'[3]eirr-a (บท4)'!#REF!</definedName>
    <definedName name="l_mainair" localSheetId="51">'[3]eirr-a (บท4)'!#REF!</definedName>
    <definedName name="l_mainair" localSheetId="10">'[3]eirr-a (บท4)'!#REF!</definedName>
    <definedName name="l_mainair" localSheetId="37">'[3]eirr-a (บท4)'!#REF!</definedName>
    <definedName name="l_mainair" localSheetId="39">'[3]eirr-a (บท4)'!#REF!</definedName>
    <definedName name="l_mainair" localSheetId="70">'[3]eirr-a (บท4)'!#REF!</definedName>
    <definedName name="l_mainair">'[3]eirr-a (บท4)'!#REF!</definedName>
    <definedName name="ListFBR" localSheetId="19">#REF!</definedName>
    <definedName name="ListFBR" localSheetId="22">#REF!</definedName>
    <definedName name="ListFBR" localSheetId="42">#REF!</definedName>
    <definedName name="ListFBR" localSheetId="43">#REF!</definedName>
    <definedName name="ListFBR" localSheetId="44">#REF!</definedName>
    <definedName name="ListFBR" localSheetId="46">#REF!</definedName>
    <definedName name="ListFBR" localSheetId="45">#REF!</definedName>
    <definedName name="ListFBR" localSheetId="48">#REF!</definedName>
    <definedName name="ListFBR" localSheetId="50">#REF!</definedName>
    <definedName name="ListFBR" localSheetId="51">#REF!</definedName>
    <definedName name="ListFBR" localSheetId="69">#REF!</definedName>
    <definedName name="ListFBR" localSheetId="49">#REF!</definedName>
    <definedName name="ListFBR" localSheetId="37">#REF!</definedName>
    <definedName name="ListFBR" localSheetId="39">#REF!</definedName>
    <definedName name="ListFBR" localSheetId="70">#REF!</definedName>
    <definedName name="ListFBR">#REF!</definedName>
    <definedName name="maintain_air4" localSheetId="11">'[3]eirr-a (บท4)'!#REF!</definedName>
    <definedName name="maintain_air4" localSheetId="12">'[3]eirr-a (บท4)'!#REF!</definedName>
    <definedName name="maintain_air4" localSheetId="14">'[3]eirr-a (บท4)'!#REF!</definedName>
    <definedName name="maintain_air4" localSheetId="13">'[3]eirr-a (บท4)'!#REF!</definedName>
    <definedName name="maintain_air4" localSheetId="15">'[3]eirr-a (บท4)'!#REF!</definedName>
    <definedName name="maintain_air4" localSheetId="16">'[3]eirr-a (บท4)'!#REF!</definedName>
    <definedName name="maintain_air4" localSheetId="19">'[3]eirr-a (บท4)'!#REF!</definedName>
    <definedName name="maintain_air4" localSheetId="22">'[3]eirr-a (บท4)'!#REF!</definedName>
    <definedName name="maintain_air4" localSheetId="42">'[3]eirr-a (บท4)'!#REF!</definedName>
    <definedName name="maintain_air4" localSheetId="43">'[3]eirr-a (บท4)'!#REF!</definedName>
    <definedName name="maintain_air4" localSheetId="44">'[3]eirr-a (บท4)'!#REF!</definedName>
    <definedName name="maintain_air4" localSheetId="46">'[3]eirr-a (บท4)'!#REF!</definedName>
    <definedName name="maintain_air4" localSheetId="45">'[3]eirr-a (บท4)'!#REF!</definedName>
    <definedName name="maintain_air4" localSheetId="48">'[3]eirr-a (บท4)'!#REF!</definedName>
    <definedName name="maintain_air4" localSheetId="50">'[3]eirr-a (บท4)'!#REF!</definedName>
    <definedName name="maintain_air4" localSheetId="51">'[3]eirr-a (บท4)'!#REF!</definedName>
    <definedName name="maintain_air4" localSheetId="10">'[3]eirr-a (บท4)'!#REF!</definedName>
    <definedName name="maintain_air4" localSheetId="37">'[3]eirr-a (บท4)'!#REF!</definedName>
    <definedName name="maintain_air4" localSheetId="39">'[3]eirr-a (บท4)'!#REF!</definedName>
    <definedName name="maintain_air4" localSheetId="70">'[3]eirr-a (บท4)'!#REF!</definedName>
    <definedName name="maintain_air4">'[3]eirr-a (บท4)'!#REF!</definedName>
    <definedName name="ohind" localSheetId="11">[4]!ohind</definedName>
    <definedName name="ohind" localSheetId="12">[4]!ohind</definedName>
    <definedName name="ohind" localSheetId="14">[4]!ohind</definedName>
    <definedName name="ohind" localSheetId="13">[4]!ohind</definedName>
    <definedName name="ohind" localSheetId="15">[4]!ohind</definedName>
    <definedName name="ohind" localSheetId="16">[4]!ohind</definedName>
    <definedName name="ohind" localSheetId="19">[4]!ohind</definedName>
    <definedName name="ohind" localSheetId="22">[4]!ohind</definedName>
    <definedName name="ohind" localSheetId="42">[4]!ohind</definedName>
    <definedName name="ohind" localSheetId="43">[4]!ohind</definedName>
    <definedName name="ohind" localSheetId="44">[4]!ohind</definedName>
    <definedName name="ohind" localSheetId="46">[4]!ohind</definedName>
    <definedName name="ohind" localSheetId="45">[4]!ohind</definedName>
    <definedName name="ohind" localSheetId="48">[4]!ohind</definedName>
    <definedName name="ohind" localSheetId="50">[4]!ohind</definedName>
    <definedName name="ohind" localSheetId="51">[4]!ohind</definedName>
    <definedName name="ohind" localSheetId="10">[4]!ohind</definedName>
    <definedName name="ohind" localSheetId="37">[4]!ohind</definedName>
    <definedName name="ohind" localSheetId="39">[4]!ohind</definedName>
    <definedName name="ohind" localSheetId="70">[4]!ohind</definedName>
    <definedName name="ohind">[4]!ohind</definedName>
    <definedName name="Peak" localSheetId="11">[1]RE_DATA!#REF!</definedName>
    <definedName name="Peak" localSheetId="12">[1]RE_DATA!#REF!</definedName>
    <definedName name="Peak" localSheetId="14">[1]RE_DATA!#REF!</definedName>
    <definedName name="Peak" localSheetId="13">[1]RE_DATA!#REF!</definedName>
    <definedName name="Peak" localSheetId="15">[1]RE_DATA!#REF!</definedName>
    <definedName name="Peak" localSheetId="16">[1]RE_DATA!#REF!</definedName>
    <definedName name="Peak" localSheetId="19">[1]RE_DATA!#REF!</definedName>
    <definedName name="Peak" localSheetId="22">[1]RE_DATA!#REF!</definedName>
    <definedName name="Peak" localSheetId="42">[1]RE_DATA!#REF!</definedName>
    <definedName name="Peak" localSheetId="43">[1]RE_DATA!#REF!</definedName>
    <definedName name="Peak" localSheetId="44">[1]RE_DATA!#REF!</definedName>
    <definedName name="Peak" localSheetId="46">[1]RE_DATA!#REF!</definedName>
    <definedName name="Peak" localSheetId="45">[1]RE_DATA!#REF!</definedName>
    <definedName name="Peak" localSheetId="48">[1]RE_DATA!#REF!</definedName>
    <definedName name="Peak" localSheetId="50">[1]RE_DATA!#REF!</definedName>
    <definedName name="Peak" localSheetId="51">[1]RE_DATA!#REF!</definedName>
    <definedName name="Peak" localSheetId="10">[1]RE_DATA!#REF!</definedName>
    <definedName name="Peak" localSheetId="37">[1]RE_DATA!#REF!</definedName>
    <definedName name="Peak" localSheetId="39">[1]RE_DATA!#REF!</definedName>
    <definedName name="Peak" localSheetId="70">[1]RE_DATA!#REF!</definedName>
    <definedName name="Peak">[1]RE_DATA!#REF!</definedName>
    <definedName name="_xlnm.Print_Area" localSheetId="56">' ข้อมูลการใช้ไฟฟ้า '!$A$1:$I$53</definedName>
    <definedName name="_xlnm.Print_Area" localSheetId="11">'4.1.1 รายละเอียดการใช้อาคาร_65'!$A$1:$L$157</definedName>
    <definedName name="_xlnm.Print_Area" localSheetId="14">'4.1.2การใช้ไฟฟ้า_65'!$A$1:$L$29</definedName>
    <definedName name="_xlnm.Print_Area" localSheetId="15">'4.1.3การใช้เชื้อเพลิง_65'!$A$1:$Q$25</definedName>
    <definedName name="_xlnm.Print_Area" localSheetId="16">'4.1.4เชื้อเพลิงผลิตไฟฟ้า_65'!$A$1:$J$23</definedName>
    <definedName name="_xlnm.Print_Area" localSheetId="17">'4.1.5สัดส่วนการใช้ไฟฟ้า_65'!$A$1:$E$12</definedName>
    <definedName name="_xlnm.Print_Area" localSheetId="18">'4.1.6สัดส่วนเชื้อเพลิง_65'!$A$1:$N$14</definedName>
    <definedName name="_xlnm.Print_Area" localSheetId="19">'4.2.1 SEC(พื้นที่)_65'!$A$1:$J$25</definedName>
    <definedName name="_xlnm.Print_Area" localSheetId="21">'4.3ประเมินระดับเครื่องจักร'!$A$1:$R$17</definedName>
    <definedName name="_xlnm.Print_Area" localSheetId="40">'6.2ผลการติดตามแผนฝีกอบรม '!$A$1:$H$79</definedName>
    <definedName name="_xlnm.Print_Area" localSheetId="42">'6.3.1 ข้อมูลการใช้อาคาร_66'!$A$1:$M$154</definedName>
    <definedName name="_xlnm.Print_Area" localSheetId="46">'6.3.3การใช้เชื้อเพลิง_66'!$A$1:$Q$24</definedName>
    <definedName name="_xlnm.Print_Area" localSheetId="45">'6.3.3ปริมาณการใช้ไฟฟ้า_66 '!$A$1:$L$29</definedName>
    <definedName name="_xlnm.Print_Area" localSheetId="48">'6.3.4เชื้อเพลิงผลิตไฟฟ้า_66'!$A$1:$J$23</definedName>
    <definedName name="_xlnm.Print_Area" localSheetId="50">'6.3.5สัดส่วนการใช้ไฟฟ้า_66'!$A$1:$E$12</definedName>
    <definedName name="_xlnm.Print_Area" localSheetId="51">'6.3.6สัดส่วนเชื้อเพลิง_66'!$A$1:$N$14</definedName>
    <definedName name="_xlnm.Print_Area" localSheetId="54">'SEC (ทุกกรณี)'!$A$1:$R$25</definedName>
    <definedName name="_xlnm.Print_Area" localSheetId="47">กราฟพลังงาน65_66!$A$1:$M$32</definedName>
    <definedName name="_xlnm.Print_Area" localSheetId="49">กราฟพลังงานผลิตไฟฟ้า!$A$1:$J$15</definedName>
    <definedName name="_xlnm.Print_Area" localSheetId="7">ขั้นตอน2!$A$1:$G$23</definedName>
    <definedName name="_xlnm.Print_Area" localSheetId="72">คณะผู้จัดทำ!$A$1:$I$18</definedName>
    <definedName name="_xlnm.Print_Area" localSheetId="0">'ปก '!$A$1:$K$35</definedName>
    <definedName name="_xlnm.Print_Area" localSheetId="20">เปรียบเทียบข้อมูลอาคาร!$A$1:$D$16</definedName>
    <definedName name="_xlnm.Print_Area" localSheetId="35">'ผลการตรวจสอบ-วิเคราะห์ไฟฟ้า1'!$A$1:$L$97</definedName>
    <definedName name="_xlnm.Print_Area" localSheetId="41">ผลการติดตามแผนกิจกรรม!$A$1:$G$29</definedName>
    <definedName name="_xlnm.Print_Area" localSheetId="34">ผลมาตรการปี_66!$A$1:$I$20</definedName>
    <definedName name="_xlnm.Print_Area" localSheetId="68">'ภาคผนวก ก.'!$A$1:$G$18</definedName>
    <definedName name="_xlnm.Print_Area" localSheetId="36">'ภาพ+คำนวณผลไฟฟ้า 1'!$A$1:$H$55</definedName>
    <definedName name="_xlnm.Print_Area" localSheetId="37">'ภาพ+คำนวณผลไฟฟ้า 2'!$A$1:$H$58</definedName>
    <definedName name="_xlnm.Print_Area" localSheetId="30">'มาตรการไฟฟ้า '!$A$2:$L$431</definedName>
    <definedName name="_xlnm.Print_Area" localSheetId="70">'มาตรการไฟฟ้า (แผน 3 ปี)'!$A$2:$L$190</definedName>
    <definedName name="_xlnm.Print_Area" localSheetId="2">สารบัญ!$A$1:$J$19</definedName>
    <definedName name="_xlnm.Print_Titles" localSheetId="11">'4.1.1 รายละเอียดการใช้อาคาร_65'!$6:$8</definedName>
    <definedName name="_xlnm.Print_Titles" localSheetId="13">'4.1.2ข้อมูลหม้อแปลง'!$3:$4</definedName>
    <definedName name="_xlnm.Print_Titles" localSheetId="42">'6.3.1 ข้อมูลการใช้อาคาร_66'!$6:$8</definedName>
    <definedName name="_xlnm.Print_Titles" localSheetId="44">'6.3.1.3ข้อมูลหม้อแปลง (2)'!$3:$4</definedName>
    <definedName name="_xlnm.Print_Titles" localSheetId="23">ข้อมูลไฟฟ้าเครื่องจักร!$3:$5</definedName>
    <definedName name="_xlnm.Print_Titles" localSheetId="33">'ขั้นตอนที่ 6'!$10:$10</definedName>
    <definedName name="_xlnm.Print_Titles" localSheetId="41">ผลการติดตามแผนกิจกรรม!$4:$4</definedName>
    <definedName name="_xlnm.Print_Titles" localSheetId="61">'ผลตรวจประเมิน-2'!$3:$5</definedName>
    <definedName name="qac">[5]EE!$A$2</definedName>
    <definedName name="save" localSheetId="11">#REF!</definedName>
    <definedName name="save" localSheetId="12">#REF!</definedName>
    <definedName name="save" localSheetId="14">#REF!</definedName>
    <definedName name="save" localSheetId="13">#REF!</definedName>
    <definedName name="save" localSheetId="15">#REF!</definedName>
    <definedName name="save" localSheetId="16">#REF!</definedName>
    <definedName name="save" localSheetId="19">#REF!</definedName>
    <definedName name="save" localSheetId="22">#REF!</definedName>
    <definedName name="save" localSheetId="42">#REF!</definedName>
    <definedName name="save" localSheetId="43">#REF!</definedName>
    <definedName name="save" localSheetId="44">#REF!</definedName>
    <definedName name="save" localSheetId="46">#REF!</definedName>
    <definedName name="save" localSheetId="45">#REF!</definedName>
    <definedName name="save" localSheetId="48">#REF!</definedName>
    <definedName name="save" localSheetId="50">#REF!</definedName>
    <definedName name="save" localSheetId="51">#REF!</definedName>
    <definedName name="save" localSheetId="10">#REF!</definedName>
    <definedName name="save" localSheetId="37">#REF!</definedName>
    <definedName name="save" localSheetId="39">#REF!</definedName>
    <definedName name="save" localSheetId="70">#REF!</definedName>
    <definedName name="save">#REF!</definedName>
    <definedName name="sdsd" localSheetId="19">#REF!</definedName>
    <definedName name="sdsd" localSheetId="22">#REF!</definedName>
    <definedName name="sdsd" localSheetId="42">#REF!</definedName>
    <definedName name="sdsd" localSheetId="43">#REF!</definedName>
    <definedName name="sdsd" localSheetId="44">#REF!</definedName>
    <definedName name="sdsd" localSheetId="46">#REF!</definedName>
    <definedName name="sdsd" localSheetId="45">#REF!</definedName>
    <definedName name="sdsd" localSheetId="48">#REF!</definedName>
    <definedName name="sdsd" localSheetId="50">#REF!</definedName>
    <definedName name="sdsd" localSheetId="51">#REF!</definedName>
    <definedName name="sdsd" localSheetId="69">#REF!</definedName>
    <definedName name="sdsd" localSheetId="49">#REF!</definedName>
    <definedName name="sdsd" localSheetId="37">#REF!</definedName>
    <definedName name="sdsd" localSheetId="39">#REF!</definedName>
    <definedName name="sdsd" localSheetId="70">#REF!</definedName>
    <definedName name="sdsd">#REF!</definedName>
    <definedName name="ss">[6]fas!$B$2:$B$167</definedName>
    <definedName name="tbl_Factory" localSheetId="19">#REF!</definedName>
    <definedName name="tbl_Factory" localSheetId="22">#REF!</definedName>
    <definedName name="tbl_Factory" localSheetId="42">#REF!</definedName>
    <definedName name="tbl_Factory" localSheetId="43">#REF!</definedName>
    <definedName name="tbl_Factory" localSheetId="44">#REF!</definedName>
    <definedName name="tbl_Factory" localSheetId="46">#REF!</definedName>
    <definedName name="tbl_Factory" localSheetId="45">#REF!</definedName>
    <definedName name="tbl_Factory" localSheetId="48">#REF!</definedName>
    <definedName name="tbl_Factory" localSheetId="50">#REF!</definedName>
    <definedName name="tbl_Factory" localSheetId="51">#REF!</definedName>
    <definedName name="tbl_Factory" localSheetId="69">#REF!</definedName>
    <definedName name="tbl_Factory" localSheetId="49">#REF!</definedName>
    <definedName name="tbl_Factory" localSheetId="37">#REF!</definedName>
    <definedName name="tbl_Factory" localSheetId="39">#REF!</definedName>
    <definedName name="tbl_Factory" localSheetId="70">#REF!</definedName>
    <definedName name="tbl_Factory">#REF!</definedName>
    <definedName name="tbl_FactoryResult" localSheetId="19">#REF!</definedName>
    <definedName name="tbl_FactoryResult" localSheetId="22">#REF!</definedName>
    <definedName name="tbl_FactoryResult" localSheetId="42">#REF!</definedName>
    <definedName name="tbl_FactoryResult" localSheetId="43">#REF!</definedName>
    <definedName name="tbl_FactoryResult" localSheetId="44">#REF!</definedName>
    <definedName name="tbl_FactoryResult" localSheetId="46">#REF!</definedName>
    <definedName name="tbl_FactoryResult" localSheetId="45">#REF!</definedName>
    <definedName name="tbl_FactoryResult" localSheetId="48">#REF!</definedName>
    <definedName name="tbl_FactoryResult" localSheetId="50">#REF!</definedName>
    <definedName name="tbl_FactoryResult" localSheetId="51">#REF!</definedName>
    <definedName name="tbl_FactoryResult" localSheetId="69">#REF!</definedName>
    <definedName name="tbl_FactoryResult" localSheetId="49">#REF!</definedName>
    <definedName name="tbl_FactoryResult" localSheetId="37">#REF!</definedName>
    <definedName name="tbl_FactoryResult" localSheetId="39">#REF!</definedName>
    <definedName name="tbl_FactoryResult" localSheetId="70">#REF!</definedName>
    <definedName name="tbl_FactoryResult">#REF!</definedName>
    <definedName name="unit">'[3]eirr-a (บท5)'!$G$9</definedName>
    <definedName name="vg" localSheetId="11">#REF!</definedName>
    <definedName name="vg" localSheetId="12">#REF!</definedName>
    <definedName name="vg" localSheetId="14">#REF!</definedName>
    <definedName name="vg" localSheetId="13">#REF!</definedName>
    <definedName name="vg" localSheetId="15">#REF!</definedName>
    <definedName name="vg" localSheetId="16">#REF!</definedName>
    <definedName name="vg" localSheetId="19">#REF!</definedName>
    <definedName name="vg" localSheetId="22">#REF!</definedName>
    <definedName name="vg" localSheetId="42">#REF!</definedName>
    <definedName name="vg" localSheetId="43">#REF!</definedName>
    <definedName name="vg" localSheetId="44">#REF!</definedName>
    <definedName name="vg" localSheetId="46">#REF!</definedName>
    <definedName name="vg" localSheetId="45">#REF!</definedName>
    <definedName name="vg" localSheetId="48">#REF!</definedName>
    <definedName name="vg" localSheetId="50">#REF!</definedName>
    <definedName name="vg" localSheetId="51">#REF!</definedName>
    <definedName name="vg" localSheetId="10">#REF!</definedName>
    <definedName name="vg" localSheetId="37">#REF!</definedName>
    <definedName name="vg" localSheetId="39">#REF!</definedName>
    <definedName name="vg" localSheetId="70">#REF!</definedName>
    <definedName name="vg">#REF!</definedName>
    <definedName name="vg0" localSheetId="11">#REF!</definedName>
    <definedName name="vg0" localSheetId="12">#REF!</definedName>
    <definedName name="vg0" localSheetId="14">#REF!</definedName>
    <definedName name="vg0" localSheetId="13">#REF!</definedName>
    <definedName name="vg0" localSheetId="15">#REF!</definedName>
    <definedName name="vg0" localSheetId="16">#REF!</definedName>
    <definedName name="vg0" localSheetId="19">#REF!</definedName>
    <definedName name="vg0" localSheetId="22">#REF!</definedName>
    <definedName name="vg0" localSheetId="42">#REF!</definedName>
    <definedName name="vg0" localSheetId="43">#REF!</definedName>
    <definedName name="vg0" localSheetId="44">#REF!</definedName>
    <definedName name="vg0" localSheetId="46">#REF!</definedName>
    <definedName name="vg0" localSheetId="45">#REF!</definedName>
    <definedName name="vg0" localSheetId="48">#REF!</definedName>
    <definedName name="vg0" localSheetId="50">#REF!</definedName>
    <definedName name="vg0" localSheetId="51">#REF!</definedName>
    <definedName name="vg0" localSheetId="10">#REF!</definedName>
    <definedName name="vg0" localSheetId="37">#REF!</definedName>
    <definedName name="vg0" localSheetId="39">#REF!</definedName>
    <definedName name="vg0" localSheetId="70">#REF!</definedName>
    <definedName name="vg0">#REF!</definedName>
    <definedName name="wrn.sheet2." localSheetId="18" hidden="1">{#N/A,#N/A,FALSE,"Sheet2"}</definedName>
    <definedName name="wrn.sheet2." localSheetId="51" hidden="1">{#N/A,#N/A,FALSE,"Sheet2"}</definedName>
    <definedName name="wrn.sheet2." localSheetId="69" hidden="1">{#N/A,#N/A,FALSE,"Sheet2"}</definedName>
    <definedName name="wrn.sheet2." localSheetId="49" hidden="1">{#N/A,#N/A,FALSE,"Sheet2"}</definedName>
    <definedName name="wrn.sheet2." localSheetId="20" hidden="1">{#N/A,#N/A,FALSE,"Sheet2"}</definedName>
    <definedName name="wrn.sheet2." hidden="1">{#N/A,#N/A,FALSE,"Sheet2"}</definedName>
    <definedName name="xxx10" localSheetId="11">[7]RE_DATA!#REF!</definedName>
    <definedName name="xxx10" localSheetId="12">[7]RE_DATA!#REF!</definedName>
    <definedName name="xxx10" localSheetId="14">[7]RE_DATA!#REF!</definedName>
    <definedName name="xxx10" localSheetId="13">[7]RE_DATA!#REF!</definedName>
    <definedName name="xxx10" localSheetId="15">[7]RE_DATA!#REF!</definedName>
    <definedName name="xxx10" localSheetId="16">[7]RE_DATA!#REF!</definedName>
    <definedName name="xxx10" localSheetId="19">[7]RE_DATA!#REF!</definedName>
    <definedName name="xxx10" localSheetId="22">[7]RE_DATA!#REF!</definedName>
    <definedName name="xxx10" localSheetId="42">[7]RE_DATA!#REF!</definedName>
    <definedName name="xxx10" localSheetId="43">[7]RE_DATA!#REF!</definedName>
    <definedName name="xxx10" localSheetId="44">[7]RE_DATA!#REF!</definedName>
    <definedName name="xxx10" localSheetId="46">[7]RE_DATA!#REF!</definedName>
    <definedName name="xxx10" localSheetId="45">[7]RE_DATA!#REF!</definedName>
    <definedName name="xxx10" localSheetId="48">[7]RE_DATA!#REF!</definedName>
    <definedName name="xxx10" localSheetId="50">[7]RE_DATA!#REF!</definedName>
    <definedName name="xxx10" localSheetId="51">[7]RE_DATA!#REF!</definedName>
    <definedName name="xxx10" localSheetId="10">[7]RE_DATA!#REF!</definedName>
    <definedName name="xxx10" localSheetId="37">[7]RE_DATA!#REF!</definedName>
    <definedName name="xxx10" localSheetId="39">[7]RE_DATA!#REF!</definedName>
    <definedName name="xxx10" localSheetId="70">[7]RE_DATA!#REF!</definedName>
    <definedName name="xxx10">[7]RE_DATA!#REF!</definedName>
    <definedName name="xxx14" localSheetId="11">[7]RE_DATA!#REF!</definedName>
    <definedName name="xxx14" localSheetId="12">[7]RE_DATA!#REF!</definedName>
    <definedName name="xxx14" localSheetId="14">[7]RE_DATA!#REF!</definedName>
    <definedName name="xxx14" localSheetId="13">[7]RE_DATA!#REF!</definedName>
    <definedName name="xxx14" localSheetId="15">[7]RE_DATA!#REF!</definedName>
    <definedName name="xxx14" localSheetId="16">[7]RE_DATA!#REF!</definedName>
    <definedName name="xxx14" localSheetId="19">[7]RE_DATA!#REF!</definedName>
    <definedName name="xxx14" localSheetId="22">[7]RE_DATA!#REF!</definedName>
    <definedName name="xxx14" localSheetId="42">[7]RE_DATA!#REF!</definedName>
    <definedName name="xxx14" localSheetId="43">[7]RE_DATA!#REF!</definedName>
    <definedName name="xxx14" localSheetId="44">[7]RE_DATA!#REF!</definedName>
    <definedName name="xxx14" localSheetId="46">[7]RE_DATA!#REF!</definedName>
    <definedName name="xxx14" localSheetId="45">[7]RE_DATA!#REF!</definedName>
    <definedName name="xxx14" localSheetId="48">[7]RE_DATA!#REF!</definedName>
    <definedName name="xxx14" localSheetId="50">[7]RE_DATA!#REF!</definedName>
    <definedName name="xxx14" localSheetId="51">[7]RE_DATA!#REF!</definedName>
    <definedName name="xxx14" localSheetId="10">[7]RE_DATA!#REF!</definedName>
    <definedName name="xxx14" localSheetId="37">[7]RE_DATA!#REF!</definedName>
    <definedName name="xxx14" localSheetId="39">[7]RE_DATA!#REF!</definedName>
    <definedName name="xxx14" localSheetId="70">[7]RE_DATA!#REF!</definedName>
    <definedName name="xxx14">[7]RE_DATA!#REF!</definedName>
    <definedName name="xxx6" localSheetId="11">[7]DATA!#REF!</definedName>
    <definedName name="xxx6" localSheetId="12">[7]DATA!#REF!</definedName>
    <definedName name="xxx6" localSheetId="14">[7]DATA!#REF!</definedName>
    <definedName name="xxx6" localSheetId="13">[7]DATA!#REF!</definedName>
    <definedName name="xxx6" localSheetId="15">[7]DATA!#REF!</definedName>
    <definedName name="xxx6" localSheetId="16">[7]DATA!#REF!</definedName>
    <definedName name="xxx6" localSheetId="19">[7]DATA!#REF!</definedName>
    <definedName name="xxx6" localSheetId="22">[7]DATA!#REF!</definedName>
    <definedName name="xxx6" localSheetId="42">[7]DATA!#REF!</definedName>
    <definedName name="xxx6" localSheetId="43">[7]DATA!#REF!</definedName>
    <definedName name="xxx6" localSheetId="44">[7]DATA!#REF!</definedName>
    <definedName name="xxx6" localSheetId="46">[7]DATA!#REF!</definedName>
    <definedName name="xxx6" localSheetId="45">[7]DATA!#REF!</definedName>
    <definedName name="xxx6" localSheetId="48">[7]DATA!#REF!</definedName>
    <definedName name="xxx6" localSheetId="50">[7]DATA!#REF!</definedName>
    <definedName name="xxx6" localSheetId="51">[7]DATA!#REF!</definedName>
    <definedName name="xxx6" localSheetId="10">[7]DATA!#REF!</definedName>
    <definedName name="xxx6" localSheetId="37">[7]DATA!#REF!</definedName>
    <definedName name="xxx6" localSheetId="39">[7]DATA!#REF!</definedName>
    <definedName name="xxx6" localSheetId="70">[7]DATA!#REF!</definedName>
    <definedName name="xxx6">[7]DATA!#REF!</definedName>
    <definedName name="ค่าความร้อน" localSheetId="19">#REF!</definedName>
    <definedName name="ค่าความร้อน" localSheetId="22">#REF!</definedName>
    <definedName name="ค่าความร้อน" localSheetId="42">#REF!</definedName>
    <definedName name="ค่าความร้อน" localSheetId="43">#REF!</definedName>
    <definedName name="ค่าความร้อน" localSheetId="44">#REF!</definedName>
    <definedName name="ค่าความร้อน" localSheetId="46">#REF!</definedName>
    <definedName name="ค่าความร้อน" localSheetId="45">#REF!</definedName>
    <definedName name="ค่าความร้อน" localSheetId="48">#REF!</definedName>
    <definedName name="ค่าความร้อน" localSheetId="50">#REF!</definedName>
    <definedName name="ค่าความร้อน" localSheetId="51">#REF!</definedName>
    <definedName name="ค่าความร้อน" localSheetId="69">#REF!</definedName>
    <definedName name="ค่าความร้อน" localSheetId="49">#REF!</definedName>
    <definedName name="ค่าความร้อน" localSheetId="37">#REF!</definedName>
    <definedName name="ค่าความร้อน" localSheetId="39">#REF!</definedName>
    <definedName name="ค่าความร้อน" localSheetId="70">#REF!</definedName>
    <definedName name="ค่าความร้อน">#REF!</definedName>
    <definedName name="เชื้อเพลิง" localSheetId="19">#REF!</definedName>
    <definedName name="เชื้อเพลิง" localSheetId="22">#REF!</definedName>
    <definedName name="เชื้อเพลิง" localSheetId="42">#REF!</definedName>
    <definedName name="เชื้อเพลิง" localSheetId="43">#REF!</definedName>
    <definedName name="เชื้อเพลิง" localSheetId="44">#REF!</definedName>
    <definedName name="เชื้อเพลิง" localSheetId="46">#REF!</definedName>
    <definedName name="เชื้อเพลิง" localSheetId="45">#REF!</definedName>
    <definedName name="เชื้อเพลิง" localSheetId="48">#REF!</definedName>
    <definedName name="เชื้อเพลิง" localSheetId="50">#REF!</definedName>
    <definedName name="เชื้อเพลิง" localSheetId="51">#REF!</definedName>
    <definedName name="เชื้อเพลิง" localSheetId="69">#REF!</definedName>
    <definedName name="เชื้อเพลิง" localSheetId="49">#REF!</definedName>
    <definedName name="เชื้อเพลิง" localSheetId="37">#REF!</definedName>
    <definedName name="เชื้อเพลิง" localSheetId="39">#REF!</definedName>
    <definedName name="เชื้อเพลิง" localSheetId="70">#REF!</definedName>
    <definedName name="เชื้อเพลิง">#REF!</definedName>
    <definedName name="ดฟแ2">[5]EE!$A$2</definedName>
    <definedName name="ตาราง_การจัดทำรายงาน_Feedback_Report_รอบ_ปี_51_53_หน้าที่ของผู้ที่เกี่ยวข้อง" localSheetId="19">#REF!</definedName>
    <definedName name="ตาราง_การจัดทำรายงาน_Feedback_Report_รอบ_ปี_51_53_หน้าที่ของผู้ที่เกี่ยวข้อง" localSheetId="22">#REF!</definedName>
    <definedName name="ตาราง_การจัดทำรายงาน_Feedback_Report_รอบ_ปี_51_53_หน้าที่ของผู้ที่เกี่ยวข้อง" localSheetId="42">#REF!</definedName>
    <definedName name="ตาราง_การจัดทำรายงาน_Feedback_Report_รอบ_ปี_51_53_หน้าที่ของผู้ที่เกี่ยวข้อง" localSheetId="43">#REF!</definedName>
    <definedName name="ตาราง_การจัดทำรายงาน_Feedback_Report_รอบ_ปี_51_53_หน้าที่ของผู้ที่เกี่ยวข้อง" localSheetId="44">#REF!</definedName>
    <definedName name="ตาราง_การจัดทำรายงาน_Feedback_Report_รอบ_ปี_51_53_หน้าที่ของผู้ที่เกี่ยวข้อง" localSheetId="46">#REF!</definedName>
    <definedName name="ตาราง_การจัดทำรายงาน_Feedback_Report_รอบ_ปี_51_53_หน้าที่ของผู้ที่เกี่ยวข้อง" localSheetId="45">#REF!</definedName>
    <definedName name="ตาราง_การจัดทำรายงาน_Feedback_Report_รอบ_ปี_51_53_หน้าที่ของผู้ที่เกี่ยวข้อง" localSheetId="48">#REF!</definedName>
    <definedName name="ตาราง_การจัดทำรายงาน_Feedback_Report_รอบ_ปี_51_53_หน้าที่ของผู้ที่เกี่ยวข้อง" localSheetId="50">#REF!</definedName>
    <definedName name="ตาราง_การจัดทำรายงาน_Feedback_Report_รอบ_ปี_51_53_หน้าที่ของผู้ที่เกี่ยวข้อง" localSheetId="51">#REF!</definedName>
    <definedName name="ตาราง_การจัดทำรายงาน_Feedback_Report_รอบ_ปี_51_53_หน้าที่ของผู้ที่เกี่ยวข้อง" localSheetId="69">#REF!</definedName>
    <definedName name="ตาราง_การจัดทำรายงาน_Feedback_Report_รอบ_ปี_51_53_หน้าที่ของผู้ที่เกี่ยวข้อง" localSheetId="49">#REF!</definedName>
    <definedName name="ตาราง_การจัดทำรายงาน_Feedback_Report_รอบ_ปี_51_53_หน้าที่ของผู้ที่เกี่ยวข้อง" localSheetId="37">#REF!</definedName>
    <definedName name="ตาราง_การจัดทำรายงาน_Feedback_Report_รอบ_ปี_51_53_หน้าที่ของผู้ที่เกี่ยวข้อง" localSheetId="39">#REF!</definedName>
    <definedName name="ตาราง_การจัดทำรายงาน_Feedback_Report_รอบ_ปี_51_53_หน้าที่ของผู้ที่เกี่ยวข้อง" localSheetId="70">#REF!</definedName>
    <definedName name="ตาราง_การจัดทำรายงาน_Feedback_Report_รอบ_ปี_51_53_หน้าที่ของผู้ที่เกี่ยวข้อง">#REF!</definedName>
    <definedName name="ฟ1330" localSheetId="11">#REF!</definedName>
    <definedName name="ฟ1330" localSheetId="12">#REF!</definedName>
    <definedName name="ฟ1330" localSheetId="14">#REF!</definedName>
    <definedName name="ฟ1330" localSheetId="13">#REF!</definedName>
    <definedName name="ฟ1330" localSheetId="15">#REF!</definedName>
    <definedName name="ฟ1330" localSheetId="16">#REF!</definedName>
    <definedName name="ฟ1330" localSheetId="19">#REF!</definedName>
    <definedName name="ฟ1330" localSheetId="22">#REF!</definedName>
    <definedName name="ฟ1330" localSheetId="42">#REF!</definedName>
    <definedName name="ฟ1330" localSheetId="43">#REF!</definedName>
    <definedName name="ฟ1330" localSheetId="44">#REF!</definedName>
    <definedName name="ฟ1330" localSheetId="46">#REF!</definedName>
    <definedName name="ฟ1330" localSheetId="45">#REF!</definedName>
    <definedName name="ฟ1330" localSheetId="48">#REF!</definedName>
    <definedName name="ฟ1330" localSheetId="50">#REF!</definedName>
    <definedName name="ฟ1330" localSheetId="51">#REF!</definedName>
    <definedName name="ฟ1330" localSheetId="10">#REF!</definedName>
    <definedName name="ฟ1330" localSheetId="37">#REF!</definedName>
    <definedName name="ฟ1330" localSheetId="39">#REF!</definedName>
    <definedName name="ฟ1330" localSheetId="70">#REF!</definedName>
    <definedName name="ฟ1330">#REF!</definedName>
    <definedName name="ฟ1492" localSheetId="11">#REF!</definedName>
    <definedName name="ฟ1492" localSheetId="12">#REF!</definedName>
    <definedName name="ฟ1492" localSheetId="14">#REF!</definedName>
    <definedName name="ฟ1492" localSheetId="13">#REF!</definedName>
    <definedName name="ฟ1492" localSheetId="15">#REF!</definedName>
    <definedName name="ฟ1492" localSheetId="16">#REF!</definedName>
    <definedName name="ฟ1492" localSheetId="19">#REF!</definedName>
    <definedName name="ฟ1492" localSheetId="22">#REF!</definedName>
    <definedName name="ฟ1492" localSheetId="42">#REF!</definedName>
    <definedName name="ฟ1492" localSheetId="43">#REF!</definedName>
    <definedName name="ฟ1492" localSheetId="44">#REF!</definedName>
    <definedName name="ฟ1492" localSheetId="46">#REF!</definedName>
    <definedName name="ฟ1492" localSheetId="45">#REF!</definedName>
    <definedName name="ฟ1492" localSheetId="48">#REF!</definedName>
    <definedName name="ฟ1492" localSheetId="50">#REF!</definedName>
    <definedName name="ฟ1492" localSheetId="51">#REF!</definedName>
    <definedName name="ฟ1492" localSheetId="10">#REF!</definedName>
    <definedName name="ฟ1492" localSheetId="37">#REF!</definedName>
    <definedName name="ฟ1492" localSheetId="39">#REF!</definedName>
    <definedName name="ฟ1492" localSheetId="70">#REF!</definedName>
    <definedName name="ฟ1492">#REF!</definedName>
    <definedName name="ฟ2327" localSheetId="11">#REF!</definedName>
    <definedName name="ฟ2327" localSheetId="12">#REF!</definedName>
    <definedName name="ฟ2327" localSheetId="14">#REF!</definedName>
    <definedName name="ฟ2327" localSheetId="13">#REF!</definedName>
    <definedName name="ฟ2327" localSheetId="15">#REF!</definedName>
    <definedName name="ฟ2327" localSheetId="16">#REF!</definedName>
    <definedName name="ฟ2327" localSheetId="19">#REF!</definedName>
    <definedName name="ฟ2327" localSheetId="22">#REF!</definedName>
    <definedName name="ฟ2327" localSheetId="42">#REF!</definedName>
    <definedName name="ฟ2327" localSheetId="43">#REF!</definedName>
    <definedName name="ฟ2327" localSheetId="44">#REF!</definedName>
    <definedName name="ฟ2327" localSheetId="46">#REF!</definedName>
    <definedName name="ฟ2327" localSheetId="45">#REF!</definedName>
    <definedName name="ฟ2327" localSheetId="48">#REF!</definedName>
    <definedName name="ฟ2327" localSheetId="50">#REF!</definedName>
    <definedName name="ฟ2327" localSheetId="51">#REF!</definedName>
    <definedName name="ฟ2327" localSheetId="10">#REF!</definedName>
    <definedName name="ฟ2327" localSheetId="37">#REF!</definedName>
    <definedName name="ฟ2327" localSheetId="39">#REF!</definedName>
    <definedName name="ฟ2327" localSheetId="70">#REF!</definedName>
    <definedName name="ฟ2327">#REF!</definedName>
    <definedName name="ฟ856" localSheetId="11">#REF!</definedName>
    <definedName name="ฟ856" localSheetId="12">#REF!</definedName>
    <definedName name="ฟ856" localSheetId="14">#REF!</definedName>
    <definedName name="ฟ856" localSheetId="13">#REF!</definedName>
    <definedName name="ฟ856" localSheetId="15">#REF!</definedName>
    <definedName name="ฟ856" localSheetId="16">#REF!</definedName>
    <definedName name="ฟ856" localSheetId="19">#REF!</definedName>
    <definedName name="ฟ856" localSheetId="22">#REF!</definedName>
    <definedName name="ฟ856" localSheetId="42">#REF!</definedName>
    <definedName name="ฟ856" localSheetId="43">#REF!</definedName>
    <definedName name="ฟ856" localSheetId="44">#REF!</definedName>
    <definedName name="ฟ856" localSheetId="46">#REF!</definedName>
    <definedName name="ฟ856" localSheetId="45">#REF!</definedName>
    <definedName name="ฟ856" localSheetId="48">#REF!</definedName>
    <definedName name="ฟ856" localSheetId="50">#REF!</definedName>
    <definedName name="ฟ856" localSheetId="51">#REF!</definedName>
    <definedName name="ฟ856" localSheetId="10">#REF!</definedName>
    <definedName name="ฟ856" localSheetId="37">#REF!</definedName>
    <definedName name="ฟ856" localSheetId="39">#REF!</definedName>
    <definedName name="ฟ856" localSheetId="70">#REF!</definedName>
    <definedName name="ฟ856">#REF!</definedName>
    <definedName name="ฟ897" localSheetId="11">#REF!</definedName>
    <definedName name="ฟ897" localSheetId="12">#REF!</definedName>
    <definedName name="ฟ897" localSheetId="14">#REF!</definedName>
    <definedName name="ฟ897" localSheetId="13">#REF!</definedName>
    <definedName name="ฟ897" localSheetId="15">#REF!</definedName>
    <definedName name="ฟ897" localSheetId="16">#REF!</definedName>
    <definedName name="ฟ897" localSheetId="19">#REF!</definedName>
    <definedName name="ฟ897" localSheetId="22">#REF!</definedName>
    <definedName name="ฟ897" localSheetId="42">#REF!</definedName>
    <definedName name="ฟ897" localSheetId="43">#REF!</definedName>
    <definedName name="ฟ897" localSheetId="44">#REF!</definedName>
    <definedName name="ฟ897" localSheetId="46">#REF!</definedName>
    <definedName name="ฟ897" localSheetId="45">#REF!</definedName>
    <definedName name="ฟ897" localSheetId="48">#REF!</definedName>
    <definedName name="ฟ897" localSheetId="50">#REF!</definedName>
    <definedName name="ฟ897" localSheetId="51">#REF!</definedName>
    <definedName name="ฟ897" localSheetId="10">#REF!</definedName>
    <definedName name="ฟ897" localSheetId="37">#REF!</definedName>
    <definedName name="ฟ897" localSheetId="39">#REF!</definedName>
    <definedName name="ฟ897" localSheetId="70">#REF!</definedName>
    <definedName name="ฟ897">#REF!</definedName>
    <definedName name="แฟด">[5]EE!$A$2</definedName>
    <definedName name="สถาพข้อมูล" localSheetId="19">#REF!</definedName>
    <definedName name="สถาพข้อมูล" localSheetId="22">#REF!</definedName>
    <definedName name="สถาพข้อมูล" localSheetId="42">#REF!</definedName>
    <definedName name="สถาพข้อมูล" localSheetId="43">#REF!</definedName>
    <definedName name="สถาพข้อมูล" localSheetId="44">#REF!</definedName>
    <definedName name="สถาพข้อมูล" localSheetId="46">#REF!</definedName>
    <definedName name="สถาพข้อมูล" localSheetId="45">#REF!</definedName>
    <definedName name="สถาพข้อมูล" localSheetId="48">#REF!</definedName>
    <definedName name="สถาพข้อมูล" localSheetId="50">#REF!</definedName>
    <definedName name="สถาพข้อมูล" localSheetId="51">#REF!</definedName>
    <definedName name="สถาพข้อมูล" localSheetId="69">#REF!</definedName>
    <definedName name="สถาพข้อมูล" localSheetId="49">#REF!</definedName>
    <definedName name="สถาพข้อมูล" localSheetId="37">#REF!</definedName>
    <definedName name="สถาพข้อมูล" localSheetId="39">#REF!</definedName>
    <definedName name="สถาพข้อมูล" localSheetId="70">#REF!</definedName>
    <definedName name="สถาพข้อมูล">#REF!</definedName>
  </definedNames>
  <calcPr calcId="162913"/>
</workbook>
</file>

<file path=xl/calcChain.xml><?xml version="1.0" encoding="utf-8"?>
<calcChain xmlns="http://schemas.openxmlformats.org/spreadsheetml/2006/main">
  <c r="B11" i="171" l="1"/>
  <c r="E7" i="19"/>
  <c r="L103" i="145" l="1"/>
  <c r="Q132" i="18"/>
  <c r="R15" i="162"/>
  <c r="R14" i="162"/>
  <c r="R13" i="162"/>
  <c r="R12" i="162"/>
  <c r="I9" i="167"/>
  <c r="I10" i="167"/>
  <c r="I11" i="167"/>
  <c r="I12" i="167"/>
  <c r="I13" i="167"/>
  <c r="I14" i="167"/>
  <c r="I15" i="167"/>
  <c r="I16" i="167"/>
  <c r="I17" i="167"/>
  <c r="I18" i="167"/>
  <c r="I19" i="167"/>
  <c r="B9" i="167"/>
  <c r="C9" i="167"/>
  <c r="D9" i="167"/>
  <c r="E9" i="167"/>
  <c r="F9" i="167"/>
  <c r="B10" i="167"/>
  <c r="C10" i="167"/>
  <c r="D10" i="167"/>
  <c r="E10" i="167"/>
  <c r="F10" i="167"/>
  <c r="B11" i="167"/>
  <c r="C11" i="167"/>
  <c r="D11" i="167"/>
  <c r="E11" i="167"/>
  <c r="F11" i="167"/>
  <c r="B12" i="167"/>
  <c r="C12" i="167"/>
  <c r="D12" i="167"/>
  <c r="E12" i="167"/>
  <c r="F12" i="167"/>
  <c r="B13" i="167"/>
  <c r="C13" i="167"/>
  <c r="D13" i="167"/>
  <c r="E13" i="167"/>
  <c r="F13" i="167"/>
  <c r="B14" i="167"/>
  <c r="C14" i="167"/>
  <c r="D14" i="167"/>
  <c r="E14" i="167"/>
  <c r="F14" i="167"/>
  <c r="B15" i="167"/>
  <c r="C15" i="167"/>
  <c r="D15" i="167"/>
  <c r="E15" i="167"/>
  <c r="F15" i="167"/>
  <c r="B16" i="167"/>
  <c r="C16" i="167"/>
  <c r="D16" i="167"/>
  <c r="E16" i="167"/>
  <c r="F16" i="167"/>
  <c r="B17" i="167"/>
  <c r="C17" i="167"/>
  <c r="D17" i="167"/>
  <c r="E17" i="167"/>
  <c r="F17" i="167"/>
  <c r="B18" i="167"/>
  <c r="C18" i="167"/>
  <c r="D18" i="167"/>
  <c r="E18" i="167"/>
  <c r="F18" i="167"/>
  <c r="B19" i="167"/>
  <c r="C19" i="167"/>
  <c r="D19" i="167"/>
  <c r="E19" i="167"/>
  <c r="F19" i="167"/>
  <c r="E8" i="167"/>
  <c r="D8" i="167"/>
  <c r="C8" i="167"/>
  <c r="B8" i="167"/>
  <c r="I8" i="167"/>
  <c r="F8" i="167"/>
  <c r="I9" i="154"/>
  <c r="I10" i="154"/>
  <c r="I11" i="154"/>
  <c r="I12" i="154"/>
  <c r="I13" i="154"/>
  <c r="I14" i="154"/>
  <c r="I15" i="154"/>
  <c r="I16" i="154"/>
  <c r="I17" i="154"/>
  <c r="I18" i="154"/>
  <c r="I19" i="154"/>
  <c r="B9" i="154"/>
  <c r="C9" i="154"/>
  <c r="D9" i="154"/>
  <c r="E9" i="154"/>
  <c r="F9" i="154"/>
  <c r="B10" i="154"/>
  <c r="C10" i="154"/>
  <c r="D10" i="154"/>
  <c r="E10" i="154"/>
  <c r="F10" i="154"/>
  <c r="B11" i="154"/>
  <c r="C11" i="154"/>
  <c r="D11" i="154"/>
  <c r="E11" i="154"/>
  <c r="F11" i="154"/>
  <c r="B12" i="154"/>
  <c r="C12" i="154"/>
  <c r="D12" i="154"/>
  <c r="E12" i="154"/>
  <c r="F12" i="154"/>
  <c r="B13" i="154"/>
  <c r="C13" i="154"/>
  <c r="D13" i="154"/>
  <c r="E13" i="154"/>
  <c r="F13" i="154"/>
  <c r="B14" i="154"/>
  <c r="C14" i="154"/>
  <c r="D14" i="154"/>
  <c r="E14" i="154"/>
  <c r="F14" i="154"/>
  <c r="B15" i="154"/>
  <c r="C15" i="154"/>
  <c r="D15" i="154"/>
  <c r="E15" i="154"/>
  <c r="F15" i="154"/>
  <c r="B16" i="154"/>
  <c r="C16" i="154"/>
  <c r="D16" i="154"/>
  <c r="E16" i="154"/>
  <c r="F16" i="154"/>
  <c r="B17" i="154"/>
  <c r="C17" i="154"/>
  <c r="D17" i="154"/>
  <c r="E17" i="154"/>
  <c r="F17" i="154"/>
  <c r="B18" i="154"/>
  <c r="C18" i="154"/>
  <c r="D18" i="154"/>
  <c r="E18" i="154"/>
  <c r="F18" i="154"/>
  <c r="B19" i="154"/>
  <c r="C19" i="154"/>
  <c r="D19" i="154"/>
  <c r="E19" i="154"/>
  <c r="F19" i="154"/>
  <c r="I8" i="154"/>
  <c r="F8" i="154"/>
  <c r="E8" i="154"/>
  <c r="D8" i="154"/>
  <c r="C8" i="154"/>
  <c r="B8" i="154"/>
  <c r="J78" i="145" l="1"/>
  <c r="L111" i="145"/>
  <c r="J77" i="145"/>
  <c r="H7" i="18" l="1"/>
  <c r="H6" i="18"/>
  <c r="B15" i="165" l="1"/>
  <c r="B16" i="165"/>
  <c r="H15" i="154"/>
  <c r="H9" i="167" l="1"/>
  <c r="H10" i="167"/>
  <c r="H11" i="167"/>
  <c r="H12" i="167"/>
  <c r="H13" i="167"/>
  <c r="H14" i="167"/>
  <c r="H15" i="167"/>
  <c r="H16" i="167"/>
  <c r="H17" i="167"/>
  <c r="H18" i="167"/>
  <c r="H19" i="167"/>
  <c r="H8" i="167"/>
  <c r="H9" i="154"/>
  <c r="H10" i="154"/>
  <c r="H11" i="154"/>
  <c r="H12" i="154"/>
  <c r="H13" i="154"/>
  <c r="H14" i="154"/>
  <c r="H16" i="154"/>
  <c r="H17" i="154"/>
  <c r="H18" i="154"/>
  <c r="H19" i="154"/>
  <c r="H8" i="154"/>
  <c r="G32" i="121" l="1"/>
  <c r="J32" i="121" s="1"/>
  <c r="L112" i="145" l="1"/>
  <c r="P10" i="18"/>
  <c r="P11" i="18"/>
  <c r="P12" i="18"/>
  <c r="P13" i="18"/>
  <c r="P14" i="18"/>
  <c r="P15" i="18"/>
  <c r="P16" i="18"/>
  <c r="P17" i="18"/>
  <c r="P18" i="18"/>
  <c r="P19" i="18"/>
  <c r="P20" i="18"/>
  <c r="P21" i="18"/>
  <c r="P22" i="18"/>
  <c r="P23" i="18"/>
  <c r="P24" i="18"/>
  <c r="P25" i="18"/>
  <c r="P26" i="18"/>
  <c r="P27" i="18"/>
  <c r="P28" i="18"/>
  <c r="P29" i="18"/>
  <c r="P30" i="18"/>
  <c r="P31" i="18"/>
  <c r="P32" i="18"/>
  <c r="P33" i="18"/>
  <c r="P34" i="18"/>
  <c r="P35" i="18"/>
  <c r="P36" i="18"/>
  <c r="P37" i="18"/>
  <c r="P38" i="18"/>
  <c r="P39" i="18"/>
  <c r="P40" i="18"/>
  <c r="P41" i="18"/>
  <c r="P42" i="18"/>
  <c r="P43" i="18"/>
  <c r="P44" i="18"/>
  <c r="P45" i="18"/>
  <c r="P46" i="18"/>
  <c r="P47" i="18"/>
  <c r="P48" i="18"/>
  <c r="P49" i="18"/>
  <c r="P50" i="18"/>
  <c r="P51" i="18"/>
  <c r="P52" i="18"/>
  <c r="P53" i="18"/>
  <c r="P54" i="18"/>
  <c r="P55" i="18"/>
  <c r="P56" i="18"/>
  <c r="P57" i="18"/>
  <c r="P58" i="18"/>
  <c r="P59" i="18"/>
  <c r="P60" i="18"/>
  <c r="P61" i="18"/>
  <c r="P62" i="18"/>
  <c r="P63" i="18"/>
  <c r="P64" i="18"/>
  <c r="P65" i="18"/>
  <c r="P66" i="18"/>
  <c r="P67" i="18"/>
  <c r="P68" i="18"/>
  <c r="P69" i="18"/>
  <c r="P70" i="18"/>
  <c r="P71" i="18"/>
  <c r="P72" i="18"/>
  <c r="P73" i="18"/>
  <c r="P74" i="18"/>
  <c r="P75" i="18"/>
  <c r="P76" i="18"/>
  <c r="P77" i="18"/>
  <c r="P78" i="18"/>
  <c r="P79" i="18"/>
  <c r="P80" i="18"/>
  <c r="P81" i="18"/>
  <c r="P82" i="18"/>
  <c r="P83" i="18"/>
  <c r="P84" i="18"/>
  <c r="P85" i="18"/>
  <c r="P86" i="18"/>
  <c r="P87" i="18"/>
  <c r="P88" i="18"/>
  <c r="P89" i="18"/>
  <c r="P90" i="18"/>
  <c r="P91" i="18"/>
  <c r="P92" i="18"/>
  <c r="P93" i="18"/>
  <c r="P94" i="18"/>
  <c r="P95" i="18"/>
  <c r="P96" i="18"/>
  <c r="P97" i="18"/>
  <c r="P98" i="18"/>
  <c r="P99" i="18"/>
  <c r="P100" i="18"/>
  <c r="P101" i="18"/>
  <c r="P102" i="18"/>
  <c r="P103" i="18"/>
  <c r="P104" i="18"/>
  <c r="P105" i="18"/>
  <c r="P106" i="18"/>
  <c r="P107" i="18"/>
  <c r="P108" i="18"/>
  <c r="P109" i="18"/>
  <c r="P110" i="18"/>
  <c r="P111" i="18"/>
  <c r="P112" i="18"/>
  <c r="P113" i="18"/>
  <c r="P114" i="18"/>
  <c r="P115" i="18"/>
  <c r="P116" i="18"/>
  <c r="P117" i="18"/>
  <c r="P118" i="18"/>
  <c r="P119" i="18"/>
  <c r="P120" i="18"/>
  <c r="P121" i="18"/>
  <c r="P122" i="18"/>
  <c r="P123" i="18"/>
  <c r="P124" i="18"/>
  <c r="P125" i="18"/>
  <c r="P126" i="18"/>
  <c r="P127" i="18"/>
  <c r="P128" i="18"/>
  <c r="P129" i="18"/>
  <c r="P9" i="18"/>
  <c r="K17" i="145"/>
  <c r="L38" i="145"/>
  <c r="J14" i="145" s="1"/>
  <c r="P131" i="18" l="1"/>
  <c r="J15" i="145"/>
  <c r="J16" i="145" s="1"/>
  <c r="P130" i="18"/>
  <c r="G12" i="121"/>
  <c r="J12" i="121" s="1"/>
  <c r="E10" i="180" l="1"/>
  <c r="B22" i="122" l="1"/>
  <c r="B14" i="122"/>
  <c r="B6" i="122"/>
  <c r="H118" i="18" l="1"/>
  <c r="R118" i="18"/>
  <c r="L118" i="18" s="1"/>
  <c r="S118" i="18"/>
  <c r="H114" i="18"/>
  <c r="R114" i="18"/>
  <c r="L114" i="18" s="1"/>
  <c r="S114" i="18"/>
  <c r="H106" i="18"/>
  <c r="R106" i="18"/>
  <c r="L106" i="18" s="1"/>
  <c r="S106" i="18"/>
  <c r="R96" i="18" l="1"/>
  <c r="L96" i="18" s="1"/>
  <c r="H96" i="18"/>
  <c r="S96" i="18"/>
  <c r="R89" i="18"/>
  <c r="L89" i="18" s="1"/>
  <c r="H89" i="18"/>
  <c r="S89" i="18"/>
  <c r="R79" i="18"/>
  <c r="L79" i="18" s="1"/>
  <c r="H79" i="18"/>
  <c r="S79" i="18"/>
  <c r="H77" i="18"/>
  <c r="S77" i="18"/>
  <c r="R77" i="18"/>
  <c r="L77" i="18" s="1"/>
  <c r="R74" i="18"/>
  <c r="L74" i="18" s="1"/>
  <c r="H74" i="18"/>
  <c r="S74" i="18"/>
  <c r="R69" i="18"/>
  <c r="L69" i="18" s="1"/>
  <c r="H69" i="18"/>
  <c r="S69" i="18"/>
  <c r="H51" i="18"/>
  <c r="R51" i="18"/>
  <c r="L51" i="18" s="1"/>
  <c r="H52" i="18"/>
  <c r="R52" i="18"/>
  <c r="L52" i="18" s="1"/>
  <c r="S51" i="18"/>
  <c r="R47" i="18"/>
  <c r="L47" i="18" s="1"/>
  <c r="H47" i="18"/>
  <c r="S47" i="18"/>
  <c r="R45" i="18"/>
  <c r="L45" i="18" s="1"/>
  <c r="H45" i="18"/>
  <c r="S45" i="18"/>
  <c r="H43" i="18" l="1"/>
  <c r="S43" i="18"/>
  <c r="R43" i="18"/>
  <c r="L43" i="18" s="1"/>
  <c r="S36" i="18" l="1"/>
  <c r="H36" i="18"/>
  <c r="R36" i="18"/>
  <c r="L36" i="18" s="1"/>
  <c r="R29" i="18"/>
  <c r="L29" i="18" s="1"/>
  <c r="H29" i="18"/>
  <c r="S29" i="18"/>
  <c r="R24" i="18"/>
  <c r="L24" i="18" s="1"/>
  <c r="S24" i="18"/>
  <c r="H24" i="18"/>
  <c r="R23" i="18"/>
  <c r="L23" i="18" s="1"/>
  <c r="H23" i="18"/>
  <c r="S23" i="18"/>
  <c r="R21" i="18" l="1"/>
  <c r="S6" i="18" l="1"/>
  <c r="S7" i="18"/>
  <c r="S9" i="18"/>
  <c r="S10" i="18"/>
  <c r="S11" i="18"/>
  <c r="S12" i="18"/>
  <c r="S13" i="18"/>
  <c r="S14" i="18"/>
  <c r="S15" i="18"/>
  <c r="S16" i="18"/>
  <c r="S17" i="18"/>
  <c r="S18" i="18"/>
  <c r="S19" i="18"/>
  <c r="S20" i="18"/>
  <c r="S21" i="18"/>
  <c r="S22" i="18"/>
  <c r="S25" i="18"/>
  <c r="S26" i="18"/>
  <c r="S27" i="18"/>
  <c r="S28" i="18"/>
  <c r="S30" i="18"/>
  <c r="S31" i="18"/>
  <c r="S32" i="18"/>
  <c r="S33" i="18"/>
  <c r="S34" i="18"/>
  <c r="S35" i="18"/>
  <c r="S37" i="18"/>
  <c r="S38" i="18"/>
  <c r="S39" i="18"/>
  <c r="S40" i="18"/>
  <c r="S41" i="18"/>
  <c r="S42" i="18"/>
  <c r="S44" i="18"/>
  <c r="S46" i="18"/>
  <c r="S48" i="18"/>
  <c r="S49" i="18"/>
  <c r="S50" i="18"/>
  <c r="S52" i="18"/>
  <c r="S53" i="18"/>
  <c r="S54" i="18"/>
  <c r="S55" i="18"/>
  <c r="S56" i="18"/>
  <c r="S57" i="18"/>
  <c r="S58" i="18"/>
  <c r="S59" i="18"/>
  <c r="S60" i="18"/>
  <c r="S61" i="18"/>
  <c r="S62" i="18"/>
  <c r="S63" i="18"/>
  <c r="S64" i="18"/>
  <c r="S65" i="18"/>
  <c r="S66" i="18"/>
  <c r="S67" i="18"/>
  <c r="S68" i="18"/>
  <c r="S70" i="18"/>
  <c r="S71" i="18"/>
  <c r="S72" i="18"/>
  <c r="S73" i="18"/>
  <c r="S75" i="18"/>
  <c r="S76" i="18"/>
  <c r="S78" i="18"/>
  <c r="S80" i="18"/>
  <c r="S81" i="18"/>
  <c r="S82" i="18"/>
  <c r="S83" i="18"/>
  <c r="S84" i="18"/>
  <c r="S85" i="18"/>
  <c r="S86" i="18"/>
  <c r="S87" i="18"/>
  <c r="S88" i="18"/>
  <c r="S90" i="18"/>
  <c r="S91" i="18"/>
  <c r="S92" i="18"/>
  <c r="S93" i="18"/>
  <c r="S94" i="18"/>
  <c r="S95" i="18"/>
  <c r="S97" i="18"/>
  <c r="S98" i="18"/>
  <c r="S99" i="18"/>
  <c r="S100" i="18"/>
  <c r="S101" i="18"/>
  <c r="S102" i="18"/>
  <c r="S103" i="18"/>
  <c r="S104" i="18"/>
  <c r="S105" i="18"/>
  <c r="S107" i="18"/>
  <c r="S108" i="18"/>
  <c r="S109" i="18"/>
  <c r="S110" i="18"/>
  <c r="S111" i="18"/>
  <c r="S112" i="18"/>
  <c r="S113" i="18"/>
  <c r="S115" i="18"/>
  <c r="S116" i="18"/>
  <c r="S117" i="18"/>
  <c r="S119" i="18"/>
  <c r="S120" i="18"/>
  <c r="S121" i="18"/>
  <c r="S122" i="18"/>
  <c r="S123" i="18"/>
  <c r="S124" i="18"/>
  <c r="S125" i="18"/>
  <c r="S126" i="18"/>
  <c r="S127" i="18"/>
  <c r="S128" i="18"/>
  <c r="S129" i="18"/>
  <c r="S130" i="18" l="1"/>
  <c r="L169" i="180"/>
  <c r="L107" i="180"/>
  <c r="L41" i="180"/>
  <c r="R9" i="18" l="1"/>
  <c r="L9" i="18" s="1"/>
  <c r="H9" i="18"/>
  <c r="J136" i="180" l="1"/>
  <c r="M32" i="185" l="1"/>
  <c r="M65" i="185"/>
  <c r="M64" i="185"/>
  <c r="M63" i="185"/>
  <c r="M62" i="185"/>
  <c r="M61" i="185"/>
  <c r="M60" i="185"/>
  <c r="M59" i="185"/>
  <c r="M58" i="185"/>
  <c r="M56" i="185"/>
  <c r="M47" i="185"/>
  <c r="M46" i="185"/>
  <c r="M45" i="185"/>
  <c r="M44" i="185"/>
  <c r="M43" i="185"/>
  <c r="M42" i="185"/>
  <c r="M39" i="185"/>
  <c r="M38" i="185"/>
  <c r="M37" i="185"/>
  <c r="M33" i="185"/>
  <c r="M30" i="185"/>
  <c r="M29" i="185"/>
  <c r="M28" i="185"/>
  <c r="M27" i="185"/>
  <c r="M25" i="185"/>
  <c r="M24" i="185"/>
  <c r="M23" i="185"/>
  <c r="M22" i="185"/>
  <c r="M21" i="185"/>
  <c r="M20" i="185"/>
  <c r="M19" i="185"/>
  <c r="M17" i="185"/>
  <c r="M16" i="185"/>
  <c r="M15" i="185"/>
  <c r="M14" i="185"/>
  <c r="M13" i="185"/>
  <c r="M11" i="185"/>
  <c r="M10" i="185"/>
  <c r="M9" i="185"/>
  <c r="M8" i="185"/>
  <c r="M7" i="185"/>
  <c r="M6" i="185"/>
  <c r="M5" i="185"/>
  <c r="H10" i="18"/>
  <c r="H11" i="18"/>
  <c r="H12" i="18"/>
  <c r="H13" i="18"/>
  <c r="H14" i="18"/>
  <c r="H15" i="18"/>
  <c r="H16" i="18"/>
  <c r="H17" i="18"/>
  <c r="H18" i="18"/>
  <c r="H19" i="18"/>
  <c r="H20" i="18"/>
  <c r="H21" i="18"/>
  <c r="H22" i="18"/>
  <c r="H25" i="18"/>
  <c r="H26" i="18"/>
  <c r="H27" i="18"/>
  <c r="H28" i="18"/>
  <c r="H30" i="18"/>
  <c r="H31" i="18"/>
  <c r="H32" i="18"/>
  <c r="H33" i="18"/>
  <c r="H34" i="18"/>
  <c r="H35" i="18"/>
  <c r="H37" i="18"/>
  <c r="H38" i="18"/>
  <c r="H39" i="18"/>
  <c r="H40" i="18"/>
  <c r="H41" i="18"/>
  <c r="H42" i="18"/>
  <c r="H44" i="18"/>
  <c r="H46" i="18"/>
  <c r="H48" i="18"/>
  <c r="H49" i="18"/>
  <c r="H50" i="18"/>
  <c r="H53" i="18"/>
  <c r="H54" i="18"/>
  <c r="H55" i="18"/>
  <c r="H56" i="18"/>
  <c r="H57" i="18"/>
  <c r="H58" i="18"/>
  <c r="H59" i="18"/>
  <c r="H60" i="18"/>
  <c r="H61" i="18"/>
  <c r="H62" i="18"/>
  <c r="H63" i="18"/>
  <c r="H64" i="18"/>
  <c r="H65" i="18"/>
  <c r="H66" i="18"/>
  <c r="H67" i="18"/>
  <c r="H68" i="18"/>
  <c r="H70" i="18"/>
  <c r="H71" i="18"/>
  <c r="H72" i="18"/>
  <c r="H73" i="18"/>
  <c r="H75" i="18"/>
  <c r="H76" i="18"/>
  <c r="H78" i="18"/>
  <c r="H80" i="18"/>
  <c r="H81" i="18"/>
  <c r="H82" i="18"/>
  <c r="H83" i="18"/>
  <c r="H84" i="18"/>
  <c r="H85" i="18"/>
  <c r="H86" i="18"/>
  <c r="H87" i="18"/>
  <c r="H88" i="18"/>
  <c r="H90" i="18"/>
  <c r="H91" i="18"/>
  <c r="H92" i="18"/>
  <c r="H93" i="18"/>
  <c r="H94" i="18"/>
  <c r="H95" i="18"/>
  <c r="H97" i="18"/>
  <c r="H98" i="18"/>
  <c r="H99" i="18"/>
  <c r="H100" i="18"/>
  <c r="H101" i="18"/>
  <c r="H102" i="18"/>
  <c r="H103" i="18"/>
  <c r="H104" i="18"/>
  <c r="H105" i="18"/>
  <c r="H107" i="18"/>
  <c r="H108" i="18"/>
  <c r="H109" i="18"/>
  <c r="H110" i="18"/>
  <c r="H111" i="18"/>
  <c r="H112" i="18"/>
  <c r="H113" i="18"/>
  <c r="H115" i="18"/>
  <c r="H116" i="18"/>
  <c r="H117" i="18"/>
  <c r="H119" i="18"/>
  <c r="H120" i="18"/>
  <c r="H121" i="18"/>
  <c r="H122" i="18"/>
  <c r="H123" i="18"/>
  <c r="H124" i="18"/>
  <c r="H125" i="18"/>
  <c r="H126" i="18"/>
  <c r="H127" i="18"/>
  <c r="H128" i="18"/>
  <c r="H129" i="18"/>
  <c r="H8" i="18"/>
  <c r="H131" i="18"/>
  <c r="H132" i="18"/>
  <c r="H133" i="18"/>
  <c r="H134" i="18"/>
  <c r="H135" i="18"/>
  <c r="H136" i="18"/>
  <c r="H137" i="18"/>
  <c r="H138" i="18"/>
  <c r="H139" i="18"/>
  <c r="H140" i="18"/>
  <c r="H141" i="18"/>
  <c r="H142" i="18"/>
  <c r="H143" i="18"/>
  <c r="H144" i="18"/>
  <c r="H145" i="18"/>
  <c r="H148" i="18"/>
  <c r="H150" i="18"/>
  <c r="H152" i="18"/>
  <c r="H153" i="18"/>
  <c r="H154" i="18"/>
  <c r="H155" i="18"/>
  <c r="H156" i="18"/>
  <c r="H157" i="18"/>
  <c r="H158" i="18"/>
  <c r="H159" i="18"/>
  <c r="H160" i="18"/>
  <c r="H161" i="18"/>
  <c r="H162" i="18"/>
  <c r="H163" i="18"/>
  <c r="H164" i="18"/>
  <c r="H165" i="18"/>
  <c r="H166" i="18"/>
  <c r="H167" i="18"/>
  <c r="H168" i="18"/>
  <c r="H169" i="18"/>
  <c r="H170" i="18"/>
  <c r="H171" i="18"/>
  <c r="H172" i="18"/>
  <c r="H173" i="18"/>
  <c r="H174" i="18"/>
  <c r="H175" i="18"/>
  <c r="H176" i="18"/>
  <c r="H177" i="18"/>
  <c r="H178" i="18"/>
  <c r="H179" i="18"/>
  <c r="H180" i="18"/>
  <c r="H181" i="18"/>
  <c r="H182" i="18"/>
  <c r="H183" i="18"/>
  <c r="H184" i="18"/>
  <c r="H185" i="18"/>
  <c r="H186" i="18"/>
  <c r="H187" i="18"/>
  <c r="H188" i="18"/>
  <c r="H130" i="18"/>
  <c r="M67" i="185" l="1"/>
  <c r="G67" i="185" s="1"/>
  <c r="G33" i="183" l="1"/>
  <c r="G34" i="183"/>
  <c r="G35" i="183"/>
  <c r="G36" i="183"/>
  <c r="G37" i="183"/>
  <c r="G32" i="183"/>
  <c r="G36" i="184"/>
  <c r="G37" i="184"/>
  <c r="G38" i="184"/>
  <c r="G39" i="184"/>
  <c r="G40" i="184"/>
  <c r="E136" i="180" l="1"/>
  <c r="N10" i="159"/>
  <c r="N11" i="159"/>
  <c r="N12" i="159"/>
  <c r="N13" i="159"/>
  <c r="N14" i="159"/>
  <c r="N15" i="159"/>
  <c r="N16" i="159"/>
  <c r="N17" i="159"/>
  <c r="N18" i="159"/>
  <c r="N19" i="159"/>
  <c r="N20" i="159"/>
  <c r="N9" i="159"/>
  <c r="R93" i="18" l="1"/>
  <c r="L93" i="18" s="1"/>
  <c r="R62" i="18"/>
  <c r="L62" i="18" s="1"/>
  <c r="R68" i="18"/>
  <c r="L68" i="18" s="1"/>
  <c r="R72" i="18"/>
  <c r="L72" i="18" s="1"/>
  <c r="R82" i="18"/>
  <c r="L82" i="18" s="1"/>
  <c r="R81" i="18"/>
  <c r="L81" i="18" s="1"/>
  <c r="R54" i="18"/>
  <c r="L54" i="18" s="1"/>
  <c r="R50" i="18"/>
  <c r="L50" i="18" s="1"/>
  <c r="R49" i="18"/>
  <c r="L49" i="18" s="1"/>
  <c r="R103" i="18" l="1"/>
  <c r="L103" i="18" s="1"/>
  <c r="R116" i="18"/>
  <c r="L116" i="18" s="1"/>
  <c r="R122" i="18"/>
  <c r="L122" i="18" s="1"/>
  <c r="O6" i="170" l="1"/>
  <c r="B48" i="184" l="1"/>
  <c r="F48" i="184"/>
  <c r="G48" i="184"/>
  <c r="B45" i="184"/>
  <c r="F45" i="184"/>
  <c r="G45" i="184"/>
  <c r="B46" i="184"/>
  <c r="F46" i="184"/>
  <c r="G46" i="184"/>
  <c r="B47" i="184"/>
  <c r="F47" i="184"/>
  <c r="G47" i="184"/>
  <c r="H44" i="184"/>
  <c r="G44" i="184"/>
  <c r="F44" i="184"/>
  <c r="B44" i="184"/>
  <c r="E35" i="184"/>
  <c r="F35" i="184"/>
  <c r="E36" i="184"/>
  <c r="F36" i="184"/>
  <c r="E37" i="184"/>
  <c r="F37" i="184"/>
  <c r="E38" i="184"/>
  <c r="F38" i="184"/>
  <c r="E39" i="184"/>
  <c r="F39" i="184"/>
  <c r="E40" i="184"/>
  <c r="F40" i="184"/>
  <c r="E41" i="184"/>
  <c r="F41" i="184"/>
  <c r="G34" i="184"/>
  <c r="F34" i="184"/>
  <c r="E34" i="184"/>
  <c r="B35" i="184"/>
  <c r="B36" i="184"/>
  <c r="B37" i="184"/>
  <c r="B38" i="184"/>
  <c r="B39" i="184"/>
  <c r="B40" i="184"/>
  <c r="B41" i="184"/>
  <c r="B34" i="184"/>
  <c r="F42" i="183"/>
  <c r="G42" i="183"/>
  <c r="F43" i="183"/>
  <c r="G43" i="183"/>
  <c r="F44" i="183"/>
  <c r="G44" i="183"/>
  <c r="H41" i="183"/>
  <c r="G41" i="183"/>
  <c r="F41" i="183"/>
  <c r="B42" i="183"/>
  <c r="B43" i="183"/>
  <c r="B44" i="183"/>
  <c r="B41" i="183"/>
  <c r="G31" i="183"/>
  <c r="F32" i="183"/>
  <c r="F33" i="183"/>
  <c r="F34" i="183"/>
  <c r="F35" i="183"/>
  <c r="F36" i="183"/>
  <c r="F37" i="183"/>
  <c r="F38" i="183"/>
  <c r="F31" i="183"/>
  <c r="E32" i="183"/>
  <c r="E33" i="183"/>
  <c r="E34" i="183"/>
  <c r="E35" i="183"/>
  <c r="E36" i="183"/>
  <c r="E37" i="183"/>
  <c r="E38" i="183"/>
  <c r="E31" i="183"/>
  <c r="B32" i="183"/>
  <c r="B33" i="183"/>
  <c r="B34" i="183"/>
  <c r="B35" i="183"/>
  <c r="B36" i="183"/>
  <c r="B37" i="183"/>
  <c r="B38" i="183"/>
  <c r="B31" i="183"/>
  <c r="D4" i="184" l="1"/>
  <c r="B4" i="184"/>
  <c r="B3" i="184"/>
  <c r="D4" i="183"/>
  <c r="B4" i="183"/>
  <c r="B3" i="183"/>
  <c r="C9" i="159" l="1"/>
  <c r="G16" i="167" l="1"/>
  <c r="G19" i="167" l="1"/>
  <c r="G14" i="167"/>
  <c r="G17" i="167"/>
  <c r="G9" i="167"/>
  <c r="G13" i="167"/>
  <c r="G15" i="167"/>
  <c r="G12" i="167"/>
  <c r="G11" i="167"/>
  <c r="G8" i="167"/>
  <c r="G18" i="167"/>
  <c r="G10" i="167"/>
  <c r="C12" i="173"/>
  <c r="C9" i="173"/>
  <c r="C6" i="173"/>
  <c r="K74" i="180"/>
  <c r="E74" i="180"/>
  <c r="K147" i="180"/>
  <c r="N12" i="173" s="1"/>
  <c r="K85" i="180"/>
  <c r="N9" i="173" s="1"/>
  <c r="L178" i="180"/>
  <c r="L170" i="180"/>
  <c r="L179" i="180" s="1"/>
  <c r="L116" i="180"/>
  <c r="L108" i="180"/>
  <c r="L117" i="180" s="1"/>
  <c r="L42" i="180"/>
  <c r="K19" i="180"/>
  <c r="N6" i="173" s="1"/>
  <c r="K8" i="180"/>
  <c r="E8" i="180"/>
  <c r="J144" i="180"/>
  <c r="E138" i="180"/>
  <c r="J82" i="180"/>
  <c r="E76" i="180"/>
  <c r="L180" i="180" l="1"/>
  <c r="K145" i="180"/>
  <c r="L118" i="180"/>
  <c r="K83" i="180"/>
  <c r="L51" i="180"/>
  <c r="L50" i="180"/>
  <c r="J16" i="180"/>
  <c r="L52" i="180" l="1"/>
  <c r="K146" i="180"/>
  <c r="K144" i="180" s="1"/>
  <c r="G12" i="173" s="1"/>
  <c r="K84" i="180"/>
  <c r="K82" i="180" s="1"/>
  <c r="G9" i="173" s="1"/>
  <c r="K17" i="180"/>
  <c r="K18" i="180" l="1"/>
  <c r="K16" i="180" s="1"/>
  <c r="G6" i="173" s="1"/>
  <c r="I19" i="38" l="1"/>
  <c r="H19" i="38"/>
  <c r="I18" i="38"/>
  <c r="H18" i="38"/>
  <c r="I17" i="38"/>
  <c r="H17" i="38"/>
  <c r="I16" i="38"/>
  <c r="H16" i="38"/>
  <c r="I15" i="38"/>
  <c r="H15" i="38"/>
  <c r="I14" i="38"/>
  <c r="H14" i="38"/>
  <c r="I13" i="38"/>
  <c r="H13" i="38"/>
  <c r="I12" i="38"/>
  <c r="H12" i="38"/>
  <c r="I11" i="38"/>
  <c r="H11" i="38"/>
  <c r="I10" i="38"/>
  <c r="H10" i="38"/>
  <c r="I9" i="38"/>
  <c r="H9" i="38"/>
  <c r="I8" i="38"/>
  <c r="H8" i="38"/>
  <c r="H144" i="165"/>
  <c r="H143" i="165"/>
  <c r="H142" i="165"/>
  <c r="H141" i="165"/>
  <c r="H140" i="165"/>
  <c r="H139" i="165"/>
  <c r="K144" i="165"/>
  <c r="K143" i="165"/>
  <c r="K142" i="165"/>
  <c r="K141" i="165"/>
  <c r="K140" i="165"/>
  <c r="K139" i="165"/>
  <c r="K138" i="165"/>
  <c r="K137" i="165"/>
  <c r="K136" i="165"/>
  <c r="K134" i="165"/>
  <c r="K133" i="165"/>
  <c r="K132" i="165"/>
  <c r="K131" i="165"/>
  <c r="K130" i="165"/>
  <c r="K129" i="165"/>
  <c r="K128" i="165"/>
  <c r="K126" i="165"/>
  <c r="K124" i="165"/>
  <c r="K123" i="165"/>
  <c r="H120" i="165"/>
  <c r="K121" i="165"/>
  <c r="K120" i="165"/>
  <c r="K119" i="165"/>
  <c r="K118" i="165"/>
  <c r="H115" i="165"/>
  <c r="H114" i="165"/>
  <c r="H112" i="165"/>
  <c r="H111" i="165"/>
  <c r="H107" i="165"/>
  <c r="H105" i="165"/>
  <c r="H104" i="165"/>
  <c r="H98" i="165"/>
  <c r="H92" i="165"/>
  <c r="K116" i="165"/>
  <c r="K115" i="165"/>
  <c r="K114" i="165"/>
  <c r="K113" i="165"/>
  <c r="K112" i="165"/>
  <c r="K111" i="165"/>
  <c r="K110" i="165"/>
  <c r="K109" i="165"/>
  <c r="K108" i="165"/>
  <c r="K107" i="165"/>
  <c r="K106" i="165"/>
  <c r="K105" i="165"/>
  <c r="K104" i="165"/>
  <c r="K103" i="165"/>
  <c r="K102" i="165"/>
  <c r="K101" i="165"/>
  <c r="K100" i="165"/>
  <c r="K99" i="165"/>
  <c r="K98" i="165"/>
  <c r="K97" i="165"/>
  <c r="K96" i="165"/>
  <c r="K95" i="165"/>
  <c r="K94" i="165"/>
  <c r="K93" i="165"/>
  <c r="K92" i="165"/>
  <c r="K91" i="165"/>
  <c r="K90" i="165"/>
  <c r="K89" i="165"/>
  <c r="K88" i="165"/>
  <c r="K87" i="165"/>
  <c r="K85" i="165"/>
  <c r="K84" i="165"/>
  <c r="K82" i="165"/>
  <c r="K80" i="165"/>
  <c r="K78" i="165"/>
  <c r="K77" i="165"/>
  <c r="K74" i="165"/>
  <c r="K72" i="165"/>
  <c r="K70" i="165"/>
  <c r="K69" i="165"/>
  <c r="K67" i="165"/>
  <c r="K65" i="165"/>
  <c r="K63" i="165"/>
  <c r="K62" i="165"/>
  <c r="H54" i="165"/>
  <c r="H52" i="165"/>
  <c r="H50" i="165"/>
  <c r="K60" i="165"/>
  <c r="K59" i="165"/>
  <c r="K58" i="165"/>
  <c r="K57" i="165"/>
  <c r="K56" i="165"/>
  <c r="K55" i="165"/>
  <c r="K54" i="165"/>
  <c r="K53" i="165"/>
  <c r="K52" i="165"/>
  <c r="K51" i="165"/>
  <c r="K50" i="165"/>
  <c r="K48" i="165"/>
  <c r="K46" i="165"/>
  <c r="H43" i="165"/>
  <c r="H40" i="165"/>
  <c r="H36" i="165"/>
  <c r="H35" i="165"/>
  <c r="K44" i="165"/>
  <c r="K43" i="165"/>
  <c r="K42" i="165"/>
  <c r="K41" i="165"/>
  <c r="K40" i="165"/>
  <c r="K39" i="165"/>
  <c r="K38" i="165"/>
  <c r="K37" i="165"/>
  <c r="K36" i="165"/>
  <c r="K35" i="165"/>
  <c r="K34" i="165"/>
  <c r="K33" i="165"/>
  <c r="K32" i="165"/>
  <c r="K22" i="165"/>
  <c r="K21" i="165"/>
  <c r="K30" i="165"/>
  <c r="K29" i="165"/>
  <c r="K28" i="165"/>
  <c r="K27" i="165"/>
  <c r="K26" i="165"/>
  <c r="K25" i="165"/>
  <c r="K24" i="165"/>
  <c r="H29" i="165"/>
  <c r="H28" i="165"/>
  <c r="H27" i="165"/>
  <c r="H26" i="165"/>
  <c r="H25" i="165"/>
  <c r="H22" i="165"/>
  <c r="K19" i="165"/>
  <c r="K18" i="165"/>
  <c r="K17" i="165"/>
  <c r="K16" i="165"/>
  <c r="K15" i="165"/>
  <c r="H18" i="165"/>
  <c r="H17" i="165"/>
  <c r="H11" i="165"/>
  <c r="K11" i="165"/>
  <c r="K12" i="165"/>
  <c r="K13" i="165"/>
  <c r="K14" i="165"/>
  <c r="B140" i="165"/>
  <c r="C140" i="165"/>
  <c r="D140" i="165"/>
  <c r="E140" i="165"/>
  <c r="F140" i="165"/>
  <c r="G140" i="165"/>
  <c r="J140" i="165"/>
  <c r="B141" i="165"/>
  <c r="C141" i="165"/>
  <c r="D141" i="165"/>
  <c r="E141" i="165"/>
  <c r="F141" i="165"/>
  <c r="G141" i="165"/>
  <c r="J141" i="165"/>
  <c r="B142" i="165"/>
  <c r="C142" i="165"/>
  <c r="D142" i="165"/>
  <c r="E142" i="165"/>
  <c r="F142" i="165"/>
  <c r="G142" i="165"/>
  <c r="J142" i="165"/>
  <c r="B143" i="165"/>
  <c r="C143" i="165"/>
  <c r="D143" i="165"/>
  <c r="E143" i="165"/>
  <c r="F143" i="165"/>
  <c r="G143" i="165"/>
  <c r="J143" i="165"/>
  <c r="B144" i="165"/>
  <c r="C144" i="165"/>
  <c r="D144" i="165"/>
  <c r="E144" i="165"/>
  <c r="F144" i="165"/>
  <c r="G144" i="165"/>
  <c r="J144" i="165"/>
  <c r="B11" i="165"/>
  <c r="C11" i="165"/>
  <c r="D11" i="165"/>
  <c r="E11" i="165"/>
  <c r="F11" i="165"/>
  <c r="G11" i="165"/>
  <c r="J11" i="165"/>
  <c r="B12" i="165"/>
  <c r="C12" i="165"/>
  <c r="D12" i="165"/>
  <c r="E12" i="165"/>
  <c r="F12" i="165"/>
  <c r="G12" i="165"/>
  <c r="H12" i="165"/>
  <c r="J12" i="165"/>
  <c r="B13" i="165"/>
  <c r="C13" i="165"/>
  <c r="D13" i="165"/>
  <c r="E13" i="165"/>
  <c r="F13" i="165"/>
  <c r="G13" i="165"/>
  <c r="H13" i="165"/>
  <c r="J13" i="165"/>
  <c r="B14" i="165"/>
  <c r="C14" i="165"/>
  <c r="D14" i="165"/>
  <c r="E14" i="165"/>
  <c r="F14" i="165"/>
  <c r="G14" i="165"/>
  <c r="H14" i="165"/>
  <c r="J14" i="165"/>
  <c r="C15" i="165"/>
  <c r="D15" i="165"/>
  <c r="E15" i="165"/>
  <c r="F15" i="165"/>
  <c r="G15" i="165"/>
  <c r="H15" i="165"/>
  <c r="J15" i="165"/>
  <c r="C16" i="165"/>
  <c r="D16" i="165"/>
  <c r="E16" i="165"/>
  <c r="F16" i="165"/>
  <c r="G16" i="165"/>
  <c r="H16" i="165"/>
  <c r="J16" i="165"/>
  <c r="B17" i="165"/>
  <c r="C17" i="165"/>
  <c r="D17" i="165"/>
  <c r="E17" i="165"/>
  <c r="F17" i="165"/>
  <c r="G17" i="165"/>
  <c r="J17" i="165"/>
  <c r="B18" i="165"/>
  <c r="C18" i="165"/>
  <c r="D18" i="165"/>
  <c r="E18" i="165"/>
  <c r="F18" i="165"/>
  <c r="G18" i="165"/>
  <c r="J18" i="165"/>
  <c r="B19" i="165"/>
  <c r="C19" i="165"/>
  <c r="D19" i="165"/>
  <c r="E19" i="165"/>
  <c r="F19" i="165"/>
  <c r="G19" i="165"/>
  <c r="H19" i="165"/>
  <c r="I19" i="165"/>
  <c r="J19" i="165"/>
  <c r="B20" i="165"/>
  <c r="C20" i="165"/>
  <c r="D20" i="165"/>
  <c r="E20" i="165"/>
  <c r="F20" i="165"/>
  <c r="G20" i="165"/>
  <c r="J20" i="165"/>
  <c r="K20" i="165"/>
  <c r="B21" i="165"/>
  <c r="C21" i="165"/>
  <c r="D21" i="165"/>
  <c r="E21" i="165"/>
  <c r="F21" i="165"/>
  <c r="G21" i="165"/>
  <c r="J21" i="165"/>
  <c r="B22" i="165"/>
  <c r="C22" i="165"/>
  <c r="D22" i="165"/>
  <c r="E22" i="165"/>
  <c r="F22" i="165"/>
  <c r="G22" i="165"/>
  <c r="J22" i="165"/>
  <c r="B23" i="165"/>
  <c r="C23" i="165"/>
  <c r="D23" i="165"/>
  <c r="E23" i="165"/>
  <c r="F23" i="165"/>
  <c r="G23" i="165"/>
  <c r="H23" i="165"/>
  <c r="J23" i="165"/>
  <c r="K23" i="165"/>
  <c r="B24" i="165"/>
  <c r="C24" i="165"/>
  <c r="D24" i="165"/>
  <c r="E24" i="165"/>
  <c r="F24" i="165"/>
  <c r="G24" i="165"/>
  <c r="H24" i="165"/>
  <c r="J24" i="165"/>
  <c r="B25" i="165"/>
  <c r="C25" i="165"/>
  <c r="D25" i="165"/>
  <c r="E25" i="165"/>
  <c r="F25" i="165"/>
  <c r="G25" i="165"/>
  <c r="J25" i="165"/>
  <c r="B26" i="165"/>
  <c r="C26" i="165"/>
  <c r="D26" i="165"/>
  <c r="E26" i="165"/>
  <c r="F26" i="165"/>
  <c r="G26" i="165"/>
  <c r="J26" i="165"/>
  <c r="B27" i="165"/>
  <c r="C27" i="165"/>
  <c r="D27" i="165"/>
  <c r="E27" i="165"/>
  <c r="F27" i="165"/>
  <c r="G27" i="165"/>
  <c r="J27" i="165"/>
  <c r="B28" i="165"/>
  <c r="C28" i="165"/>
  <c r="D28" i="165"/>
  <c r="E28" i="165"/>
  <c r="F28" i="165"/>
  <c r="G28" i="165"/>
  <c r="J28" i="165"/>
  <c r="B29" i="165"/>
  <c r="C29" i="165"/>
  <c r="D29" i="165"/>
  <c r="E29" i="165"/>
  <c r="F29" i="165"/>
  <c r="G29" i="165"/>
  <c r="J29" i="165"/>
  <c r="B30" i="165"/>
  <c r="C30" i="165"/>
  <c r="D30" i="165"/>
  <c r="E30" i="165"/>
  <c r="F30" i="165"/>
  <c r="G30" i="165"/>
  <c r="H30" i="165"/>
  <c r="J30" i="165"/>
  <c r="B31" i="165"/>
  <c r="B32" i="165"/>
  <c r="C32" i="165"/>
  <c r="D32" i="165"/>
  <c r="E32" i="165"/>
  <c r="F32" i="165"/>
  <c r="G32" i="165"/>
  <c r="J32" i="165"/>
  <c r="B33" i="165"/>
  <c r="C33" i="165"/>
  <c r="D33" i="165"/>
  <c r="E33" i="165"/>
  <c r="F33" i="165"/>
  <c r="G33" i="165"/>
  <c r="J33" i="165"/>
  <c r="B34" i="165"/>
  <c r="C34" i="165"/>
  <c r="D34" i="165"/>
  <c r="E34" i="165"/>
  <c r="F34" i="165"/>
  <c r="G34" i="165"/>
  <c r="J34" i="165"/>
  <c r="B35" i="165"/>
  <c r="C35" i="165"/>
  <c r="D35" i="165"/>
  <c r="E35" i="165"/>
  <c r="F35" i="165"/>
  <c r="G35" i="165"/>
  <c r="J35" i="165"/>
  <c r="B36" i="165"/>
  <c r="C36" i="165"/>
  <c r="D36" i="165"/>
  <c r="E36" i="165"/>
  <c r="F36" i="165"/>
  <c r="G36" i="165"/>
  <c r="J36" i="165"/>
  <c r="B37" i="165"/>
  <c r="C37" i="165"/>
  <c r="D37" i="165"/>
  <c r="E37" i="165"/>
  <c r="F37" i="165"/>
  <c r="G37" i="165"/>
  <c r="J37" i="165"/>
  <c r="B38" i="165"/>
  <c r="C38" i="165"/>
  <c r="D38" i="165"/>
  <c r="E38" i="165"/>
  <c r="F38" i="165"/>
  <c r="G38" i="165"/>
  <c r="H38" i="165"/>
  <c r="J38" i="165"/>
  <c r="B39" i="165"/>
  <c r="C39" i="165"/>
  <c r="D39" i="165"/>
  <c r="E39" i="165"/>
  <c r="F39" i="165"/>
  <c r="G39" i="165"/>
  <c r="H39" i="165"/>
  <c r="J39" i="165"/>
  <c r="B40" i="165"/>
  <c r="C40" i="165"/>
  <c r="D40" i="165"/>
  <c r="E40" i="165"/>
  <c r="F40" i="165"/>
  <c r="G40" i="165"/>
  <c r="J40" i="165"/>
  <c r="B41" i="165"/>
  <c r="C41" i="165"/>
  <c r="D41" i="165"/>
  <c r="E41" i="165"/>
  <c r="F41" i="165"/>
  <c r="G41" i="165"/>
  <c r="H41" i="165"/>
  <c r="J41" i="165"/>
  <c r="B42" i="165"/>
  <c r="C42" i="165"/>
  <c r="D42" i="165"/>
  <c r="E42" i="165"/>
  <c r="F42" i="165"/>
  <c r="G42" i="165"/>
  <c r="H42" i="165"/>
  <c r="J42" i="165"/>
  <c r="B43" i="165"/>
  <c r="C43" i="165"/>
  <c r="D43" i="165"/>
  <c r="E43" i="165"/>
  <c r="F43" i="165"/>
  <c r="G43" i="165"/>
  <c r="J43" i="165"/>
  <c r="B44" i="165"/>
  <c r="C44" i="165"/>
  <c r="D44" i="165"/>
  <c r="E44" i="165"/>
  <c r="F44" i="165"/>
  <c r="G44" i="165"/>
  <c r="H44" i="165"/>
  <c r="J44" i="165"/>
  <c r="B45" i="165"/>
  <c r="B46" i="165"/>
  <c r="C46" i="165"/>
  <c r="D46" i="165"/>
  <c r="E46" i="165"/>
  <c r="F46" i="165"/>
  <c r="G46" i="165"/>
  <c r="H46" i="165"/>
  <c r="J46" i="165"/>
  <c r="B47" i="165"/>
  <c r="B48" i="165"/>
  <c r="C48" i="165"/>
  <c r="D48" i="165"/>
  <c r="E48" i="165"/>
  <c r="F48" i="165"/>
  <c r="G48" i="165"/>
  <c r="H48" i="165"/>
  <c r="J48" i="165"/>
  <c r="B49" i="165"/>
  <c r="B50" i="165"/>
  <c r="C50" i="165"/>
  <c r="D50" i="165"/>
  <c r="E50" i="165"/>
  <c r="F50" i="165"/>
  <c r="G50" i="165"/>
  <c r="J50" i="165"/>
  <c r="B51" i="165"/>
  <c r="C51" i="165"/>
  <c r="D51" i="165"/>
  <c r="E51" i="165"/>
  <c r="F51" i="165"/>
  <c r="G51" i="165"/>
  <c r="H51" i="165"/>
  <c r="J51" i="165"/>
  <c r="B52" i="165"/>
  <c r="C52" i="165"/>
  <c r="D52" i="165"/>
  <c r="E52" i="165"/>
  <c r="F52" i="165"/>
  <c r="G52" i="165"/>
  <c r="J52" i="165"/>
  <c r="B53" i="165"/>
  <c r="C53" i="165"/>
  <c r="D53" i="165"/>
  <c r="E53" i="165"/>
  <c r="F53" i="165"/>
  <c r="G53" i="165"/>
  <c r="H53" i="165"/>
  <c r="J53" i="165"/>
  <c r="B54" i="165"/>
  <c r="C54" i="165"/>
  <c r="D54" i="165"/>
  <c r="E54" i="165"/>
  <c r="F54" i="165"/>
  <c r="G54" i="165"/>
  <c r="J54" i="165"/>
  <c r="B55" i="165"/>
  <c r="C55" i="165"/>
  <c r="D55" i="165"/>
  <c r="E55" i="165"/>
  <c r="F55" i="165"/>
  <c r="G55" i="165"/>
  <c r="H55" i="165"/>
  <c r="J55" i="165"/>
  <c r="B56" i="165"/>
  <c r="C56" i="165"/>
  <c r="D56" i="165"/>
  <c r="E56" i="165"/>
  <c r="F56" i="165"/>
  <c r="G56" i="165"/>
  <c r="H56" i="165"/>
  <c r="J56" i="165"/>
  <c r="B57" i="165"/>
  <c r="C57" i="165"/>
  <c r="D57" i="165"/>
  <c r="E57" i="165"/>
  <c r="F57" i="165"/>
  <c r="G57" i="165"/>
  <c r="H57" i="165"/>
  <c r="J57" i="165"/>
  <c r="B58" i="165"/>
  <c r="C58" i="165"/>
  <c r="D58" i="165"/>
  <c r="E58" i="165"/>
  <c r="F58" i="165"/>
  <c r="G58" i="165"/>
  <c r="H58" i="165"/>
  <c r="J58" i="165"/>
  <c r="B59" i="165"/>
  <c r="C59" i="165"/>
  <c r="D59" i="165"/>
  <c r="E59" i="165"/>
  <c r="F59" i="165"/>
  <c r="G59" i="165"/>
  <c r="H59" i="165"/>
  <c r="J59" i="165"/>
  <c r="B60" i="165"/>
  <c r="C60" i="165"/>
  <c r="D60" i="165"/>
  <c r="E60" i="165"/>
  <c r="F60" i="165"/>
  <c r="G60" i="165"/>
  <c r="H60" i="165"/>
  <c r="J60" i="165"/>
  <c r="B61" i="165"/>
  <c r="B62" i="165"/>
  <c r="C62" i="165"/>
  <c r="D62" i="165"/>
  <c r="E62" i="165"/>
  <c r="F62" i="165"/>
  <c r="G62" i="165"/>
  <c r="H62" i="165"/>
  <c r="J62" i="165"/>
  <c r="B63" i="165"/>
  <c r="C63" i="165"/>
  <c r="D63" i="165"/>
  <c r="E63" i="165"/>
  <c r="F63" i="165"/>
  <c r="G63" i="165"/>
  <c r="H63" i="165"/>
  <c r="J63" i="165"/>
  <c r="B64" i="165"/>
  <c r="B65" i="165"/>
  <c r="C65" i="165"/>
  <c r="D65" i="165"/>
  <c r="E65" i="165"/>
  <c r="F65" i="165"/>
  <c r="G65" i="165"/>
  <c r="J65" i="165"/>
  <c r="B66" i="165"/>
  <c r="B67" i="165"/>
  <c r="C67" i="165"/>
  <c r="D67" i="165"/>
  <c r="E67" i="165"/>
  <c r="F67" i="165"/>
  <c r="G67" i="165"/>
  <c r="B68" i="165"/>
  <c r="B69" i="165"/>
  <c r="C69" i="165"/>
  <c r="D69" i="165"/>
  <c r="E69" i="165"/>
  <c r="F69" i="165"/>
  <c r="G69" i="165"/>
  <c r="H69" i="165"/>
  <c r="J69" i="165"/>
  <c r="B70" i="165"/>
  <c r="C70" i="165"/>
  <c r="D70" i="165"/>
  <c r="E70" i="165"/>
  <c r="F70" i="165"/>
  <c r="G70" i="165"/>
  <c r="H70" i="165"/>
  <c r="J70" i="165"/>
  <c r="B71" i="165"/>
  <c r="B72" i="165"/>
  <c r="C72" i="165"/>
  <c r="D72" i="165"/>
  <c r="E72" i="165"/>
  <c r="F72" i="165"/>
  <c r="G72" i="165"/>
  <c r="H72" i="165"/>
  <c r="J72" i="165"/>
  <c r="B73" i="165"/>
  <c r="B74" i="165"/>
  <c r="C74" i="165"/>
  <c r="D74" i="165"/>
  <c r="E74" i="165"/>
  <c r="F74" i="165"/>
  <c r="G74" i="165"/>
  <c r="H74" i="165"/>
  <c r="J74" i="165"/>
  <c r="B75" i="165"/>
  <c r="B76" i="165"/>
  <c r="C76" i="165"/>
  <c r="D76" i="165"/>
  <c r="E76" i="165"/>
  <c r="F76" i="165"/>
  <c r="G76" i="165"/>
  <c r="J76" i="165"/>
  <c r="K76" i="165"/>
  <c r="B77" i="165"/>
  <c r="C77" i="165"/>
  <c r="D77" i="165"/>
  <c r="E77" i="165"/>
  <c r="F77" i="165"/>
  <c r="G77" i="165"/>
  <c r="H77" i="165"/>
  <c r="J77" i="165"/>
  <c r="B78" i="165"/>
  <c r="C78" i="165"/>
  <c r="D78" i="165"/>
  <c r="E78" i="165"/>
  <c r="F78" i="165"/>
  <c r="G78" i="165"/>
  <c r="H78" i="165"/>
  <c r="J78" i="165"/>
  <c r="B79" i="165"/>
  <c r="B80" i="165"/>
  <c r="C80" i="165"/>
  <c r="D80" i="165"/>
  <c r="E80" i="165"/>
  <c r="F80" i="165"/>
  <c r="G80" i="165"/>
  <c r="J80" i="165"/>
  <c r="B81" i="165"/>
  <c r="B82" i="165"/>
  <c r="C82" i="165"/>
  <c r="D82" i="165"/>
  <c r="E82" i="165"/>
  <c r="F82" i="165"/>
  <c r="G82" i="165"/>
  <c r="J82" i="165"/>
  <c r="B83" i="165"/>
  <c r="B84" i="165"/>
  <c r="C84" i="165"/>
  <c r="D84" i="165"/>
  <c r="E84" i="165"/>
  <c r="F84" i="165"/>
  <c r="G84" i="165"/>
  <c r="J84" i="165"/>
  <c r="B85" i="165"/>
  <c r="C85" i="165"/>
  <c r="D85" i="165"/>
  <c r="E85" i="165"/>
  <c r="F85" i="165"/>
  <c r="G85" i="165"/>
  <c r="H85" i="165"/>
  <c r="J85" i="165"/>
  <c r="B86" i="165"/>
  <c r="B87" i="165"/>
  <c r="C87" i="165"/>
  <c r="D87" i="165"/>
  <c r="E87" i="165"/>
  <c r="F87" i="165"/>
  <c r="G87" i="165"/>
  <c r="J87" i="165"/>
  <c r="B88" i="165"/>
  <c r="C88" i="165"/>
  <c r="D88" i="165"/>
  <c r="E88" i="165"/>
  <c r="F88" i="165"/>
  <c r="G88" i="165"/>
  <c r="J88" i="165"/>
  <c r="B89" i="165"/>
  <c r="C89" i="165"/>
  <c r="D89" i="165"/>
  <c r="E89" i="165"/>
  <c r="F89" i="165"/>
  <c r="G89" i="165"/>
  <c r="H89" i="165"/>
  <c r="J89" i="165"/>
  <c r="B90" i="165"/>
  <c r="C90" i="165"/>
  <c r="D90" i="165"/>
  <c r="E90" i="165"/>
  <c r="F90" i="165"/>
  <c r="G90" i="165"/>
  <c r="H90" i="165"/>
  <c r="J90" i="165"/>
  <c r="B91" i="165"/>
  <c r="C91" i="165"/>
  <c r="D91" i="165"/>
  <c r="E91" i="165"/>
  <c r="F91" i="165"/>
  <c r="G91" i="165"/>
  <c r="H91" i="165"/>
  <c r="J91" i="165"/>
  <c r="B92" i="165"/>
  <c r="C92" i="165"/>
  <c r="D92" i="165"/>
  <c r="E92" i="165"/>
  <c r="F92" i="165"/>
  <c r="G92" i="165"/>
  <c r="J92" i="165"/>
  <c r="B93" i="165"/>
  <c r="C93" i="165"/>
  <c r="D93" i="165"/>
  <c r="E93" i="165"/>
  <c r="F93" i="165"/>
  <c r="G93" i="165"/>
  <c r="H93" i="165"/>
  <c r="J93" i="165"/>
  <c r="B94" i="165"/>
  <c r="C94" i="165"/>
  <c r="D94" i="165"/>
  <c r="E94" i="165"/>
  <c r="F94" i="165"/>
  <c r="G94" i="165"/>
  <c r="H94" i="165"/>
  <c r="J94" i="165"/>
  <c r="B95" i="165"/>
  <c r="C95" i="165"/>
  <c r="D95" i="165"/>
  <c r="E95" i="165"/>
  <c r="F95" i="165"/>
  <c r="G95" i="165"/>
  <c r="H95" i="165"/>
  <c r="J95" i="165"/>
  <c r="B96" i="165"/>
  <c r="C96" i="165"/>
  <c r="D96" i="165"/>
  <c r="E96" i="165"/>
  <c r="F96" i="165"/>
  <c r="G96" i="165"/>
  <c r="J96" i="165"/>
  <c r="B97" i="165"/>
  <c r="C97" i="165"/>
  <c r="D97" i="165"/>
  <c r="E97" i="165"/>
  <c r="F97" i="165"/>
  <c r="G97" i="165"/>
  <c r="H97" i="165"/>
  <c r="J97" i="165"/>
  <c r="B98" i="165"/>
  <c r="C98" i="165"/>
  <c r="D98" i="165"/>
  <c r="E98" i="165"/>
  <c r="F98" i="165"/>
  <c r="G98" i="165"/>
  <c r="J98" i="165"/>
  <c r="B99" i="165"/>
  <c r="C99" i="165"/>
  <c r="D99" i="165"/>
  <c r="E99" i="165"/>
  <c r="F99" i="165"/>
  <c r="G99" i="165"/>
  <c r="J99" i="165"/>
  <c r="B100" i="165"/>
  <c r="C100" i="165"/>
  <c r="D100" i="165"/>
  <c r="E100" i="165"/>
  <c r="F100" i="165"/>
  <c r="G100" i="165"/>
  <c r="J100" i="165"/>
  <c r="B101" i="165"/>
  <c r="C101" i="165"/>
  <c r="D101" i="165"/>
  <c r="E101" i="165"/>
  <c r="F101" i="165"/>
  <c r="G101" i="165"/>
  <c r="H101" i="165"/>
  <c r="J101" i="165"/>
  <c r="B102" i="165"/>
  <c r="C102" i="165"/>
  <c r="D102" i="165"/>
  <c r="E102" i="165"/>
  <c r="F102" i="165"/>
  <c r="G102" i="165"/>
  <c r="H102" i="165"/>
  <c r="J102" i="165"/>
  <c r="B103" i="165"/>
  <c r="C103" i="165"/>
  <c r="D103" i="165"/>
  <c r="E103" i="165"/>
  <c r="F103" i="165"/>
  <c r="G103" i="165"/>
  <c r="H103" i="165"/>
  <c r="J103" i="165"/>
  <c r="B104" i="165"/>
  <c r="C104" i="165"/>
  <c r="D104" i="165"/>
  <c r="E104" i="165"/>
  <c r="F104" i="165"/>
  <c r="G104" i="165"/>
  <c r="J104" i="165"/>
  <c r="B105" i="165"/>
  <c r="C105" i="165"/>
  <c r="D105" i="165"/>
  <c r="E105" i="165"/>
  <c r="F105" i="165"/>
  <c r="G105" i="165"/>
  <c r="J105" i="165"/>
  <c r="B106" i="165"/>
  <c r="C106" i="165"/>
  <c r="D106" i="165"/>
  <c r="E106" i="165"/>
  <c r="F106" i="165"/>
  <c r="G106" i="165"/>
  <c r="H106" i="165"/>
  <c r="J106" i="165"/>
  <c r="B107" i="165"/>
  <c r="C107" i="165"/>
  <c r="D107" i="165"/>
  <c r="E107" i="165"/>
  <c r="F107" i="165"/>
  <c r="G107" i="165"/>
  <c r="J107" i="165"/>
  <c r="B108" i="165"/>
  <c r="C108" i="165"/>
  <c r="D108" i="165"/>
  <c r="E108" i="165"/>
  <c r="F108" i="165"/>
  <c r="G108" i="165"/>
  <c r="H108" i="165"/>
  <c r="J108" i="165"/>
  <c r="B109" i="165"/>
  <c r="C109" i="165"/>
  <c r="D109" i="165"/>
  <c r="E109" i="165"/>
  <c r="F109" i="165"/>
  <c r="G109" i="165"/>
  <c r="H109" i="165"/>
  <c r="J109" i="165"/>
  <c r="B110" i="165"/>
  <c r="C110" i="165"/>
  <c r="D110" i="165"/>
  <c r="E110" i="165"/>
  <c r="F110" i="165"/>
  <c r="G110" i="165"/>
  <c r="H110" i="165"/>
  <c r="J110" i="165"/>
  <c r="B111" i="165"/>
  <c r="C111" i="165"/>
  <c r="D111" i="165"/>
  <c r="E111" i="165"/>
  <c r="F111" i="165"/>
  <c r="G111" i="165"/>
  <c r="J111" i="165"/>
  <c r="B112" i="165"/>
  <c r="C112" i="165"/>
  <c r="D112" i="165"/>
  <c r="E112" i="165"/>
  <c r="F112" i="165"/>
  <c r="G112" i="165"/>
  <c r="J112" i="165"/>
  <c r="B113" i="165"/>
  <c r="C113" i="165"/>
  <c r="D113" i="165"/>
  <c r="E113" i="165"/>
  <c r="F113" i="165"/>
  <c r="G113" i="165"/>
  <c r="H113" i="165"/>
  <c r="J113" i="165"/>
  <c r="B114" i="165"/>
  <c r="C114" i="165"/>
  <c r="D114" i="165"/>
  <c r="E114" i="165"/>
  <c r="F114" i="165"/>
  <c r="G114" i="165"/>
  <c r="J114" i="165"/>
  <c r="B115" i="165"/>
  <c r="C115" i="165"/>
  <c r="D115" i="165"/>
  <c r="E115" i="165"/>
  <c r="F115" i="165"/>
  <c r="G115" i="165"/>
  <c r="J115" i="165"/>
  <c r="B116" i="165"/>
  <c r="C116" i="165"/>
  <c r="D116" i="165"/>
  <c r="E116" i="165"/>
  <c r="F116" i="165"/>
  <c r="G116" i="165"/>
  <c r="H116" i="165"/>
  <c r="J116" i="165"/>
  <c r="B117" i="165"/>
  <c r="B118" i="165"/>
  <c r="C118" i="165"/>
  <c r="D118" i="165"/>
  <c r="E118" i="165"/>
  <c r="F118" i="165"/>
  <c r="G118" i="165"/>
  <c r="J118" i="165"/>
  <c r="B119" i="165"/>
  <c r="C119" i="165"/>
  <c r="D119" i="165"/>
  <c r="E119" i="165"/>
  <c r="F119" i="165"/>
  <c r="G119" i="165"/>
  <c r="H119" i="165"/>
  <c r="J119" i="165"/>
  <c r="B120" i="165"/>
  <c r="C120" i="165"/>
  <c r="D120" i="165"/>
  <c r="E120" i="165"/>
  <c r="F120" i="165"/>
  <c r="G120" i="165"/>
  <c r="J120" i="165"/>
  <c r="B121" i="165"/>
  <c r="C121" i="165"/>
  <c r="D121" i="165"/>
  <c r="E121" i="165"/>
  <c r="F121" i="165"/>
  <c r="G121" i="165"/>
  <c r="J121" i="165"/>
  <c r="B122" i="165"/>
  <c r="B123" i="165"/>
  <c r="C123" i="165"/>
  <c r="D123" i="165"/>
  <c r="E123" i="165"/>
  <c r="F123" i="165"/>
  <c r="G123" i="165"/>
  <c r="H123" i="165"/>
  <c r="J123" i="165"/>
  <c r="B124" i="165"/>
  <c r="C124" i="165"/>
  <c r="D124" i="165"/>
  <c r="E124" i="165"/>
  <c r="F124" i="165"/>
  <c r="G124" i="165"/>
  <c r="H124" i="165"/>
  <c r="J124" i="165"/>
  <c r="B125" i="165"/>
  <c r="B126" i="165"/>
  <c r="C126" i="165"/>
  <c r="D126" i="165"/>
  <c r="E126" i="165"/>
  <c r="F126" i="165"/>
  <c r="G126" i="165"/>
  <c r="J126" i="165"/>
  <c r="B127" i="165"/>
  <c r="B128" i="165"/>
  <c r="C128" i="165"/>
  <c r="D128" i="165"/>
  <c r="E128" i="165"/>
  <c r="F128" i="165"/>
  <c r="G128" i="165"/>
  <c r="J128" i="165"/>
  <c r="B129" i="165"/>
  <c r="C129" i="165"/>
  <c r="D129" i="165"/>
  <c r="E129" i="165"/>
  <c r="F129" i="165"/>
  <c r="G129" i="165"/>
  <c r="J129" i="165"/>
  <c r="B130" i="165"/>
  <c r="C130" i="165"/>
  <c r="D130" i="165"/>
  <c r="E130" i="165"/>
  <c r="F130" i="165"/>
  <c r="G130" i="165"/>
  <c r="H130" i="165"/>
  <c r="J130" i="165"/>
  <c r="B131" i="165"/>
  <c r="C131" i="165"/>
  <c r="D131" i="165"/>
  <c r="E131" i="165"/>
  <c r="F131" i="165"/>
  <c r="G131" i="165"/>
  <c r="J131" i="165"/>
  <c r="B132" i="165"/>
  <c r="C132" i="165"/>
  <c r="D132" i="165"/>
  <c r="E132" i="165"/>
  <c r="F132" i="165"/>
  <c r="G132" i="165"/>
  <c r="J132" i="165"/>
  <c r="B133" i="165"/>
  <c r="C133" i="165"/>
  <c r="D133" i="165"/>
  <c r="E133" i="165"/>
  <c r="F133" i="165"/>
  <c r="G133" i="165"/>
  <c r="J133" i="165"/>
  <c r="B134" i="165"/>
  <c r="C134" i="165"/>
  <c r="D134" i="165"/>
  <c r="E134" i="165"/>
  <c r="F134" i="165"/>
  <c r="G134" i="165"/>
  <c r="H134" i="165"/>
  <c r="J134" i="165"/>
  <c r="B135" i="165"/>
  <c r="B136" i="165"/>
  <c r="C136" i="165"/>
  <c r="D136" i="165"/>
  <c r="E136" i="165"/>
  <c r="F136" i="165"/>
  <c r="G136" i="165"/>
  <c r="J136" i="165"/>
  <c r="B137" i="165"/>
  <c r="C137" i="165"/>
  <c r="D137" i="165"/>
  <c r="E137" i="165"/>
  <c r="F137" i="165"/>
  <c r="G137" i="165"/>
  <c r="J137" i="165"/>
  <c r="B138" i="165"/>
  <c r="C138" i="165"/>
  <c r="D138" i="165"/>
  <c r="E138" i="165"/>
  <c r="F138" i="165"/>
  <c r="G138" i="165"/>
  <c r="H138" i="165"/>
  <c r="J138" i="165"/>
  <c r="B139" i="165"/>
  <c r="C139" i="165"/>
  <c r="D139" i="165"/>
  <c r="E139" i="165"/>
  <c r="F139" i="165"/>
  <c r="G139" i="165"/>
  <c r="J139" i="165"/>
  <c r="J10" i="165"/>
  <c r="K10" i="165"/>
  <c r="C10" i="165"/>
  <c r="D10" i="165"/>
  <c r="E10" i="165"/>
  <c r="F10" i="165"/>
  <c r="G10" i="165"/>
  <c r="B10" i="165"/>
  <c r="B9" i="165"/>
  <c r="K145" i="165" l="1"/>
  <c r="E151" i="18" l="1"/>
  <c r="H151" i="18" s="1"/>
  <c r="E149" i="18"/>
  <c r="H149" i="18" s="1"/>
  <c r="E147" i="18"/>
  <c r="H147" i="18" s="1"/>
  <c r="E146" i="18"/>
  <c r="H146" i="18" s="1"/>
  <c r="K145" i="150" l="1"/>
  <c r="L144" i="150"/>
  <c r="L144" i="165" s="1"/>
  <c r="I144" i="150"/>
  <c r="I144" i="165" s="1"/>
  <c r="L143" i="150"/>
  <c r="L143" i="165" s="1"/>
  <c r="I143" i="150"/>
  <c r="I143" i="165" s="1"/>
  <c r="L142" i="150"/>
  <c r="L142" i="165" s="1"/>
  <c r="I142" i="150"/>
  <c r="I142" i="165" s="1"/>
  <c r="L141" i="150"/>
  <c r="L141" i="165" s="1"/>
  <c r="I141" i="150"/>
  <c r="I141" i="165" s="1"/>
  <c r="L140" i="150"/>
  <c r="L140" i="165" s="1"/>
  <c r="I140" i="150"/>
  <c r="I140" i="165" s="1"/>
  <c r="L139" i="150"/>
  <c r="L139" i="165" s="1"/>
  <c r="I139" i="150"/>
  <c r="I139" i="165" s="1"/>
  <c r="L138" i="150"/>
  <c r="L138" i="165" s="1"/>
  <c r="I138" i="150"/>
  <c r="I138" i="165" s="1"/>
  <c r="L137" i="150"/>
  <c r="L137" i="165" s="1"/>
  <c r="H137" i="150"/>
  <c r="L136" i="150"/>
  <c r="L136" i="165" s="1"/>
  <c r="H136" i="150"/>
  <c r="L134" i="150"/>
  <c r="L134" i="165" s="1"/>
  <c r="I134" i="150"/>
  <c r="I134" i="165" s="1"/>
  <c r="L133" i="150"/>
  <c r="L133" i="165" s="1"/>
  <c r="H133" i="150"/>
  <c r="L132" i="150"/>
  <c r="L132" i="165" s="1"/>
  <c r="H132" i="150"/>
  <c r="L131" i="150"/>
  <c r="L131" i="165" s="1"/>
  <c r="H131" i="150"/>
  <c r="L130" i="150"/>
  <c r="L130" i="165" s="1"/>
  <c r="I130" i="150"/>
  <c r="I130" i="165" s="1"/>
  <c r="L129" i="150"/>
  <c r="L129" i="165" s="1"/>
  <c r="H129" i="150"/>
  <c r="L128" i="150"/>
  <c r="L128" i="165" s="1"/>
  <c r="H128" i="150"/>
  <c r="L124" i="150"/>
  <c r="L124" i="165" s="1"/>
  <c r="I124" i="150"/>
  <c r="I124" i="165" s="1"/>
  <c r="L123" i="150"/>
  <c r="L123" i="165" s="1"/>
  <c r="I123" i="150"/>
  <c r="I123" i="165" s="1"/>
  <c r="L126" i="150"/>
  <c r="L126" i="165" s="1"/>
  <c r="H126" i="150"/>
  <c r="L121" i="150"/>
  <c r="L121" i="165" s="1"/>
  <c r="H121" i="150"/>
  <c r="L120" i="150"/>
  <c r="L120" i="165" s="1"/>
  <c r="I120" i="150"/>
  <c r="I120" i="165" s="1"/>
  <c r="L119" i="150"/>
  <c r="L119" i="165" s="1"/>
  <c r="I119" i="150"/>
  <c r="I119" i="165" s="1"/>
  <c r="L118" i="150"/>
  <c r="L118" i="165" s="1"/>
  <c r="H118" i="150"/>
  <c r="L116" i="150"/>
  <c r="L116" i="165" s="1"/>
  <c r="I116" i="150"/>
  <c r="I116" i="165" s="1"/>
  <c r="L115" i="150"/>
  <c r="L115" i="165" s="1"/>
  <c r="I115" i="150"/>
  <c r="I115" i="165" s="1"/>
  <c r="L114" i="150"/>
  <c r="L114" i="165" s="1"/>
  <c r="I114" i="150"/>
  <c r="I114" i="165" s="1"/>
  <c r="L113" i="150"/>
  <c r="L113" i="165" s="1"/>
  <c r="I113" i="150"/>
  <c r="I113" i="165" s="1"/>
  <c r="L111" i="150"/>
  <c r="L111" i="165" s="1"/>
  <c r="I111" i="150"/>
  <c r="I111" i="165" s="1"/>
  <c r="L112" i="150"/>
  <c r="L112" i="165" s="1"/>
  <c r="I112" i="150"/>
  <c r="I112" i="165" s="1"/>
  <c r="L110" i="150"/>
  <c r="L110" i="165" s="1"/>
  <c r="I110" i="150"/>
  <c r="I110" i="165" s="1"/>
  <c r="L109" i="150"/>
  <c r="L109" i="165" s="1"/>
  <c r="I109" i="150"/>
  <c r="I109" i="165" s="1"/>
  <c r="L108" i="150"/>
  <c r="L108" i="165" s="1"/>
  <c r="I108" i="150"/>
  <c r="I108" i="165" s="1"/>
  <c r="L107" i="150"/>
  <c r="L107" i="165" s="1"/>
  <c r="I107" i="150"/>
  <c r="I107" i="165" s="1"/>
  <c r="L106" i="150"/>
  <c r="L106" i="165" s="1"/>
  <c r="I106" i="150"/>
  <c r="I106" i="165" s="1"/>
  <c r="L105" i="150"/>
  <c r="L105" i="165" s="1"/>
  <c r="I105" i="150"/>
  <c r="I105" i="165" s="1"/>
  <c r="L104" i="150"/>
  <c r="L104" i="165" s="1"/>
  <c r="I104" i="150"/>
  <c r="I104" i="165" s="1"/>
  <c r="L103" i="150"/>
  <c r="L103" i="165" s="1"/>
  <c r="I103" i="150"/>
  <c r="I103" i="165" s="1"/>
  <c r="L102" i="150"/>
  <c r="L102" i="165" s="1"/>
  <c r="I102" i="150"/>
  <c r="I102" i="165" s="1"/>
  <c r="L101" i="150"/>
  <c r="L101" i="165" s="1"/>
  <c r="I101" i="150"/>
  <c r="I101" i="165" s="1"/>
  <c r="L100" i="150"/>
  <c r="L100" i="165" s="1"/>
  <c r="H100" i="150"/>
  <c r="L99" i="150"/>
  <c r="L99" i="165" s="1"/>
  <c r="H99" i="150"/>
  <c r="L98" i="150"/>
  <c r="L98" i="165" s="1"/>
  <c r="I98" i="150"/>
  <c r="I98" i="165" s="1"/>
  <c r="L97" i="150"/>
  <c r="L97" i="165" s="1"/>
  <c r="I97" i="150"/>
  <c r="I97" i="165" s="1"/>
  <c r="L95" i="150"/>
  <c r="L95" i="165" s="1"/>
  <c r="I95" i="150"/>
  <c r="I95" i="165" s="1"/>
  <c r="L94" i="150"/>
  <c r="L94" i="165" s="1"/>
  <c r="I94" i="150"/>
  <c r="I94" i="165" s="1"/>
  <c r="L93" i="150"/>
  <c r="L93" i="165" s="1"/>
  <c r="I93" i="150"/>
  <c r="I93" i="165" s="1"/>
  <c r="L96" i="150"/>
  <c r="L96" i="165" s="1"/>
  <c r="H96" i="150"/>
  <c r="L92" i="150"/>
  <c r="L92" i="165" s="1"/>
  <c r="I92" i="150"/>
  <c r="I92" i="165" s="1"/>
  <c r="L91" i="150"/>
  <c r="L91" i="165" s="1"/>
  <c r="I91" i="150"/>
  <c r="I91" i="165" s="1"/>
  <c r="L90" i="150"/>
  <c r="L90" i="165" s="1"/>
  <c r="I90" i="150"/>
  <c r="I90" i="165" s="1"/>
  <c r="L89" i="150"/>
  <c r="L89" i="165" s="1"/>
  <c r="I89" i="150"/>
  <c r="I89" i="165" s="1"/>
  <c r="L88" i="150"/>
  <c r="L88" i="165" s="1"/>
  <c r="H88" i="150"/>
  <c r="L87" i="150"/>
  <c r="L87" i="165" s="1"/>
  <c r="H87" i="150"/>
  <c r="L85" i="150"/>
  <c r="L85" i="165" s="1"/>
  <c r="I85" i="150"/>
  <c r="I85" i="165" s="1"/>
  <c r="L84" i="150"/>
  <c r="L84" i="165" s="1"/>
  <c r="H84" i="150"/>
  <c r="L82" i="150"/>
  <c r="L82" i="165" s="1"/>
  <c r="H82" i="150"/>
  <c r="L80" i="150"/>
  <c r="L80" i="165" s="1"/>
  <c r="H80" i="150"/>
  <c r="L78" i="150"/>
  <c r="L78" i="165" s="1"/>
  <c r="I78" i="150"/>
  <c r="I78" i="165" s="1"/>
  <c r="L77" i="150"/>
  <c r="L77" i="165" s="1"/>
  <c r="I77" i="150"/>
  <c r="I77" i="165" s="1"/>
  <c r="L76" i="150"/>
  <c r="L76" i="165" s="1"/>
  <c r="H76" i="150"/>
  <c r="L74" i="150"/>
  <c r="L74" i="165" s="1"/>
  <c r="I74" i="150"/>
  <c r="I74" i="165" s="1"/>
  <c r="L72" i="150"/>
  <c r="L72" i="165" s="1"/>
  <c r="I72" i="150"/>
  <c r="I72" i="165" s="1"/>
  <c r="L70" i="150"/>
  <c r="L70" i="165" s="1"/>
  <c r="I70" i="150"/>
  <c r="I70" i="165" s="1"/>
  <c r="L69" i="150"/>
  <c r="L69" i="165" s="1"/>
  <c r="I69" i="150"/>
  <c r="I69" i="165" s="1"/>
  <c r="J67" i="150"/>
  <c r="H67" i="150"/>
  <c r="H67" i="165" s="1"/>
  <c r="L65" i="150"/>
  <c r="L65" i="165" s="1"/>
  <c r="H65" i="150"/>
  <c r="L62" i="150"/>
  <c r="L62" i="165" s="1"/>
  <c r="I62" i="150"/>
  <c r="I62" i="165" s="1"/>
  <c r="I80" i="150" l="1"/>
  <c r="I80" i="165" s="1"/>
  <c r="H80" i="165"/>
  <c r="I87" i="150"/>
  <c r="I87" i="165" s="1"/>
  <c r="H87" i="165"/>
  <c r="I99" i="150"/>
  <c r="I99" i="165" s="1"/>
  <c r="H99" i="165"/>
  <c r="I126" i="150"/>
  <c r="I126" i="165" s="1"/>
  <c r="H126" i="165"/>
  <c r="I129" i="150"/>
  <c r="I129" i="165" s="1"/>
  <c r="H129" i="165"/>
  <c r="I84" i="150"/>
  <c r="I84" i="165" s="1"/>
  <c r="H84" i="165"/>
  <c r="I96" i="150"/>
  <c r="I96" i="165" s="1"/>
  <c r="H96" i="165"/>
  <c r="I118" i="150"/>
  <c r="I118" i="165" s="1"/>
  <c r="H118" i="165"/>
  <c r="I131" i="150"/>
  <c r="I131" i="165" s="1"/>
  <c r="H131" i="165"/>
  <c r="I133" i="150"/>
  <c r="I133" i="165" s="1"/>
  <c r="H133" i="165"/>
  <c r="I136" i="150"/>
  <c r="I136" i="165" s="1"/>
  <c r="H136" i="165"/>
  <c r="L67" i="150"/>
  <c r="L67" i="165" s="1"/>
  <c r="J67" i="165"/>
  <c r="J145" i="165" s="1"/>
  <c r="I65" i="150"/>
  <c r="I65" i="165" s="1"/>
  <c r="H65" i="165"/>
  <c r="I76" i="150"/>
  <c r="I76" i="165" s="1"/>
  <c r="H76" i="165"/>
  <c r="I82" i="150"/>
  <c r="I82" i="165" s="1"/>
  <c r="H82" i="165"/>
  <c r="I88" i="150"/>
  <c r="I88" i="165" s="1"/>
  <c r="H88" i="165"/>
  <c r="I100" i="150"/>
  <c r="I100" i="165" s="1"/>
  <c r="H100" i="165"/>
  <c r="I121" i="150"/>
  <c r="I121" i="165" s="1"/>
  <c r="H121" i="165"/>
  <c r="I128" i="150"/>
  <c r="I128" i="165" s="1"/>
  <c r="H128" i="165"/>
  <c r="I132" i="150"/>
  <c r="I132" i="165" s="1"/>
  <c r="H132" i="165"/>
  <c r="I137" i="150"/>
  <c r="I137" i="165" s="1"/>
  <c r="H137" i="165"/>
  <c r="J145" i="150"/>
  <c r="I67" i="150"/>
  <c r="I67" i="165" s="1"/>
  <c r="L63" i="150"/>
  <c r="L63" i="165" s="1"/>
  <c r="I63" i="150"/>
  <c r="I63" i="165" s="1"/>
  <c r="L59" i="150" l="1"/>
  <c r="L59" i="165" s="1"/>
  <c r="I59" i="150"/>
  <c r="I59" i="165" s="1"/>
  <c r="L58" i="150"/>
  <c r="L58" i="165" s="1"/>
  <c r="I58" i="150"/>
  <c r="I58" i="165" s="1"/>
  <c r="L57" i="150"/>
  <c r="L57" i="165" s="1"/>
  <c r="I57" i="150"/>
  <c r="I57" i="165" s="1"/>
  <c r="L56" i="150"/>
  <c r="L56" i="165" s="1"/>
  <c r="I56" i="150"/>
  <c r="I56" i="165" s="1"/>
  <c r="L55" i="150"/>
  <c r="L55" i="165" s="1"/>
  <c r="I55" i="150"/>
  <c r="I55" i="165" s="1"/>
  <c r="L54" i="150"/>
  <c r="L54" i="165" s="1"/>
  <c r="I54" i="150"/>
  <c r="I54" i="165" s="1"/>
  <c r="L53" i="150"/>
  <c r="L53" i="165" s="1"/>
  <c r="I53" i="150"/>
  <c r="I53" i="165" s="1"/>
  <c r="L52" i="150"/>
  <c r="L52" i="165" s="1"/>
  <c r="I52" i="150"/>
  <c r="I52" i="165" s="1"/>
  <c r="L51" i="150"/>
  <c r="L51" i="165" s="1"/>
  <c r="I51" i="150"/>
  <c r="I51" i="165" s="1"/>
  <c r="L50" i="150"/>
  <c r="L50" i="165" s="1"/>
  <c r="I50" i="150"/>
  <c r="I50" i="165" s="1"/>
  <c r="L48" i="150"/>
  <c r="L48" i="165" s="1"/>
  <c r="I48" i="150"/>
  <c r="I48" i="165" s="1"/>
  <c r="L46" i="150"/>
  <c r="L46" i="165" s="1"/>
  <c r="I46" i="150"/>
  <c r="I46" i="165" s="1"/>
  <c r="L44" i="150"/>
  <c r="L44" i="165" s="1"/>
  <c r="I44" i="150"/>
  <c r="I44" i="165" s="1"/>
  <c r="L43" i="150"/>
  <c r="L43" i="165" s="1"/>
  <c r="I43" i="150"/>
  <c r="I43" i="165" s="1"/>
  <c r="L42" i="150"/>
  <c r="L42" i="165" s="1"/>
  <c r="I42" i="150"/>
  <c r="I42" i="165" s="1"/>
  <c r="L41" i="150"/>
  <c r="L41" i="165" s="1"/>
  <c r="I41" i="150"/>
  <c r="I41" i="165" s="1"/>
  <c r="L40" i="150"/>
  <c r="L40" i="165" s="1"/>
  <c r="I40" i="150"/>
  <c r="I40" i="165" s="1"/>
  <c r="L39" i="150"/>
  <c r="L39" i="165" s="1"/>
  <c r="I39" i="150"/>
  <c r="I39" i="165" s="1"/>
  <c r="L38" i="150"/>
  <c r="L38" i="165" s="1"/>
  <c r="I38" i="150"/>
  <c r="I38" i="165" s="1"/>
  <c r="L37" i="150"/>
  <c r="L37" i="165" s="1"/>
  <c r="H37" i="150"/>
  <c r="I37" i="150" l="1"/>
  <c r="I37" i="165" s="1"/>
  <c r="H37" i="165"/>
  <c r="I35" i="150"/>
  <c r="I35" i="165" s="1"/>
  <c r="I11" i="150"/>
  <c r="I11" i="165" s="1"/>
  <c r="I17" i="150"/>
  <c r="I17" i="165" s="1"/>
  <c r="I18" i="150"/>
  <c r="I18" i="165" s="1"/>
  <c r="L36" i="150"/>
  <c r="L36" i="165" s="1"/>
  <c r="I36" i="150"/>
  <c r="I36" i="165" s="1"/>
  <c r="L35" i="150"/>
  <c r="L35" i="165" s="1"/>
  <c r="L34" i="150"/>
  <c r="L34" i="165" s="1"/>
  <c r="H34" i="150"/>
  <c r="L32" i="150"/>
  <c r="L32" i="165" s="1"/>
  <c r="H32" i="150"/>
  <c r="L33" i="150"/>
  <c r="L33" i="165" s="1"/>
  <c r="H33" i="150"/>
  <c r="I33" i="150" l="1"/>
  <c r="I33" i="165" s="1"/>
  <c r="H33" i="165"/>
  <c r="I34" i="150"/>
  <c r="I34" i="165" s="1"/>
  <c r="H34" i="165"/>
  <c r="I32" i="150"/>
  <c r="I32" i="165" s="1"/>
  <c r="H32" i="165"/>
  <c r="L30" i="150"/>
  <c r="L30" i="165" s="1"/>
  <c r="I30" i="150"/>
  <c r="I30" i="165" s="1"/>
  <c r="L29" i="150"/>
  <c r="L29" i="165" s="1"/>
  <c r="I29" i="150"/>
  <c r="I29" i="165" s="1"/>
  <c r="L28" i="150"/>
  <c r="L28" i="165" s="1"/>
  <c r="I28" i="150"/>
  <c r="I28" i="165" s="1"/>
  <c r="L27" i="150"/>
  <c r="L27" i="165" s="1"/>
  <c r="I27" i="150"/>
  <c r="I27" i="165" s="1"/>
  <c r="L26" i="150"/>
  <c r="L26" i="165" s="1"/>
  <c r="I26" i="150"/>
  <c r="I26" i="165" s="1"/>
  <c r="L25" i="150"/>
  <c r="L25" i="165" s="1"/>
  <c r="I25" i="150"/>
  <c r="I25" i="165" s="1"/>
  <c r="L24" i="150"/>
  <c r="L24" i="165" s="1"/>
  <c r="I24" i="150"/>
  <c r="I24" i="165" s="1"/>
  <c r="L23" i="150"/>
  <c r="L23" i="165" s="1"/>
  <c r="I23" i="150"/>
  <c r="I23" i="165" s="1"/>
  <c r="L22" i="150"/>
  <c r="L22" i="165" s="1"/>
  <c r="I22" i="150"/>
  <c r="I22" i="165" s="1"/>
  <c r="L21" i="150"/>
  <c r="L21" i="165" s="1"/>
  <c r="H21" i="150"/>
  <c r="L20" i="150"/>
  <c r="L20" i="165" s="1"/>
  <c r="H20" i="150"/>
  <c r="L19" i="150"/>
  <c r="L19" i="165" s="1"/>
  <c r="L18" i="150"/>
  <c r="L18" i="165" s="1"/>
  <c r="L16" i="150"/>
  <c r="L16" i="165" s="1"/>
  <c r="I16" i="150"/>
  <c r="I16" i="165" s="1"/>
  <c r="L15" i="150"/>
  <c r="L15" i="165" s="1"/>
  <c r="I15" i="150"/>
  <c r="I15" i="165" s="1"/>
  <c r="L14" i="150"/>
  <c r="L14" i="165" s="1"/>
  <c r="I14" i="150"/>
  <c r="I14" i="165" s="1"/>
  <c r="L13" i="150"/>
  <c r="L13" i="165" s="1"/>
  <c r="I13" i="150"/>
  <c r="I13" i="165" s="1"/>
  <c r="L12" i="150"/>
  <c r="L12" i="165" s="1"/>
  <c r="I12" i="150"/>
  <c r="I12" i="165" s="1"/>
  <c r="L11" i="150"/>
  <c r="L11" i="165" s="1"/>
  <c r="L10" i="150"/>
  <c r="L10" i="165" s="1"/>
  <c r="H10" i="150"/>
  <c r="H10" i="165" s="1"/>
  <c r="I20" i="150" l="1"/>
  <c r="I20" i="165" s="1"/>
  <c r="H20" i="165"/>
  <c r="I21" i="150"/>
  <c r="I21" i="165" s="1"/>
  <c r="H21" i="165"/>
  <c r="H145" i="165" s="1"/>
  <c r="I10" i="150"/>
  <c r="I10" i="165" s="1"/>
  <c r="I145" i="165" s="1"/>
  <c r="H145" i="150"/>
  <c r="I60" i="150"/>
  <c r="I60" i="165" s="1"/>
  <c r="I145" i="150" l="1"/>
  <c r="N24" i="173"/>
  <c r="M24" i="173"/>
  <c r="L24" i="173"/>
  <c r="K24" i="173"/>
  <c r="J24" i="173"/>
  <c r="N21" i="173"/>
  <c r="M21" i="173"/>
  <c r="L21" i="173"/>
  <c r="K21" i="173"/>
  <c r="J21" i="173"/>
  <c r="N18" i="173"/>
  <c r="M18" i="173"/>
  <c r="L18" i="173"/>
  <c r="K18" i="173"/>
  <c r="J18" i="173"/>
  <c r="N14" i="173"/>
  <c r="G14" i="173"/>
  <c r="F14" i="173"/>
  <c r="N11" i="173"/>
  <c r="G11" i="173"/>
  <c r="F11" i="173"/>
  <c r="N8" i="173"/>
  <c r="G8" i="173"/>
  <c r="F8" i="173"/>
  <c r="O24" i="173" l="1"/>
  <c r="O21" i="173"/>
  <c r="O18" i="173"/>
  <c r="F3" i="154"/>
  <c r="T13" i="172" l="1"/>
  <c r="E13" i="172"/>
  <c r="D13" i="172"/>
  <c r="N8" i="172" s="1"/>
  <c r="T12" i="172"/>
  <c r="N12" i="172"/>
  <c r="N11" i="172"/>
  <c r="N7" i="172"/>
  <c r="O17" i="170"/>
  <c r="N17" i="170"/>
  <c r="O16" i="170"/>
  <c r="N16" i="170"/>
  <c r="O15" i="170"/>
  <c r="N15" i="170"/>
  <c r="O14" i="170"/>
  <c r="N14" i="170"/>
  <c r="O13" i="170"/>
  <c r="N13" i="170"/>
  <c r="O12" i="170"/>
  <c r="N12" i="170"/>
  <c r="O11" i="170"/>
  <c r="N11" i="170"/>
  <c r="O10" i="170"/>
  <c r="N10" i="170"/>
  <c r="O9" i="170"/>
  <c r="N9" i="170"/>
  <c r="O8" i="170"/>
  <c r="N8" i="170"/>
  <c r="O7" i="170"/>
  <c r="N7" i="170"/>
  <c r="N6" i="170"/>
  <c r="O21" i="168"/>
  <c r="O20" i="168"/>
  <c r="R20" i="168" s="1"/>
  <c r="O18" i="168"/>
  <c r="O17" i="168"/>
  <c r="Q17" i="168" s="1"/>
  <c r="O16" i="168"/>
  <c r="O15" i="168"/>
  <c r="Q15" i="168" s="1"/>
  <c r="S15" i="168" s="1"/>
  <c r="O14" i="168"/>
  <c r="O13" i="168"/>
  <c r="O12" i="168"/>
  <c r="O11" i="168"/>
  <c r="Q11" i="168" s="1"/>
  <c r="S11" i="168" s="1"/>
  <c r="O10" i="168"/>
  <c r="O9" i="168"/>
  <c r="O8" i="168"/>
  <c r="O7" i="168"/>
  <c r="Q7" i="168" s="1"/>
  <c r="O6" i="168"/>
  <c r="AG5" i="168"/>
  <c r="AF5" i="168"/>
  <c r="AE5" i="168"/>
  <c r="AD5" i="168"/>
  <c r="AC5" i="168"/>
  <c r="AB5" i="168"/>
  <c r="AA5" i="168"/>
  <c r="Z5" i="168"/>
  <c r="Y5" i="168"/>
  <c r="X5" i="168"/>
  <c r="W5" i="168"/>
  <c r="V5" i="168"/>
  <c r="O5" i="168"/>
  <c r="Q5" i="168" s="1"/>
  <c r="I21" i="167"/>
  <c r="H21" i="167"/>
  <c r="F21" i="167"/>
  <c r="E21" i="167"/>
  <c r="I20" i="167"/>
  <c r="L21" i="167" s="1"/>
  <c r="H20" i="167"/>
  <c r="F20" i="167"/>
  <c r="E20" i="167"/>
  <c r="L19" i="167"/>
  <c r="K19" i="167"/>
  <c r="J19" i="167"/>
  <c r="L18" i="167"/>
  <c r="K18" i="167"/>
  <c r="J18" i="167"/>
  <c r="L17" i="167"/>
  <c r="K17" i="167"/>
  <c r="J17" i="167"/>
  <c r="L16" i="167"/>
  <c r="K16" i="167"/>
  <c r="J16" i="167"/>
  <c r="L15" i="167"/>
  <c r="K15" i="167"/>
  <c r="J15" i="167"/>
  <c r="L14" i="167"/>
  <c r="K14" i="167"/>
  <c r="J14" i="167"/>
  <c r="L13" i="167"/>
  <c r="K13" i="167"/>
  <c r="J13" i="167"/>
  <c r="L12" i="167"/>
  <c r="K12" i="167"/>
  <c r="J12" i="167"/>
  <c r="L11" i="167"/>
  <c r="K11" i="167"/>
  <c r="J11" i="167"/>
  <c r="L10" i="167"/>
  <c r="K10" i="167"/>
  <c r="J10" i="167"/>
  <c r="L9" i="167"/>
  <c r="K9" i="167"/>
  <c r="J9" i="167"/>
  <c r="L8" i="167"/>
  <c r="K8" i="167"/>
  <c r="J8" i="167"/>
  <c r="J3" i="167"/>
  <c r="F3" i="167"/>
  <c r="G38" i="183" l="1"/>
  <c r="G41" i="184"/>
  <c r="R9" i="168"/>
  <c r="R13" i="168"/>
  <c r="J21" i="167"/>
  <c r="K21" i="167"/>
  <c r="R15" i="168"/>
  <c r="AH5" i="168"/>
  <c r="R11" i="168"/>
  <c r="S7" i="168"/>
  <c r="T9" i="172"/>
  <c r="S17" i="168"/>
  <c r="S5" i="168"/>
  <c r="R5" i="168"/>
  <c r="Q13" i="168"/>
  <c r="S13" i="168" s="1"/>
  <c r="Q20" i="168"/>
  <c r="S20" i="168" s="1"/>
  <c r="R7" i="168"/>
  <c r="Q9" i="168"/>
  <c r="S9" i="168" s="1"/>
  <c r="R17" i="168"/>
  <c r="Q19" i="168" l="1"/>
  <c r="Q23" i="168" s="1"/>
  <c r="N22" i="159" l="1"/>
  <c r="N21" i="159"/>
  <c r="C10" i="159"/>
  <c r="C11" i="159"/>
  <c r="C12" i="159"/>
  <c r="C13" i="159"/>
  <c r="C14" i="159"/>
  <c r="C15" i="159"/>
  <c r="C16" i="159"/>
  <c r="C17" i="159"/>
  <c r="C18" i="159"/>
  <c r="C19" i="159"/>
  <c r="C20" i="159"/>
  <c r="D13" i="158"/>
  <c r="T12" i="158"/>
  <c r="N12" i="158"/>
  <c r="N11" i="158"/>
  <c r="O19" i="155"/>
  <c r="O18" i="155"/>
  <c r="R18" i="155" s="1"/>
  <c r="O17" i="155"/>
  <c r="R16" i="155" s="1"/>
  <c r="O16" i="155"/>
  <c r="O15" i="155"/>
  <c r="O14" i="155"/>
  <c r="Q14" i="155" s="1"/>
  <c r="O13" i="155"/>
  <c r="O12" i="155"/>
  <c r="Q12" i="155" s="1"/>
  <c r="O11" i="155"/>
  <c r="O10" i="155"/>
  <c r="R10" i="155" s="1"/>
  <c r="O9" i="155"/>
  <c r="O8" i="155"/>
  <c r="O7" i="155"/>
  <c r="O6" i="155"/>
  <c r="R6" i="155" s="1"/>
  <c r="O22" i="155"/>
  <c r="O21" i="155"/>
  <c r="Q21" i="155" s="1"/>
  <c r="V6" i="155"/>
  <c r="AG6" i="155"/>
  <c r="AF6" i="155"/>
  <c r="AE6" i="155"/>
  <c r="AD6" i="155"/>
  <c r="AC6" i="155"/>
  <c r="AB6" i="155"/>
  <c r="AA6" i="155"/>
  <c r="Z6" i="155"/>
  <c r="Y6" i="155"/>
  <c r="X6" i="155"/>
  <c r="W6" i="155"/>
  <c r="Q16" i="155"/>
  <c r="Q8" i="155"/>
  <c r="J3" i="154"/>
  <c r="K9" i="154"/>
  <c r="K10" i="154"/>
  <c r="K11" i="154"/>
  <c r="K12" i="154"/>
  <c r="K13" i="154"/>
  <c r="K14" i="154"/>
  <c r="K15" i="154"/>
  <c r="K16" i="154"/>
  <c r="K17" i="154"/>
  <c r="K18" i="154"/>
  <c r="K19" i="154"/>
  <c r="K8" i="154"/>
  <c r="L9" i="154"/>
  <c r="L10" i="154"/>
  <c r="L11" i="154"/>
  <c r="L12" i="154"/>
  <c r="L13" i="154"/>
  <c r="L14" i="154"/>
  <c r="L15" i="154"/>
  <c r="L16" i="154"/>
  <c r="L17" i="154"/>
  <c r="L18" i="154"/>
  <c r="L19" i="154"/>
  <c r="L8" i="154"/>
  <c r="J9" i="154"/>
  <c r="J10" i="154"/>
  <c r="J11" i="154"/>
  <c r="J12" i="154"/>
  <c r="J13" i="154"/>
  <c r="J14" i="154"/>
  <c r="J15" i="154"/>
  <c r="J16" i="154"/>
  <c r="J17" i="154"/>
  <c r="J18" i="154"/>
  <c r="J19" i="154"/>
  <c r="J8" i="154"/>
  <c r="G9" i="154"/>
  <c r="G10" i="154"/>
  <c r="G11" i="154"/>
  <c r="G12" i="154"/>
  <c r="G13" i="154"/>
  <c r="G14" i="154"/>
  <c r="G15" i="154"/>
  <c r="G16" i="154"/>
  <c r="G17" i="154"/>
  <c r="G18" i="154"/>
  <c r="G19" i="154"/>
  <c r="G8" i="154"/>
  <c r="H20" i="154"/>
  <c r="H21" i="154"/>
  <c r="I21" i="154"/>
  <c r="F21" i="154"/>
  <c r="E21" i="154"/>
  <c r="I20" i="154"/>
  <c r="F20" i="154"/>
  <c r="E20" i="154"/>
  <c r="AH6" i="155" l="1"/>
  <c r="L21" i="154"/>
  <c r="L44" i="145" s="1"/>
  <c r="L108" i="145" s="1"/>
  <c r="S8" i="155"/>
  <c r="S16" i="155"/>
  <c r="R8" i="155"/>
  <c r="S12" i="155"/>
  <c r="B11" i="157"/>
  <c r="M9" i="173"/>
  <c r="M11" i="173" s="1"/>
  <c r="M12" i="173"/>
  <c r="M14" i="173" s="1"/>
  <c r="M6" i="173"/>
  <c r="M8" i="173" s="1"/>
  <c r="G21" i="167"/>
  <c r="G20" i="167"/>
  <c r="T8" i="172"/>
  <c r="T8" i="158"/>
  <c r="E13" i="158"/>
  <c r="N8" i="158"/>
  <c r="T9" i="158"/>
  <c r="P22" i="159"/>
  <c r="P21" i="159"/>
  <c r="C22" i="159"/>
  <c r="C21" i="159"/>
  <c r="S21" i="155"/>
  <c r="R12" i="155"/>
  <c r="S14" i="155"/>
  <c r="Q18" i="155"/>
  <c r="S18" i="155" s="1"/>
  <c r="Q10" i="155"/>
  <c r="S10" i="155" s="1"/>
  <c r="R21" i="155"/>
  <c r="R14" i="155"/>
  <c r="Q6" i="155"/>
  <c r="K21" i="154"/>
  <c r="G21" i="154"/>
  <c r="J21" i="154"/>
  <c r="G20" i="154"/>
  <c r="M62" i="153"/>
  <c r="M61" i="153"/>
  <c r="M60" i="153"/>
  <c r="M59" i="153"/>
  <c r="M58" i="153"/>
  <c r="M57" i="153"/>
  <c r="M56" i="153"/>
  <c r="M55" i="153"/>
  <c r="M53" i="153"/>
  <c r="M44" i="153"/>
  <c r="M43" i="153"/>
  <c r="M42" i="153"/>
  <c r="M41" i="153"/>
  <c r="M40" i="153"/>
  <c r="M39" i="153"/>
  <c r="M36" i="153"/>
  <c r="M35" i="153"/>
  <c r="M34" i="153"/>
  <c r="M33" i="153"/>
  <c r="M30" i="153"/>
  <c r="M29" i="153"/>
  <c r="M28" i="153"/>
  <c r="M27" i="153"/>
  <c r="M25" i="153"/>
  <c r="M24" i="153"/>
  <c r="M23" i="153"/>
  <c r="M22" i="153"/>
  <c r="M21" i="153"/>
  <c r="M20" i="153"/>
  <c r="M19" i="153"/>
  <c r="M17" i="153"/>
  <c r="M16" i="153"/>
  <c r="M15" i="153"/>
  <c r="M14" i="153"/>
  <c r="M13" i="153"/>
  <c r="M11" i="153"/>
  <c r="M10" i="153"/>
  <c r="M9" i="153"/>
  <c r="M8" i="153"/>
  <c r="M7" i="153"/>
  <c r="M6" i="153"/>
  <c r="M5" i="153"/>
  <c r="L60" i="150"/>
  <c r="L60" i="165" s="1"/>
  <c r="E9" i="166"/>
  <c r="E10" i="166" s="1"/>
  <c r="E11" i="166" s="1"/>
  <c r="E12" i="166" s="1"/>
  <c r="E13" i="166" s="1"/>
  <c r="E14" i="166" s="1"/>
  <c r="E15" i="166" s="1"/>
  <c r="E16" i="166" s="1"/>
  <c r="E17" i="166" s="1"/>
  <c r="E18" i="166" s="1"/>
  <c r="E19" i="166" s="1"/>
  <c r="E20" i="166" s="1"/>
  <c r="L17" i="150"/>
  <c r="C29" i="159" l="1"/>
  <c r="AC4" i="18"/>
  <c r="S6" i="155"/>
  <c r="Q20" i="155"/>
  <c r="Q24" i="155" s="1"/>
  <c r="L145" i="150"/>
  <c r="L17" i="165"/>
  <c r="L145" i="165" s="1"/>
  <c r="E9" i="152"/>
  <c r="B9" i="159" s="1"/>
  <c r="M64" i="153"/>
  <c r="G64" i="153" s="1"/>
  <c r="M9" i="159" l="1"/>
  <c r="Q9" i="159" s="1"/>
  <c r="F9" i="159"/>
  <c r="AC6" i="18"/>
  <c r="AC7" i="18"/>
  <c r="AC114" i="18"/>
  <c r="AC118" i="18"/>
  <c r="AC106" i="18"/>
  <c r="AC51" i="18"/>
  <c r="AC52" i="18"/>
  <c r="AC47" i="18"/>
  <c r="AC69" i="18"/>
  <c r="AC45" i="18"/>
  <c r="AC77" i="18"/>
  <c r="AC79" i="18"/>
  <c r="AC89" i="18"/>
  <c r="AC74" i="18"/>
  <c r="AC96" i="18"/>
  <c r="AC43" i="18"/>
  <c r="AC23" i="18"/>
  <c r="AC36" i="18"/>
  <c r="AC24" i="18"/>
  <c r="AC29" i="18"/>
  <c r="AC9" i="18"/>
  <c r="AC172" i="18"/>
  <c r="AC163" i="18"/>
  <c r="AC91" i="18"/>
  <c r="AC13" i="18"/>
  <c r="AC117" i="18"/>
  <c r="AC40" i="18"/>
  <c r="AC133" i="18"/>
  <c r="AC60" i="18"/>
  <c r="AC63" i="18"/>
  <c r="AC160" i="18"/>
  <c r="AC87" i="18"/>
  <c r="AC10" i="18"/>
  <c r="AC167" i="18"/>
  <c r="AC95" i="18"/>
  <c r="AC17" i="18"/>
  <c r="AC166" i="18"/>
  <c r="AC94" i="18"/>
  <c r="AC16" i="18"/>
  <c r="AC137" i="18"/>
  <c r="AC64" i="18"/>
  <c r="AC155" i="18"/>
  <c r="AC188" i="18"/>
  <c r="AC108" i="18"/>
  <c r="AC31" i="18"/>
  <c r="AC50" i="18"/>
  <c r="AC22" i="18"/>
  <c r="AC152" i="18"/>
  <c r="AC144" i="18"/>
  <c r="AC159" i="18"/>
  <c r="AC86" i="18"/>
  <c r="AC164" i="18"/>
  <c r="AC158" i="18"/>
  <c r="AC136" i="18"/>
  <c r="AC129" i="18"/>
  <c r="AC56" i="18"/>
  <c r="AC92" i="18"/>
  <c r="AC75" i="18"/>
  <c r="AC130" i="18"/>
  <c r="AC44" i="18"/>
  <c r="AC111" i="18"/>
  <c r="AC57" i="18"/>
  <c r="AC156" i="18"/>
  <c r="AC182" i="18"/>
  <c r="AC53" i="18"/>
  <c r="AC18" i="18"/>
  <c r="AC26" i="18"/>
  <c r="AC110" i="18"/>
  <c r="AC82" i="18"/>
  <c r="AC125" i="18"/>
  <c r="AC78" i="18"/>
  <c r="AC85" i="18"/>
  <c r="AC25" i="18"/>
  <c r="AC28" i="18"/>
  <c r="AC84" i="18"/>
  <c r="AC169" i="18"/>
  <c r="AC175" i="18"/>
  <c r="AC73" i="18"/>
  <c r="AC72" i="18"/>
  <c r="AC143" i="18"/>
  <c r="AC71" i="18"/>
  <c r="AC128" i="18"/>
  <c r="AC99" i="18"/>
  <c r="AC20" i="18"/>
  <c r="AC116" i="18"/>
  <c r="AC39" i="18"/>
  <c r="AC186" i="18"/>
  <c r="AC140" i="18"/>
  <c r="AC67" i="18"/>
  <c r="AC83" i="18"/>
  <c r="AC150" i="18"/>
  <c r="AC76" i="18"/>
  <c r="AC148" i="18"/>
  <c r="AC121" i="18"/>
  <c r="AC102" i="18"/>
  <c r="AC183" i="18"/>
  <c r="AC157" i="18"/>
  <c r="AC101" i="18"/>
  <c r="AC27" i="18"/>
  <c r="AC33" i="18"/>
  <c r="AC135" i="18"/>
  <c r="AC62" i="18"/>
  <c r="AC55" i="18"/>
  <c r="AC90" i="18"/>
  <c r="AC12" i="18"/>
  <c r="AC107" i="18"/>
  <c r="AC30" i="18"/>
  <c r="AC154" i="18"/>
  <c r="AC132" i="18"/>
  <c r="AC59" i="18"/>
  <c r="AC178" i="18"/>
  <c r="AC139" i="18"/>
  <c r="AC66" i="18"/>
  <c r="AC170" i="18"/>
  <c r="AC138" i="18"/>
  <c r="AC65" i="18"/>
  <c r="AC181" i="18"/>
  <c r="AC34" i="18"/>
  <c r="AC15" i="18"/>
  <c r="AC113" i="18"/>
  <c r="AC14" i="18"/>
  <c r="AC127" i="18"/>
  <c r="AC54" i="18"/>
  <c r="AC162" i="18"/>
  <c r="AC81" i="18"/>
  <c r="AC180" i="18"/>
  <c r="AC98" i="18"/>
  <c r="AC19" i="18"/>
  <c r="AC161" i="18"/>
  <c r="AC124" i="18"/>
  <c r="AC49" i="18"/>
  <c r="AC185" i="18"/>
  <c r="AC131" i="18"/>
  <c r="AC58" i="18"/>
  <c r="AC177" i="18"/>
  <c r="AC8" i="18"/>
  <c r="AC173" i="18"/>
  <c r="AC105" i="18"/>
  <c r="AC35" i="18"/>
  <c r="AC68" i="18"/>
  <c r="AC104" i="18"/>
  <c r="AC145" i="18"/>
  <c r="AC187" i="18"/>
  <c r="AC119" i="18"/>
  <c r="AC41" i="18"/>
  <c r="AC142" i="18"/>
  <c r="AC70" i="18"/>
  <c r="AC120" i="18"/>
  <c r="AC88" i="18"/>
  <c r="AC11" i="18"/>
  <c r="AC184" i="18"/>
  <c r="AC115" i="18"/>
  <c r="AC38" i="18"/>
  <c r="AC141" i="18"/>
  <c r="AC123" i="18"/>
  <c r="AC48" i="18"/>
  <c r="AC153" i="18"/>
  <c r="AC122" i="18"/>
  <c r="AC46" i="18"/>
  <c r="AC165" i="18"/>
  <c r="AC93" i="18"/>
  <c r="AC176" i="18"/>
  <c r="AC112" i="18"/>
  <c r="AC126" i="18"/>
  <c r="AC97" i="18"/>
  <c r="AC103" i="18"/>
  <c r="AC179" i="18"/>
  <c r="AC109" i="18"/>
  <c r="AC32" i="18"/>
  <c r="AC134" i="18"/>
  <c r="AC61" i="18"/>
  <c r="AC42" i="18"/>
  <c r="AC80" i="18"/>
  <c r="AC37" i="18"/>
  <c r="AC171" i="18"/>
  <c r="AC100" i="18"/>
  <c r="AC21" i="18"/>
  <c r="AC168" i="18"/>
  <c r="AC174" i="18"/>
  <c r="AC147" i="18"/>
  <c r="AC149" i="18"/>
  <c r="AC146" i="18"/>
  <c r="AC151" i="18"/>
  <c r="W9" i="159"/>
  <c r="B9" i="42"/>
  <c r="K9" i="42" s="1"/>
  <c r="E10" i="152"/>
  <c r="E11" i="152" s="1"/>
  <c r="C9" i="166"/>
  <c r="C10" i="166" s="1"/>
  <c r="C11" i="166" s="1"/>
  <c r="C12" i="166" s="1"/>
  <c r="C13" i="166" s="1"/>
  <c r="C14" i="166" s="1"/>
  <c r="C15" i="166" s="1"/>
  <c r="C16" i="166" s="1"/>
  <c r="C17" i="166" s="1"/>
  <c r="C18" i="166" s="1"/>
  <c r="C19" i="166" s="1"/>
  <c r="C20" i="166" s="1"/>
  <c r="C9" i="152"/>
  <c r="C10" i="152" s="1"/>
  <c r="C11" i="152" s="1"/>
  <c r="C12" i="152" s="1"/>
  <c r="C13" i="152" s="1"/>
  <c r="C14" i="152" s="1"/>
  <c r="C15" i="152" s="1"/>
  <c r="X9" i="159"/>
  <c r="B10" i="159" l="1"/>
  <c r="D9" i="166"/>
  <c r="D10" i="166" s="1"/>
  <c r="D11" i="166" s="1"/>
  <c r="D12" i="166" s="1"/>
  <c r="D13" i="166" s="1"/>
  <c r="D14" i="166" s="1"/>
  <c r="D15" i="166" s="1"/>
  <c r="D16" i="166" s="1"/>
  <c r="D17" i="166" s="1"/>
  <c r="D18" i="166" s="1"/>
  <c r="D19" i="166" s="1"/>
  <c r="D20" i="166" s="1"/>
  <c r="D9" i="152"/>
  <c r="D10" i="152" s="1"/>
  <c r="D11" i="152" s="1"/>
  <c r="D12" i="152" s="1"/>
  <c r="D13" i="152" s="1"/>
  <c r="D14" i="152" s="1"/>
  <c r="D15" i="152" s="1"/>
  <c r="D16" i="152" s="1"/>
  <c r="D17" i="152" s="1"/>
  <c r="D18" i="152" s="1"/>
  <c r="D19" i="152" s="1"/>
  <c r="D20" i="152" s="1"/>
  <c r="E12" i="152"/>
  <c r="B11" i="159"/>
  <c r="F11" i="159" s="1"/>
  <c r="C16" i="152"/>
  <c r="M10" i="159" l="1"/>
  <c r="Q10" i="159" s="1"/>
  <c r="F10" i="159"/>
  <c r="W10" i="159"/>
  <c r="B10" i="42"/>
  <c r="K10" i="42" s="1"/>
  <c r="E13" i="152"/>
  <c r="B12" i="159"/>
  <c r="F12" i="159" s="1"/>
  <c r="X10" i="159"/>
  <c r="M11" i="159"/>
  <c r="B11" i="42"/>
  <c r="K11" i="42" s="1"/>
  <c r="W11" i="159"/>
  <c r="C17" i="152"/>
  <c r="Q11" i="159" l="1"/>
  <c r="X11" i="159" s="1"/>
  <c r="M12" i="159"/>
  <c r="B12" i="42"/>
  <c r="K12" i="42" s="1"/>
  <c r="W12" i="159"/>
  <c r="E14" i="152"/>
  <c r="B13" i="159"/>
  <c r="F13" i="159" s="1"/>
  <c r="C18" i="152"/>
  <c r="K69" i="145"/>
  <c r="E69" i="145"/>
  <c r="K7" i="145"/>
  <c r="E7" i="145"/>
  <c r="Q12" i="159" l="1"/>
  <c r="X12" i="159" s="1"/>
  <c r="M13" i="159"/>
  <c r="Q13" i="159" s="1"/>
  <c r="B13" i="42"/>
  <c r="K13" i="42" s="1"/>
  <c r="W13" i="159"/>
  <c r="E15" i="152"/>
  <c r="B15" i="159" s="1"/>
  <c r="B14" i="159"/>
  <c r="F14" i="159" s="1"/>
  <c r="C19" i="152"/>
  <c r="B15" i="42" l="1"/>
  <c r="F15" i="159"/>
  <c r="X13" i="159"/>
  <c r="M14" i="159"/>
  <c r="B14" i="42"/>
  <c r="K14" i="42" s="1"/>
  <c r="W14" i="159"/>
  <c r="E16" i="152"/>
  <c r="C20" i="152"/>
  <c r="R97" i="18"/>
  <c r="L97" i="18" s="1"/>
  <c r="Q14" i="159" l="1"/>
  <c r="X14" i="159" s="1"/>
  <c r="M15" i="159"/>
  <c r="K15" i="42"/>
  <c r="W15" i="159"/>
  <c r="E17" i="152"/>
  <c r="B16" i="159"/>
  <c r="F16" i="159" s="1"/>
  <c r="R64" i="18"/>
  <c r="L64" i="18" s="1"/>
  <c r="R63" i="18"/>
  <c r="L63" i="18" s="1"/>
  <c r="Q15" i="159" l="1"/>
  <c r="X15" i="159" s="1"/>
  <c r="M16" i="159"/>
  <c r="B16" i="42"/>
  <c r="K16" i="42" s="1"/>
  <c r="W16" i="159"/>
  <c r="E18" i="152"/>
  <c r="B17" i="159"/>
  <c r="F17" i="159" s="1"/>
  <c r="R48" i="18"/>
  <c r="L48" i="18" s="1"/>
  <c r="R40" i="18"/>
  <c r="L40" i="18" s="1"/>
  <c r="R39" i="18"/>
  <c r="L39" i="18" s="1"/>
  <c r="R28" i="18"/>
  <c r="L28" i="18" s="1"/>
  <c r="Q16" i="159" l="1"/>
  <c r="X16" i="159" s="1"/>
  <c r="M17" i="159"/>
  <c r="B17" i="42"/>
  <c r="K17" i="42" s="1"/>
  <c r="W17" i="159"/>
  <c r="E19" i="152"/>
  <c r="B18" i="159"/>
  <c r="F18" i="159" s="1"/>
  <c r="K257" i="145"/>
  <c r="K195" i="145"/>
  <c r="K133" i="145"/>
  <c r="E257" i="145"/>
  <c r="E195" i="145"/>
  <c r="E133" i="145"/>
  <c r="Q17" i="159" l="1"/>
  <c r="X17" i="159" s="1"/>
  <c r="M18" i="159"/>
  <c r="B18" i="42"/>
  <c r="K18" i="42" s="1"/>
  <c r="W18" i="159"/>
  <c r="E20" i="152"/>
  <c r="B20" i="159" s="1"/>
  <c r="F20" i="159" s="1"/>
  <c r="B19" i="159"/>
  <c r="F19" i="159" s="1"/>
  <c r="N302" i="145"/>
  <c r="N301" i="145"/>
  <c r="N300" i="145"/>
  <c r="N299" i="145"/>
  <c r="L300" i="145"/>
  <c r="L299" i="145"/>
  <c r="K266" i="145" s="1"/>
  <c r="Q18" i="159" l="1"/>
  <c r="X18" i="159" s="1"/>
  <c r="M19" i="159"/>
  <c r="B19" i="42"/>
  <c r="K19" i="42" s="1"/>
  <c r="W19" i="159"/>
  <c r="M20" i="159"/>
  <c r="Q20" i="159" s="1"/>
  <c r="B20" i="42"/>
  <c r="K20" i="42" s="1"/>
  <c r="W20" i="159"/>
  <c r="B22" i="159"/>
  <c r="R130" i="18" s="1"/>
  <c r="I45" i="38"/>
  <c r="Q19" i="159" l="1"/>
  <c r="X19" i="159" s="1"/>
  <c r="X20" i="159"/>
  <c r="M22" i="159"/>
  <c r="F22" i="159"/>
  <c r="F10" i="21"/>
  <c r="C10" i="21"/>
  <c r="B10" i="21"/>
  <c r="F9" i="21"/>
  <c r="F8" i="21"/>
  <c r="G7" i="21"/>
  <c r="G6" i="21"/>
  <c r="F6" i="21"/>
  <c r="C9" i="21"/>
  <c r="C8" i="21"/>
  <c r="C6" i="21"/>
  <c r="M11" i="19"/>
  <c r="B11" i="19"/>
  <c r="C82" i="121" s="1"/>
  <c r="M10" i="19"/>
  <c r="E70" i="121" s="1"/>
  <c r="F70" i="121" s="1"/>
  <c r="B10" i="19"/>
  <c r="M9" i="19"/>
  <c r="B9" i="19"/>
  <c r="M8" i="19"/>
  <c r="B8" i="19"/>
  <c r="B19" i="26" s="1"/>
  <c r="M7" i="19"/>
  <c r="B7" i="19"/>
  <c r="B11" i="26" s="1"/>
  <c r="Q22" i="159" l="1"/>
  <c r="E89" i="121"/>
  <c r="F89" i="121" s="1"/>
  <c r="L424" i="145"/>
  <c r="K391" i="145" s="1"/>
  <c r="J390" i="145"/>
  <c r="E384" i="145"/>
  <c r="K382" i="145"/>
  <c r="E382" i="145"/>
  <c r="L366" i="145"/>
  <c r="K331" i="145" s="1"/>
  <c r="L365" i="145"/>
  <c r="J329" i="145"/>
  <c r="J326" i="145"/>
  <c r="I325" i="145"/>
  <c r="J265" i="145"/>
  <c r="E259" i="145"/>
  <c r="L237" i="145"/>
  <c r="K204" i="145" s="1"/>
  <c r="L236" i="145"/>
  <c r="J202" i="145"/>
  <c r="E197" i="145"/>
  <c r="L175" i="145"/>
  <c r="K143" i="145" s="1"/>
  <c r="L174" i="145"/>
  <c r="J141" i="145"/>
  <c r="E135" i="145"/>
  <c r="L47" i="145"/>
  <c r="H42" i="183" s="1"/>
  <c r="E9" i="145"/>
  <c r="G9" i="21"/>
  <c r="K14" i="145" l="1"/>
  <c r="K332" i="145"/>
  <c r="L238" i="145"/>
  <c r="L367" i="145"/>
  <c r="L176" i="145"/>
  <c r="L425" i="145"/>
  <c r="K392" i="145" s="1"/>
  <c r="L48" i="145"/>
  <c r="H43" i="183" s="1"/>
  <c r="H44" i="183" s="1"/>
  <c r="K142" i="145"/>
  <c r="K141" i="145" s="1"/>
  <c r="F9" i="19" s="1"/>
  <c r="K203" i="145"/>
  <c r="K202" i="145" s="1"/>
  <c r="F10" i="19" s="1"/>
  <c r="K330" i="145"/>
  <c r="L301" i="145"/>
  <c r="G10" i="21" l="1"/>
  <c r="G8" i="21"/>
  <c r="K267" i="145"/>
  <c r="K265" i="145" s="1"/>
  <c r="F11" i="19" s="1"/>
  <c r="K15" i="145"/>
  <c r="K390" i="145"/>
  <c r="K329" i="145"/>
  <c r="K16" i="145" l="1"/>
  <c r="F7" i="19" s="1"/>
  <c r="L7" i="19" s="1"/>
  <c r="H89" i="121"/>
  <c r="K89" i="121" s="1"/>
  <c r="R84" i="18" l="1"/>
  <c r="L84" i="18" s="1"/>
  <c r="S139" i="18" l="1"/>
  <c r="R119" i="18"/>
  <c r="L119" i="18" s="1"/>
  <c r="R117" i="18"/>
  <c r="L117" i="18" s="1"/>
  <c r="R108" i="18"/>
  <c r="L108" i="18" s="1"/>
  <c r="R94" i="18"/>
  <c r="L94" i="18" s="1"/>
  <c r="R83" i="18"/>
  <c r="L83" i="18" s="1"/>
  <c r="R80" i="18"/>
  <c r="L80" i="18" s="1"/>
  <c r="R65" i="18" l="1"/>
  <c r="L65" i="18" s="1"/>
  <c r="R55" i="18" l="1"/>
  <c r="L55" i="18" s="1"/>
  <c r="R128" i="18" l="1"/>
  <c r="L128" i="18" s="1"/>
  <c r="R123" i="18"/>
  <c r="L123" i="18" s="1"/>
  <c r="R120" i="18"/>
  <c r="L120" i="18" s="1"/>
  <c r="R113" i="18"/>
  <c r="L113" i="18" s="1"/>
  <c r="R110" i="18"/>
  <c r="L110" i="18" s="1"/>
  <c r="R107" i="18"/>
  <c r="L107" i="18" s="1"/>
  <c r="R105" i="18"/>
  <c r="L105" i="18" s="1"/>
  <c r="R99" i="18"/>
  <c r="L99" i="18" s="1"/>
  <c r="R87" i="18"/>
  <c r="L87" i="18" s="1"/>
  <c r="R75" i="18"/>
  <c r="L75" i="18" s="1"/>
  <c r="R71" i="18"/>
  <c r="L71" i="18" s="1"/>
  <c r="R53" i="18"/>
  <c r="L53" i="18" s="1"/>
  <c r="R42" i="18"/>
  <c r="L42" i="18" s="1"/>
  <c r="R37" i="18"/>
  <c r="L37" i="18" s="1"/>
  <c r="R17" i="18"/>
  <c r="L17" i="18" s="1"/>
  <c r="B9" i="21"/>
  <c r="B35" i="26" s="1"/>
  <c r="C45" i="121"/>
  <c r="B7" i="21"/>
  <c r="E12" i="121"/>
  <c r="F12" i="121" s="1"/>
  <c r="R38" i="18"/>
  <c r="L38" i="18" s="1"/>
  <c r="L8" i="18"/>
  <c r="M30" i="41"/>
  <c r="L30" i="41"/>
  <c r="M29" i="41"/>
  <c r="L29" i="41"/>
  <c r="F30" i="38"/>
  <c r="H30" i="38"/>
  <c r="M8" i="38"/>
  <c r="N8" i="38"/>
  <c r="M9" i="38"/>
  <c r="N9" i="38"/>
  <c r="M10" i="38"/>
  <c r="N10" i="38"/>
  <c r="M11" i="38"/>
  <c r="N11" i="38"/>
  <c r="M12" i="38"/>
  <c r="N12" i="38"/>
  <c r="M13" i="38"/>
  <c r="N13" i="38"/>
  <c r="M14" i="38"/>
  <c r="N14" i="38"/>
  <c r="M15" i="38"/>
  <c r="N15" i="38"/>
  <c r="M16" i="38"/>
  <c r="N16" i="38"/>
  <c r="M17" i="38"/>
  <c r="N17" i="38"/>
  <c r="M18" i="38"/>
  <c r="N18" i="38"/>
  <c r="M19" i="38"/>
  <c r="N19" i="38"/>
  <c r="E20" i="38"/>
  <c r="F20" i="38"/>
  <c r="G20" i="38"/>
  <c r="I21" i="38" s="1"/>
  <c r="C27" i="19" s="1"/>
  <c r="E21" i="38"/>
  <c r="G21" i="38"/>
  <c r="C30" i="38"/>
  <c r="H34" i="38"/>
  <c r="I34" i="38"/>
  <c r="H35" i="38"/>
  <c r="I35" i="38"/>
  <c r="H36" i="38"/>
  <c r="I36" i="38"/>
  <c r="H37" i="38"/>
  <c r="I37" i="38"/>
  <c r="H38" i="38"/>
  <c r="I38" i="38"/>
  <c r="H39" i="38"/>
  <c r="I39" i="38"/>
  <c r="H40" i="38"/>
  <c r="I40" i="38"/>
  <c r="H41" i="38"/>
  <c r="I41" i="38"/>
  <c r="H42" i="38"/>
  <c r="I42" i="38"/>
  <c r="H43" i="38"/>
  <c r="I43" i="38"/>
  <c r="H44" i="38"/>
  <c r="I44" i="38"/>
  <c r="H45" i="38"/>
  <c r="E46" i="38"/>
  <c r="F46" i="38"/>
  <c r="G46" i="38"/>
  <c r="E47" i="38"/>
  <c r="F47" i="38"/>
  <c r="G47" i="38"/>
  <c r="D70" i="121"/>
  <c r="D89" i="121" s="1"/>
  <c r="B43" i="26"/>
  <c r="B51" i="26"/>
  <c r="B60" i="26"/>
  <c r="B69" i="26"/>
  <c r="C63" i="121"/>
  <c r="R4" i="18"/>
  <c r="R6" i="18"/>
  <c r="L6" i="18" s="1"/>
  <c r="R7" i="18"/>
  <c r="L7" i="18" s="1"/>
  <c r="V8" i="18"/>
  <c r="R10" i="18"/>
  <c r="L10" i="18" s="1"/>
  <c r="R11" i="18"/>
  <c r="L11" i="18" s="1"/>
  <c r="R12" i="18"/>
  <c r="L12" i="18" s="1"/>
  <c r="R13" i="18"/>
  <c r="L13" i="18" s="1"/>
  <c r="R14" i="18"/>
  <c r="L14" i="18" s="1"/>
  <c r="R15" i="18"/>
  <c r="L15" i="18" s="1"/>
  <c r="R16" i="18"/>
  <c r="L16" i="18" s="1"/>
  <c r="R18" i="18"/>
  <c r="L18" i="18" s="1"/>
  <c r="R19" i="18"/>
  <c r="L19" i="18" s="1"/>
  <c r="R20" i="18"/>
  <c r="L20" i="18" s="1"/>
  <c r="L21" i="18"/>
  <c r="R22" i="18"/>
  <c r="L22" i="18" s="1"/>
  <c r="R25" i="18"/>
  <c r="L25" i="18" s="1"/>
  <c r="R26" i="18"/>
  <c r="L26" i="18" s="1"/>
  <c r="R27" i="18"/>
  <c r="L27" i="18" s="1"/>
  <c r="R30" i="18"/>
  <c r="L30" i="18" s="1"/>
  <c r="R31" i="18"/>
  <c r="L31" i="18" s="1"/>
  <c r="R32" i="18"/>
  <c r="L32" i="18" s="1"/>
  <c r="R33" i="18"/>
  <c r="L33" i="18" s="1"/>
  <c r="R34" i="18"/>
  <c r="L34" i="18" s="1"/>
  <c r="R35" i="18"/>
  <c r="L35" i="18" s="1"/>
  <c r="R41" i="18"/>
  <c r="L41" i="18" s="1"/>
  <c r="R44" i="18"/>
  <c r="L44" i="18" s="1"/>
  <c r="R46" i="18"/>
  <c r="L46" i="18" s="1"/>
  <c r="R56" i="18"/>
  <c r="L56" i="18" s="1"/>
  <c r="R57" i="18"/>
  <c r="L57" i="18" s="1"/>
  <c r="R58" i="18"/>
  <c r="L58" i="18" s="1"/>
  <c r="R59" i="18"/>
  <c r="L59" i="18" s="1"/>
  <c r="R60" i="18"/>
  <c r="L60" i="18" s="1"/>
  <c r="R61" i="18"/>
  <c r="L61" i="18" s="1"/>
  <c r="R66" i="18"/>
  <c r="L66" i="18" s="1"/>
  <c r="R67" i="18"/>
  <c r="L67" i="18" s="1"/>
  <c r="R70" i="18"/>
  <c r="L70" i="18" s="1"/>
  <c r="R73" i="18"/>
  <c r="L73" i="18" s="1"/>
  <c r="R76" i="18"/>
  <c r="L76" i="18" s="1"/>
  <c r="R78" i="18"/>
  <c r="L78" i="18" s="1"/>
  <c r="R85" i="18"/>
  <c r="L85" i="18" s="1"/>
  <c r="R86" i="18"/>
  <c r="L86" i="18" s="1"/>
  <c r="R88" i="18"/>
  <c r="L88" i="18" s="1"/>
  <c r="R90" i="18"/>
  <c r="L90" i="18" s="1"/>
  <c r="R91" i="18"/>
  <c r="L91" i="18" s="1"/>
  <c r="R92" i="18"/>
  <c r="L92" i="18" s="1"/>
  <c r="R95" i="18"/>
  <c r="L95" i="18" s="1"/>
  <c r="R98" i="18"/>
  <c r="L98" i="18" s="1"/>
  <c r="R100" i="18"/>
  <c r="L100" i="18" s="1"/>
  <c r="R101" i="18"/>
  <c r="L101" i="18" s="1"/>
  <c r="R102" i="18"/>
  <c r="L102" i="18" s="1"/>
  <c r="R104" i="18"/>
  <c r="L104" i="18" s="1"/>
  <c r="R109" i="18"/>
  <c r="L109" i="18" s="1"/>
  <c r="R111" i="18"/>
  <c r="L111" i="18" s="1"/>
  <c r="R112" i="18"/>
  <c r="L112" i="18" s="1"/>
  <c r="R115" i="18"/>
  <c r="L115" i="18" s="1"/>
  <c r="R121" i="18"/>
  <c r="L121" i="18" s="1"/>
  <c r="R124" i="18"/>
  <c r="L124" i="18" s="1"/>
  <c r="R125" i="18"/>
  <c r="L125" i="18" s="1"/>
  <c r="R126" i="18"/>
  <c r="L126" i="18" s="1"/>
  <c r="R127" i="18"/>
  <c r="L127" i="18" s="1"/>
  <c r="R129" i="18"/>
  <c r="L129" i="18" s="1"/>
  <c r="R131" i="18"/>
  <c r="S131" i="18"/>
  <c r="I132" i="18"/>
  <c r="I168" i="18"/>
  <c r="C9" i="42"/>
  <c r="F9" i="42" s="1"/>
  <c r="L9" i="42"/>
  <c r="O9" i="42" s="1"/>
  <c r="C10" i="42"/>
  <c r="F10" i="42" s="1"/>
  <c r="L10" i="42"/>
  <c r="O10" i="42" s="1"/>
  <c r="C11" i="42"/>
  <c r="F11" i="42" s="1"/>
  <c r="L11" i="42"/>
  <c r="O11" i="42" s="1"/>
  <c r="C12" i="42"/>
  <c r="F12" i="42" s="1"/>
  <c r="L12" i="42"/>
  <c r="O12" i="42" s="1"/>
  <c r="C13" i="42"/>
  <c r="F13" i="42" s="1"/>
  <c r="L13" i="42"/>
  <c r="O13" i="42" s="1"/>
  <c r="C14" i="42"/>
  <c r="F14" i="42" s="1"/>
  <c r="L14" i="42"/>
  <c r="O14" i="42" s="1"/>
  <c r="C15" i="42"/>
  <c r="F15" i="42" s="1"/>
  <c r="L15" i="42"/>
  <c r="O15" i="42" s="1"/>
  <c r="C16" i="42"/>
  <c r="F16" i="42" s="1"/>
  <c r="L16" i="42"/>
  <c r="O16" i="42" s="1"/>
  <c r="C17" i="42"/>
  <c r="F17" i="42" s="1"/>
  <c r="L17" i="42"/>
  <c r="O17" i="42" s="1"/>
  <c r="C18" i="42"/>
  <c r="F18" i="42" s="1"/>
  <c r="L18" i="42"/>
  <c r="O18" i="42" s="1"/>
  <c r="C19" i="42"/>
  <c r="F19" i="42" s="1"/>
  <c r="L19" i="42"/>
  <c r="O19" i="42" s="1"/>
  <c r="C20" i="42"/>
  <c r="F20" i="42" s="1"/>
  <c r="L20" i="42"/>
  <c r="O20" i="42" s="1"/>
  <c r="F4" i="4"/>
  <c r="F6" i="4"/>
  <c r="F33" i="138"/>
  <c r="E3" i="65" s="1"/>
  <c r="L5" i="38"/>
  <c r="X16" i="18" l="1"/>
  <c r="I114" i="18"/>
  <c r="I118" i="18"/>
  <c r="I106" i="18"/>
  <c r="I47" i="18"/>
  <c r="I69" i="18"/>
  <c r="I45" i="18"/>
  <c r="I52" i="18"/>
  <c r="I96" i="18"/>
  <c r="I51" i="18"/>
  <c r="I74" i="18"/>
  <c r="I89" i="18"/>
  <c r="I77" i="18"/>
  <c r="I79" i="18"/>
  <c r="I43" i="18"/>
  <c r="I23" i="18"/>
  <c r="I24" i="18"/>
  <c r="I29" i="18"/>
  <c r="I36" i="18"/>
  <c r="I47" i="38"/>
  <c r="B22" i="41"/>
  <c r="K28" i="41" s="1"/>
  <c r="K30" i="41" s="1"/>
  <c r="Y16" i="18"/>
  <c r="G35" i="184"/>
  <c r="E71" i="145"/>
  <c r="H46" i="184"/>
  <c r="I152" i="18"/>
  <c r="I9" i="18"/>
  <c r="I178" i="18"/>
  <c r="I67" i="18"/>
  <c r="I20" i="18"/>
  <c r="I11" i="18"/>
  <c r="I125" i="18"/>
  <c r="I102" i="18"/>
  <c r="I88" i="18"/>
  <c r="I150" i="18"/>
  <c r="I62" i="18"/>
  <c r="I93" i="18"/>
  <c r="I68" i="18"/>
  <c r="I82" i="18"/>
  <c r="I49" i="18"/>
  <c r="I72" i="18"/>
  <c r="I81" i="18"/>
  <c r="I50" i="18"/>
  <c r="I54" i="18"/>
  <c r="I122" i="18"/>
  <c r="I116" i="18"/>
  <c r="I103" i="18"/>
  <c r="I160" i="18"/>
  <c r="I31" i="18"/>
  <c r="I143" i="18"/>
  <c r="I188" i="18"/>
  <c r="I186" i="18"/>
  <c r="I180" i="18"/>
  <c r="I175" i="18"/>
  <c r="I170" i="18"/>
  <c r="I166" i="18"/>
  <c r="I154" i="18"/>
  <c r="I149" i="18"/>
  <c r="I145" i="18"/>
  <c r="I141" i="18"/>
  <c r="I135" i="18"/>
  <c r="I127" i="18"/>
  <c r="I121" i="18"/>
  <c r="I109" i="18"/>
  <c r="I100" i="18"/>
  <c r="I91" i="18"/>
  <c r="I85" i="18"/>
  <c r="I70" i="18"/>
  <c r="I61" i="18"/>
  <c r="I57" i="18"/>
  <c r="I44" i="18"/>
  <c r="I33" i="18"/>
  <c r="I27" i="18"/>
  <c r="I22" i="18"/>
  <c r="I18" i="18"/>
  <c r="I13" i="18"/>
  <c r="I187" i="18"/>
  <c r="I177" i="18"/>
  <c r="I167" i="18"/>
  <c r="I159" i="18"/>
  <c r="I151" i="18"/>
  <c r="I142" i="18"/>
  <c r="I124" i="18"/>
  <c r="I101" i="18"/>
  <c r="I86" i="18"/>
  <c r="I66" i="18"/>
  <c r="I46" i="18"/>
  <c r="I30" i="18"/>
  <c r="I19" i="18"/>
  <c r="B11" i="41"/>
  <c r="I184" i="18"/>
  <c r="I174" i="18"/>
  <c r="I165" i="18"/>
  <c r="I157" i="18"/>
  <c r="I148" i="18"/>
  <c r="I131" i="18"/>
  <c r="I115" i="18"/>
  <c r="I98" i="18"/>
  <c r="I78" i="18"/>
  <c r="I60" i="18"/>
  <c r="I41" i="18"/>
  <c r="I26" i="18"/>
  <c r="I16" i="18"/>
  <c r="I182" i="18"/>
  <c r="I173" i="18"/>
  <c r="I164" i="18"/>
  <c r="I156" i="18"/>
  <c r="I139" i="18"/>
  <c r="I130" i="18"/>
  <c r="I112" i="18"/>
  <c r="I95" i="18"/>
  <c r="I76" i="18"/>
  <c r="I59" i="18"/>
  <c r="I35" i="18"/>
  <c r="I25" i="18"/>
  <c r="I15" i="18"/>
  <c r="I181" i="18"/>
  <c r="I171" i="18"/>
  <c r="I163" i="18"/>
  <c r="I155" i="18"/>
  <c r="I146" i="18"/>
  <c r="I138" i="18"/>
  <c r="I129" i="18"/>
  <c r="I111" i="18"/>
  <c r="I92" i="18"/>
  <c r="I73" i="18"/>
  <c r="I58" i="18"/>
  <c r="I34" i="18"/>
  <c r="I14" i="18"/>
  <c r="I179" i="18"/>
  <c r="I169" i="18"/>
  <c r="I161" i="18"/>
  <c r="I153" i="18"/>
  <c r="I144" i="18"/>
  <c r="I126" i="18"/>
  <c r="I104" i="18"/>
  <c r="I90" i="18"/>
  <c r="I56" i="18"/>
  <c r="I32" i="18"/>
  <c r="I21" i="18"/>
  <c r="I12" i="18"/>
  <c r="I97" i="18"/>
  <c r="I64" i="18"/>
  <c r="I63" i="18"/>
  <c r="I28" i="18"/>
  <c r="I39" i="18"/>
  <c r="I48" i="18"/>
  <c r="I40" i="18"/>
  <c r="I8" i="18"/>
  <c r="I7" i="18"/>
  <c r="F5" i="4"/>
  <c r="I37" i="18"/>
  <c r="L11" i="19"/>
  <c r="I136" i="18"/>
  <c r="I137" i="18"/>
  <c r="I134" i="18"/>
  <c r="I84" i="18"/>
  <c r="I83" i="18"/>
  <c r="I94" i="18"/>
  <c r="I108" i="18"/>
  <c r="I117" i="18"/>
  <c r="I119" i="18"/>
  <c r="I80" i="18"/>
  <c r="I65" i="18"/>
  <c r="I55" i="18"/>
  <c r="C25" i="121"/>
  <c r="D3" i="184" s="1"/>
  <c r="B8" i="21"/>
  <c r="B27" i="26" s="1"/>
  <c r="X12" i="18"/>
  <c r="X14" i="18"/>
  <c r="I71" i="18"/>
  <c r="D26" i="173"/>
  <c r="L47" i="180" s="1"/>
  <c r="L22" i="42"/>
  <c r="L21" i="42"/>
  <c r="L27" i="42" s="1"/>
  <c r="I113" i="18"/>
  <c r="I128" i="18"/>
  <c r="C22" i="42"/>
  <c r="I38" i="18"/>
  <c r="I10" i="18"/>
  <c r="X13" i="18"/>
  <c r="L9" i="19"/>
  <c r="H52" i="121"/>
  <c r="K52" i="121" s="1"/>
  <c r="I147" i="18"/>
  <c r="I140" i="18"/>
  <c r="I185" i="18"/>
  <c r="I176" i="18"/>
  <c r="I133" i="18"/>
  <c r="I158" i="18"/>
  <c r="I162" i="18"/>
  <c r="B6" i="21"/>
  <c r="C5" i="121"/>
  <c r="D3" i="183" s="1"/>
  <c r="I99" i="18"/>
  <c r="I110" i="18"/>
  <c r="I75" i="18"/>
  <c r="I105" i="18"/>
  <c r="I42" i="18"/>
  <c r="I172" i="18"/>
  <c r="H21" i="38"/>
  <c r="I107" i="18"/>
  <c r="I120" i="18"/>
  <c r="H47" i="38"/>
  <c r="I6" i="18"/>
  <c r="I53" i="18"/>
  <c r="I87" i="18"/>
  <c r="I183" i="18"/>
  <c r="C21" i="42"/>
  <c r="C27" i="42" s="1"/>
  <c r="I17" i="18"/>
  <c r="I123" i="18"/>
  <c r="Z14" i="18" l="1"/>
  <c r="C9" i="157" s="1"/>
  <c r="Y14" i="18"/>
  <c r="AA14" i="18" s="1"/>
  <c r="Y13" i="18"/>
  <c r="AA13" i="18" s="1"/>
  <c r="Z13" i="18"/>
  <c r="C8" i="157" s="1"/>
  <c r="Z12" i="18"/>
  <c r="C7" i="157" s="1"/>
  <c r="Y12" i="18"/>
  <c r="X15" i="18"/>
  <c r="Z15" i="18" s="1"/>
  <c r="C10" i="157" s="1"/>
  <c r="H45" i="184"/>
  <c r="L113" i="145"/>
  <c r="H47" i="184" s="1"/>
  <c r="H48" i="184" s="1"/>
  <c r="K77" i="145"/>
  <c r="L175" i="180"/>
  <c r="L17" i="180"/>
  <c r="L113" i="180"/>
  <c r="L18" i="180"/>
  <c r="L53" i="180"/>
  <c r="B18" i="41"/>
  <c r="B7" i="171" s="1"/>
  <c r="B7" i="157"/>
  <c r="J28" i="41"/>
  <c r="J30" i="41" s="1"/>
  <c r="B20" i="41"/>
  <c r="B9" i="171" s="1"/>
  <c r="B9" i="157"/>
  <c r="B8" i="157"/>
  <c r="L296" i="145"/>
  <c r="L233" i="145"/>
  <c r="L239" i="145" s="1"/>
  <c r="L171" i="145"/>
  <c r="L362" i="145"/>
  <c r="L421" i="145"/>
  <c r="B19" i="41"/>
  <c r="B8" i="171" s="1"/>
  <c r="U19" i="42"/>
  <c r="U11" i="42"/>
  <c r="U20" i="42"/>
  <c r="L10" i="19"/>
  <c r="H70" i="121"/>
  <c r="K70" i="121" s="1"/>
  <c r="E52" i="121"/>
  <c r="F52" i="121" s="1"/>
  <c r="V17" i="42"/>
  <c r="V15" i="42"/>
  <c r="V18" i="42"/>
  <c r="V11" i="42"/>
  <c r="V13" i="42"/>
  <c r="V14" i="42"/>
  <c r="M18" i="19"/>
  <c r="AA12" i="18" l="1"/>
  <c r="Y15" i="18"/>
  <c r="AA15" i="18" s="1"/>
  <c r="Z16" i="18"/>
  <c r="K78" i="145"/>
  <c r="K79" i="145" s="1"/>
  <c r="F8" i="19" s="1"/>
  <c r="H32" i="121" s="1"/>
  <c r="K32" i="121" s="1"/>
  <c r="L32" i="121" s="1"/>
  <c r="L16" i="180"/>
  <c r="H6" i="173" s="1"/>
  <c r="L83" i="180"/>
  <c r="L119" i="180"/>
  <c r="L84" i="180"/>
  <c r="L181" i="180"/>
  <c r="L145" i="180"/>
  <c r="L146" i="180"/>
  <c r="B8" i="41"/>
  <c r="G8" i="171"/>
  <c r="C18" i="41"/>
  <c r="C7" i="171" s="1"/>
  <c r="B7" i="41"/>
  <c r="G7" i="171" s="1"/>
  <c r="K9" i="41"/>
  <c r="B9" i="41"/>
  <c r="K7" i="41"/>
  <c r="G7" i="157"/>
  <c r="G9" i="157"/>
  <c r="C20" i="41"/>
  <c r="C9" i="171" s="1"/>
  <c r="G8" i="157"/>
  <c r="L331" i="145"/>
  <c r="L368" i="145"/>
  <c r="L330" i="145"/>
  <c r="L142" i="145"/>
  <c r="L203" i="145"/>
  <c r="L143" i="145"/>
  <c r="L204" i="145"/>
  <c r="L177" i="145"/>
  <c r="L391" i="145"/>
  <c r="L426" i="145"/>
  <c r="L392" i="145"/>
  <c r="L77" i="145"/>
  <c r="L114" i="145"/>
  <c r="L78" i="145"/>
  <c r="L14" i="145"/>
  <c r="L49" i="145"/>
  <c r="L15" i="145"/>
  <c r="L266" i="145"/>
  <c r="L267" i="145"/>
  <c r="L302" i="145"/>
  <c r="U10" i="42"/>
  <c r="H12" i="121"/>
  <c r="K12" i="121" s="1"/>
  <c r="L12" i="121" s="1"/>
  <c r="U17" i="42"/>
  <c r="U15" i="42"/>
  <c r="U13" i="42"/>
  <c r="V10" i="42"/>
  <c r="U14" i="42"/>
  <c r="U16" i="42"/>
  <c r="U18" i="42"/>
  <c r="V19" i="42"/>
  <c r="V12" i="42"/>
  <c r="V20" i="42"/>
  <c r="V16" i="42"/>
  <c r="U12" i="42"/>
  <c r="K8" i="41"/>
  <c r="B21" i="41"/>
  <c r="B10" i="171" s="1"/>
  <c r="C19" i="41"/>
  <c r="C8" i="171" s="1"/>
  <c r="AA16" i="18" l="1"/>
  <c r="F18" i="19"/>
  <c r="L8" i="19"/>
  <c r="L18" i="19" s="1"/>
  <c r="G8" i="37" s="1"/>
  <c r="D5" i="137" s="1"/>
  <c r="G5" i="137"/>
  <c r="K20" i="180"/>
  <c r="L144" i="180"/>
  <c r="O6" i="173"/>
  <c r="H8" i="173"/>
  <c r="O8" i="173" s="1"/>
  <c r="L82" i="180"/>
  <c r="J8" i="41"/>
  <c r="C8" i="41"/>
  <c r="L8" i="41" s="1"/>
  <c r="J7" i="41"/>
  <c r="C7" i="41"/>
  <c r="M7" i="41"/>
  <c r="G9" i="171"/>
  <c r="J9" i="41"/>
  <c r="C9" i="41"/>
  <c r="B10" i="41"/>
  <c r="M9" i="41"/>
  <c r="L79" i="145"/>
  <c r="L16" i="145"/>
  <c r="L390" i="145"/>
  <c r="K394" i="145" s="1"/>
  <c r="L265" i="145"/>
  <c r="K269" i="145" s="1"/>
  <c r="L141" i="145"/>
  <c r="K145" i="145" s="1"/>
  <c r="L202" i="145"/>
  <c r="L329" i="145"/>
  <c r="K333" i="145" s="1"/>
  <c r="K22" i="42"/>
  <c r="B22" i="42"/>
  <c r="M8" i="41"/>
  <c r="K10" i="41"/>
  <c r="K11" i="41" s="1"/>
  <c r="C21" i="41"/>
  <c r="M10" i="41" l="1"/>
  <c r="C10" i="171"/>
  <c r="L7" i="41"/>
  <c r="K86" i="180"/>
  <c r="H9" i="173"/>
  <c r="K148" i="180"/>
  <c r="H12" i="173"/>
  <c r="C10" i="41"/>
  <c r="J10" i="41"/>
  <c r="J11" i="41" s="1"/>
  <c r="L9" i="41"/>
  <c r="K81" i="145"/>
  <c r="G8" i="19"/>
  <c r="I32" i="121" s="1"/>
  <c r="K18" i="145"/>
  <c r="G7" i="19"/>
  <c r="N7" i="19" s="1"/>
  <c r="G11" i="19"/>
  <c r="I89" i="121" s="1"/>
  <c r="L89" i="121" s="1"/>
  <c r="G9" i="19"/>
  <c r="G10" i="19"/>
  <c r="I70" i="121" s="1"/>
  <c r="L70" i="121" s="1"/>
  <c r="K206" i="145"/>
  <c r="U9" i="42"/>
  <c r="F22" i="42"/>
  <c r="V9" i="42"/>
  <c r="O22" i="42"/>
  <c r="C22" i="41"/>
  <c r="M11" i="41" s="1"/>
  <c r="L10" i="41" l="1"/>
  <c r="H14" i="173"/>
  <c r="O14" i="173" s="1"/>
  <c r="O12" i="173"/>
  <c r="O9" i="173"/>
  <c r="H11" i="173"/>
  <c r="O11" i="173" s="1"/>
  <c r="C11" i="41"/>
  <c r="N11" i="19"/>
  <c r="I12" i="121"/>
  <c r="N10" i="19"/>
  <c r="I52" i="121"/>
  <c r="L52" i="121" s="1"/>
  <c r="N9" i="19"/>
  <c r="G18" i="19"/>
  <c r="N18" i="19" s="1"/>
  <c r="T13" i="158"/>
  <c r="N7" i="158"/>
  <c r="B10" i="157"/>
  <c r="L11" i="41" l="1"/>
  <c r="C11" i="171"/>
  <c r="G10" i="171"/>
  <c r="G11" i="171" s="1"/>
  <c r="G10" i="157"/>
  <c r="G11" i="157" s="1"/>
  <c r="C11" i="157" l="1"/>
</calcChain>
</file>

<file path=xl/comments1.xml><?xml version="1.0" encoding="utf-8"?>
<comments xmlns="http://schemas.openxmlformats.org/spreadsheetml/2006/main">
  <authors>
    <author>user</author>
  </authors>
  <commentList>
    <comment ref="L3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กำหนดให้ค่าเฉลี่ยเป็นค่า ตันความเย็นรวม = กำลังไฟฟ้ารวม (1TR = 1kW)</t>
        </r>
      </text>
    </comment>
  </commentList>
</comments>
</file>

<file path=xl/comments2.xml><?xml version="1.0" encoding="utf-8"?>
<comments xmlns="http://schemas.openxmlformats.org/spreadsheetml/2006/main">
  <authors>
    <author>DELL</author>
  </authors>
  <commentList>
    <comment ref="L12" authorId="0" shapeId="0">
      <text>
        <r>
          <rPr>
            <b/>
            <sz val="9"/>
            <color indexed="81"/>
            <rFont val="Tahoma"/>
            <charset val="222"/>
          </rPr>
          <t>DELL:</t>
        </r>
        <r>
          <rPr>
            <sz val="9"/>
            <color indexed="81"/>
            <rFont val="Tahoma"/>
            <charset val="222"/>
          </rPr>
          <t xml:space="preserve">
ต้องใช้ค่าไฟฟ้าเฉลี่ยของปีดำเนินการ
</t>
        </r>
      </text>
    </comment>
  </commentList>
</comments>
</file>

<file path=xl/sharedStrings.xml><?xml version="1.0" encoding="utf-8"?>
<sst xmlns="http://schemas.openxmlformats.org/spreadsheetml/2006/main" count="4639" uniqueCount="1418">
  <si>
    <t>(1)  พื้นที่ใช้สอยสำหรับโรงแรม ได้แก่ ส่วนบริการห้องพัก พื้นที่ส่วนสาธารณะ ส่วนบริการด้านหน้า และส่วนบริการด้านหลัง</t>
  </si>
  <si>
    <t>หมายเหตุ  :</t>
  </si>
  <si>
    <t>การกำหนดเป้าหมาย</t>
  </si>
  <si>
    <t>ข้าพเจ้าในฐานะผู้รับผิดชอบด้านพลังงานของอาคารควบคุม ขอรับรองว่าได้ดำเนินการจัดการพลังงาน</t>
  </si>
  <si>
    <t>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</si>
  <si>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>ค่าเป้าหมาย</t>
  </si>
  <si>
    <t>ร้อยละที่ลดลงของปริมาณพลังงานที่ใช้เดิม</t>
  </si>
  <si>
    <t>ระดับของค่าการใช้พลังงานต่อหน่วยบริการ</t>
  </si>
  <si>
    <t>หมายเหตุ : ในการกำหนดเป้าหมายการอนุรักษ์พลังงาน ให้เลือกดำเนินการอย่างใดอย่างหนึ่ง</t>
  </si>
  <si>
    <t>คณะทำงานด้านการจัดการพลังงานได้ดำเนินการติดตามความก้าวหน้าของการปฏิบัติตามมาตรการและแผน</t>
  </si>
  <si>
    <t>อนุรักษ์พลังงนที่กำหนดไว้ โดยผลการดำเนินการสรุปได้ดังต่อไปนี้</t>
  </si>
  <si>
    <t xml:space="preserve"> ในกรณีไม่มีค่าความร้อนสูงจากผู้จำหน่าย ให้อ้างอิงค่าความร้อนเฉลี่ยตามที่กรมพัฒนาพลังงานทดแทนและอนุรักษ์พลังงานกำหนด</t>
  </si>
  <si>
    <t>เป็นผู้ได้รับประกาศนียบัตรวิชาชีพชั้นสูงและมีประสบการณ์การทำงานในอาคารอย่างน้อยสามปีโดยมีผลงานด้านการอนุรักษ์</t>
  </si>
  <si>
    <t>เป็นผู้ได้รับปริญญาทางวิศวกรรมศาสตร์  หรือทางวิทยาศาสตร์ โดยมีผลงานด้านการอนุรักษ์พลังงานตามการรับรองของเจ้าของอาคารควบคุม</t>
  </si>
  <si>
    <t>วิธีการเผยแพร่คณะทำงานด้านการจัดการพลังงาน</t>
  </si>
  <si>
    <t>มีการประสานงานระหว่างผู้รับผิดชอบด้านพลังงาน และทีมงานทุก ระดับอย่าง สม่ำเสมอ</t>
  </si>
  <si>
    <t>ค่าการใช้พลังงานจำเพาะ (SEC) =ปริมาณพลังงานไฟฟ้า (กิโลวัตต์-ชั่วโมง) x 3.6 (เมกะจูล/กิโลวัตต์-ชั่วโมง)+ปริมาณพลังงานความร้อน (เมกะจูล)</t>
  </si>
  <si>
    <t>ค่าประสิทธิภาพหรือสมรรถนะ</t>
  </si>
  <si>
    <t>(ข) การประเมินระดับการบริการ</t>
  </si>
  <si>
    <t>ประเภทอาคาร</t>
  </si>
  <si>
    <t>แจ้งผลการใช้พลังงานจากมิเตอร์ย่อยให้แต่ละฝ่ายทราบ แต่ไม่มีการแจ้งถึงผลการประหยัด</t>
  </si>
  <si>
    <t xml:space="preserve">           สถานศึกษา</t>
  </si>
  <si>
    <t>เพื่อแสดงเจตจำนงและความมุ่งมั่นในการดำเนินการด้านการอนุรักษ์พลังงาน อาคารควบคุมได้กำหนด</t>
  </si>
  <si>
    <t>นโยบายอนุรักษ์พลังงานตามวัตถุประสงค์และเป้าหมายการอนุรักษ์พลังงาน ซึ่งสอดคล้องกับสถานภาพการใช้</t>
  </si>
  <si>
    <t>พลังงานและเหมาะสมกับอาคารควบคุม ดังต่อไปนี้</t>
  </si>
  <si>
    <t>หมายเหตุ :</t>
  </si>
  <si>
    <t>หมายเหตุ : *เฉพาะเครื่องปรับอากาศแบบแยกส่วน</t>
  </si>
  <si>
    <t>ชื่อนิติบุคคล :</t>
  </si>
  <si>
    <t>ของอาคารควบคุม</t>
  </si>
  <si>
    <t xml:space="preserve">     การจัดการพลังงานให้เป็นไปตามที่กฎกระทรวงกำหนดทุกประการ</t>
  </si>
  <si>
    <t>ข้าพเจ้าในฐานะประธานคณะทำงานด้านการจัดการพลังงานของอาคารควบคุม ขอรับรองว่าได้ดำเนิน</t>
  </si>
  <si>
    <t xml:space="preserve">                    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</si>
  <si>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 xml:space="preserve">   เป็นไปตามที่กฎกระทรวงกำหนดทุกประการ</t>
  </si>
  <si>
    <t>ภาคผนวก</t>
  </si>
  <si>
    <t>ผู้รับผิดชอบด้านพลังงานสามัญ</t>
  </si>
  <si>
    <t>ผู้รับผิดชอบด้านพลังงานอาวุโส</t>
  </si>
  <si>
    <t>1.1 โครงสร้างคณะทำงานด้านการจัดการพลังงาน</t>
  </si>
  <si>
    <t>1.2  การแต่งตั้งคณะทำงานด้านการจัดการพลังงาน และอำนาจหน้าทึ่ความรับผิดชอบ</t>
  </si>
  <si>
    <t>(ใส่เอกสารการเผยแพร่คณะทำงานฯ วิธีการที่ 1)</t>
  </si>
  <si>
    <t>ผลการประเมินสถานภาพการจัดการพลังงานเบื้องต้น</t>
  </si>
  <si>
    <t xml:space="preserve">       เพื่อให้พนักงานทุกคนรับทราบและปฏิบัติตามนโยบายอนุรักษ์พลังงานของอาคารควบคุม จึงได้ดำเนินการ</t>
  </si>
  <si>
    <t xml:space="preserve">        วิธีการเผยแพร่นโยบายอนุรักษ์พลังงาน             </t>
  </si>
  <si>
    <t>การใช้พลังงานเชื้อเพลิงผลิตไฟฟ้า</t>
  </si>
  <si>
    <t xml:space="preserve">                        สัดส่วนการใช้พลังงานไฟฟ้า</t>
  </si>
  <si>
    <t xml:space="preserve">                        สัดส่วนการใช้พลังงานความร้อน</t>
  </si>
  <si>
    <t>หมายเหตุ : ให้ดำเนินการบันทึกเฉพาะเครื่องจักร/อุปกรณ์หลักที่มีนัยสำคัญ</t>
  </si>
  <si>
    <t>อายุการใช้งาน (ปี)</t>
  </si>
  <si>
    <t>ปริมาณการใช้
พลังงานไฟฟ้า
(กิโลวัตต์-ชั่วโมง/ปี)</t>
  </si>
  <si>
    <t>ปริมาณการ
ใช้พลังงานความร้อน
(เมกะจูล/ปี)</t>
  </si>
  <si>
    <t>สัดส่วนการ
ใช้พลังงาน
ในระบบ</t>
  </si>
  <si>
    <t>หมายเหตุ : ผู้รับผิดชอบ หมายถึง บุคคลที่รับผิดชอบมาตรการ</t>
  </si>
  <si>
    <t>หมายเหตุ : ผู้รับผิดชอบ หมายถึง บุคคลที่รับผิดชอบหลักสูตร/กิจกรรม</t>
  </si>
  <si>
    <t>การแต่งตั้งคณะผู้ตรวจประเมินการจัดการพลังงานภายในองค์กร</t>
  </si>
  <si>
    <t xml:space="preserve">     วิธีการเผยแพร่คณะผู้ตรวจประเมินการจัดการพลังงานภายในองค์กร</t>
  </si>
  <si>
    <t>8.1 การทบทวนการดำเนินงานการจัดการพลังงาน</t>
  </si>
  <si>
    <t>8.2 การเผยแพร่ผลการทบทวน วิเคราะห์ และแก้ไขข้อบกพร่องของการจัดการพลังงาน</t>
  </si>
  <si>
    <t xml:space="preserve">               </t>
  </si>
  <si>
    <t>ชื่ออาคารควบคุม :</t>
  </si>
  <si>
    <t>TSIC - ID :</t>
  </si>
  <si>
    <t xml:space="preserve">      เพื่อให้พนักงานทุกคนรับทราบ คำสั่งแต่งตั้งคณะทำงานด้านการจัดการพลังงาน โดยอาคารได้ดำเนินการเผยแพร่และดำเนินการดังต่อไปนี้</t>
  </si>
  <si>
    <t xml:space="preserve">    ตารางด้านบนได้</t>
  </si>
  <si>
    <t>3. การประเมินสถานภาพการจัดการพลังงานในภาพรวมของอาคารควบคุม หากทางอาคารมีวิธีการอื่นที่เหมาะสมกว่า ก็สามารถนำมาใช้แทน</t>
  </si>
  <si>
    <t>ใช้งานจริง</t>
  </si>
  <si>
    <t>การกำหนดเป้าหมายและแผนอนุรักษ์พลังงาน และแผนการฝึกอบรมและกิจกรรมเพื่อ</t>
  </si>
  <si>
    <t>ส่งเสริมการอนุรักษ์พลังงาน</t>
  </si>
  <si>
    <t>5.1 การกำหนดเป้าหมายและแผนอนุรักษ์พลังงาน กรณีมี 1 บริการ</t>
  </si>
  <si>
    <t xml:space="preserve">     เป้าหมายการอนุรักษ์พลังงาน กรณีมี 1 บริการ</t>
  </si>
  <si>
    <t xml:space="preserve">     เป้าหมายการอนุรักษ์พลังงาน กรณีมีหลายบริการ</t>
  </si>
  <si>
    <t>5.2 แผนการฝึกอบรม และกิจกรรมเพื่อส่งเสริมการอนุรักษ์พลังงาน</t>
  </si>
  <si>
    <t xml:space="preserve">     วิธีการเผยแพร่แผนฝึกอบรมและกิจกรรมเพื่อส่งเสริมการอนุรักษ์พลังงาน</t>
  </si>
  <si>
    <t>5.3 การเผยแพร่แผนฝึกอบรมและกิจกรรมเพื่อส่งเสริมการอนุรักษ์พลังงาน</t>
  </si>
  <si>
    <t xml:space="preserve">      เพื่อให้พนักงานทุกคนรับทราบและเข้าร่วมดำเนินการตามแผนฝึกอบรมและกิจกรรมเพื่อส่งเสริมการอนุรักษ์พลังงานขององค์กร โดยอาคารได้ดำเนินการเผยแพร่และดำเนินการดังต่อไปนี้</t>
  </si>
  <si>
    <t xml:space="preserve">          การปฏิบัติตามเป้าหมายและแผนอนุรักษ์พลังงาน และแผนการฝึกอบรม</t>
  </si>
  <si>
    <t xml:space="preserve">          และกิจกรรมเพื่อส่งเสริมการอนุรักษ์พลังงาน</t>
  </si>
  <si>
    <t xml:space="preserve"> เพื่อให้พนักงานทุกคนรับทราบ คำสั่งแต่งตั้งคณะผู้ตรวจประเมินการจัดการพลังงานภายในองค์กร 
โดยอาคารได้ดำเนินการเผยแพร่และดำเนินการดังต่อไปนี้</t>
  </si>
  <si>
    <t xml:space="preserve"> แบบประเมินการใช้พลังงานในเครื่องจักร/อุปกรณ์หลัก</t>
  </si>
  <si>
    <t>เครื่องจักร/อุปกรณ์หลัก</t>
  </si>
  <si>
    <t>ประเภทพลังงาน</t>
  </si>
  <si>
    <t xml:space="preserve">(1) ปริมาณการใช้พลังงาน </t>
  </si>
  <si>
    <t xml:space="preserve">(2) ชั่วโมงการใช้งาน </t>
  </si>
  <si>
    <t xml:space="preserve">(3) ศักยภาพการปรับปรุง </t>
  </si>
  <si>
    <t>คะแนนรวม  (1) x (2) x (3)</t>
  </si>
  <si>
    <t>ลำดับความสำคัญ</t>
  </si>
  <si>
    <t>น้อยที่สุด  (1 คะแนน)</t>
  </si>
  <si>
    <t>น้อย         (2 คะแนน)</t>
  </si>
  <si>
    <t>ปานกลาง (3 คะแนน)</t>
  </si>
  <si>
    <t>มาก          (4 คะแนน)</t>
  </si>
  <si>
    <t>มากที่สุด   (5 คะแนน)</t>
  </si>
  <si>
    <t>1. เครื่องจักร/อุปกรณ์หลัก ที่มีคะแนนรวมมาก ถือว่ามีความสำคัญในการนำไปกำหนดเป็นมาตรการอนุรักษ์พลังงาน</t>
  </si>
  <si>
    <t xml:space="preserve">                 </t>
  </si>
  <si>
    <t xml:space="preserve">2.  กรณีมีหลายแผนกให้เพิ่มตารางตามจำนวนแผนกที่มีการใช้พลังงาน  </t>
  </si>
  <si>
    <t>การค้นหาการใช้พลังงานที่มีนัยสำคัญในเครื่องจักร/อุปกรณ์หลัก อาคารควบคุมได้ดำเนินการโดยการ</t>
  </si>
  <si>
    <t>3.  แนวทางนี้เป็นข้อแนะนำเท่านั้น ท่านสามารถใช้วิธีการอื่นในการประเมินที่มีค่านี้ได้ เช่น การตรวจวัด การใช้งานจริง</t>
  </si>
  <si>
    <t>หมายเหตุ : กรณีมีวิธีการเผยแพร่มากกว่า 2 วิธีการ อาคารสามารถเพิ่มจำนวนการแสดงเอกสาร หลักฐานรูปภาพต่างๆ เพิ่มเติม</t>
  </si>
  <si>
    <t>ลงชื่อ....................................................................</t>
  </si>
  <si>
    <t>6.</t>
  </si>
  <si>
    <t>7.</t>
  </si>
  <si>
    <t>8.</t>
  </si>
  <si>
    <t>9.</t>
  </si>
  <si>
    <t>ข้อมูลปริมาณการใช้พลังงาน ชั่วโมงการทำงาน และวิเคราะห์หาค่าประสิทธิภาพและการสูญเสียพลังงานในแต่ละเครื่องจักร/</t>
  </si>
  <si>
    <t>อุปกรณ์หลักที่มีการใช้ในอาคารควบคุม ซึ่งมีผลสรุปได้ดังนี้</t>
  </si>
  <si>
    <t>อาคารควบคุมได้กำหนดเป้าหมายและแผนอนุรักษ์พลังงาน โดยมีรายละเอียดการดำเนินการดังต่อไปนี้</t>
  </si>
  <si>
    <t>หมายเหตุ : กรณีมีวิธีการเผยแพร่มากกว่า 2 วิธีการ โรงงานสามารถเพิ่มจำนวนการแสดงเอกสาร หลักฐานรูปภาพต่างๆ เพิ่มเติม</t>
  </si>
  <si>
    <t xml:space="preserve">          เพื่อให้พนักงานทุกคนรับทราบและติดตามผลการทบทวนวิเคราะห์ และแก้ไขข้อบกพร่องของการจัดการพลังงานขององค์กร โดยอาคารได้ดำเนินการเผยแพร่และดำเนินการดังต่อไปนี้</t>
  </si>
  <si>
    <t xml:space="preserve">          วิธีการเผยแพร่ผลการทบทวน วิเคราะห์ และแก้ไขข้อบกพร่องของการจัดการพลังงาน</t>
  </si>
  <si>
    <t xml:space="preserve">           หลักฐานหรือเอกสารต่างๆ ที่แสดงถึงการเผยแพร่ผลการทบทวน วิเคราะห์ และแก้ไขข้อบกพร่องของการจัดการ</t>
  </si>
  <si>
    <t>พลังงานให้กับพนักงานในองค์กรได้รับทราบอย่างทั่วถึง</t>
  </si>
  <si>
    <t xml:space="preserve">         ตรวจวัดหาข้อมูลปริมาณการใช้พลังงาน ชั่วโมงการทำงาน และวิเคราะห์หาค่าประสิทธิภาพและการสูญเสียพลังงาน</t>
  </si>
  <si>
    <t xml:space="preserve">         ในแต่ละเครื่องจักร/อุปกรณ์หลักที่มีการใช้ในอาคารควบคุม ซึ่งมีผลสรุปได้ดังนี้</t>
  </si>
  <si>
    <t>สัดส่วนการใช้พลังงานไฟฟ้า</t>
  </si>
  <si>
    <t>และแผนการฝึกอบรมและกิจกรรมเพื่อส่งเสริมการอนุรักษ์พลังงาน</t>
  </si>
  <si>
    <t>ค่าพิกัด</t>
  </si>
  <si>
    <t xml:space="preserve">    ก.1 รายละเอียดการใช้งานอาคาร (สำหรับอาคารทุกประเภท)</t>
  </si>
  <si>
    <t>ภาคผนวก  ก.</t>
  </si>
  <si>
    <t>ภาคผนวก  ข.</t>
  </si>
  <si>
    <t>ค่าตัวประกอบภาระ (เปอร์เซ็นต์) =          ปริมาณพลังงานไฟฟ้า (กิโลวัตต์-ชั่วโมง)</t>
  </si>
  <si>
    <t xml:space="preserve">                     ค่าพลังไฟฟ้าสูงสุด (กิโลวัตต์) x 24 (ชม./วัน) X จำนวนวันในแต่ละเดือน (วัน)</t>
  </si>
  <si>
    <t xml:space="preserve">ให้ใส่กราฟวงกลม (Pie Chart) </t>
  </si>
  <si>
    <t>แสดงสัดส่วนการใช้พลังงานไฟฟ้าและความร้อน</t>
  </si>
  <si>
    <t>อาคาร (รายละเอียดจำนวนอาคาร แสดงในภาคผนวก ก.)</t>
  </si>
  <si>
    <t>ห้อง (รายละเอียดจำนวนห้องพักที่จำหน่ายได้ แสดงในภาคผนวก ก.)</t>
  </si>
  <si>
    <t>เตียง (รายละเอียดจำนวนคนไข้ใน แสดงในภาคผนวก ก.)</t>
  </si>
  <si>
    <t xml:space="preserve">          ผู้รับผิดชอบด้านพลังงานประเภทที่ 1</t>
  </si>
  <si>
    <t xml:space="preserve">          ผู้รับผิดชอบด้านพลังงานประเภทที่ 2</t>
  </si>
  <si>
    <t xml:space="preserve">  ตำบล</t>
  </si>
  <si>
    <t xml:space="preserve">          อื่นๆ (ระบุ)</t>
  </si>
  <si>
    <t>(ก) ติดประกาศ</t>
  </si>
  <si>
    <t>มาตรการลำดับที่</t>
  </si>
  <si>
    <t>:</t>
  </si>
  <si>
    <t>ชื่อมาตรการ</t>
  </si>
  <si>
    <t>-</t>
  </si>
  <si>
    <t>จำนวนอุปกรณ์ที่ปรับปรุง</t>
  </si>
  <si>
    <t>เครื่อง</t>
  </si>
  <si>
    <t>อาคารเรียนและสำนักงาน</t>
  </si>
  <si>
    <t>เชียงใหม่</t>
  </si>
  <si>
    <t>อีเมล   thanachoke@cmru.ac.th</t>
  </si>
  <si>
    <t>คณะ</t>
  </si>
  <si>
    <t>รายการข้อมูลประกอบการคำนวณ</t>
  </si>
  <si>
    <t>ตัวย่อ</t>
  </si>
  <si>
    <t>n</t>
  </si>
  <si>
    <t>วัตต์</t>
  </si>
  <si>
    <t>W</t>
  </si>
  <si>
    <t>ชั่วโมง</t>
  </si>
  <si>
    <t>h1</t>
  </si>
  <si>
    <t>h2</t>
  </si>
  <si>
    <t>วันที่ใช้งานต่อปี</t>
  </si>
  <si>
    <t>วัน</t>
  </si>
  <si>
    <t>D</t>
  </si>
  <si>
    <t>อัตราค่าไฟฟ้าโดยเฉลี่ยต่อหน่วย</t>
  </si>
  <si>
    <t>B</t>
  </si>
  <si>
    <t>การคำนวณ</t>
  </si>
  <si>
    <t>kWh/y</t>
  </si>
  <si>
    <t>Ei</t>
  </si>
  <si>
    <t>Eo</t>
  </si>
  <si>
    <t>พลังงานที่สามารถประหยัดได้;  (Ei - Eo)</t>
  </si>
  <si>
    <t>Es</t>
  </si>
  <si>
    <t>คิดเป็นเงินที่ประหยัดได้;  (Es x B)</t>
  </si>
  <si>
    <t>Bs</t>
  </si>
  <si>
    <t>h</t>
  </si>
  <si>
    <t>AHU</t>
  </si>
  <si>
    <t>n1</t>
  </si>
  <si>
    <t>n2</t>
  </si>
  <si>
    <t>%</t>
  </si>
  <si>
    <t>F</t>
  </si>
  <si>
    <t>ลดชั่วโมงการใช้งานเครื่องปรับอากาศ</t>
  </si>
  <si>
    <t>ค่าไฟฟ้ารวม</t>
  </si>
  <si>
    <t xml:space="preserve">ค่าตัวประกอบภาระ </t>
  </si>
  <si>
    <t>(เปอร์เซ็นต์)</t>
  </si>
  <si>
    <t>ค่าไฟฟ้าเฉลี่ย</t>
  </si>
  <si>
    <t>(บาท/กิโลวัตต์-ชั่วโมง)</t>
  </si>
  <si>
    <t>เปลี่ยนโคม 2 : 1  เป็นโคม  1 : 1</t>
  </si>
  <si>
    <t>โคมไฟฟ้า</t>
  </si>
  <si>
    <t>สถานที่ปรับปรุง</t>
  </si>
  <si>
    <t>สาเหตุการปรับปรุง</t>
  </si>
  <si>
    <t>ผู้รับผิดชอบมาตรการ</t>
  </si>
  <si>
    <t>อุปกรณ์ที่ปรับปรุง</t>
  </si>
  <si>
    <t>ลานกิจกรรม   จึงได้ทำการเปลี่ยนโคมไฟฟ้า เป็น   1 x 36 W  Reflector แทนโคมเดิม</t>
  </si>
  <si>
    <t>หนองหาร</t>
  </si>
  <si>
    <t xml:space="preserve">ของอาคารเป็น ลานกิจกรรมของนักศึกษา  และมีการใช้งานตอนกลางคืน  การเปิด-ปิด ไฟฟ้าจะเปิดทั้งหมดของ  </t>
  </si>
  <si>
    <t xml:space="preserve">     ระบบไฟฟ้าแสงสว่างของอาคารเรียนวิทยาลัยบริหารศาสตร์  ชั้น 1  เป็นโคมไฟฟ้า   2 x 36 W   ชั้น 1  </t>
  </si>
  <si>
    <t>เพื่อลดการใช้พลังงาน</t>
  </si>
  <si>
    <t>อาคารเรียนวิทยาลัยบริหารศาสตร์  ชั้น  1  ลานกิจกรรม</t>
  </si>
  <si>
    <t>จำนวนโคมก่อนการปรับปรุง 2:1</t>
  </si>
  <si>
    <t>จำนวนโคมหลังการปรับปรุง 1:1</t>
  </si>
  <si>
    <t>พลังงานที่ใช้หลังปรับปรุง;    (n2 x (W3+W4) x h x D)/1000</t>
  </si>
  <si>
    <t>จำนวนหลอดต่อโคม</t>
  </si>
  <si>
    <t>E</t>
  </si>
  <si>
    <t>พลังงานที่ใช้ก่อนปรับปรุง;  (n1 x ((W1+W2) x E) x h x D)/1000</t>
  </si>
  <si>
    <t>โคมไฟฟ้า เดิม 2 : 1 จำนวน</t>
  </si>
  <si>
    <t>โคมไฟฟ้า ที่ปรับปรุง 1 : 1 จำนวน</t>
  </si>
  <si>
    <t>นายปกรณ์  สมบูรณ์ชัย</t>
  </si>
  <si>
    <t>วิศวกรไฟฟ้า</t>
  </si>
  <si>
    <t>เครื่องปรับที่ไม่เกิน 75000 Btu</t>
  </si>
  <si>
    <t>บำรุงรักษา</t>
  </si>
  <si>
    <t xml:space="preserve">         ทางมหาวิทยาลัยแม่โจ้  ได้จ้างลูกจ้างชั่วคราว  จำนวน  2  คน  มาดำเนินการในการล้างทำความสะอาด</t>
  </si>
  <si>
    <t xml:space="preserve">เพื่อลดชั่วโมงทำงานเครื่องปรับอากาศ  ใช้งานเครื่องปรับอากาศเท่าที่จำเป็น </t>
  </si>
  <si>
    <t>และยืดอายุการใช้งาน</t>
  </si>
  <si>
    <t>ให้แต่ละแผนกที่มีศักยภาพลดชั่วโมงการใช้งานเครื่องปรับอากาศ โดยไม่กระทบต่อการให้บริการ  ดำเนินการ</t>
  </si>
  <si>
    <t>ลดชั่วโมงใช้งานเครื่องปรับอากาศ  โดยมีรายละเอียดการดำเนินงาน คือ</t>
  </si>
  <si>
    <t>1. เวลา เปิด-ปิด เครื่องปรับอากาศ ก่อนปรับปรุง คือ  9:00-12:00 น.  และ 13:00-16.30 น.</t>
  </si>
  <si>
    <t>ประเมินผลประหยัดโดยการคำนวณ</t>
  </si>
  <si>
    <t>จำนวนเครื่องปรับอากาศ</t>
  </si>
  <si>
    <t>กำลังไฟฟ้าต่อเครื่อง</t>
  </si>
  <si>
    <t>kW</t>
  </si>
  <si>
    <t xml:space="preserve">ชั่วโมงใช้งานต่อวัน </t>
  </si>
  <si>
    <t>แฟกเตอร์การทำงาน</t>
  </si>
  <si>
    <t xml:space="preserve">ชั่วโมงใช้งานต่อวันที่ลดลง </t>
  </si>
  <si>
    <t>พลังงานที่ใช้ก่อนปรับปรุง;   n x W x h x D x (F/100)</t>
  </si>
  <si>
    <t>พลังงานที่ใช้หลังปรับปรุง;   n x W x (h1-h2) x D x (F/100)</t>
  </si>
  <si>
    <t>พลังงานที่สามารถประหยัดได้;  ( Ei-Eo)</t>
  </si>
  <si>
    <t>โคม</t>
  </si>
  <si>
    <t>หลอด</t>
  </si>
  <si>
    <t>W1</t>
  </si>
  <si>
    <t>W2</t>
  </si>
  <si>
    <t>บำรุงรักษาเครื่องปรับอากาศแบบแยกส่วน</t>
  </si>
  <si>
    <t>เครื่องปรับอากาศแบบแยกส่วน</t>
  </si>
  <si>
    <t>เพื่อให้เครื่องปรับอากาศทำงานอย่างมีประสิทธิภาพ และยืดอายุการใช้งาน</t>
  </si>
  <si>
    <t>ตรวจเช็คทำความสะอาด บำรุงรักษาเครื่องปรับอากาศแบบแยกส่วนตามระยะเวลา  ซึ่งดำเนินการโดย</t>
  </si>
  <si>
    <t>จ้างเหมา</t>
  </si>
  <si>
    <t>ผลประหยัดภายหลังการบำรุงรักษา</t>
  </si>
  <si>
    <t>S</t>
  </si>
  <si>
    <t>พลังงานที่สามารถประหยัดได้;  (S x Ei)/100</t>
  </si>
  <si>
    <t>หลอดไฟ</t>
  </si>
  <si>
    <t>เพื่อเพิ่มประสิทธิภาพการใช้พลังงานในระบบแสงสว่าง</t>
  </si>
  <si>
    <t>จำนวนหลอด T8</t>
  </si>
  <si>
    <t>กำลังวัตต์หลอด T8</t>
  </si>
  <si>
    <t>กำลังวัตต์บัลลาสต์แบบธรรมดา</t>
  </si>
  <si>
    <t>W3</t>
  </si>
  <si>
    <t>กำลังวัตต์บัลลาสต์อิเลคทรอนิคส์</t>
  </si>
  <si>
    <t>W4</t>
  </si>
  <si>
    <t>พลังงานที่ใช้ก่อนปรับปรุง;  (n x (W1+W2) x h x D)/1000</t>
  </si>
  <si>
    <t>พลังงานที่ใช้หลังปรับปรุง;    (n x (W3+W4) x h x D)/1000</t>
  </si>
  <si>
    <t>เปลี่ยนเครื่องปรับอากาศรุ่นเก่าที่มีอายุการใช้งานนานเกิน 15 ปีขึ้นไป และมีสภาพชำรุด</t>
  </si>
  <si>
    <t>กำลังไฟฟ้าต่อเครื่องเก่า</t>
  </si>
  <si>
    <t>กำลังไฟฟ้าต่อเครื่องใหม่</t>
  </si>
  <si>
    <t>แฟกเตอร์การทำงานเครื่องเก่า</t>
  </si>
  <si>
    <t>F1</t>
  </si>
  <si>
    <t>แฟกเตอร์การทำงานเครื่องใหม่</t>
  </si>
  <si>
    <t>F2</t>
  </si>
  <si>
    <t>แล้วเสร็จ</t>
  </si>
  <si>
    <t>เครื่องปรับอากาศ</t>
  </si>
  <si>
    <t>หลอดไฟฟ้า</t>
  </si>
  <si>
    <t>มอเตอร์ / ปั๊มน้ำ</t>
  </si>
  <si>
    <t>ชนิดแบบรวมศูนย์</t>
  </si>
  <si>
    <t>ชนิดแบบแยกส่วน</t>
  </si>
  <si>
    <t>ระบบปรับอากาศ</t>
  </si>
  <si>
    <t>Btu/hr</t>
  </si>
  <si>
    <t>kW/tr</t>
  </si>
  <si>
    <t>ระบบแสงสว่าง</t>
  </si>
  <si>
    <t>หลอดฟลูออเรสเซ็นต์</t>
  </si>
  <si>
    <t>รวมทั้งหมด</t>
  </si>
  <si>
    <t>4.2.2</t>
  </si>
  <si>
    <t>หลอดอินแคนเดสเซนต์</t>
  </si>
  <si>
    <t>หลอดสปอตไลท์</t>
  </si>
  <si>
    <t>ใบคำรับรองการจัดทำรายงานการจัดการพลังงาน</t>
  </si>
  <si>
    <t xml:space="preserve">      วันที่............../...................../.................</t>
  </si>
  <si>
    <t>สารบัญ</t>
  </si>
  <si>
    <t>หน้า</t>
  </si>
  <si>
    <t>ข้อมูลเบื้องต้น</t>
  </si>
  <si>
    <t>ข้อมูลด้านการจัดการพลังงาน</t>
  </si>
  <si>
    <t xml:space="preserve">       ขั้นตอนที่ 1</t>
  </si>
  <si>
    <t>คณะทำงานด้านการจัดการพลังงาน</t>
  </si>
  <si>
    <t xml:space="preserve">       ขั้นตอนที่ 2</t>
  </si>
  <si>
    <t>การประเมินสถานภาพการจัดการพลังงานเบื้องต้น</t>
  </si>
  <si>
    <t xml:space="preserve">       ขั้นตอนที่ 3</t>
  </si>
  <si>
    <t>นโยบายอนุรักษ์พลังงาน</t>
  </si>
  <si>
    <t xml:space="preserve">       ขั้นตอนที่ 4</t>
  </si>
  <si>
    <t>การประเมินศักยภาพการอนุรักษ์พลังงาน</t>
  </si>
  <si>
    <t xml:space="preserve">       ขั้นตอนที่ 5</t>
  </si>
  <si>
    <t>การกำหนดเป้าหมายและแผนอนุรักษ์พลังงาน</t>
  </si>
  <si>
    <t xml:space="preserve">       ขั้นตอนที่ 6</t>
  </si>
  <si>
    <t xml:space="preserve">      ขั้นตอนที่ 7</t>
  </si>
  <si>
    <t>การตรวจติดตามและประเมินการจัดการพลังงาน</t>
  </si>
  <si>
    <t xml:space="preserve">      ขั้นตอนที่ 8</t>
  </si>
  <si>
    <t>การทบทวน วิเคราะห์และแก้ไขข้อบกพร่องของการจัดการพลังงาน</t>
  </si>
  <si>
    <t xml:space="preserve">     1.   ประธานคณะทำงานด้านการจัดการพลังงาน</t>
  </si>
  <si>
    <t xml:space="preserve">     2.   ผู้รับผิดชอบด้านพลังงาน</t>
  </si>
  <si>
    <t>เวลาทำงาน</t>
  </si>
  <si>
    <t>ชั่วโมง/วัน</t>
  </si>
  <si>
    <t>วัน/ปี</t>
  </si>
  <si>
    <t xml:space="preserve">ชื่อนิติบุคคล: </t>
  </si>
  <si>
    <t>TSIC - ID:</t>
  </si>
  <si>
    <t>เลขที่</t>
  </si>
  <si>
    <t>ถนน</t>
  </si>
  <si>
    <t>อำเภอ</t>
  </si>
  <si>
    <t>จังหวัด</t>
  </si>
  <si>
    <t>รหัสไปรษณีย์</t>
  </si>
  <si>
    <t>เดือน</t>
  </si>
  <si>
    <t>ผู้รับผิดชอบด้านพลังงาน</t>
  </si>
  <si>
    <t>ลำดับที่</t>
  </si>
  <si>
    <t>ชื่อ - นามสกุล</t>
  </si>
  <si>
    <t>คุณสมบัติ***</t>
  </si>
  <si>
    <t>ทะเบียนเลขที่</t>
  </si>
  <si>
    <t>***คุณสมบัติผู้รับผิดชอบด้านพลังงาน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</si>
  <si>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</si>
  <si>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</si>
  <si>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</si>
  <si>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</si>
  <si>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</si>
  <si>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</si>
  <si>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</si>
  <si>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</si>
  <si>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</si>
  <si>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</si>
  <si>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</si>
  <si>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</si>
  <si>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ขั้นตอนที่ 1</t>
  </si>
  <si>
    <t>อื่นๆ (ระบุ)</t>
  </si>
  <si>
    <t>การจัดองค์กร</t>
  </si>
  <si>
    <t>การกระตุ้นและสร้างแรงจูงใจ</t>
  </si>
  <si>
    <t>ระบบข้อมูลข่าวสาร</t>
  </si>
  <si>
    <t>ประชาสัมพันธ์</t>
  </si>
  <si>
    <t>การลงทุน</t>
  </si>
  <si>
    <t>3.1 นโยบายอนุรักษ์พลังงานขององค์กร</t>
  </si>
  <si>
    <t>3.2 การเผยแพร่นโยบายอนุรักษ์พลังงาน</t>
  </si>
  <si>
    <t>การประเมินศักยภาพการอนุรักษ์พลังงานขององค์กรแบ่งออกได้เป็น 3 ระดับ คือ</t>
  </si>
  <si>
    <t>(ก) การประเมินระดับองค์กร</t>
  </si>
  <si>
    <t>(ค) การประเมินระดับเครื่องจักร/อุปกรณ์</t>
  </si>
  <si>
    <t>โดยมีแนวทางดำเนินการดังต่อไปนี้</t>
  </si>
  <si>
    <t>หม้อแปลงไฟฟ้า</t>
  </si>
  <si>
    <t>หมายเลข</t>
  </si>
  <si>
    <t>ผู้ใช้ไฟฟ้า</t>
  </si>
  <si>
    <t>เครื่องวัดไฟฟ้า</t>
  </si>
  <si>
    <t>ประเภท</t>
  </si>
  <si>
    <t>อัตรา</t>
  </si>
  <si>
    <t>การใช้ไฟฟ้า</t>
  </si>
  <si>
    <t>ขนาด</t>
  </si>
  <si>
    <t>kVA</t>
  </si>
  <si>
    <t>จำนวน</t>
  </si>
  <si>
    <t>ตัว</t>
  </si>
  <si>
    <t xml:space="preserve">    TOU</t>
  </si>
  <si>
    <t xml:space="preserve">    ปกติ</t>
  </si>
  <si>
    <t xml:space="preserve">    TOD</t>
  </si>
  <si>
    <t>รวม</t>
  </si>
  <si>
    <t>พลังไฟฟ้าสูงสุด</t>
  </si>
  <si>
    <t>P</t>
  </si>
  <si>
    <t>(กิโลวัตต์)</t>
  </si>
  <si>
    <t>PP/OP1</t>
  </si>
  <si>
    <t>OP/OP2</t>
  </si>
  <si>
    <t>ค่าใช้จ่าย</t>
  </si>
  <si>
    <t>(บาท)</t>
  </si>
  <si>
    <t>พลังงานไฟฟ้า</t>
  </si>
  <si>
    <t>ปริมาณ</t>
  </si>
  <si>
    <t>(กิโลวัตต์-ชั่วโมง)</t>
  </si>
  <si>
    <t>เฉลี่ย</t>
  </si>
  <si>
    <t>หมายเหตุ:</t>
  </si>
  <si>
    <t>กรณีอัตรา ปกติ ให้กรอกค่าพลังงานไฟฟ้าสูงสุด (On Peak) ในช่อง P</t>
  </si>
  <si>
    <t>กรณีอัตรา TOD: P หมายถึง On Peak / PP หมายถึง Partial Peak / OP หมายถึง Off Peak</t>
  </si>
  <si>
    <t>กรณีอัตรา TOU: P หมายถึง Peak / OP1 หมายถึง Off Peak1 / OP2 หมายถึง Off Peak2</t>
  </si>
  <si>
    <t>ชนิด</t>
  </si>
  <si>
    <t>พลังงานที่ใช้</t>
  </si>
  <si>
    <t>หน่วย/</t>
  </si>
  <si>
    <t>มูลค่า</t>
  </si>
  <si>
    <t>ปริมาณการใช้</t>
  </si>
  <si>
    <t>(เมกะจูล/หน่วย)</t>
  </si>
  <si>
    <t>ค่าความร้อนเฉลี่ย</t>
  </si>
  <si>
    <t>ปริมาณพลังงานรวม</t>
  </si>
  <si>
    <t>(เมกะจูล)</t>
  </si>
  <si>
    <t>น้ำมันเตา</t>
  </si>
  <si>
    <t>ลิตร</t>
  </si>
  <si>
    <t>บาท</t>
  </si>
  <si>
    <t>น้ำมันดีเซล</t>
  </si>
  <si>
    <t>ก๊าซปิโตรเลียมเหลว</t>
  </si>
  <si>
    <t>กิโลกรัม</t>
  </si>
  <si>
    <t>ล้านบีทียู</t>
  </si>
  <si>
    <t>ก๊าซธรรมชาติ</t>
  </si>
  <si>
    <t>ถ่านหิน</t>
  </si>
  <si>
    <t>ตัน</t>
  </si>
  <si>
    <t>ไอน้ำ</t>
  </si>
  <si>
    <t>รวมการใช้พลังงานความร้อนจากเชื้อเพลิง</t>
  </si>
  <si>
    <t>พลังงานหมุนเวียน</t>
  </si>
  <si>
    <t>หน่วย (ระบุ)</t>
  </si>
  <si>
    <t>รวมการใช้พลังงานหมุนเวียน</t>
  </si>
  <si>
    <t>รวมปริมาณพลังงานความร้อนทั้งหมด</t>
  </si>
  <si>
    <t>(ชนิด.....)</t>
  </si>
  <si>
    <t>หมายเหตุ</t>
  </si>
  <si>
    <t xml:space="preserve">           ผลิตกระแสไฟฟ้าอย่างเดียว</t>
  </si>
  <si>
    <t>ปริมาณการใช้เชื้อเพลิงหลัก</t>
  </si>
  <si>
    <t>หน่วย</t>
  </si>
  <si>
    <t>กำลังผลิตติดตั้ง (กิโลวัตต์)</t>
  </si>
  <si>
    <t>ระบบ</t>
  </si>
  <si>
    <t>การใช้พลังงานไฟฟ้า</t>
  </si>
  <si>
    <t>กิโลวัตต์-ชั่วโมง/ปี</t>
  </si>
  <si>
    <t>ร้อยละ</t>
  </si>
  <si>
    <t>แสงสว่าง</t>
  </si>
  <si>
    <t>อื่นๆ</t>
  </si>
  <si>
    <t>ปริมาณพลังงานที่ใช้</t>
  </si>
  <si>
    <t>ไฟฟ้า</t>
  </si>
  <si>
    <t>ความร้อน</t>
  </si>
  <si>
    <t>ค่าการใช้พลังงานจำเพาะ (SEC)</t>
  </si>
  <si>
    <t xml:space="preserve">     หมายเหตุ:</t>
  </si>
  <si>
    <t>พิกัด</t>
  </si>
  <si>
    <t>ชนิดเชื้อเพลิง</t>
  </si>
  <si>
    <t>เมกะจูล/ปี</t>
  </si>
  <si>
    <t>มาตรการ</t>
  </si>
  <si>
    <t>เป้าหมายการประหยัด</t>
  </si>
  <si>
    <t>กิโลวัตต์</t>
  </si>
  <si>
    <t>บาท/ปี</t>
  </si>
  <si>
    <t>เชื้อเพลิง</t>
  </si>
  <si>
    <t>ปริมาณ (หน่วย/ปี)</t>
  </si>
  <si>
    <t>ด้านความร้อน</t>
  </si>
  <si>
    <t>ด้านไฟฟ้า</t>
  </si>
  <si>
    <t xml:space="preserve">2. อัตราค่าไฟฟ้าเฉลี่ย </t>
  </si>
  <si>
    <t>3. อัตราค่าเชื้อเพลิง</t>
  </si>
  <si>
    <t>วัตถุประสงค์</t>
  </si>
  <si>
    <t>ระยะเวลา</t>
  </si>
  <si>
    <t>เริ่มต้น</t>
  </si>
  <si>
    <t>มหาวิทยาลัยแม่โจ้</t>
  </si>
  <si>
    <t>เชียงใหม่ - พร้าว</t>
  </si>
  <si>
    <t>สันทราย</t>
  </si>
  <si>
    <t xml:space="preserve">อาคารเริ่มเปิดดำเนินการ เมื่อปี พ.ศ.  </t>
  </si>
  <si>
    <t xml:space="preserve">โทรศัพท์  </t>
  </si>
  <si>
    <t>นายสุรเดช  คิดการงาน</t>
  </si>
  <si>
    <t>นายรัฐพล  ญาติมิตรหนุน</t>
  </si>
  <si>
    <t>ผชอ.03430</t>
  </si>
  <si>
    <t xml:space="preserve">จำนวน  </t>
  </si>
  <si>
    <t xml:space="preserve">Chiller </t>
  </si>
  <si>
    <t>&gt; = 2538 - ใหม่</t>
  </si>
  <si>
    <t>&lt; 2538 - เก่า</t>
  </si>
  <si>
    <t>kW/ton</t>
  </si>
  <si>
    <t>W/m2</t>
  </si>
  <si>
    <t>ค่ามาตรฐาน</t>
  </si>
  <si>
    <t>OTTV</t>
  </si>
  <si>
    <t>RTTV</t>
  </si>
  <si>
    <t>(เดือน/ปี)</t>
  </si>
  <si>
    <t>สิ้นสุด</t>
  </si>
  <si>
    <t xml:space="preserve"> Water  Pump</t>
  </si>
  <si>
    <t>รวมAIR</t>
  </si>
  <si>
    <t>พื้นที่</t>
  </si>
  <si>
    <t>หลอดคอมแพ็กฟลูออเรสเซนต์บัลลาสต์ภายใน</t>
  </si>
  <si>
    <t>หลอดซูปเปอร์ลักซ์</t>
  </si>
  <si>
    <t>หลอดฮาโลเจน</t>
  </si>
  <si>
    <t xml:space="preserve"> หลอดพาร์</t>
  </si>
  <si>
    <t xml:space="preserve">หลอดเมอร์คิวรี่ </t>
  </si>
  <si>
    <t>หลอดไอโซเดียมความดันสูง</t>
  </si>
  <si>
    <t>หลอดเมทัลฮาร์ไลท์</t>
  </si>
  <si>
    <t>รวมแสงสว่าง</t>
  </si>
  <si>
    <t>ปี พ.ศ.</t>
  </si>
  <si>
    <t>ที่เปิดใช้งาน</t>
  </si>
  <si>
    <t>(2)</t>
  </si>
  <si>
    <t>พื้นที่จอดรถ
ในตัวอาคาร</t>
  </si>
  <si>
    <t>(3)=(2)+(1)</t>
  </si>
  <si>
    <t>อาคารช่วงเกษตรศิลป์</t>
  </si>
  <si>
    <t>อาคารแผ่พืชน์</t>
  </si>
  <si>
    <t>โรงจอดรถกองกิจการนักศึกษา</t>
  </si>
  <si>
    <t>อาคารโรงอาหารเทิดกสิกร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</si>
  <si>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</si>
  <si>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</si>
  <si>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</si>
  <si>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5 (รวมอาคารห้องน้ำ)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</si>
  <si>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</si>
  <si>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</si>
  <si>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</si>
  <si>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</si>
  <si>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อาคารพิพิธภัณฑ์เกษตรไทย</t>
  </si>
  <si>
    <t>อาคารเรือนธรรม</t>
  </si>
  <si>
    <t>อาคารหน่วยอาคารและสถานที่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</si>
  <si>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</si>
  <si>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</si>
  <si>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</si>
  <si>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อาคารวิภาต  บุญศรี  วังซ้าย</t>
  </si>
  <si>
    <t>สนามกีฬาอินทนิล (อัฒจัททร์ 2 หลัง)</t>
  </si>
  <si>
    <t>อาคารเกษตรทฏืใหม่</t>
  </si>
  <si>
    <t>อาคารต้นแบบขยายเชื้อจุลินทรัย์เพื่อการเกษตร</t>
  </si>
  <si>
    <t>อาคารเก็บอุปกรณ์</t>
  </si>
  <si>
    <t>อาคารศูนย์วิจัยพลังงาน 1</t>
  </si>
  <si>
    <t>อาคารศูนย์วิจัยพลังงาน 2</t>
  </si>
  <si>
    <t>อาคารสำนักงานประปาและสุขาภิบาล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</si>
  <si>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</si>
  <si>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</si>
  <si>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</si>
  <si>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อาคารซ่อมบำรุงอาคารและสถานที่</t>
  </si>
  <si>
    <t>อาคารงานไฟฟ้า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</si>
  <si>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</si>
  <si>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</si>
  <si>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</si>
  <si>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ชมรมวิทยุสมัครเล่น</t>
  </si>
  <si>
    <t>อาคารอำนวย  ยศสุข</t>
  </si>
  <si>
    <t>อาคารวุฒากาศ</t>
  </si>
  <si>
    <t>อาคารสระว่ายน้ำ</t>
  </si>
  <si>
    <t>คณะผลิตกรรมการเกษตร</t>
  </si>
  <si>
    <t>อาคารกำจร  บุญแปง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</si>
  <si>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</si>
  <si>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</si>
  <si>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โรงเรือนเพาะชำไม้ผล 1</t>
  </si>
  <si>
    <t>โรงเรือนเพาะชำไม้ผล 2</t>
  </si>
  <si>
    <t>อาคารเก็บพัสดุไม้ผล</t>
  </si>
  <si>
    <t>อาคารปฏิบัติการและคัดเมล็ดพันธุ์พืชไร่</t>
  </si>
  <si>
    <t>อาคารสำนักงานพืชไร่(พักอาจารย์)</t>
  </si>
  <si>
    <t>อาคารศูนย์ประสานงานโครงการธัญพืชไร่</t>
  </si>
  <si>
    <t>อาคารเพาะเลี้ยงเนื้อเยื่อ  ฝ่ายพัฒนาเกษตรที่สูง</t>
  </si>
  <si>
    <t xml:space="preserve">อาคารหม่อนไหม 1 </t>
  </si>
  <si>
    <t>อาคารหม่อนไหม 2</t>
  </si>
  <si>
    <t>อาคารชมรมอารักขาพืช</t>
  </si>
  <si>
    <t>อาคารปฏิบัติการโรคพืช</t>
  </si>
  <si>
    <t xml:space="preserve">อาคารเนื้อเยื่อ  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</si>
  <si>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</si>
  <si>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</si>
  <si>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</si>
  <si>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อาคารเทคโนโลยีด้านการผลิตไม้ดอกไม้ประดับ</t>
  </si>
  <si>
    <t>อาคารกล้วยไม้ไทย</t>
  </si>
  <si>
    <t>อาคารชั้นเรียนการจัดและแต่งดอกไม้</t>
  </si>
  <si>
    <t>อาคารอนุบาลต้นอ่อน</t>
  </si>
  <si>
    <t>อาคารโดมจัดแสดงกล้วยไม้และไม้ดอกไม้ประดับ</t>
  </si>
  <si>
    <t>อาคารเลี้ยงไส้เดือนดิน</t>
  </si>
  <si>
    <t>คณะบริหารธุรกิจ</t>
  </si>
  <si>
    <t>อาคารพิทยาลงกรณ์</t>
  </si>
  <si>
    <t>อาคาร 25 ปี  คณะบริหารธุรกิจ</t>
  </si>
  <si>
    <t>สำนักวิจัยและส่งเสริมการเกษตร</t>
  </si>
  <si>
    <t>อาคารธรรมศักดิ์มนตรี</t>
  </si>
  <si>
    <t>อาคารหอพักธรรมศักดิ์มนตรี</t>
  </si>
  <si>
    <t>อาคารโรงอาหารสำนักวิจัยฯ</t>
  </si>
  <si>
    <t>อาคารมงคลชัยสิทธิ์</t>
  </si>
  <si>
    <t>อาคารศูนย์การศึกษาและอบรมนานาชาติ</t>
  </si>
  <si>
    <t>คณะวิทยาศาสตร์</t>
  </si>
  <si>
    <t>อาคารเสาวรัจนิตยวรรธนะ</t>
  </si>
  <si>
    <t xml:space="preserve">อาคารจุฬาภรณ์   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</si>
  <si>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</si>
  <si>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</si>
  <si>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</si>
  <si>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อาคารบริการและโชว์รูม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</si>
  <si>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</si>
  <si>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</si>
  <si>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</si>
  <si>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</si>
  <si>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คณะเทคโนโลยีการประมง</t>
  </si>
  <si>
    <t xml:space="preserve">อาคารเทคโนโลยีการประมง </t>
  </si>
  <si>
    <t>อาคารปฏิบัติการเทคโนโลยีการประมง</t>
  </si>
  <si>
    <t>อาคารโรงเพาะฟัก</t>
  </si>
  <si>
    <t>ชมรมประมง</t>
  </si>
  <si>
    <t>อาคารโรงอัดอาหารเม็ด</t>
  </si>
  <si>
    <t>อาคารหน่วยวิจัยย่อย</t>
  </si>
  <si>
    <t>อาคารโรงเก็บพัสดุ</t>
  </si>
  <si>
    <t>อาคารปฏิบัติการเลี้ยงปลาสวยงาม</t>
  </si>
  <si>
    <t>คณะศิลป์ศาสตร์</t>
  </si>
  <si>
    <t>อาคารประเสริฐ ณ.นคร</t>
  </si>
  <si>
    <t>คณะเศรษฐศาสตร์</t>
  </si>
  <si>
    <t>อาคารยรรยง  สิทธิชัย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</si>
  <si>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</si>
  <si>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</si>
  <si>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วิทยาลัยบริหารศาสตร์</t>
  </si>
  <si>
    <t>คณะเทคโนโลยีสารสนเทศและการสื่อสาร</t>
  </si>
  <si>
    <t>ชั้น</t>
  </si>
  <si>
    <t>1.อาคารประเสริฐ ณ.นคร</t>
  </si>
  <si>
    <t>1.อาคารสมเด็จพระเทพรัตนราชสุดา</t>
  </si>
  <si>
    <t>2.อาคารเรียนรวมสาขาวิศวกรรมศาสตร์</t>
  </si>
  <si>
    <t>1.อาคารสมเด็จพระศรีนครินทราบรมราชนี</t>
  </si>
  <si>
    <t>อื่นๆ (ระบุ) สถานีวิทยุ FM 95.5</t>
  </si>
  <si>
    <t>(ข) จดหมายอิเล็กทรอนิกส์</t>
  </si>
  <si>
    <t>(ค) โปสเตอร์</t>
  </si>
  <si>
    <t>การจัดการพลังงาน</t>
  </si>
  <si>
    <t>การประชุมคณะกรรมการ</t>
  </si>
  <si>
    <t xml:space="preserve">   หากดำเนินการประเมินสถานภาพการจัดการพลังงานภายในองค์กรต่อเนื่องทุกๆปี จะทำให้ทราบสถานภาพการจัดการพลังงานที่มี</t>
  </si>
  <si>
    <t xml:space="preserve">   มีการเปลี่ยนแปลงได้ดียิ่งขึ้น</t>
  </si>
  <si>
    <t xml:space="preserve">เดือนละ ….. ครั้ง </t>
  </si>
  <si>
    <t>อื่นๆ (ระบุ) การปิดเปิดการใช้ไฟฟ้าและลิฟท์</t>
  </si>
  <si>
    <t>การประชุมแลกเปลี่ยนเรียนรู้</t>
  </si>
  <si>
    <t>คณะกรรมการการจัดการพลังงาน</t>
  </si>
  <si>
    <t>1.อาคารสมิตานนท์</t>
  </si>
  <si>
    <t>1.อาคารอำนวย  ยศสุข</t>
  </si>
  <si>
    <t>1.อาคาร 25 ปี  คณะบริหารธุรกิจ</t>
  </si>
  <si>
    <t>1.อาคารธรรมศักดิ์มนตรี</t>
  </si>
  <si>
    <t>1.อาคารช่วงเกษตรศิลป์</t>
  </si>
  <si>
    <t>9806 - 020004562842</t>
  </si>
  <si>
    <t>ผู้รับผิดชอบ</t>
  </si>
  <si>
    <t>รายละเอียดมาตรการอนุรักษ์พลังงาน</t>
  </si>
  <si>
    <t>(สำหรับมาตรการด้านไฟฟ้า)</t>
  </si>
  <si>
    <t>1)</t>
  </si>
  <si>
    <t>มาตรการลำดับที่:</t>
  </si>
  <si>
    <t>2)</t>
  </si>
  <si>
    <t>ชื่อมาตรการ:</t>
  </si>
  <si>
    <t>3)</t>
  </si>
  <si>
    <t>ผู้รับผิดชอบมาตรการ:</t>
  </si>
  <si>
    <t>ตำแหน่ง</t>
  </si>
  <si>
    <t>4)</t>
  </si>
  <si>
    <t>อุปกรณ์ที่ปรับปรุง:</t>
  </si>
  <si>
    <t>5)</t>
  </si>
  <si>
    <t>6)</t>
  </si>
  <si>
    <t>สถานที่ปรับปรุง:</t>
  </si>
  <si>
    <t>7)</t>
  </si>
  <si>
    <t>สาเหตุการปรับปรุง:</t>
  </si>
  <si>
    <t>ปี</t>
  </si>
  <si>
    <t>8)</t>
  </si>
  <si>
    <t>เป้าหมายเชิงปริมาณ</t>
  </si>
  <si>
    <t>9)</t>
  </si>
  <si>
    <t>10)</t>
  </si>
  <si>
    <t>ระดับการใช้พลังงานเป้าหมายหลังการปรับปรุง</t>
  </si>
  <si>
    <t>ระดับการใช้พลังงานอ้างอิงก่อนการปรับปรุง</t>
  </si>
  <si>
    <t>11)</t>
  </si>
  <si>
    <t>เงินลงทุนทั้งหมด</t>
  </si>
  <si>
    <t>12)</t>
  </si>
  <si>
    <t>ระยะเวลาคืนทุน</t>
  </si>
  <si>
    <t>13)</t>
  </si>
  <si>
    <t>รายละเอียดการดำเนินการปรับปรุง:</t>
  </si>
  <si>
    <t>14)</t>
  </si>
  <si>
    <t>วิธีการตรวจสอบผลการประหยัดหลังปรับปรุง</t>
  </si>
  <si>
    <t>15)</t>
  </si>
  <si>
    <t>แสดงวิธีการคำนวณประกอบ</t>
  </si>
  <si>
    <t>(สำหรับมาตรการด้านความร้อน)</t>
  </si>
  <si>
    <t>หลักสูตร/กิจกรรม</t>
  </si>
  <si>
    <t>กลุ่มผู้เข้าอบรม</t>
  </si>
  <si>
    <t>สถานภาพการดำเนินการ</t>
  </si>
  <si>
    <t xml:space="preserve">          ดำเนินการตามแผน</t>
  </si>
  <si>
    <t xml:space="preserve">          ไม่ได้ดำเนินการ เนื่องจาก</t>
  </si>
  <si>
    <t xml:space="preserve">         ล่าช้า เนื่องจาก</t>
  </si>
  <si>
    <t>สำหรับมาตรการด้านไฟฟ้า</t>
  </si>
  <si>
    <t>ระยะเวลาดำเนินการ</t>
  </si>
  <si>
    <t>ตามแผน</t>
  </si>
  <si>
    <t>ดำเนินการ</t>
  </si>
  <si>
    <t>ที่เกิดขึ้นจริง</t>
  </si>
  <si>
    <t>เงินลงทุน</t>
  </si>
  <si>
    <t>ลงทุนจริง</t>
  </si>
  <si>
    <t>ผลการอนุรักษ์พลังงาน</t>
  </si>
  <si>
    <t>ตามเป้าหมาย</t>
  </si>
  <si>
    <t>จากจำนวนทั้งหมด:</t>
  </si>
  <si>
    <t>หมายเหตุ: ระบุมาตรการเรียงตามลำดับ โดยกรอก 1 แผ่น ต่อ 1 มาตรการ</t>
  </si>
  <si>
    <t>สำหรับมาตรการด้านความร้อน</t>
  </si>
  <si>
    <t>7.1 คณะผู้ตรวจประเมินการจัดการพลังงานภายในองค์กร</t>
  </si>
  <si>
    <t>สิ่งที่ต้องมีเอกสาร/หลักฐาน</t>
  </si>
  <si>
    <t>ผลการตรวจสอบ</t>
  </si>
  <si>
    <t>มี</t>
  </si>
  <si>
    <t>ไม่มี</t>
  </si>
  <si>
    <t>ครบ</t>
  </si>
  <si>
    <t>ไม่ครบ</t>
  </si>
  <si>
    <t>ข้อควรปรับปรุง/ข้อเสนอแนะ</t>
  </si>
  <si>
    <t>1. คณะทำงานด้านการจัดการพลังงาน</t>
  </si>
  <si>
    <t>2. เอกสารที่แสดงถึงการเผยแพร่คำสั่งแต่งตั้งคณะทำงานด้าน</t>
  </si>
  <si>
    <t xml:space="preserve">    การจัดการพลังงานให้บุคลากรรับทราบด้วยวิธีการต่างๆ</t>
  </si>
  <si>
    <t>3. อื่นๆ (ระบุ) .................................................................</t>
  </si>
  <si>
    <t>2. การประเมินสถานภาพ</t>
  </si>
  <si>
    <t xml:space="preserve">    การจัดการพลังงานเบื้องต้น</t>
  </si>
  <si>
    <t>1. ผลการประเมินการดำเนินงานด้านพลังงานที่ผ่าน โดยใช้</t>
  </si>
  <si>
    <t xml:space="preserve">    Matrix)</t>
  </si>
  <si>
    <t>3. นโยบายอนุรักษ์พลังงาน</t>
  </si>
  <si>
    <t>1. นโยบายอนุรักษ์พลังงาน</t>
  </si>
  <si>
    <t>2. เอกสารที่แสดงถึงการเผยแพร่นโยบายอนุรักษ์พลังงานให้</t>
  </si>
  <si>
    <t xml:space="preserve">    บุคลากรรับทราบด้วยวิธีการต่างๆ</t>
  </si>
  <si>
    <t>4. การประเมินศักยภาพการอนุรักษ์พลังงาน</t>
  </si>
  <si>
    <t>1. การประเมินการใช้พลังงานระดับองค์กร</t>
  </si>
  <si>
    <t>3. การประเมินการใช้พลังงานระดับเครื่องจักร/อุปกรณ์</t>
  </si>
  <si>
    <t>4. อื่นๆ (ระบุ) ...............................................................</t>
  </si>
  <si>
    <t>5. การกำหนดเป้าหมายและแผนอนุรักษ์</t>
  </si>
  <si>
    <t xml:space="preserve">    พลังงาน</t>
  </si>
  <si>
    <t>1. มาตรการและเป้าหมายในการดำเนินการอนุรักษ์พลังงาน</t>
  </si>
  <si>
    <t>2. แผนการอนุรักษ์พลังงานด้านไฟฟ้า</t>
  </si>
  <si>
    <t>3. แผนการอนุรักษ์พลังงานด้านความร้อน</t>
  </si>
  <si>
    <t>1. ผลการดำเนินการตามมาตรการอนุรักษ์พลังงาน</t>
  </si>
  <si>
    <t xml:space="preserve">    ส่งเสริมการอนุรักษ์พลังงาน</t>
  </si>
  <si>
    <t>7. การตรวจติดตามและประเมินการจัดการ</t>
  </si>
  <si>
    <t>1. คำสั่งแต่งตั้งคณะผู้ตรวจประเมินการจัดการพลังงานภายใน</t>
  </si>
  <si>
    <t xml:space="preserve">    องค์กร</t>
  </si>
  <si>
    <t>2. รายงานผลการตรวจประเมิน</t>
  </si>
  <si>
    <t>3. อื่นๆ (ระบุ) ...............................................................</t>
  </si>
  <si>
    <t>8. การทบทวน วิเคราะห์ และแก้ไข</t>
  </si>
  <si>
    <t xml:space="preserve">   ข้อบกพร่องของการจัดการพลังงาน</t>
  </si>
  <si>
    <t>1. แผนการทบทวนการดำเนินงานการจัดการพลังงาน</t>
  </si>
  <si>
    <t>2. รายงานสรุปผลการทบทวน วิเคราะห์และแนวทางการแก้ไข</t>
  </si>
  <si>
    <t xml:space="preserve">    ข้อบกพร่องของการจัดการพลังงาน</t>
  </si>
  <si>
    <t>ลงชื่อ</t>
  </si>
  <si>
    <t>ครั้งที่</t>
  </si>
  <si>
    <t>ขั้นตอน</t>
  </si>
  <si>
    <t>ผลการทบทวน</t>
  </si>
  <si>
    <t>เหมาะสม</t>
  </si>
  <si>
    <t>ควรปรับปรุง</t>
  </si>
  <si>
    <t>แนวทางการปรับปรุง</t>
  </si>
  <si>
    <t>2. การประเมินสถานภาพการจัดการพลังงานเบื้องต้น</t>
  </si>
  <si>
    <t>5. การกำหนดเป้าหมายและแผนอนุรักษ์พลังงาน</t>
  </si>
  <si>
    <t>7. การตรวจติดตามและประเมินการจัดการพลังงาน</t>
  </si>
  <si>
    <t>การใช้พลังงานเชื้อเพลิง</t>
  </si>
  <si>
    <t>การดำเนินการตามแผนอนุรักษ์พลังงาน การตรวจสอบและ</t>
  </si>
  <si>
    <t>วิเคราะห์การปฏิบัติตามเป้าหมายและแผนอนุรักษ์พลังงาน</t>
  </si>
  <si>
    <t>ระดับคะแนน</t>
  </si>
  <si>
    <t>ระบบที่ใช้พลังงาน</t>
  </si>
  <si>
    <t xml:space="preserve">จำนวน </t>
  </si>
  <si>
    <t>ขั้นตอนที่ 5</t>
  </si>
  <si>
    <t>1. ร้อยละผลประหยัด คิดเทียบจากข้อมูลการใช้พลังงานรวมในปีที่ผ่านมา</t>
  </si>
  <si>
    <t>รายการตรวจประเมิน</t>
  </si>
  <si>
    <t xml:space="preserve">6. การดำเนินการตามแผนอนุรักษ์พลังงาน </t>
  </si>
  <si>
    <t xml:space="preserve">   แผนอนุรักษ์พลังงานสำหรับมาตรการด้านไฟฟ้า</t>
  </si>
  <si>
    <t>3. ผลการตรวจสอบและวิเคราะห์การปฏิบัติตามเป้าหมายและ</t>
  </si>
  <si>
    <t xml:space="preserve">   แผนอนุรักษ์พลังงานสำหรับมาตรการด้านความร้อน</t>
  </si>
  <si>
    <t>ใส่เอกสารวาระการประชุมทบทวนการจัดการพลังงาน</t>
  </si>
  <si>
    <t>รายงาน</t>
  </si>
  <si>
    <t>วัน/เดือน</t>
  </si>
  <si>
    <t>หมายเลขผู้ใช้ไฟฟ้า</t>
  </si>
  <si>
    <t>หมายเลขเครื่องวัดไฟฟ้า</t>
  </si>
  <si>
    <t>อัตราการใช้ไฟฟ้า</t>
  </si>
  <si>
    <t>หน่วยเชื้อเพลิง</t>
  </si>
  <si>
    <t>ชั่วโมง
ใช้งาน
เฉลี่ย/ปี</t>
  </si>
  <si>
    <t xml:space="preserve">    ชื่อเครื่องจักร/อุปกรณ์หลัก</t>
  </si>
  <si>
    <t>ระยะ
เวลา
คืนทุน (ปี)</t>
  </si>
  <si>
    <t>เงินลงทุน
(บาท)</t>
  </si>
  <si>
    <t>การใช้เชื้อเพลิง</t>
  </si>
  <si>
    <t>รวมด้านไฟฟ้า</t>
  </si>
  <si>
    <t>รวมด้านความร้อน</t>
  </si>
  <si>
    <t>ลำดับ
ที่</t>
  </si>
  <si>
    <t>ร้อยละ
ผลประหยัด</t>
  </si>
  <si>
    <t>สถานภาพ
การดำเนินการ</t>
  </si>
  <si>
    <t>ความคิดเห็นและข้อเสนอแนะ :</t>
  </si>
  <si>
    <t>ปัญหาและอุปสรรคที่เกิดขึ้นระหว่างดำเนินการ :</t>
  </si>
  <si>
    <t>หน่วย(ระบุ)</t>
  </si>
  <si>
    <t>จำนวน
ผู้เข้าอบรม</t>
  </si>
  <si>
    <t>7.2 การเผยแพร่คณะผู้ตรวจประเมินการจัดการพลังงานภายในองค์กร</t>
  </si>
  <si>
    <t>ตามข้อกำหนด</t>
  </si>
  <si>
    <t>ความถูกต้องครบถ้วน</t>
  </si>
  <si>
    <t>วันที่ ............./................/.....................</t>
  </si>
  <si>
    <t>6. การดำเนินการตามแผนอนุรักษ์พลังงาน การตรวจสอบและวิเคราะห์การปฏิบัติตามเป้าหมายและแผนอนุรักษ์พลังงาน</t>
  </si>
  <si>
    <t xml:space="preserve">    ตารางการประเมินการจัดการพลังงาน (Energy Management</t>
  </si>
  <si>
    <t>ต้นทุน</t>
  </si>
  <si>
    <t>(บาท/หน่วย)</t>
  </si>
  <si>
    <t>(บาท/MJ)</t>
  </si>
  <si>
    <t>หน่วย (ลบ. ม.)</t>
  </si>
  <si>
    <t>จำนวนอุปกรณ์ที่ปรับปรุง:</t>
  </si>
  <si>
    <t>ลิตร/ปี</t>
  </si>
  <si>
    <t xml:space="preserve">ชื่ออาคารควบคุม: </t>
  </si>
  <si>
    <t>ที่อยู่อาคาร</t>
  </si>
  <si>
    <t xml:space="preserve">           สำนักงาน</t>
  </si>
  <si>
    <t xml:space="preserve">          โรงแรม</t>
  </si>
  <si>
    <t xml:space="preserve">          โรงพยาบาล</t>
  </si>
  <si>
    <t xml:space="preserve">จำนวนอาคารทั้งหมด : </t>
  </si>
  <si>
    <t>สำหรับอาคารประเภทโรงแรม</t>
  </si>
  <si>
    <t>จำนวนห้องพักทั้งหมด</t>
  </si>
  <si>
    <t>สำหรับอาคารประเภทโรงพยาบาล</t>
  </si>
  <si>
    <t>จำนวนเตียงคนไข้ในทั้งหมด</t>
  </si>
  <si>
    <t>ชื่ออาคาร</t>
  </si>
  <si>
    <t>พื้นที่ทั้งหมดของอาคาร (ตารางเมตร)</t>
  </si>
  <si>
    <t>(1) พื้นที่ใช้สอย</t>
  </si>
  <si>
    <t>ปรับอากาศ</t>
  </si>
  <si>
    <t>ไม่ปรับอากาศ</t>
  </si>
  <si>
    <t xml:space="preserve">การจัดการพลังงาน </t>
  </si>
  <si>
    <t>ระบุกลุ่มอาคารควบคุม ดังนี้</t>
  </si>
  <si>
    <t xml:space="preserve">             ศูนย์การค้า</t>
  </si>
  <si>
    <t>สำหรับอาคารทุกประเภท</t>
  </si>
  <si>
    <t>การใช้ประโยชน์พื้นที่ใช้สอยที่ใช้งานจริง</t>
  </si>
  <si>
    <t>สำหรับอาคารประเภท</t>
  </si>
  <si>
    <t>โรงแรม</t>
  </si>
  <si>
    <t>โรงพยาบาล</t>
  </si>
  <si>
    <t>พื้นที่ปรับอากาศ</t>
  </si>
  <si>
    <t>(ตารางเมตร)</t>
  </si>
  <si>
    <t>พื้นที่ไม่ปรับอากาศ</t>
  </si>
  <si>
    <t>จำนวนห้องพักที่จำหน่ายได้</t>
  </si>
  <si>
    <t>(ห้อง-วัน)</t>
  </si>
  <si>
    <t>จำนวนคนไข้นอก</t>
  </si>
  <si>
    <t>(คน)</t>
  </si>
  <si>
    <t>จำนวนคนไข้ใน</t>
  </si>
  <si>
    <t>(เตียง-วัน)</t>
  </si>
  <si>
    <t>ใส่เอกสารแสดงประกาศนโยบายอนุรักษ์พลังงาน</t>
  </si>
  <si>
    <t>ขนาด (kVA)</t>
  </si>
  <si>
    <t>จำนวน (ชุด)</t>
  </si>
  <si>
    <t>อาคารที่ใช้งาน</t>
  </si>
  <si>
    <t>กรณีอาคารมีเครื่องวัดไฟฟ้ามากกว่า 1 เครื่อง ให้เพิ่มจำนวนตารางแสดงข้อมูลการใช้ไฟฟ้าตามจำนวนของเครื่องวัดไฟฟ้า</t>
  </si>
  <si>
    <t>(ชนิด.........)</t>
  </si>
  <si>
    <t xml:space="preserve">           ผลิตไฟฟ้าสำรองหรือกรณีฉุกเฉิน</t>
  </si>
  <si>
    <t>ชั่วโมง
การเดินเครื่อง
(ชั่วโมง)</t>
  </si>
  <si>
    <t xml:space="preserve">   ปริมาณพลังงานไฟฟ้าที่ผลิตได้ 
(กิโลวัตต์ - ชั่วโมง)</t>
  </si>
  <si>
    <t>ปรับอากาศแบบรวมศูนย์</t>
  </si>
  <si>
    <t>4.2 การประเมินระดับการบริการ</t>
  </si>
  <si>
    <t>พื้นที่ใช้สอยที่ใช้งานจริง (ตารางเมตร)</t>
  </si>
  <si>
    <t>(เมกะจูล/ตารางเมตร)</t>
  </si>
  <si>
    <t>พื้นที่ใช้สอยที่ใช้งานจริง
(ตารางเมตร)</t>
  </si>
  <si>
    <t>4.3 การประเมินระดับเครื่องจักร/อุปกรณ์หลัก</t>
  </si>
  <si>
    <t>เงินลงทุน (บาท)</t>
  </si>
  <si>
    <t>(ใส่เอกสารคำสั่งแต่งตั้งคณะผู้ตรวจประเมินฯ)</t>
  </si>
  <si>
    <t>7.3 ผลการตรวจประเมินภายในองค์กร</t>
  </si>
  <si>
    <t>2. การประเมินการใช้พลังงานระดับการบริการ</t>
  </si>
  <si>
    <t>รวมทั้งได้นำข้อมูลที่ได้จากคณะผู้ตรวจประเมินการจัดการพลังงานภายในองค์กรมาใช้ในการปรับปรุงและแก้ไขข้อบกพร่อง</t>
  </si>
  <si>
    <t>ข้อบกพร่องที่ตรวจพบ</t>
  </si>
  <si>
    <t>6.1 ผลการติดตามการดำเนินการของมาตรการอนุรักษ์พลังงาน</t>
  </si>
  <si>
    <t xml:space="preserve">     3.   เจ้าของอาคารควบคุม</t>
  </si>
  <si>
    <t>ข้อมูลทั่วไป</t>
  </si>
  <si>
    <t>จดหมายอิเล็กทรอนิกส์</t>
  </si>
  <si>
    <t xml:space="preserve">          </t>
  </si>
  <si>
    <t xml:space="preserve">                         </t>
  </si>
  <si>
    <t xml:space="preserve">           </t>
  </si>
  <si>
    <t xml:space="preserve">  </t>
  </si>
  <si>
    <t>(ก)</t>
  </si>
  <si>
    <t>(ข)</t>
  </si>
  <si>
    <t>(ค)</t>
  </si>
  <si>
    <t>เป็นผู้สำเร็จการฝึกอบรมด้านการอนุรักษ์พลังงานหรือการฝึกอบรมที่มีวัตถุประสงค์คล้ายคลึงกันที่อธิบดีให้ความเห็นชอบ</t>
  </si>
  <si>
    <t>(ง)</t>
  </si>
  <si>
    <t>เป็นผู้สำเร็จการฝึกอบรมหลักสูตรผู้รับผิดชอบด้านพลังงานอาวุโส ที่อธิบดีให้ความเห็นชอบ</t>
  </si>
  <si>
    <t>(จ)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</si>
  <si>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</t>
  </si>
  <si>
    <t>อนุรักษ์พลังงาน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</si>
  <si>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ซึ่งจัดโดยกรมพัฒนาพลังงานทดแทนและอนุรักษ์พลังงาน</t>
  </si>
  <si>
    <t>พลังงานตามการรับรองของเจ้าของโรงงานควบคุมหรือเจ้าของอาคารควบคุม</t>
  </si>
  <si>
    <t xml:space="preserve">      </t>
  </si>
  <si>
    <t xml:space="preserve">ติดประกาศ </t>
  </si>
  <si>
    <t>โปสเตอร์</t>
  </si>
  <si>
    <t xml:space="preserve">เอกสารเผยแพร่                                      </t>
  </si>
  <si>
    <t>เสียงตามสาย</t>
  </si>
  <si>
    <t>แผ่นพับ/วารสาร .....ฉบับ</t>
  </si>
  <si>
    <t>สัปดาห์ละ ….. ครั้ง  ช่วงเวลา…...</t>
  </si>
  <si>
    <t xml:space="preserve">   </t>
  </si>
  <si>
    <t>ระดับของผู้ได้รับ…….</t>
  </si>
  <si>
    <t>เพื่อแสดงการเผยแพร่อย่างทั่วถึง ควรแสดงการเผยแพร่มากกว่า 1 วิธีการ</t>
  </si>
  <si>
    <t>มีนโยบายการจัดการพลังงานจากฝ่ายบริหารและถือเป็นส่วนหนึ่งของนโยบายของบริษัท</t>
  </si>
  <si>
    <t>มีการจัดองค์กรและเป็นโครงสร้างส่วนหนึ่งของฝ่ายบริหารกำหนดหน้าที่ความรับผิดชอบไว้ชัดเจน</t>
  </si>
  <si>
    <t>มีนโยบายและมีการสนับสนุนเป็นครั้งคราวจากฝ่ายบริหาร</t>
  </si>
  <si>
    <t>คณะกรรมการอนุรักษ์พลังงานเป็นช่องทางหลักในการดำเนินงาน</t>
  </si>
  <si>
    <t>คณะกรรมการเฉพาะกิจเป็นผู้ดำเนินการ</t>
  </si>
  <si>
    <t>จัดฝึกอบรมให้พนักงานรับทราบเป็นครั้งคราว</t>
  </si>
  <si>
    <t>ลงทุนโดยดูมาตรการที่มีระยะเวลาคุ้มทุนเร็ว</t>
  </si>
  <si>
    <t>ไม่มีแนวทางปฏิบัติที่ทำไว้เป็นลายลักษณ์อักษร</t>
  </si>
  <si>
    <t>ผู้รับผิดชอบด้านพลังงานมีขอบเขตหน้าที่ความรับผิดชอบจำกัด</t>
  </si>
  <si>
    <t>มีการสรุปรายงานด้านค่าใช้จ่ายการใช้พลังงานเพื่อใช้กันภายในฝ่ายวิศวกรรม</t>
  </si>
  <si>
    <t>แจ้งให้พนักงานทราบอย่างไม่เป็นทางการเพื่อส่งเสริมการใช้พลังงานอย่างมีประสิทธิภาพ</t>
  </si>
  <si>
    <t>พิจารณาเฉพาะมาตรการที่ลงทุนต่ำ</t>
  </si>
  <si>
    <t>ไม่มีนโยบายที่ ชัดเจน</t>
  </si>
  <si>
    <t>ไม่มีผู้รับผิดชอบด้านพลังงาน</t>
  </si>
  <si>
    <t>ไม่มีการติดต่อกับผู้ใช้พลังงาน</t>
  </si>
  <si>
    <t>ไม่มีระบบรวบรวมข้อมูลและบัญชีการใช้พลังงาน</t>
  </si>
  <si>
    <t>ไม่มีการสนับสนุนการประหยัดพลังงาน</t>
  </si>
  <si>
    <t>นโยบายการอนุรักษ์พลังงาน</t>
  </si>
  <si>
    <t>กำหนดเป้าหมายที่ครอบคลุม ติดตามผล หาข้อผิดพลาดประเมินผล และควบคุมการใช้งบประมาณ</t>
  </si>
  <si>
    <t>ประชาสัมพันธ์คุณค่าของการประหยัดพลังงาน และผลการดำเนินงานของการจัดการพลังงาน</t>
  </si>
  <si>
    <t>จัดสรรงบประมาณโดยละเอียด โดยพิจารณาถึงความสำคัญของโครงการ</t>
  </si>
  <si>
    <t>ใช้ระยะเวลา คุ้มทุนเป็นหลักในการพิจารณาการลงทุน</t>
  </si>
  <si>
    <t>ไม่มีการกำหนดนโยบายที่ชัดเจน โดยผู้บริหารหรือผู้รับผิดชอบด้านพลังงาน</t>
  </si>
  <si>
    <t>BTU/TOR</t>
  </si>
  <si>
    <t>kW-เฉลี่ย</t>
  </si>
  <si>
    <t>มีผู้รับผิดชอบด้านพลังงานรายงานต่อคณะกรรมการเฉพาะกิจ แต่สายงานบังคับบัญชาไม่ชัดเจน</t>
  </si>
  <si>
    <t>มีการติดต่ออย่างไม่เป็นทางการระหว่างวิศวกรกับผู้ใช้พลังงาน (พนักงาน)</t>
  </si>
  <si>
    <t>ผู้รับผิดชอบด้านพลังงานรายงานโดยตรงต่อคณะ กรรมการจัดการพลังงาน ซึ่งประกอบด้วยหัวหน้าฝ่ายต่างๆ</t>
  </si>
  <si>
    <t>ให้พนักงานรับทราบโครงการอนุรักษ์พลังงาน และให้มีการประชา สัมพันธ์อย่างสม่ำเสมอ</t>
  </si>
  <si>
    <t>ทำรายงานติดตามประเมิน ผล โดยดูจากมิเตอร์ให้คณะ กรรมการเฉพาะกิจเข้ามาเกี่ยวข้องกับการตั้งงบประ มาณ</t>
  </si>
  <si>
    <t>ไม่มีการลงทุนใดๆในการปรับปรุงประสิทธิภาพ การใช้พลังงาน</t>
  </si>
  <si>
    <t>เผยแพร่และดำเนินการดังต่อไปนี้</t>
  </si>
  <si>
    <t>No.</t>
  </si>
  <si>
    <t>Fuel</t>
  </si>
  <si>
    <t>Heating Value</t>
  </si>
  <si>
    <t>01</t>
  </si>
  <si>
    <t xml:space="preserve">น้ำมันเตา  </t>
  </si>
  <si>
    <t xml:space="preserve">   =    39.77  เมกะจูล/ลิตร</t>
  </si>
  <si>
    <t>02</t>
  </si>
  <si>
    <t xml:space="preserve">   =    38.18  เมกะจูล/ลิตร</t>
  </si>
  <si>
    <t>03</t>
  </si>
  <si>
    <t xml:space="preserve">   =    41.28  เมกะจูล/ลิตร</t>
  </si>
  <si>
    <t>04</t>
  </si>
  <si>
    <t xml:space="preserve">   =    36.42  เมกะจูล/ลิตร</t>
  </si>
  <si>
    <t>05</t>
  </si>
  <si>
    <t>น้ำมันเบนซิน</t>
  </si>
  <si>
    <t xml:space="preserve">   =    31.48  เมกะจูล/ลิตร</t>
  </si>
  <si>
    <t>06</t>
  </si>
  <si>
    <t>น้ำมันก๊าด</t>
  </si>
  <si>
    <t xml:space="preserve">   =    34.53  เมกะจูล/ลิตร</t>
  </si>
  <si>
    <t>07</t>
  </si>
  <si>
    <t xml:space="preserve">ก๊าซปิโตรเลียมเหลว </t>
  </si>
  <si>
    <t xml:space="preserve">   =  26.62   เมกะจูล/ลิตร</t>
  </si>
  <si>
    <t>08</t>
  </si>
  <si>
    <t xml:space="preserve">( LPG )         </t>
  </si>
  <si>
    <t xml:space="preserve">   =  50.23   เมกะจูล/กิโลกรัม</t>
  </si>
  <si>
    <t>09</t>
  </si>
  <si>
    <t xml:space="preserve">ก๊าซธรรมชาติ        </t>
  </si>
  <si>
    <t xml:space="preserve">   =  1,055   เมกะจูล/ล้านบีทียู</t>
  </si>
  <si>
    <t>10</t>
  </si>
  <si>
    <t>ถ่านหินนำเข้า</t>
  </si>
  <si>
    <t xml:space="preserve">   =  26,370  เมกะจูล/ตัน</t>
  </si>
  <si>
    <t>11</t>
  </si>
  <si>
    <t>ลิกไนต์ (ลี้)</t>
  </si>
  <si>
    <t xml:space="preserve">   =  18,420  เมกะจูล/ตัน</t>
  </si>
  <si>
    <t>12</t>
  </si>
  <si>
    <t>ลิกไนต์ (กระบี่)</t>
  </si>
  <si>
    <t xml:space="preserve">   =  10,880  เมกะจูล/ตัน</t>
  </si>
  <si>
    <t>13</t>
  </si>
  <si>
    <t>ลิกไนต์ (แม่เมาะ)</t>
  </si>
  <si>
    <t xml:space="preserve">   =  10,470  เมกะจูล/ตัน</t>
  </si>
  <si>
    <t>14</t>
  </si>
  <si>
    <t>ลิกไนต์ (แจ้คอน)</t>
  </si>
  <si>
    <t xml:space="preserve">   =  15,110  เมกะจูล/ตัน</t>
  </si>
  <si>
    <t>15</t>
  </si>
  <si>
    <t>ฟืน</t>
  </si>
  <si>
    <t xml:space="preserve">   =  15.99   เมกะจูล/กิโลกรัม</t>
  </si>
  <si>
    <t>16</t>
  </si>
  <si>
    <t>ถ่าน</t>
  </si>
  <si>
    <t xml:space="preserve">   =  28.88   เมกะจูล/กิโลกรัม</t>
  </si>
  <si>
    <t>17</t>
  </si>
  <si>
    <t>แกลบ</t>
  </si>
  <si>
    <t xml:space="preserve">   =  14.40   เมกะจูล/กิโลกรัม</t>
  </si>
  <si>
    <t>18</t>
  </si>
  <si>
    <t>กากอ้อย</t>
  </si>
  <si>
    <t xml:space="preserve">   =  7.53    เมกะจูล/กิโลกรัม</t>
  </si>
  <si>
    <t>19</t>
  </si>
  <si>
    <t xml:space="preserve">ขยะ      </t>
  </si>
  <si>
    <t xml:space="preserve">   =  4.86   เมกะจูล/กิโลกรัม</t>
  </si>
  <si>
    <t>20</t>
  </si>
  <si>
    <t xml:space="preserve">ขี้เลื่อย  </t>
  </si>
  <si>
    <t xml:space="preserve">   =  10.88  เมกะจูล/กิโลกรัม</t>
  </si>
  <si>
    <t>21</t>
  </si>
  <si>
    <t>วัสดุเหลือใช้ทางการเกษตร</t>
  </si>
  <si>
    <t xml:space="preserve">   =  12.68  เมกะจูล/กิโลกรัม</t>
  </si>
  <si>
    <t>22</t>
  </si>
  <si>
    <t>กะลาปาล์ม</t>
  </si>
  <si>
    <t xml:space="preserve">   = 16,900   เมกะจูล/ตัน</t>
  </si>
  <si>
    <t>23</t>
  </si>
  <si>
    <t>ซังข้าวโพด</t>
  </si>
  <si>
    <t xml:space="preserve">   = 1,6220  เมกะจูล/ตัน</t>
  </si>
  <si>
    <t>ค่า Heating Value และหน่วยของเชื้อเพลิงที่ใช้จะต้องเป็นไปตามที่ พพ. กำหนดใน บพร.1 ตามตัวอย่างด้านบน และหากมีเชื้อเพลิงนอกเหนือจากนี้ที่ปรึกษาฯ จะต้องแจ้งจุฬาฯ ให้รับทราบ และเพิ่มเติมในฐานข้อมูลต่อไป ในส่วนเชื้อเพลิงน้ำมันเตา ต้องระบุชนิดให้ชัดเจนตามการใช</t>
  </si>
  <si>
    <t>*ปรับอากาศแบบแยกส่วน</t>
  </si>
  <si>
    <t>วิธีการ</t>
  </si>
  <si>
    <t>ประเมิน</t>
  </si>
  <si>
    <t>ตรวจวัด</t>
  </si>
  <si>
    <t>อุปกรณ์</t>
  </si>
  <si>
    <t xml:space="preserve">   จากทั้งหมด..........240.........คน คิดเป็นร้อยละ .....41.......  </t>
  </si>
  <si>
    <t>4. ข้อมูลการประเมินสถานภาพการจัดการพลังงานเบื้องต้นประเมินจาก......11......แผนก  ของจำนวนทั้งหมด......11.....แผนก หรือบุคลากรจำนวน........50......คน</t>
  </si>
  <si>
    <t>การตรวจสอบการปฏิบัติตามเป้าหมายการอนุรักษ์พลังงาน</t>
  </si>
  <si>
    <t>การติดตามการดำเนินการ</t>
  </si>
  <si>
    <t>แผนการอนุรักษ์พลังงาน
ตามเป้าหมาย</t>
  </si>
  <si>
    <t>ผลการอนุรักษ์พลังงาน
ที่เกิดขึ้นจริง</t>
  </si>
  <si>
    <t>ร้อยละที่ลดลงของปริมาณพลังงาน</t>
  </si>
  <si>
    <t>ที่ใช้เดิม</t>
  </si>
  <si>
    <t>ระดับของค่าการใช้พลังงานต่อ</t>
  </si>
  <si>
    <t>หน่วยบริการที่ 1</t>
  </si>
  <si>
    <t>หน่วยบริการที่ 2</t>
  </si>
  <si>
    <t>หน่วยบริการที่ 3</t>
  </si>
  <si>
    <t>4. แผนการฝึกอบรม</t>
  </si>
  <si>
    <t>5. แผนกิจกรรมเพื่อส่งเสริมการอนุรักษ์พลังงาน</t>
  </si>
  <si>
    <t>6. อื่นๆ (ระบุ) ...............................................................</t>
  </si>
  <si>
    <t xml:space="preserve"> การตรวจสอบและวิเคราะห์การปฏิบัติตาม</t>
  </si>
  <si>
    <t>2. ผลการตรวจสอบการปฏิบัติตามเป้าหมายการอนุรักษ์พลังงาน</t>
  </si>
  <si>
    <t xml:space="preserve">     เป้าหมายและแผนอนุรักษ์พลังงาน</t>
  </si>
  <si>
    <t>4. ผลการตรวจสอบและวิเคราะห์การปฏิบัติตามเป้าหมายและ</t>
  </si>
  <si>
    <t>5. ผลการติดตามการดำเนินการตามแผนฝึกอบรม</t>
  </si>
  <si>
    <t>6. ผลการติดตามการดำเนินการตามแผนกิจกรรมเพื่อ</t>
  </si>
  <si>
    <t>7. อื่นๆ (ระบุ) ...............................................................</t>
  </si>
  <si>
    <t>4.1.2</t>
  </si>
  <si>
    <t>โทรสาร   053-873256</t>
  </si>
  <si>
    <t>เครื่องปรับอากาศภายในมหาวิทยาลัยแม่โจ้ดังนั้นเงินลงทุนทั้งหมด คิดมาจาก การจ้างลูกจ้างชั่วคราว จำนวน 2 คน</t>
  </si>
  <si>
    <t>การประชุมคณะผู้ตรวจประเมิน</t>
  </si>
  <si>
    <t>การจัดการพลังงานภายในองค์กร</t>
  </si>
  <si>
    <t>85302-0095</t>
  </si>
  <si>
    <t xml:space="preserve">หมายเหตุ : ระบบไฟฟ้าเป็น Substation 115kV </t>
  </si>
  <si>
    <t>(ง) โปสเตอร์ประชาสัมพันธ์</t>
  </si>
  <si>
    <t>2. เวลา เปิด-ปิด เครื่องปรับอากาศ หลังปรับปรุง คือ  9:00-12:00 น.  และ 13:00-16.00 น.</t>
  </si>
  <si>
    <t>เครื่องทำน้ำเย็น</t>
  </si>
  <si>
    <t>(ง) สถานีวิทยุ FM 95.5</t>
  </si>
  <si>
    <t>จำนวนติดประกาศ ….... คณะ</t>
  </si>
  <si>
    <t>จำนวนติดประกาศ …... วิทยาเขต</t>
  </si>
  <si>
    <t>จำนวนติดประกาศ …... วิทยาลัย</t>
  </si>
  <si>
    <t>จำนวนติดประกาศ …... สำนัก</t>
  </si>
  <si>
    <t>รูปที่ 8-1 วาระการประชุม</t>
  </si>
  <si>
    <t>ton</t>
  </si>
  <si>
    <t>รูปที่ 8-1 รายชื่อผู้เข้าร่วมประชุม</t>
  </si>
  <si>
    <t>ผอส.04244</t>
  </si>
  <si>
    <t>อาคารคณะสถาปัตยกรรมศาสตร์และการออกแบบสิ่งแวดล้อม (ใหม่)</t>
  </si>
  <si>
    <t>ลงชื่อ..................................................</t>
  </si>
  <si>
    <t>วันที่............/................./..............</t>
  </si>
  <si>
    <t>(ข-2) จดหมายเวียนอิเลกทรอนิคส์</t>
  </si>
  <si>
    <t>รูปที่ 8-1 รูปผู้เข้าร่วมประชุม</t>
  </si>
  <si>
    <t>กำลังวัตต์หลอด LED</t>
  </si>
  <si>
    <t>หมายเหตุ :  ได้รับการสนับสนุนจาก กรมพัฒนาพลังงานทดแทนและอนุรักษ์พลังงาน</t>
  </si>
  <si>
    <t>suradet215@gmail.com</t>
  </si>
  <si>
    <t>1.อาคารศูนย์การศึกษาและอบรมนานาชาติ</t>
  </si>
  <si>
    <t>2.อาคารวิภาต  บุญศรี  วังซ้าย</t>
  </si>
  <si>
    <t>3.อาคารหอพักนักศึกษาหญิง 11</t>
  </si>
  <si>
    <t>1.อาคารเทพ  พงษ์พานิช</t>
  </si>
  <si>
    <t>4.อาคารสำนักงานอธิการบดี</t>
  </si>
  <si>
    <t>2.อาคารเรียนรวม 80 ปี</t>
  </si>
  <si>
    <t xml:space="preserve">3.อาคารเทคโนโลยีการประมง </t>
  </si>
  <si>
    <t>4.อาคารปฏิบัติการเทคโนโลยีการประมง</t>
  </si>
  <si>
    <t>1.อาคารปฏิบัติการวิศวกรรมทั่วไป</t>
  </si>
  <si>
    <t>1.อาคารเสาวรัจนิตยวรรธนะ</t>
  </si>
  <si>
    <t>2.อาคารเรือนกระจก</t>
  </si>
  <si>
    <t>3.อาคารพัฒนาวิสัยทัศน์</t>
  </si>
  <si>
    <t>6.คาบอยมาร์เก็ต</t>
  </si>
  <si>
    <t>9.โรงกรอกประปา 2</t>
  </si>
  <si>
    <t>2-3.อาคารแม่โจ้  60  ปี(2)</t>
  </si>
  <si>
    <t>4.อาคารจุฬาภรณ์(2)</t>
  </si>
  <si>
    <t>5.อาคาร  75  ปี  แม่โจ้</t>
  </si>
  <si>
    <t xml:space="preserve">6.อาคาร  75  ปี  แม่โจ้ </t>
  </si>
  <si>
    <t>4-5.อาคารศูนย์กีฬากาญจนาภิเษกรัชกาลที่  9  โซน  A , B (2)</t>
  </si>
  <si>
    <t>6.อาคารโรงงานนำร่อง</t>
  </si>
  <si>
    <t>3.อาคารเรียนรวมแม่โจ้  70  ปี</t>
  </si>
  <si>
    <t>5.อาคารหอพักนักศึกษาหญิง 10</t>
  </si>
  <si>
    <t>6.อาคารคณะสถาปัตยกรรมศาสตร์และการออกแบบสิ่งแวดล้อม (ใหม่)</t>
  </si>
  <si>
    <t>2.อาคารพิทยาลงกรณ์</t>
  </si>
  <si>
    <t>3.อาคารหอพักนักศึกษาหญิง 8</t>
  </si>
  <si>
    <t>4.อาคารหอพักนักศึกษาหญิง 9</t>
  </si>
  <si>
    <t xml:space="preserve">5.อาคารปฏิบัติการดินและปุ๋ย </t>
  </si>
  <si>
    <t>4.อาคารเทพศาสตร์สถิตย์</t>
  </si>
  <si>
    <t>5.อาคารอิงคศรีกสิการ</t>
  </si>
  <si>
    <t>7.อาคารโรงอาหารเทิดกสิกร</t>
  </si>
  <si>
    <t>8.กาดแลง</t>
  </si>
  <si>
    <t>10.อาคารสมาคมศิษย์เก่า</t>
  </si>
  <si>
    <t>11.สนามกีฬาอินทนิล (อัฒจัททร์มีหลังคา)</t>
  </si>
  <si>
    <t xml:space="preserve">12.อาคารรัตนโกสินทร์ 200 ปี </t>
  </si>
  <si>
    <t>13.อาคารคัดบรรจุผลิตผลเกษตร</t>
  </si>
  <si>
    <t>14.ระบบประปา</t>
  </si>
  <si>
    <t xml:space="preserve">1.อาคารเนื้อเยื่อ  </t>
  </si>
  <si>
    <t>2.เทคโนโลยีด้านการผลิตไม้ดอกไม้ประดับ</t>
  </si>
  <si>
    <t>3.ศูนย์ IT</t>
  </si>
  <si>
    <t>4.ลานจัตุรัส</t>
  </si>
  <si>
    <t>5.อาคารแฟลตชัยพฤกษ์</t>
  </si>
  <si>
    <t>6.อาคารสระว่ายน้ำอุบลรัตน์</t>
  </si>
  <si>
    <t>7.อาคารคณะสถาปัตยกรรมศาสตร์และการออกแบบสิ่งแวดล้อม (เก่า)</t>
  </si>
  <si>
    <t>8.อาคารปฏิบัติการไม้ผล</t>
  </si>
  <si>
    <t>9.ระบบบำบัดน้ำเสีย</t>
  </si>
  <si>
    <t>7.อาคารเพิ่มพูน</t>
  </si>
  <si>
    <t>8.อาคารปฏิบัติเทคโนโลยียางและพอลิเมอร์</t>
  </si>
  <si>
    <t>9.อาคารยรรยง  สิทธิชัย</t>
  </si>
  <si>
    <t>หลอดฟลูออเรสเซ็นต์ (T5)</t>
  </si>
  <si>
    <t>หลอดฟลูออเรสเซ็นต์ (LED)</t>
  </si>
  <si>
    <t>ตรวจเช็คทำความสะอาด บำรุงรักษาเครื่องปรับอากาศแบบแยกส่วนตามระยะเวลา  ซึ่งดำเนินการโดย จ้างเหมา</t>
  </si>
  <si>
    <t>เปลี่ยนหลอด T8 (36W) เป็นหลอด LED (18W)</t>
  </si>
  <si>
    <t>เปลี่ยนหลอด T8 (18W) เป็นหลอด LED (9W)</t>
  </si>
  <si>
    <t>เปลี่ยนหลอด T8 (18W) ที่มีชั่วโมงการทำงานโดยเฉลี่ย 10 ชั่วโมง</t>
  </si>
  <si>
    <t>เปลี่ยนหลอด T8 (36W) ที่มีชั่วโมงการทำงานโดยเฉลี่ย 10 ชั่วโมง</t>
  </si>
  <si>
    <t>เพื่อลดชั่วโมงทำงานเครื่องปรับอากาศ  ใช้งานเครื่องปรับอากาศเท่าที่จำเป็น และยืดอายุการใช้งาน</t>
  </si>
  <si>
    <t>เมษายน 61</t>
  </si>
  <si>
    <t>กันยายน 61</t>
  </si>
  <si>
    <t>เม.ย. 61-ก.ย. 61</t>
  </si>
  <si>
    <t>ปี 2562</t>
  </si>
  <si>
    <t>เครื่องปรับอากาศประสิทธิภาพสูง Inverter</t>
  </si>
  <si>
    <t>พลังงานที่ใช้หลังปรับปรุง;   W2 x h x D x (F2/100)</t>
  </si>
  <si>
    <t>พลังงานที่ใช้ก่อนปรับปรุง;  W1 x h x D x (F1/100)</t>
  </si>
  <si>
    <t>รายละเอียดการคำนวณ ภาคผนวก  ก. ( เครื่องปรับอากาศประสิทธิภาพสูง Inverter )</t>
  </si>
  <si>
    <t>(ก-1) ติดประกาศ</t>
  </si>
  <si>
    <t>(ก-2) ติดประกาศ</t>
  </si>
  <si>
    <t>(ก-3) ติดประกาศ</t>
  </si>
  <si>
    <t xml:space="preserve">      (รองศาสตราจารย์ ดร.วีระพล ทองมา)</t>
  </si>
  <si>
    <t>ลงชื่อ.........................................................................</t>
  </si>
  <si>
    <t>ประธานคณะผู้ตรวจประเมินการจัดการพลังงาน</t>
  </si>
  <si>
    <t>ปี 2563</t>
  </si>
  <si>
    <t>(ก-4) ติดประกาศ</t>
  </si>
  <si>
    <t>(ข) ติดประกาศ</t>
  </si>
  <si>
    <t>(ค) จดหมายเวียนอิเลกทรอนิคส์</t>
  </si>
  <si>
    <t>(ง) การประชุมคณะกรรมการการจัดการพลังงาน</t>
  </si>
  <si>
    <t>(จ) สถานีวิทยุ FM 95.5</t>
  </si>
  <si>
    <t>(ค) จดหมายอิเลกทรอนิคส์</t>
  </si>
  <si>
    <t xml:space="preserve">(ง) การประชุมคณะผู้ตรวจประเมินการจัดการพลังงานภายในองค์กร </t>
  </si>
  <si>
    <t xml:space="preserve">     ลงชื่อ..................................................</t>
  </si>
  <si>
    <t xml:space="preserve">     วันที่............/................./..............</t>
  </si>
  <si>
    <t xml:space="preserve">          หลักฐานหรือเอกสารต่างๆ ที่แสดงถึงการเผยแพร่นโยบายอนุรักษ์พลังงาน </t>
  </si>
  <si>
    <t>4.1) การประเมินระดับองค์กร</t>
  </si>
  <si>
    <t>4.1.1) ข้อมูลการใช้อาคาร</t>
  </si>
  <si>
    <t xml:space="preserve">    4.1.1.1) รายละเอียดการใช้งานอาคาร (สำหรับอาคารทุกประเภท)</t>
  </si>
  <si>
    <t>(2)  พื้นที่ใช้สอยสำหรับโรงพยาบาล ได้แก่ พื้นที่ปรับอากาศและพื้นที่ไม่ปรับอากาศในบริเวณพื้นที่ทางการแพทย์ และการบริการที่เกี่ยวข้องกับการแพทย์ทั้งหมด โดยไม่รวมถึงหอพักแพทย์ หอพักพยาบาล ห้องเรียนนักศึกษาแพทย์</t>
  </si>
  <si>
    <t>(3)  จำนวนห้องพักที่จำหน่ายได้ในแต่ละเดือน หมายถึง ผลรวมของห้องพักที่ให้บริการคูณจำนวนวันที่ให้บริการ เช่น ห้องพักหมายเลข 1 มีผู้ใช้บริการในรอบ 1 เดือน รวมกันทั้งสิ้น 20 วัน หรือเท่ากับ 20 ห้อง-วัน/เดือน ห้องพัก</t>
  </si>
  <si>
    <t xml:space="preserve">       หมายเลข 2 มีผู้ใช้บริการในรอบ 1 เดือน รวมกันทั้งสิ้น 15 วัน หรือเท่ากับ 15 ห้อง-วัน/เดือน รวมจำนวนห้องพักที่จำหน่ายได้ในรอบ 1 เดือน รวมกันทั้งสิ้น  35 ห้อง-วัน/เดือน เป็นต้น </t>
  </si>
  <si>
    <t xml:space="preserve">(4)  จำนวนคนไข้ในแต่ละเดือน หมายถึง ผลรวมของเตียงคนไข้ในที่ให้บริการคูณจำนวนวันที่ให้บริการ เช่น เตียงหมายเลข 1 มีคนไข้ในใช้บริการในรอบ 1 เดือน รวมกันทั้งสิ้น 20 วัน หรือเท่ากับ 20 เตียง-วัน/เดือน </t>
  </si>
  <si>
    <t xml:space="preserve">      เตียงหมายเลข 2 มีคนไข้ในใช้บริการในรอบ 1 เดือน รวมกันทั้งสิ้น 15 วัน หรือเท่ากับ 15 เตียง-วัน/เดือน รวมจำนวนคนไข้ในใช้บริการในรอบ 1 เดือน รวมกันทั้งสิ้น  35 เตียง-วัน/เดือน เป็นต้น</t>
  </si>
  <si>
    <t>4.1.1.2) การใช้ประโยชน์พื้นที่ใช้สอยที่ใช้งานจริงในแต่ละเดือน</t>
  </si>
  <si>
    <t>4.1.2) ข้อมูลระบบไฟฟ้า</t>
  </si>
  <si>
    <t>9806 - 020017405371</t>
  </si>
  <si>
    <t>กิโลวาร์</t>
  </si>
  <si>
    <t>ค่าไฟฟ้ารวม
 (บาท)</t>
  </si>
  <si>
    <t>Power Factor</t>
  </si>
  <si>
    <t>Power Factor (PF) =         ค่าพลังไฟฟ้าสูงสุด (กิโลวัตต์)</t>
  </si>
  <si>
    <t>น้ำมันเตา 600 (A)</t>
  </si>
  <si>
    <t>น้ำมันเตา1500 (C)</t>
  </si>
  <si>
    <t>น้ำมันเตา 2000 (D)</t>
  </si>
  <si>
    <t xml:space="preserve">   =    …..  เมกะจูล/ลิตร</t>
  </si>
  <si>
    <t>24</t>
  </si>
  <si>
    <t>ปี2562</t>
  </si>
  <si>
    <t>ปรับอากาศแบบแยกส่วน</t>
  </si>
  <si>
    <t>ปี 2553</t>
  </si>
  <si>
    <t>หม้อไอน้ำ</t>
  </si>
  <si>
    <t>หม้อต้มน้ำมันร้อน</t>
  </si>
  <si>
    <t>ปี 2554</t>
  </si>
  <si>
    <t>ปี 2561</t>
  </si>
  <si>
    <t xml:space="preserve">4.2.1 ค่าการใช้พลังงานจำเพาะของพื้นที่ใช้สอย </t>
  </si>
  <si>
    <t xml:space="preserve">     เปรียบเทียบข้อมูลการใช้พลังงานหรือดัชนีการใช้พลังงานเทียบกับค่าเป้าหมายภายในอาคาร  </t>
  </si>
  <si>
    <t>หรือเปรียบเทียบข้อมูลการใช้พลังงานกับอาคารอื่น  (ถ้ามี)</t>
  </si>
  <si>
    <t>MJ/หน่วย</t>
  </si>
  <si>
    <t>SEC เป้าหมาย</t>
  </si>
  <si>
    <t>ค่าต่ำที่สุด</t>
  </si>
  <si>
    <t>ค่าเฉลี่ย</t>
  </si>
  <si>
    <t>เทียบกับค่าเป้าหมายภายในอาคารหรือเปรียบเทียบข้อมูล (ถ้ามี)</t>
  </si>
  <si>
    <t xml:space="preserve">   4.3.1 การประเมินศักยภาพของเครื่องจักร/อุปกรณ์ที่มีนัยสำคัญ เพื่อนำไปค้นหามาตรการอนุรักษ์พลังงาน</t>
  </si>
  <si>
    <t>การสูญเสียพลังงานไฟฟ้า (กิโลวัตต์-ชั่วโมง/ปี)</t>
  </si>
  <si>
    <t>การสูญเสียพลังงานความร้อน (เมกะจูล/ปี)</t>
  </si>
  <si>
    <t>ผลประหยัด</t>
  </si>
  <si>
    <t xml:space="preserve">     หลักฐานหรือเอกสารต่างๆ ที่แสดงถึงการเผยแพร่แผนฝึกอบรม</t>
  </si>
  <si>
    <t xml:space="preserve">  ดำเนินการ
ตามแผน</t>
  </si>
  <si>
    <t xml:space="preserve">      ไม่ได้ดำเนินการ</t>
  </si>
  <si>
    <t>ล่าช้า</t>
  </si>
  <si>
    <t>รายละเอียดผลการดำเนินการที่เกิดขึ้นจริง</t>
  </si>
  <si>
    <t>6.2 ผลการติดตามการดำเนินงานของแผนการฝึกอบรมและกิจกรรมเพื่อส่งเสริมการอนุรักษ์พลังงาน</t>
  </si>
  <si>
    <t>ภาพ/หลักฐานแสดงการฝึกอบรม</t>
  </si>
  <si>
    <t>ชื่อหลักสูตรการฝึกอบรม</t>
  </si>
  <si>
    <t>ชื่อกิจกรรม
เพื่อส่งเสริม
การอนุรักษ์พลังงาน</t>
  </si>
  <si>
    <t>จำนวน
ผู้เข้ากิจกรรม</t>
  </si>
  <si>
    <t>ภาพ/หลักฐานแสดงกิจกรรมเพื่อส่งเสริมการอนุรักษ์พลังงาน</t>
  </si>
  <si>
    <t xml:space="preserve">    6.3.1.1) รายละเอียดการใช้งานอาคาร (สำหรับอาคารทุกประเภท)</t>
  </si>
  <si>
    <t>6.3.1.2) การใช้ประโยชน์พื้นที่ใช้สอยที่ใช้งานจริงในแต่ละเดือน</t>
  </si>
  <si>
    <t>กราฟแสดงการเปรียบเทียบข้อมูลการใช้พลังงาน</t>
  </si>
  <si>
    <t>6.3.7) เปรียบเทียบค่าการใช้พลังงานจำเพาะ (SEC)</t>
  </si>
  <si>
    <t>6.3.7.1  ค่าการใช้พลังงานจำเพาะของพื้นที่ใช้สอย (ทุกกรณี)</t>
  </si>
  <si>
    <t xml:space="preserve"> หลักฐานหรือเอกสารต่างๆ ที่แสดงถึงการเผยแพร่คณะผู้ตรวจประเมินการจัดการพลังงานภายในองค์กร</t>
  </si>
  <si>
    <t xml:space="preserve">วันที่ดำเนินการก่อนประชุมทบทวนฯ) โดยมีรายละเอียดดังต่อไปนี้ </t>
  </si>
  <si>
    <t>หมายเหตุ : กรณีอาคารดำเนินการทบทวนภายหลังเดือน ธันวาคม ให้ระบุเพิ่มเติม</t>
  </si>
  <si>
    <t xml:space="preserve">ครั้งที่ </t>
  </si>
  <si>
    <t>พ.ศ.</t>
  </si>
  <si>
    <t>แผนการดำเนินการมาตรการอนุรักษ์พลังงานในระยะเวลา 3 ปีข้างหน้า</t>
  </si>
  <si>
    <t>ภาคผนวก ก.</t>
  </si>
  <si>
    <t>ภาคผนวก ข.</t>
  </si>
  <si>
    <t>เอกสารประกอบอื่นๆ</t>
  </si>
  <si>
    <t xml:space="preserve">ข้อมูลการใช้ไฟฟ้า </t>
  </si>
  <si>
    <t>ภาคผนวก ก. แผนการดำเนินการมาตรการอนุรักษ์พลังงานในระยะเวลา 3 ปีข้างหน้า</t>
  </si>
  <si>
    <t>ภาคผนวก ข. เอกสารประกอบอื่นๆ</t>
  </si>
  <si>
    <t>ตาราง ก.1 แผนการดำเนินการมาตรการอนุรักษ์พลังงานในระยะเวลา 3 ปีข้างหน้า</t>
  </si>
  <si>
    <t>แผนอนุรักษ์พลังงานปี</t>
  </si>
  <si>
    <t>1. ข้อมูลการประเมินสถานภาพการจัดการพลังงานเบื้องต้นประเมินในภาพรวมของมหาวิทยาลัย</t>
  </si>
  <si>
    <t>ส่วนกลาง</t>
  </si>
  <si>
    <t>โรงประชุม (รวมอาคารห้องน้ำ) (ชูติวัตร เดิม)</t>
  </si>
  <si>
    <t>โรงประปา 2</t>
  </si>
  <si>
    <t>อาคาร 80 ปี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</si>
  <si>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</si>
  <si>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</si>
  <si>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(สำนักงานอธิการบดี เดิม)</t>
  </si>
  <si>
    <t>สระว่ายน้ำ</t>
  </si>
  <si>
    <t>โรงอาหาร</t>
  </si>
  <si>
    <t>หอพักนักศึกษา</t>
  </si>
  <si>
    <t>อาคารหอพักนักศึกษาชาย 4 (รวมอาคารโรงจอดรถ ข้างหอ)</t>
  </si>
  <si>
    <t>อาคารหอพักนักศึกษาหญิง 6 (รวมอาคารโรงจอดรถ ข้างหอ)</t>
  </si>
  <si>
    <t>อาคารหอพักนักศึกษาหญิง 11</t>
  </si>
  <si>
    <t>คณะพัฒนาการท่องเที่ยว</t>
  </si>
  <si>
    <t xml:space="preserve">อาคารเรียนรวมสุวรรณวาจกกสิกิจ </t>
  </si>
  <si>
    <t>สำนักหอสมุด</t>
  </si>
  <si>
    <t>อาคารเทพ  พงษ์พานิช</t>
  </si>
  <si>
    <t>ศูนย์กล้วยไม้</t>
  </si>
  <si>
    <t>อาคาร  75  ปี  แม่โจ้</t>
  </si>
  <si>
    <t xml:space="preserve">อาคารเพิ่มพูล  </t>
  </si>
  <si>
    <t>อาคารอบเมล็ดพันธุ์พืช (ไซโล)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</si>
  <si>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</si>
  <si>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</si>
  <si>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อาคารโรงสีข้าวเก่า</t>
  </si>
  <si>
    <t>ศูนย์วิจัยพลังงาน</t>
  </si>
  <si>
    <t>ศูนย์อาคารที่พัก</t>
  </si>
  <si>
    <t>อาคารเฉลิมพระเกียรติ  โซน  A</t>
  </si>
  <si>
    <t xml:space="preserve">อาคารเฉลิมพระเกียรติ  โซน  B </t>
  </si>
  <si>
    <t>อาคารสำนักงานมหาวิทยาลัย 3  (อิงคศรีกสิการ เดิม)</t>
  </si>
  <si>
    <t xml:space="preserve">อาคารพัฒนาวิสัยทัศน์ </t>
  </si>
  <si>
    <t xml:space="preserve">อาคารเฉลิมพระเกียรติสมเด็จพระศรีนครินทราบรมราชนี </t>
  </si>
  <si>
    <t xml:space="preserve">อาคารแม่โจ้  60  ปี </t>
  </si>
  <si>
    <t xml:space="preserve">อาคารรัตนโกสินทร์ 200 ปี </t>
  </si>
  <si>
    <t>คณะผู้จัดทำรายงาน</t>
  </si>
  <si>
    <t>ผู้ชอบด้านพลังงานสามัญ (ผชอ.03430)</t>
  </si>
  <si>
    <t>ผู้รับผิดชอบด้านพลังงานอาวุโส (ผอส.04244)</t>
  </si>
  <si>
    <t xml:space="preserve">นายสุรเดช  คิดการงาน </t>
  </si>
  <si>
    <t>นายเสกสรรค์  ขวัญศรีวงค์</t>
  </si>
  <si>
    <t>หัวหน้างานอนุรักษ์พลังงานและสิ่งแวดล้อม</t>
  </si>
  <si>
    <t>โดย</t>
  </si>
  <si>
    <t>ที่ปรึกษา</t>
  </si>
  <si>
    <t>อาจารย์ประจำวิทยาลัยพลังงานทดแทน</t>
  </si>
  <si>
    <t xml:space="preserve">  ตำแหน่งผู้รับผิดชอบด้านพลังงานสามัญ</t>
  </si>
  <si>
    <t xml:space="preserve">       ทะเบียนเลขที่  ผชอ.03430</t>
  </si>
  <si>
    <t xml:space="preserve">           ทะเบียนเลขที่  ผอส.04244</t>
  </si>
  <si>
    <t>ผู้ช่วยศาสตราจารย์ ดร.สราวุธ พลวงษ์ศรี</t>
  </si>
  <si>
    <t>SEC ปี 2563</t>
  </si>
  <si>
    <t>รวมผลประหยัดด้านไฟฟ้าปี 2566</t>
  </si>
  <si>
    <t xml:space="preserve">สถานีวิทยุ FM 95.5 </t>
  </si>
  <si>
    <t>รูปที่ 6-6 สถานีวิทยุ FM 95.5  เรื่องการประหยัดพลังงาน</t>
  </si>
  <si>
    <t>น.ส.พวงพยอม  เสนาวารี</t>
  </si>
  <si>
    <t>เปลี่ยนเครื่องปรับอากาศรุ่นเก่าที่มีอายุการใช้งานนานตั้งแต่ 19 - 23 ปี และมีสภาพชำรุด</t>
  </si>
  <si>
    <t>พลังงานที่ใช้ก่อนปรับปรุง;  n x W1 x h x D x (F1/100)</t>
  </si>
  <si>
    <t>พลังงานที่ใช้หลังปรับปรุง;  n x W2 x h x D x (F2/100)</t>
  </si>
  <si>
    <t>4.เส้นสีแดงเป็นเส้นเป้าหมาย - เส้นสีเขียวเป็นเส้นการประเมินสถานภาพการจัดการพลังงานเบื้องต้น</t>
  </si>
  <si>
    <t>053-498862</t>
  </si>
  <si>
    <t>จำนวนบุคลกร</t>
  </si>
  <si>
    <t>วิทยาเขต</t>
  </si>
  <si>
    <t>วิทยาลัย</t>
  </si>
  <si>
    <t>สำนัก/วิสาหกิจ</t>
  </si>
  <si>
    <t>จำนวนติดประกาศ …3.. วิทยาลัย</t>
  </si>
  <si>
    <t>จำนวนติดประกาศ …10.. สำนัก/วิสาหกิจ</t>
  </si>
  <si>
    <t>จำนวนติดประกาศ ….. คณะ</t>
  </si>
  <si>
    <t>จำนวนติดประกาศ ….. วิทยาเขต</t>
  </si>
  <si>
    <t>จำนวนติดประกาศ ….. วิทยาลัย</t>
  </si>
  <si>
    <t>จำนวนติดประกาศ ….. สำนัก</t>
  </si>
  <si>
    <t>จำนวนติดประกาศ ….... สำนัก/วิสาหกิจ</t>
  </si>
  <si>
    <t>ข้อมูลการใช้พลังงานไฟฟ้าได้จากการประเมิน</t>
  </si>
  <si>
    <t>(ฉ) สถานีวิทยุ FM 95.5</t>
  </si>
  <si>
    <t>อาจารย์ประจำคณะวิศวกรรมและอุตสาหกรรมเกษตร</t>
  </si>
  <si>
    <t>ภาพหลังดำเนินการปรับปรุง</t>
  </si>
  <si>
    <t>แสดงวิธีการคำนวณผลอนุรักษ์พลังงานที่เกิดขึ้นจริง (มาตรการด้านไฟฟ้า)</t>
  </si>
  <si>
    <t>053-873225</t>
  </si>
  <si>
    <t>จำนวนติดประกาศ …15.. คณะ</t>
  </si>
  <si>
    <t>2 - 34</t>
  </si>
  <si>
    <t xml:space="preserve">            การค้นหาการใช้พลังงานที่มีนัยสำคัญในเครื่องจักร/อุปกรณ์หลัก อาคารควบคุมได้ดำเนินการโดยการตรวจวัดหา</t>
  </si>
  <si>
    <t>ปี 2565</t>
  </si>
  <si>
    <t>รวมผลประหยัดด้านไฟฟ้าปี 2567</t>
  </si>
  <si>
    <t>รวมผลประหยัดด้านความร้อนปี 2566</t>
  </si>
  <si>
    <t>รวมผลประหยัดด้านความร้อนปี 2567</t>
  </si>
  <si>
    <t>งานจัดการพลังงานและสิ่งแวดล้อม</t>
  </si>
  <si>
    <t>ประชุมคณะกรรมการดำเนินงาน  ทบทวนรายงานการจัดการพลังงาน ครั้งที่ 1 /2565</t>
  </si>
  <si>
    <t>กรรมการดำเนินงาน คณะกรรมการการจัดการพลังงานมหาวิทยาลัยแม่โจ้ ครั้ง 2/2565</t>
  </si>
  <si>
    <t>กรรมการดำเนินงาน คณะกรรมการการจัดการพลังงานมหาวิทยาลัยแม่โจ้ ครั้ง 1/2565</t>
  </si>
  <si>
    <t>ผู้ช่วยศาสตราจารย์ ดร. ชนวัฒน์ นิทัศน์วิจิตร</t>
  </si>
  <si>
    <t>สถานีวิทยุ FM 95.5       ประชาสัมพันธ์เรื่องการประหยัดพลังงาน</t>
  </si>
  <si>
    <t>นักศึกษา/บุคลากร</t>
  </si>
  <si>
    <t>กลุ่มผู้เข้าร่วม</t>
  </si>
  <si>
    <t>ประชาสัมพันธ์เรื่องการประหยัดพลังงาน</t>
  </si>
  <si>
    <t>เป้าหมาย</t>
  </si>
  <si>
    <t>ก่อนดำเนินการ</t>
  </si>
  <si>
    <t>(ข) จดหมายเวียนอิเลกทรอนิคส์</t>
  </si>
  <si>
    <t>(ค-1) การประชุมคณะกรรมการการจัดการพลังงาน</t>
  </si>
  <si>
    <t>(ค-2) การประชุมคณะกรรมการการจัดการพลังงาน</t>
  </si>
  <si>
    <t>(ค-3) การประชุมคณะกรรมการการจัดการพลังงาน</t>
  </si>
  <si>
    <t>ทบทวนรายงานการจัดการพลังงาน ครั้งที่ 1 /2565</t>
  </si>
  <si>
    <t>1. คำสั่งแต่งตั้งคณะทำงานด้านการจัดการพลังงาน ที่ระบุ   โครงสร้าง อำนาจหน้าที่และความรับผิดชอบของคณะทำงาน</t>
  </si>
  <si>
    <t>8.อาคารยรรยง  สิทธิชัย</t>
  </si>
  <si>
    <t>อาคารเพาะเลี้ยงสาหร่าย</t>
  </si>
  <si>
    <t>2.อาคารพัฒนาวิสัยทัศน์</t>
  </si>
  <si>
    <t>3.อาคารเทพศาสตร์สถิตย์</t>
  </si>
  <si>
    <t>4.อาคารอิงคศรีกสิการ</t>
  </si>
  <si>
    <t>5.คาบอยมาร์เก็ต</t>
  </si>
  <si>
    <t>6.อาคารโรงอาหารเทิดกสิกร</t>
  </si>
  <si>
    <t>7.กาดแลง</t>
  </si>
  <si>
    <t>8.โรงกรอกประปา 2</t>
  </si>
  <si>
    <t>9.อาคารสมาคมศิษย์เก่า</t>
  </si>
  <si>
    <t>10.สนามกีฬาอินทนิล (อัฒจัททร์มีหลังคา)</t>
  </si>
  <si>
    <t xml:space="preserve">11.อาคารรัตนโกสินทร์ 200 ปี </t>
  </si>
  <si>
    <t>12.อาคารคัดบรรจุผลิตผลเกษตร</t>
  </si>
  <si>
    <t>13.ระบบประปา</t>
  </si>
  <si>
    <t>6.3.1.3) ข้อมูลระบบไฟฟ้า</t>
  </si>
  <si>
    <t>12 - 23</t>
  </si>
  <si>
    <t>13 - 29</t>
  </si>
  <si>
    <t>3 - 29</t>
  </si>
  <si>
    <t>5 - 30</t>
  </si>
  <si>
    <t>2 - 27</t>
  </si>
  <si>
    <t>2 - 50</t>
  </si>
  <si>
    <t>13 - 28</t>
  </si>
  <si>
    <t>4 - 20</t>
  </si>
  <si>
    <t>15 - 16</t>
  </si>
  <si>
    <t>สัดส่วนการใช้พลังงาน ปี 2565</t>
  </si>
  <si>
    <t>รูปที่ 6-5.3 ภาพแสดงโครงการให้ความรู้เกี่ยวกับการซ่อมแซมระบบไฟฟ้า ประปา และการบำรุงรักษาเครื่องปรับอากาศ</t>
  </si>
  <si>
    <t>เปลี่ยนเครื่องปรับอากาศรุ่นเก่าที่มีอายุการใช้งานนานเกิน 10 ปีขึ้นไป และมีสภาพชำรุด</t>
  </si>
  <si>
    <t>รวมผลประหยัดด้านไฟฟ้าปี 2568</t>
  </si>
  <si>
    <t>รวมผลประหยัดด้านความร้อนปี 2568</t>
  </si>
  <si>
    <t>ประชุมคณะกรรมการการจัดการพลังงานมหาวิทยาลัยแม่โจ้ ครั้ง 1/2566</t>
  </si>
  <si>
    <t>รูปที่ 8-1 วาระการประชุม ตรวจประเมินภายในและทบทวนการจัดการพลังาน</t>
  </si>
  <si>
    <t>รูปที่ 8-1 รูปผู้เข้าร่วมประชุม ตรวจประเมินภายในและทบทวนการจัดการพลังาน</t>
  </si>
  <si>
    <t>รูปที่ 8-1 รายชื่อผู้เข้าร่วมประชุม ตรวจประเมินภายในและทบทวนการจัดการพลังาน</t>
  </si>
  <si>
    <r>
      <t>W/m</t>
    </r>
    <r>
      <rPr>
        <vertAlign val="superscript"/>
        <sz val="14"/>
        <rFont val="Angsana New"/>
        <family val="1"/>
      </rPr>
      <t>2</t>
    </r>
  </si>
  <si>
    <r>
      <t>W/m</t>
    </r>
    <r>
      <rPr>
        <vertAlign val="superscript"/>
        <sz val="14"/>
        <rFont val="Angsana New"/>
        <family val="1"/>
      </rPr>
      <t>3</t>
    </r>
    <r>
      <rPr>
        <sz val="11"/>
        <color theme="1"/>
        <rFont val="Tahoma"/>
        <family val="2"/>
        <charset val="222"/>
        <scheme val="minor"/>
      </rPr>
      <t/>
    </r>
  </si>
  <si>
    <r>
      <t>W/m</t>
    </r>
    <r>
      <rPr>
        <vertAlign val="superscript"/>
        <sz val="14"/>
        <rFont val="Angsana New"/>
        <family val="1"/>
      </rPr>
      <t>1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</si>
  <si>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4"/>
        <rFont val="Angsana New"/>
        <family val="1"/>
      </rPr>
      <t>3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</si>
  <si>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4"/>
        <rFont val="Angsana New"/>
        <family val="1"/>
      </rPr>
      <t>1</t>
    </r>
    <r>
      <rPr>
        <sz val="11"/>
        <color theme="1"/>
        <rFont val="Tahoma"/>
        <family val="2"/>
        <charset val="222"/>
        <scheme val="minor"/>
      </rPr>
      <t/>
    </r>
  </si>
  <si>
    <r>
      <t>กลุ่มที่ 1 :</t>
    </r>
    <r>
      <rPr>
        <sz val="14"/>
        <rFont val="Angsana New"/>
        <family val="1"/>
      </rPr>
      <t xml:space="preserve"> อาคารควบคุมที่ใช้เครื่องวัดไฟฟ้าหรือติดตั้งหม้อแปลงไฟฟ้ารวมกันน้อยกว่าสามพันกิโลวัตต์หรือสามพันห้าร้อย
สามสิบกิโลโวลต์แอมแปร์หรืออาคารควบคุมที่ใช้พลังงานไฟฟ้า พลังงานความร้อนจากไอน้ำ หรือ พลังงานสิ้นเปลืองอื่นๆ โดยมีปริมาณพลังงานเทียบเท่าพลังงานไฟฟ้าต่ำกว่าหกสิบล้านเมกะจูล</t>
    </r>
  </si>
  <si>
    <r>
      <t>กลุ่มที่ 2 :</t>
    </r>
    <r>
      <rPr>
        <sz val="14"/>
        <rFont val="Angsana New"/>
        <family val="1"/>
      </rPr>
      <t>อาคารควบคุมที่ใช้เครื่องวัดไฟฟ้าหรือติดตั้งหม้อแปลงไฟฟ้ารวมกันตั้งแต่สามพันกิโลวัตต์หรือสามพันห้าร้อยสามสิบกิโลโวลต์แอมแปร์ขึ้นไปหรืออาคารควบคุมที่ใช้พลังงานไฟฟ้า พลังงานความร้อนจากไอน้ำ หรือพลังงานสิ้นเปลืองอื่นๆ  โดยมีปริมาณพลังงานเทียบเท่าพลังงานไฟฟ้าตั้งแต่หกสิบล้านเมกะจูลขึ้นไป</t>
    </r>
  </si>
  <si>
    <r>
      <rPr>
        <b/>
        <sz val="18"/>
        <color indexed="8"/>
        <rFont val="Angsana New"/>
        <family val="1"/>
      </rPr>
      <t>รูปที่ 1-1</t>
    </r>
    <r>
      <rPr>
        <sz val="18"/>
        <color indexed="8"/>
        <rFont val="Angsana New"/>
        <family val="1"/>
      </rPr>
      <t xml:space="preserve">  ผังโครงสร้างคณะทำงานด้านการจัดการพลังงาน</t>
    </r>
  </si>
  <si>
    <r>
      <rPr>
        <b/>
        <sz val="16"/>
        <color indexed="8"/>
        <rFont val="Angsana New"/>
        <family val="1"/>
      </rPr>
      <t>รูปที่ 1-2</t>
    </r>
    <r>
      <rPr>
        <sz val="16"/>
        <color indexed="8"/>
        <rFont val="Angsana New"/>
        <family val="1"/>
      </rPr>
      <t xml:space="preserve"> คำสั่งแต่งตั้งคณะกรรมการดำเนินงาน</t>
    </r>
  </si>
  <si>
    <r>
      <rPr>
        <b/>
        <sz val="16"/>
        <color indexed="8"/>
        <rFont val="Angsana New"/>
        <family val="1"/>
      </rPr>
      <t>รูปที่ 1-2</t>
    </r>
    <r>
      <rPr>
        <sz val="16"/>
        <color indexed="8"/>
        <rFont val="Angsana New"/>
        <family val="1"/>
      </rPr>
      <t xml:space="preserve"> คำสั่งแต่งตั้งคณะกรรมการผู้ตรวจประเมินการจัดการพลังงานภายใน</t>
    </r>
  </si>
  <si>
    <r>
      <rPr>
        <b/>
        <sz val="16"/>
        <color indexed="8"/>
        <rFont val="Angsana New"/>
        <family val="1"/>
      </rPr>
      <t>รูปที่ 1-2</t>
    </r>
    <r>
      <rPr>
        <sz val="16"/>
        <color indexed="8"/>
        <rFont val="Angsana New"/>
        <family val="1"/>
      </rPr>
      <t xml:space="preserve"> คำสั่งแต่งตั้งอนุกรรมการจัดการพลังงานประจำหน่วยงาน</t>
    </r>
  </si>
  <si>
    <r>
      <rPr>
        <b/>
        <sz val="16"/>
        <color indexed="8"/>
        <rFont val="Angsana New"/>
        <family val="1"/>
      </rPr>
      <t>รูปที่ 1-2</t>
    </r>
    <r>
      <rPr>
        <sz val="16"/>
        <color indexed="8"/>
        <rFont val="Angsana New"/>
        <family val="1"/>
      </rPr>
      <t xml:space="preserve"> คำสั่งแต่งตั้งคณะอนุกรรมการจัดการพลังงานประจำหน่วยงาน</t>
    </r>
  </si>
  <si>
    <r>
      <rPr>
        <b/>
        <sz val="16"/>
        <color indexed="8"/>
        <rFont val="Angsana New"/>
        <family val="1"/>
      </rPr>
      <t>รูปที่ 1-3</t>
    </r>
    <r>
      <rPr>
        <sz val="16"/>
        <color indexed="8"/>
        <rFont val="Angsana New"/>
        <family val="1"/>
      </rPr>
      <t xml:space="preserve">  ภาพการเผยแพร่คณะทำงานด้านการจัดการพลังงาน</t>
    </r>
  </si>
  <si>
    <r>
      <t>ขั้นตอนที่ 2</t>
    </r>
    <r>
      <rPr>
        <b/>
        <sz val="20"/>
        <color indexed="8"/>
        <rFont val="Angsana New"/>
        <family val="1"/>
      </rPr>
      <t xml:space="preserve"> การประเมินสถานภาพการจัดการพลังงานเบื้องต้น</t>
    </r>
  </si>
  <si>
    <r>
      <rPr>
        <b/>
        <sz val="16"/>
        <color indexed="8"/>
        <rFont val="Angsana New"/>
        <family val="1"/>
      </rPr>
      <t>ตารางที่ 2.1</t>
    </r>
    <r>
      <rPr>
        <sz val="16"/>
        <color indexed="8"/>
        <rFont val="Angsana New"/>
        <family val="1"/>
      </rPr>
      <t xml:space="preserve"> การประเมินการจัดการพลังงานขององค์กร</t>
    </r>
  </si>
  <si>
    <r>
      <t>2. ในกรณีที่อาคารควบคุมพัฒนาระบบการจัดการพลังงานในรอบที่สอง ในขั้นตอนนี้อาคารควบคุม</t>
    </r>
    <r>
      <rPr>
        <u/>
        <sz val="13"/>
        <rFont val="Angsana New"/>
        <family val="1"/>
      </rPr>
      <t xml:space="preserve">จะดำเนินการหรือไม่ดำเนินการก็ได้ </t>
    </r>
  </si>
  <si>
    <r>
      <rPr>
        <b/>
        <u/>
        <sz val="20"/>
        <color indexed="8"/>
        <rFont val="Angsana New"/>
        <family val="1"/>
      </rPr>
      <t>ขั้นตอนที่ 3</t>
    </r>
    <r>
      <rPr>
        <b/>
        <sz val="20"/>
        <color indexed="8"/>
        <rFont val="Angsana New"/>
        <family val="1"/>
      </rPr>
      <t xml:space="preserve"> นโยบายอนุรักษ์พลังงาน</t>
    </r>
  </si>
  <si>
    <r>
      <rPr>
        <b/>
        <sz val="16"/>
        <rFont val="Angsana New"/>
        <family val="1"/>
      </rPr>
      <t xml:space="preserve">รูปที่ 3-1 </t>
    </r>
    <r>
      <rPr>
        <sz val="16"/>
        <rFont val="Angsana New"/>
        <family val="1"/>
      </rPr>
      <t>นโยบายอนุรักษ์พลังงาน</t>
    </r>
  </si>
  <si>
    <r>
      <t xml:space="preserve">หมายเหตุ : </t>
    </r>
    <r>
      <rPr>
        <sz val="13"/>
        <rFont val="Angsana New"/>
        <family val="1"/>
      </rPr>
      <t>โปรดแนบสำเนาคำสั่งประกาศนโยบายอนุรักษ์พลังงาน</t>
    </r>
  </si>
  <si>
    <r>
      <rPr>
        <b/>
        <sz val="16"/>
        <rFont val="Angsana New"/>
        <family val="1"/>
      </rPr>
      <t>รูปที่ 3-2</t>
    </r>
    <r>
      <rPr>
        <sz val="16"/>
        <rFont val="Angsana New"/>
        <family val="1"/>
      </rPr>
      <t xml:space="preserve">  ภาพการเผยแพร่นโยบายอนุรักษ์พลังงาน</t>
    </r>
  </si>
  <si>
    <r>
      <rPr>
        <b/>
        <u/>
        <sz val="20"/>
        <color indexed="8"/>
        <rFont val="Angsana New"/>
        <family val="1"/>
      </rPr>
      <t>ขั้นตอนที่ 4</t>
    </r>
    <r>
      <rPr>
        <b/>
        <sz val="20"/>
        <color indexed="8"/>
        <rFont val="Angsana New"/>
        <family val="1"/>
      </rPr>
      <t xml:space="preserve"> การประเมินศักยภาพการอนุรักษ์พลังงาน</t>
    </r>
  </si>
  <si>
    <r>
      <t>( kW</t>
    </r>
    <r>
      <rPr>
        <vertAlign val="superscript"/>
        <sz val="14"/>
        <rFont val="Angsana New"/>
        <family val="1"/>
      </rPr>
      <t>2</t>
    </r>
    <r>
      <rPr>
        <sz val="14"/>
        <rFont val="Angsana New"/>
        <family val="1"/>
      </rPr>
      <t xml:space="preserve"> ) +</t>
    </r>
    <r>
      <rPr>
        <vertAlign val="superscript"/>
        <sz val="14"/>
        <rFont val="Angsana New"/>
        <family val="1"/>
      </rPr>
      <t xml:space="preserve">  </t>
    </r>
    <r>
      <rPr>
        <sz val="14"/>
        <rFont val="Angsana New"/>
        <family val="1"/>
      </rPr>
      <t>(KVAR</t>
    </r>
    <r>
      <rPr>
        <vertAlign val="superscript"/>
        <sz val="14"/>
        <rFont val="Angsana New"/>
        <family val="1"/>
      </rPr>
      <t xml:space="preserve">2 </t>
    </r>
    <r>
      <rPr>
        <sz val="14"/>
        <rFont val="Angsana New"/>
        <family val="1"/>
      </rPr>
      <t>)</t>
    </r>
  </si>
  <si>
    <r>
      <t>(.....บาร์/.......</t>
    </r>
    <r>
      <rPr>
        <vertAlign val="superscript"/>
        <sz val="12"/>
        <color indexed="8"/>
        <rFont val="Angsana New"/>
        <family val="1"/>
      </rPr>
      <t>๐</t>
    </r>
    <r>
      <rPr>
        <sz val="12"/>
        <color indexed="8"/>
        <rFont val="Angsana New"/>
        <family val="1"/>
      </rPr>
      <t>C)</t>
    </r>
  </si>
  <si>
    <r>
      <rPr>
        <b/>
        <sz val="16"/>
        <rFont val="Angsana New"/>
        <family val="1"/>
      </rPr>
      <t>รูปที่ 4-1</t>
    </r>
    <r>
      <rPr>
        <sz val="16"/>
        <rFont val="Angsana New"/>
        <family val="1"/>
      </rPr>
      <t xml:space="preserve"> กราฟแสดงข้อมูลเปรียบเทียบข้อมูลการใช้พลังงานหรือดัชนีการใช้พลังงาน</t>
    </r>
  </si>
  <si>
    <r>
      <t xml:space="preserve">           หมายเหตุ</t>
    </r>
    <r>
      <rPr>
        <sz val="14"/>
        <color theme="1"/>
        <rFont val="Angsana New"/>
        <family val="1"/>
      </rPr>
      <t xml:space="preserve">  </t>
    </r>
  </si>
  <si>
    <r>
      <rPr>
        <b/>
        <sz val="16"/>
        <color indexed="8"/>
        <rFont val="Angsana New"/>
        <family val="1"/>
      </rPr>
      <t xml:space="preserve">รูปที่ 5-1 </t>
    </r>
    <r>
      <rPr>
        <sz val="16"/>
        <color indexed="8"/>
        <rFont val="Angsana New"/>
        <family val="1"/>
      </rPr>
      <t>ภาพการเผยแพร่แผนฝึกอบรมและกิจกรรมส่งเสริมการอนุรักษ์พลังงาน</t>
    </r>
  </si>
  <si>
    <r>
      <rPr>
        <b/>
        <u/>
        <sz val="20"/>
        <color indexed="8"/>
        <rFont val="Angsana New"/>
        <family val="1"/>
      </rPr>
      <t>ขั้นตอนที่ 6</t>
    </r>
    <r>
      <rPr>
        <b/>
        <sz val="20"/>
        <color indexed="8"/>
        <rFont val="Angsana New"/>
        <family val="1"/>
      </rPr>
      <t xml:space="preserve"> การดำเนินการตามแผนอนุรักษ์พลังงาน การตรวจสอบและวิเคราะห์การ</t>
    </r>
  </si>
  <si>
    <r>
      <rPr>
        <b/>
        <sz val="16"/>
        <color indexed="8"/>
        <rFont val="Angsana New"/>
        <family val="1"/>
      </rPr>
      <t>ตารางที่ 6.</t>
    </r>
    <r>
      <rPr>
        <sz val="16"/>
        <color indexed="8"/>
        <rFont val="Angsana New"/>
        <family val="1"/>
      </rPr>
      <t>1 สรุปผลการติดตามการดำเนินการตามแผนอนุรักษ์พลังงาน</t>
    </r>
  </si>
  <si>
    <r>
      <t xml:space="preserve">ตารางที่ 6.2 </t>
    </r>
    <r>
      <rPr>
        <sz val="16"/>
        <rFont val="Angsana New"/>
        <family val="1"/>
      </rPr>
      <t xml:space="preserve"> สรุปผลการตรวจสอบการปฏิบัติตามเป้าหมายการอนุรักษ์พลังงาน</t>
    </r>
  </si>
  <si>
    <r>
      <rPr>
        <b/>
        <sz val="16"/>
        <color indexed="8"/>
        <rFont val="AngsanaUPC"/>
        <family val="1"/>
      </rPr>
      <t>ตารางที่ 6.3</t>
    </r>
    <r>
      <rPr>
        <sz val="16"/>
        <color indexed="8"/>
        <rFont val="AngsanaUPC"/>
        <family val="1"/>
      </rPr>
      <t xml:space="preserve"> ผลการตรวจสอบและวิเคราะห์การปฏิบัติตามเป้าหมายและแผนอนุรักษ์พลังงาน</t>
    </r>
  </si>
  <si>
    <r>
      <rPr>
        <b/>
        <sz val="16"/>
        <color indexed="8"/>
        <rFont val="AngsanaUPC"/>
        <family val="1"/>
      </rPr>
      <t>ตารางที่ 6.4</t>
    </r>
    <r>
      <rPr>
        <sz val="16"/>
        <color indexed="8"/>
        <rFont val="AngsanaUPC"/>
        <family val="1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</si>
  <si>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r>
      <rPr>
        <b/>
        <sz val="16"/>
        <color indexed="8"/>
        <rFont val="AngsanaUPC"/>
        <family val="1"/>
      </rPr>
      <t>ตารางที่ 6.10</t>
    </r>
    <r>
      <rPr>
        <sz val="16"/>
        <color indexed="8"/>
        <rFont val="AngsanaUPC"/>
        <family val="1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</si>
  <si>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r>
      <rPr>
        <b/>
        <sz val="16"/>
        <color indexed="8"/>
        <rFont val="AngsanaUPC"/>
        <family val="1"/>
      </rPr>
      <t>ตารางที่ 6.10</t>
    </r>
    <r>
      <rPr>
        <sz val="16"/>
        <color indexed="8"/>
        <rFont val="AngsanaUPC"/>
        <family val="1"/>
      </rPr>
      <t xml:space="preserve">  ผลการตรวจสอบและวิเคราะห์การปฏิบัติตามเป้าหมายและแผนอนุรักษ์พลังงาน </t>
    </r>
  </si>
  <si>
    <r>
      <rPr>
        <b/>
        <sz val="16"/>
        <rFont val="Angsana New"/>
        <family val="1"/>
      </rPr>
      <t>รูปที่ 6-1</t>
    </r>
    <r>
      <rPr>
        <sz val="16"/>
        <rFont val="Angsana New"/>
        <family val="1"/>
      </rPr>
      <t xml:space="preserve"> หลังดำเนินการปรับปรุง</t>
    </r>
  </si>
  <si>
    <r>
      <rPr>
        <b/>
        <sz val="16"/>
        <color indexed="8"/>
        <rFont val="Angsana New"/>
        <family val="1"/>
      </rPr>
      <t>ตารางที่ 6.3</t>
    </r>
    <r>
      <rPr>
        <sz val="16"/>
        <color indexed="8"/>
        <rFont val="Angsana New"/>
        <family val="1"/>
      </rPr>
      <t xml:space="preserve"> ผลการตรวจสอบและวิเคราะห์การปฏิบัติตามเป้าหมายและแผนอนุรักษ์พลังงาน</t>
    </r>
  </si>
  <si>
    <r>
      <t>ตารางที่ 6.5</t>
    </r>
    <r>
      <rPr>
        <sz val="16"/>
        <rFont val="Angsana New"/>
        <family val="1"/>
      </rPr>
      <t xml:space="preserve"> สรุปสถานภาพการดำเนินงานตามหลักสูตรการฝึกอบรม</t>
    </r>
  </si>
  <si>
    <r>
      <t xml:space="preserve">ตารางที่ 6.6 </t>
    </r>
    <r>
      <rPr>
        <sz val="16"/>
        <color theme="1"/>
        <rFont val="Angsana New"/>
        <family val="1"/>
      </rPr>
      <t>สรุปสถานภาพการดำเนินงานตามกิจกรรมเพื่อส่งเสริมการอนุรักษ์พลังงาน</t>
    </r>
  </si>
  <si>
    <r>
      <rPr>
        <b/>
        <u/>
        <sz val="20"/>
        <color indexed="8"/>
        <rFont val="Angsana New"/>
        <family val="1"/>
      </rPr>
      <t>ขั้นตอนที่ 7</t>
    </r>
    <r>
      <rPr>
        <b/>
        <sz val="20"/>
        <color indexed="8"/>
        <rFont val="Angsana New"/>
        <family val="1"/>
      </rPr>
      <t xml:space="preserve"> การตรวจติดตามและประเมินการจัดการพลังงาน</t>
    </r>
  </si>
  <si>
    <r>
      <t>รูปที่ 7-1</t>
    </r>
    <r>
      <rPr>
        <sz val="16"/>
        <color indexed="8"/>
        <rFont val="Angsana New"/>
        <family val="1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</si>
  <si>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7-2</t>
    </r>
    <r>
      <rPr>
        <sz val="16"/>
        <color indexed="8"/>
        <rFont val="Angsana New"/>
        <family val="1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</si>
  <si>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7-3</t>
    </r>
    <r>
      <rPr>
        <sz val="16"/>
        <color indexed="8"/>
        <rFont val="Angsana New"/>
        <family val="1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</si>
  <si>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7-4</t>
    </r>
    <r>
      <rPr>
        <sz val="16"/>
        <color indexed="8"/>
        <rFont val="Angsana New"/>
        <family val="1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</si>
  <si>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7-5</t>
    </r>
    <r>
      <rPr>
        <sz val="16"/>
        <color indexed="8"/>
        <rFont val="Angsana New"/>
        <family val="1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</si>
  <si>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7-6</t>
    </r>
    <r>
      <rPr>
        <sz val="16"/>
        <color indexed="8"/>
        <rFont val="Angsana New"/>
        <family val="1"/>
      </rPr>
      <t xml:space="preserve"> คำสั่งแต่งตั้งคณะผู้ตรวจประเมินการจัดการพลังงานภายในองค์กร</t>
    </r>
  </si>
  <si>
    <r>
      <rPr>
        <b/>
        <sz val="16"/>
        <rFont val="Angsana New"/>
        <family val="1"/>
      </rPr>
      <t xml:space="preserve">รูปที่ 7-2 </t>
    </r>
    <r>
      <rPr>
        <sz val="16"/>
        <rFont val="Angsana New"/>
        <family val="1"/>
      </rPr>
      <t>เผยแพร่คำสั่งแต่งตั้งคณะผู้ตรวจประเมินการจัดการพลังงานภายในองค์กร</t>
    </r>
  </si>
  <si>
    <r>
      <rPr>
        <b/>
        <sz val="16"/>
        <color indexed="8"/>
        <rFont val="Angsana New"/>
        <family val="1"/>
      </rPr>
      <t>ตารางที่ 7.1</t>
    </r>
    <r>
      <rPr>
        <sz val="16"/>
        <color indexed="8"/>
        <rFont val="Angsana New"/>
        <family val="1"/>
      </rPr>
      <t xml:space="preserve"> การตรวจติดตามการดำเนินการจัดการพลังงาน  </t>
    </r>
  </si>
  <si>
    <r>
      <rPr>
        <b/>
        <sz val="16"/>
        <rFont val="Angsana New"/>
        <family val="1"/>
      </rPr>
      <t>ตารางที่ 7.1</t>
    </r>
    <r>
      <rPr>
        <sz val="16"/>
        <rFont val="Angsana New"/>
        <family val="1"/>
      </rPr>
      <t xml:space="preserve"> การตรวจติดตามการดำเนินการจัดการพลังงาน  (ต่อ)</t>
    </r>
  </si>
  <si>
    <r>
      <rPr>
        <b/>
        <u/>
        <sz val="20"/>
        <color indexed="8"/>
        <rFont val="Angsana New"/>
        <family val="1"/>
      </rPr>
      <t>ขั้นตอนที่ 8</t>
    </r>
    <r>
      <rPr>
        <b/>
        <sz val="20"/>
        <color indexed="8"/>
        <rFont val="Angsana New"/>
        <family val="1"/>
      </rPr>
      <t xml:space="preserve"> การทบทวน วิเคราะห์และแก้ไขข้อบกพร่องของการจัดการพลังงาน</t>
    </r>
  </si>
  <si>
    <r>
      <t xml:space="preserve">     อาคารควบคุมมีการทบทวนผลการดำเนินการด้านการจัดการพลังงานโดยได้มีการประชุมไปแล้ว ...</t>
    </r>
    <r>
      <rPr>
        <sz val="14"/>
        <color indexed="10"/>
        <rFont val="Angsana New"/>
        <family val="1"/>
      </rPr>
      <t>(จำนวน 1 ครั้ง)</t>
    </r>
    <r>
      <rPr>
        <sz val="14"/>
        <color indexed="8"/>
        <rFont val="Angsana New"/>
        <family val="1"/>
      </rPr>
      <t>....</t>
    </r>
  </si>
  <si>
    <r>
      <t xml:space="preserve">ที่เกิดขึ้นจากการดำเนินการ (มีการลงนามในผลการตรวจประเมิณฯภายในองค์กร </t>
    </r>
    <r>
      <rPr>
        <sz val="14"/>
        <color rgb="FFFF0000"/>
        <rFont val="Angsana New"/>
        <family val="1"/>
      </rPr>
      <t xml:space="preserve">วันที่ 28 มีนาคม พ.ศ. 2566  </t>
    </r>
    <r>
      <rPr>
        <sz val="14"/>
        <color theme="1"/>
        <rFont val="Angsana New"/>
        <family val="1"/>
      </rPr>
      <t>ซึ่งเป็นวันที่</t>
    </r>
  </si>
  <si>
    <r>
      <rPr>
        <b/>
        <sz val="14"/>
        <rFont val="Angsana New"/>
        <family val="1"/>
      </rPr>
      <t>รูปที่ 8-2</t>
    </r>
    <r>
      <rPr>
        <sz val="14"/>
        <rFont val="Angsana New"/>
        <family val="1"/>
      </rPr>
      <t xml:space="preserve">  ภาพการเผยแพร่ผลการทบทวน วิเคราะห์ และแก้ไขข้อบกพร่องของการจัดการพลังงาน</t>
    </r>
  </si>
  <si>
    <r>
      <t xml:space="preserve">ประจำปี </t>
    </r>
    <r>
      <rPr>
        <b/>
        <sz val="26"/>
        <color indexed="10"/>
        <rFont val="Angsana New"/>
        <family val="1"/>
      </rPr>
      <t>2566</t>
    </r>
  </si>
  <si>
    <r>
      <rPr>
        <b/>
        <sz val="16"/>
        <color indexed="8"/>
        <rFont val="Angsana New"/>
        <family val="1"/>
      </rPr>
      <t>ตารางที่ ข.1</t>
    </r>
    <r>
      <rPr>
        <sz val="16"/>
        <color indexed="8"/>
        <rFont val="Angsana New"/>
        <family val="1"/>
      </rPr>
      <t xml:space="preserve"> ข้อมูลการใช้ไฟฟ้า</t>
    </r>
    <r>
      <rPr>
        <sz val="16"/>
        <color indexed="10"/>
        <rFont val="Angsana New"/>
        <family val="1"/>
      </rPr>
      <t>ในรอบปี 2565</t>
    </r>
  </si>
  <si>
    <r>
      <rPr>
        <b/>
        <sz val="16"/>
        <color indexed="8"/>
        <rFont val="Angsana New"/>
        <family val="1"/>
      </rPr>
      <t>ตารางที่ ข.2</t>
    </r>
    <r>
      <rPr>
        <sz val="16"/>
        <color indexed="8"/>
        <rFont val="Angsana New"/>
        <family val="1"/>
      </rPr>
      <t xml:space="preserve"> ข้อมูลการใช้ไฟฟ้า</t>
    </r>
    <r>
      <rPr>
        <sz val="16"/>
        <color rgb="FFFF0000"/>
        <rFont val="Angsana New"/>
        <family val="1"/>
      </rPr>
      <t>ในรอบปี 2566</t>
    </r>
  </si>
  <si>
    <r>
      <t xml:space="preserve">                  ตารางที่ 6.14 </t>
    </r>
    <r>
      <rPr>
        <sz val="16"/>
        <rFont val="Angsana New"/>
        <family val="1"/>
      </rPr>
      <t xml:space="preserve">ปริมาณการใช้พลังงานต่อหน่วยพื้นที่ใช้สอยที่ใช้งานจริงในรอบปี </t>
    </r>
    <r>
      <rPr>
        <sz val="16"/>
        <color rgb="FFFF0000"/>
        <rFont val="Angsana New"/>
        <family val="1"/>
      </rPr>
      <t>2565</t>
    </r>
    <r>
      <rPr>
        <sz val="16"/>
        <rFont val="Angsana New"/>
        <family val="1"/>
      </rPr>
      <t xml:space="preserve"> และปี </t>
    </r>
    <r>
      <rPr>
        <sz val="16"/>
        <color rgb="FFFF0000"/>
        <rFont val="Angsana New"/>
        <family val="1"/>
      </rPr>
      <t>2566</t>
    </r>
  </si>
  <si>
    <r>
      <rPr>
        <b/>
        <sz val="16"/>
        <color indexed="8"/>
        <rFont val="Angsana New"/>
        <family val="1"/>
      </rPr>
      <t>รูปที่ 6-9</t>
    </r>
    <r>
      <rPr>
        <sz val="16"/>
        <color indexed="8"/>
        <rFont val="Angsana New"/>
        <family val="1"/>
      </rPr>
      <t xml:space="preserve"> กราฟแสดงข้อมูลเปรียบเทียบสัดส่วนการใช้พลังงานไฟฟ้า (kWh)  ปี </t>
    </r>
    <r>
      <rPr>
        <sz val="16"/>
        <color indexed="10"/>
        <rFont val="Angsana New"/>
        <family val="1"/>
      </rPr>
      <t>2565</t>
    </r>
    <r>
      <rPr>
        <sz val="16"/>
        <color indexed="8"/>
        <rFont val="Angsana New"/>
        <family val="1"/>
      </rPr>
      <t xml:space="preserve"> และ </t>
    </r>
    <r>
      <rPr>
        <sz val="16"/>
        <color indexed="10"/>
        <rFont val="Angsana New"/>
        <family val="1"/>
      </rPr>
      <t>2566</t>
    </r>
  </si>
  <si>
    <r>
      <rPr>
        <b/>
        <sz val="16"/>
        <color indexed="8"/>
        <rFont val="Angsana New"/>
        <family val="1"/>
      </rPr>
      <t>รูปที่ 6-10</t>
    </r>
    <r>
      <rPr>
        <sz val="16"/>
        <color indexed="8"/>
        <rFont val="Angsana New"/>
        <family val="1"/>
      </rPr>
      <t xml:space="preserve"> กราฟแสดงข้อมูลเปรียบเทียบสัดส่วนการใช้พลังงานความร้อน ปี </t>
    </r>
    <r>
      <rPr>
        <sz val="16"/>
        <color indexed="10"/>
        <rFont val="Angsana New"/>
        <family val="1"/>
      </rPr>
      <t>2565</t>
    </r>
    <r>
      <rPr>
        <sz val="16"/>
        <color indexed="8"/>
        <rFont val="Angsana New"/>
        <family val="1"/>
      </rPr>
      <t xml:space="preserve"> และ </t>
    </r>
    <r>
      <rPr>
        <sz val="16"/>
        <color indexed="10"/>
        <rFont val="Angsana New"/>
        <family val="1"/>
      </rPr>
      <t>2566</t>
    </r>
  </si>
  <si>
    <t>สัดส่วนการใช้พลังงาน ปี 2566</t>
  </si>
  <si>
    <t>ปี 2566</t>
  </si>
  <si>
    <r>
      <rPr>
        <b/>
        <sz val="16"/>
        <rFont val="Angsana New"/>
        <family val="1"/>
      </rPr>
      <t>รูปที่ 6-7</t>
    </r>
    <r>
      <rPr>
        <sz val="16"/>
        <rFont val="Angsana New"/>
        <family val="1"/>
      </rPr>
      <t xml:space="preserve"> กราฟแสดงข้อมูลเปรียบเทียบการใช้พลังงานเชื้อเพลิงผลิตไฟฟ้ารายเดือน ปี 2565 และ 2566</t>
    </r>
  </si>
  <si>
    <r>
      <t xml:space="preserve">รูปที่ 6-5  </t>
    </r>
    <r>
      <rPr>
        <sz val="16"/>
        <rFont val="Angsana New"/>
        <family val="1"/>
      </rPr>
      <t>กราฟแสดงข้อมูลเปรียบเทียบการใช้พลังงานไฟฟ้า (kWh) รายเดือน ปี 2565 และปี 2566</t>
    </r>
  </si>
  <si>
    <r>
      <rPr>
        <b/>
        <sz val="16"/>
        <rFont val="Angsana New"/>
        <family val="1"/>
      </rPr>
      <t>รูปที่ 6-6</t>
    </r>
    <r>
      <rPr>
        <sz val="16"/>
        <rFont val="Angsana New"/>
        <family val="1"/>
      </rPr>
      <t xml:space="preserve">  กราฟแสดงข้อมูลเปรียบเทียบการใช้พลังงานความร้อนจากเชื้อเพลิงรายเดือน ปี 2565 และปี 2566</t>
    </r>
  </si>
  <si>
    <t>14 - 30</t>
  </si>
  <si>
    <t>8 - 13</t>
  </si>
  <si>
    <t>4 - 30</t>
  </si>
  <si>
    <t>15 - 21</t>
  </si>
  <si>
    <t>3 - 31</t>
  </si>
  <si>
    <t>13 - 21</t>
  </si>
  <si>
    <t>7 - 23</t>
  </si>
  <si>
    <t>3 - 32</t>
  </si>
  <si>
    <t>3 - 30</t>
  </si>
  <si>
    <t>6 - 31</t>
  </si>
  <si>
    <t>3 - 19</t>
  </si>
  <si>
    <t>11 - 13</t>
  </si>
  <si>
    <t>3 - 26</t>
  </si>
  <si>
    <t>8 - 20</t>
  </si>
  <si>
    <t>10 - 40</t>
  </si>
  <si>
    <t>4 - 22</t>
  </si>
  <si>
    <t>19 - 35</t>
  </si>
  <si>
    <t>3 - 27</t>
  </si>
  <si>
    <t>10 - 14</t>
  </si>
  <si>
    <t>3 - 35</t>
  </si>
  <si>
    <t>3- 29</t>
  </si>
  <si>
    <t>3 - 28</t>
  </si>
  <si>
    <t>11 - 32</t>
  </si>
  <si>
    <t>7 - 29</t>
  </si>
  <si>
    <t>7 - 28</t>
  </si>
  <si>
    <t>2 - 36</t>
  </si>
  <si>
    <t>12 - 14</t>
  </si>
  <si>
    <t>3 - 45</t>
  </si>
  <si>
    <t xml:space="preserve">       (รองศาสตราจารย์ ดร.วีระพล ทองมา)</t>
  </si>
  <si>
    <t>อาคารเทพศาสตร์สถิตย์</t>
  </si>
  <si>
    <t>การฝึกอบรมสร้างความรู้ เสริมทักษะ โซลาร์รูฟ วันที่ 23-24 พฤศจิกายน 2566</t>
  </si>
  <si>
    <r>
      <rPr>
        <b/>
        <sz val="16"/>
        <rFont val="Angsana New"/>
        <family val="1"/>
      </rPr>
      <t>ตารางที่ 5.4</t>
    </r>
    <r>
      <rPr>
        <sz val="16"/>
        <rFont val="Angsana New"/>
        <family val="1"/>
      </rPr>
      <t xml:space="preserve"> แผนการฝึกอบรมการอนุรักษ์พลังงาน</t>
    </r>
    <r>
      <rPr>
        <sz val="16"/>
        <color rgb="FFFF0000"/>
        <rFont val="Angsana New"/>
        <family val="1"/>
      </rPr>
      <t xml:space="preserve"> ประจำปี 2566</t>
    </r>
  </si>
  <si>
    <r>
      <rPr>
        <b/>
        <sz val="16"/>
        <rFont val="Angsana New"/>
        <family val="1"/>
      </rPr>
      <t>ตารางที่ 5.5</t>
    </r>
    <r>
      <rPr>
        <sz val="16"/>
        <rFont val="Angsana New"/>
        <family val="1"/>
      </rPr>
      <t xml:space="preserve"> แผนการส่งเสริมการอนุรักษ์พลังงาน </t>
    </r>
    <r>
      <rPr>
        <sz val="16"/>
        <color rgb="FFFF0000"/>
        <rFont val="Angsana New"/>
        <family val="1"/>
      </rPr>
      <t>ประจำปี 2566</t>
    </r>
  </si>
  <si>
    <t>บุคลากร - นักศึกษาและเจ้าหน้าที่</t>
  </si>
  <si>
    <t>บุคลากร - เจ้าหน้าที่</t>
  </si>
  <si>
    <t>สัมมนาออนไลน์ มาตรฐาน เพื่อการออกแบบบ้านประหยัดพลังงาน ของประเทศไทย 21-06-66</t>
  </si>
  <si>
    <t>อบรม "การใช้พลังงานและทรัพยากรอย่างคุ้มค่า" 30-06-66</t>
  </si>
  <si>
    <t>บุคลากรทางการศึกษาและเจ้าหน้าที่ของหน่วย</t>
  </si>
  <si>
    <t xml:space="preserve">            (ก) สัมมนาออนไลน์ มาตรฐาน เพื่อการออกแบบบ้านประหยัดพลังงาน ของประเทศไทย 21-06-66</t>
  </si>
  <si>
    <t>รูปที่ 6-5 ภาพแสดงสัมมนาออนไลน์ มาตรฐาน เพื่อการออกแบบบ้านประหยัดพลังงาน ของประเทศไทย 21-06-66</t>
  </si>
  <si>
    <t>รูปที่ 6-5.1 ภาพแสดงอบรม "การใช้พลังงานและทรัพยากรอย่างคุ้มค่า" 30-06-66</t>
  </si>
  <si>
    <t>รูปที่ 6-5.2 ภาพแสดงการฝึกอบรมสร้างความรู้ เสริมทักษะ โซลาร์รูฟ วันที่ 23-24 พฤศจิกายน 2566</t>
  </si>
  <si>
    <r>
      <rPr>
        <b/>
        <sz val="16"/>
        <rFont val="Angsana New"/>
        <family val="1"/>
      </rPr>
      <t>ตารางที่ 8.2</t>
    </r>
    <r>
      <rPr>
        <sz val="16"/>
        <rFont val="Angsana New"/>
        <family val="1"/>
      </rPr>
      <t xml:space="preserve"> สรุปผลการทบทวน วิเคราะห์ และแก้ไขข้อบกพร่องของการจัดการพลังงาน ประจำปี </t>
    </r>
    <r>
      <rPr>
        <sz val="16"/>
        <color rgb="FFFF0000"/>
        <rFont val="Angsana New"/>
        <family val="1"/>
      </rPr>
      <t>2566</t>
    </r>
  </si>
  <si>
    <t>1 (2567)</t>
  </si>
  <si>
    <t>2 (2568)</t>
  </si>
  <si>
    <t>3 (2569)</t>
  </si>
  <si>
    <r>
      <t xml:space="preserve">บาท/กิโลวัตต์-ชั่วโมง (ปี </t>
    </r>
    <r>
      <rPr>
        <sz val="12"/>
        <color rgb="FFFF0000"/>
        <rFont val="Angsana New"/>
        <family val="1"/>
      </rPr>
      <t>2566</t>
    </r>
    <r>
      <rPr>
        <sz val="12"/>
        <rFont val="Angsana New"/>
        <family val="1"/>
      </rPr>
      <t>)</t>
    </r>
  </si>
  <si>
    <r>
      <t xml:space="preserve">บาท/(ระบุหน่วย) (ปี </t>
    </r>
    <r>
      <rPr>
        <sz val="12"/>
        <color rgb="FFFF0000"/>
        <rFont val="Angsana New"/>
        <family val="1"/>
      </rPr>
      <t>2566</t>
    </r>
    <r>
      <rPr>
        <sz val="12"/>
        <rFont val="Angsana New"/>
        <family val="1"/>
      </rPr>
      <t>)</t>
    </r>
  </si>
  <si>
    <t>นักศึกษาสหกิจศึกษา สาขาวิชาพลังงานทดแทน</t>
  </si>
  <si>
    <t>นายปรเมทย์  สุพุง</t>
  </si>
  <si>
    <t>นายชัยรัตน์ จีรวัฒนสกุล</t>
  </si>
  <si>
    <t>นักบริหารงานอาคารสถานที่</t>
  </si>
  <si>
    <t>ประจำปี  2566</t>
  </si>
  <si>
    <r>
      <rPr>
        <b/>
        <sz val="16"/>
        <color indexed="8"/>
        <rFont val="Angsana New"/>
        <family val="1"/>
      </rPr>
      <t>ตารางที่ 7.1</t>
    </r>
    <r>
      <rPr>
        <sz val="16"/>
        <color indexed="8"/>
        <rFont val="Angsana New"/>
        <family val="1"/>
      </rPr>
      <t xml:space="preserve"> การตรวจติดตามการดำเนินการจัดการพลังงาน  (ต่อ)</t>
    </r>
  </si>
  <si>
    <t>(ผู้ช่วยศาสตราจารย์ ดร.ชนวัฒน์  นิทัศน์วิจิตร)</t>
  </si>
  <si>
    <t>วันที่ 05 / 03  / 2566</t>
  </si>
  <si>
    <t>มกราคม 66</t>
  </si>
  <si>
    <t>ธันวาคม 66</t>
  </si>
  <si>
    <t>ม.ค.-ธ.ค. 66</t>
  </si>
  <si>
    <t>จำนวนนักศึกษา……17,048…..คน</t>
  </si>
  <si>
    <t>พนักงานมหาวิทยาลัย……1,527…..คน</t>
  </si>
  <si>
    <t>ระดับการใช้พลังงานเป้าหมายก่อนการปรับปรุง</t>
  </si>
  <si>
    <t>จำนวนผู้ได้รับ …1,527.. คน</t>
  </si>
  <si>
    <t>ประชุมคณะกรรมการการจัดการพลังงานมหาวิทยาลัยแม่โจ้ ครั้ง 1/2567</t>
  </si>
  <si>
    <t xml:space="preserve"> ตำแหน่งผู้รับผิดชอบด้านพลังงานอาวุโส</t>
  </si>
  <si>
    <t xml:space="preserve">                (นายสุรเดช  คิดการงาน)</t>
  </si>
  <si>
    <t xml:space="preserve">           (นายรัฐพล  ญาติมิตรหนุน)</t>
  </si>
  <si>
    <t>ปีที่ดำเนินการประเมิน พ.ศ 2566</t>
  </si>
  <si>
    <t xml:space="preserve">   รักษาการแทนอธิการบดีมหาวิทยาลัยแม่โจ้</t>
  </si>
  <si>
    <r>
      <t xml:space="preserve">บาท/กิโลวัตต์-ชั่วโมง </t>
    </r>
    <r>
      <rPr>
        <sz val="12"/>
        <color indexed="10"/>
        <rFont val="Angsana New"/>
        <family val="1"/>
      </rPr>
      <t>(ปี 2565)</t>
    </r>
  </si>
  <si>
    <r>
      <t xml:space="preserve">บาท/(ระบุหน่วย) </t>
    </r>
    <r>
      <rPr>
        <sz val="12"/>
        <color indexed="10"/>
        <rFont val="Angsana New"/>
        <family val="1"/>
      </rPr>
      <t>(ปี 2565)</t>
    </r>
  </si>
  <si>
    <r>
      <t xml:space="preserve">ตารางที่ 4.1 รายละเอียดการใช้งานอาคาร ในรอบปี </t>
    </r>
    <r>
      <rPr>
        <sz val="16"/>
        <color rgb="FFFF0000"/>
        <rFont val="Angsana New"/>
        <family val="1"/>
      </rPr>
      <t>2565</t>
    </r>
  </si>
  <si>
    <r>
      <t>ตารางที่ 4.2</t>
    </r>
    <r>
      <rPr>
        <sz val="16"/>
        <color indexed="8"/>
        <rFont val="Angsana New"/>
        <family val="1"/>
      </rPr>
      <t xml:space="preserve"> 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Angsana New"/>
        <family val="1"/>
      </rPr>
      <t xml:space="preserve"> </t>
    </r>
    <r>
      <rPr>
        <b/>
        <sz val="16"/>
        <color rgb="FFFF0000"/>
        <rFont val="Angsana New"/>
        <family val="1"/>
      </rPr>
      <t>2565</t>
    </r>
  </si>
  <si>
    <r>
      <t xml:space="preserve">4.1.2.1) ข้อมูลหม้อแปลงไฟฟ้าปี </t>
    </r>
    <r>
      <rPr>
        <sz val="16"/>
        <color rgb="FFFF0000"/>
        <rFont val="Angsana New"/>
        <family val="1"/>
      </rPr>
      <t>2565</t>
    </r>
  </si>
  <si>
    <r>
      <t xml:space="preserve">4.1.2.2) ข้อมูลปริมาณการใช้ไฟฟ้าในรอบปี </t>
    </r>
    <r>
      <rPr>
        <sz val="16"/>
        <color rgb="FFFF0000"/>
        <rFont val="Angsana New"/>
        <family val="1"/>
      </rPr>
      <t>2565</t>
    </r>
  </si>
  <si>
    <r>
      <t xml:space="preserve">ตารางที่ 4.3 </t>
    </r>
    <r>
      <rPr>
        <sz val="16"/>
        <color indexed="8"/>
        <rFont val="Angsana New"/>
        <family val="1"/>
      </rPr>
      <t xml:space="preserve">ข้อมูลการใช้ไฟฟ้าในรอบปี </t>
    </r>
    <r>
      <rPr>
        <sz val="16"/>
        <color rgb="FFFF0000"/>
        <rFont val="Angsana New"/>
        <family val="1"/>
      </rPr>
      <t>2565</t>
    </r>
  </si>
  <si>
    <r>
      <t xml:space="preserve">4.1.3) ข้อมูลการใช้เชื้อเพลิงและพลังงานหมุนเวียนในรอบปี </t>
    </r>
    <r>
      <rPr>
        <b/>
        <sz val="16"/>
        <color rgb="FFFF0000"/>
        <rFont val="Angsana New"/>
        <family val="1"/>
      </rPr>
      <t>2565</t>
    </r>
  </si>
  <si>
    <r>
      <t xml:space="preserve">ตารางที่ 4.4 </t>
    </r>
    <r>
      <rPr>
        <sz val="16"/>
        <color indexed="8"/>
        <rFont val="Angsana New"/>
        <family val="1"/>
      </rPr>
      <t xml:space="preserve">ข้อมูลการใช้เชื้อเพลิงและพลังงานหมุนเวียนในรอบปี </t>
    </r>
    <r>
      <rPr>
        <sz val="16"/>
        <color rgb="FFFF0000"/>
        <rFont val="Angsana New"/>
        <family val="1"/>
      </rPr>
      <t>2565</t>
    </r>
  </si>
  <si>
    <r>
      <t xml:space="preserve">4.1.4) ข้อมูลปริมาณการใช้เชื้อเพลิงในการผลิตไฟฟ้าในรอบปี </t>
    </r>
    <r>
      <rPr>
        <b/>
        <sz val="16"/>
        <color rgb="FFFF0000"/>
        <rFont val="Angsana New"/>
        <family val="1"/>
      </rPr>
      <t>2565</t>
    </r>
  </si>
  <si>
    <r>
      <rPr>
        <b/>
        <sz val="16"/>
        <color indexed="8"/>
        <rFont val="Angsana New"/>
        <family val="1"/>
      </rPr>
      <t xml:space="preserve">ตารางที่ 4.5 </t>
    </r>
    <r>
      <rPr>
        <sz val="16"/>
        <color indexed="8"/>
        <rFont val="Angsana New"/>
        <family val="1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Angsana New"/>
        <family val="1"/>
      </rPr>
      <t>2565</t>
    </r>
  </si>
  <si>
    <r>
      <t xml:space="preserve">4.1.5) ข้อมูลสัดส่วนการใช้พลังงานไฟฟ้าในรอบปี </t>
    </r>
    <r>
      <rPr>
        <b/>
        <sz val="16"/>
        <color rgb="FFFF0000"/>
        <rFont val="Angsana New"/>
        <family val="1"/>
      </rPr>
      <t>2565</t>
    </r>
  </si>
  <si>
    <r>
      <rPr>
        <b/>
        <sz val="16"/>
        <rFont val="Angsana New"/>
        <family val="1"/>
      </rPr>
      <t>ตารางที่ 4.6</t>
    </r>
    <r>
      <rPr>
        <sz val="16"/>
        <rFont val="Angsana New"/>
        <family val="1"/>
      </rPr>
      <t xml:space="preserve"> สัดส่วนการใช้พลังงานไฟฟ้าแยกตามระบบปี </t>
    </r>
    <r>
      <rPr>
        <sz val="16"/>
        <color rgb="FFFF0000"/>
        <rFont val="Angsana New"/>
        <family val="1"/>
      </rPr>
      <t>2565</t>
    </r>
  </si>
  <si>
    <r>
      <t xml:space="preserve">4.1.6) ข้อมูลสัดส่วนการใช้พลังงานความร้อนในรอบปี </t>
    </r>
    <r>
      <rPr>
        <b/>
        <sz val="16"/>
        <color rgb="FFFF0000"/>
        <rFont val="Angsana New"/>
        <family val="1"/>
      </rPr>
      <t>2565</t>
    </r>
  </si>
  <si>
    <r>
      <rPr>
        <b/>
        <sz val="16"/>
        <rFont val="Angsana New"/>
        <family val="1"/>
      </rPr>
      <t>ตารางที่ 4.7</t>
    </r>
    <r>
      <rPr>
        <sz val="16"/>
        <rFont val="Angsana New"/>
        <family val="1"/>
      </rPr>
      <t xml:space="preserve"> สัดส่วนการใช้พลังงานเชื้อเพลิงแยกตามระบบปี </t>
    </r>
    <r>
      <rPr>
        <sz val="16"/>
        <color rgb="FFFF0000"/>
        <rFont val="Angsana New"/>
        <family val="1"/>
      </rPr>
      <t>2565</t>
    </r>
  </si>
  <si>
    <r>
      <t xml:space="preserve">                  ตารางที่ 4.8 </t>
    </r>
    <r>
      <rPr>
        <sz val="16"/>
        <color theme="1"/>
        <rFont val="Angsana New"/>
        <family val="1"/>
      </rPr>
      <t xml:space="preserve">ปริมาณการใช้พลังงานต่อหน่วยพื้นที่ใช้สอยที่ใช้งานจริงในรอบปี </t>
    </r>
    <r>
      <rPr>
        <sz val="16"/>
        <color rgb="FFFF0000"/>
        <rFont val="Angsana New"/>
        <family val="1"/>
      </rPr>
      <t>2565</t>
    </r>
  </si>
  <si>
    <r>
      <rPr>
        <b/>
        <sz val="16"/>
        <color indexed="8"/>
        <rFont val="Angsana New"/>
        <family val="1"/>
      </rPr>
      <t>ตารางที่ 5.2</t>
    </r>
    <r>
      <rPr>
        <sz val="16"/>
        <color indexed="8"/>
        <rFont val="Angsana New"/>
        <family val="1"/>
      </rPr>
      <t xml:space="preserve"> แผนอนุรักษ์พลังงานด้านไฟฟ้า </t>
    </r>
    <r>
      <rPr>
        <sz val="16"/>
        <color theme="1"/>
        <rFont val="Angsana New"/>
        <family val="1"/>
      </rPr>
      <t>ประจำปี</t>
    </r>
    <r>
      <rPr>
        <sz val="16"/>
        <color indexed="10"/>
        <rFont val="Angsana New"/>
        <family val="1"/>
      </rPr>
      <t xml:space="preserve"> 2565</t>
    </r>
  </si>
  <si>
    <r>
      <rPr>
        <b/>
        <sz val="16"/>
        <color indexed="8"/>
        <rFont val="Angsana New"/>
        <family val="1"/>
      </rPr>
      <t>ตารางที่ 5.3</t>
    </r>
    <r>
      <rPr>
        <sz val="16"/>
        <color indexed="8"/>
        <rFont val="Angsana New"/>
        <family val="1"/>
      </rPr>
      <t xml:space="preserve"> แผนอนุรักษ์พลังงานด้านความร้อน</t>
    </r>
    <r>
      <rPr>
        <sz val="16"/>
        <color indexed="10"/>
        <rFont val="Angsana New"/>
        <family val="1"/>
      </rPr>
      <t xml:space="preserve"> </t>
    </r>
    <r>
      <rPr>
        <sz val="16"/>
        <color theme="1"/>
        <rFont val="Angsana New"/>
        <family val="1"/>
      </rPr>
      <t>ประจำปี</t>
    </r>
    <r>
      <rPr>
        <sz val="16"/>
        <color indexed="10"/>
        <rFont val="Angsana New"/>
        <family val="1"/>
      </rPr>
      <t xml:space="preserve"> 2565</t>
    </r>
  </si>
  <si>
    <t>6.3  ข้อมูลทางด้านพลังงานในรอบปี 2566</t>
  </si>
  <si>
    <t>6.3.1) ข้อมูลการใช้อาคารในรอบปี 2566</t>
  </si>
  <si>
    <r>
      <rPr>
        <b/>
        <sz val="16"/>
        <rFont val="Angsana New"/>
        <family val="1"/>
      </rPr>
      <t>ตารางที่ 6.7</t>
    </r>
    <r>
      <rPr>
        <sz val="16"/>
        <rFont val="Angsana New"/>
        <family val="1"/>
      </rPr>
      <t xml:space="preserve"> รายละเอียดการใช้งานอาคาร ในรอบปี </t>
    </r>
    <r>
      <rPr>
        <sz val="16"/>
        <color rgb="FFFF0000"/>
        <rFont val="Angsana New"/>
        <family val="1"/>
      </rPr>
      <t>2566</t>
    </r>
  </si>
  <si>
    <r>
      <t xml:space="preserve">ตารางที่ 6.8 </t>
    </r>
    <r>
      <rPr>
        <sz val="16"/>
        <color indexed="8"/>
        <rFont val="Angsana New"/>
        <family val="1"/>
      </rPr>
      <t>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Angsana New"/>
        <family val="1"/>
      </rPr>
      <t xml:space="preserve"> </t>
    </r>
    <r>
      <rPr>
        <b/>
        <sz val="16"/>
        <color rgb="FFFF0000"/>
        <rFont val="Angsana New"/>
        <family val="1"/>
      </rPr>
      <t>2566</t>
    </r>
  </si>
  <si>
    <r>
      <t xml:space="preserve"> ข้อมูลหม้อแปลงไฟฟ้าปี </t>
    </r>
    <r>
      <rPr>
        <sz val="16"/>
        <color rgb="FFFF0000"/>
        <rFont val="Angsana New"/>
        <family val="1"/>
      </rPr>
      <t>2566</t>
    </r>
  </si>
  <si>
    <r>
      <t xml:space="preserve">6.3.2) ข้อมูลปริมาณการใช้ไฟฟ้าในรอบปี  </t>
    </r>
    <r>
      <rPr>
        <b/>
        <sz val="16"/>
        <color rgb="FFFF0000"/>
        <rFont val="Angsana New"/>
        <family val="1"/>
      </rPr>
      <t>2566</t>
    </r>
  </si>
  <si>
    <r>
      <t xml:space="preserve">ตารางที่ 6.9 </t>
    </r>
    <r>
      <rPr>
        <sz val="16"/>
        <color indexed="8"/>
        <rFont val="Angsana New"/>
        <family val="1"/>
      </rPr>
      <t>ข้อมูลการใช้ไฟฟ้าในรอบปี</t>
    </r>
    <r>
      <rPr>
        <b/>
        <sz val="16"/>
        <color indexed="8"/>
        <rFont val="Angsana New"/>
        <family val="1"/>
      </rPr>
      <t xml:space="preserve"> </t>
    </r>
    <r>
      <rPr>
        <b/>
        <sz val="16"/>
        <color rgb="FFFF0000"/>
        <rFont val="Angsana New"/>
        <family val="1"/>
      </rPr>
      <t>2566</t>
    </r>
  </si>
  <si>
    <r>
      <t xml:space="preserve">6.3.3) ข้อมูลการใช้เชื้อเพลิงและพลังงานหมุนเวียนในรอบปี </t>
    </r>
    <r>
      <rPr>
        <b/>
        <sz val="16"/>
        <color rgb="FFFF0000"/>
        <rFont val="Angsana New"/>
        <family val="1"/>
      </rPr>
      <t>2566</t>
    </r>
  </si>
  <si>
    <r>
      <t xml:space="preserve">ตารางที่ 6.10 </t>
    </r>
    <r>
      <rPr>
        <sz val="16"/>
        <color indexed="8"/>
        <rFont val="Angsana New"/>
        <family val="1"/>
      </rPr>
      <t>ข้อมูลการใช้เชื้อเพลิงและพลังงานหมุนเวียนในรอบปี</t>
    </r>
    <r>
      <rPr>
        <b/>
        <sz val="16"/>
        <color indexed="8"/>
        <rFont val="Angsana New"/>
        <family val="1"/>
      </rPr>
      <t xml:space="preserve"> </t>
    </r>
    <r>
      <rPr>
        <b/>
        <sz val="16"/>
        <color rgb="FFFF0000"/>
        <rFont val="Angsana New"/>
        <family val="1"/>
      </rPr>
      <t>2566</t>
    </r>
  </si>
  <si>
    <r>
      <t xml:space="preserve">6.3.4) ข้อมูลปริมาณการใช้เชื้อเพลิงในการผลิตไฟฟ้าในรอบปี </t>
    </r>
    <r>
      <rPr>
        <b/>
        <sz val="16"/>
        <color rgb="FFFF0000"/>
        <rFont val="Angsana New"/>
        <family val="1"/>
      </rPr>
      <t>2566</t>
    </r>
  </si>
  <si>
    <r>
      <rPr>
        <b/>
        <sz val="16"/>
        <color indexed="8"/>
        <rFont val="Angsana New"/>
        <family val="1"/>
      </rPr>
      <t xml:space="preserve">ตารางที่ 6.11 </t>
    </r>
    <r>
      <rPr>
        <sz val="16"/>
        <color indexed="8"/>
        <rFont val="Angsana New"/>
        <family val="1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Angsana New"/>
        <family val="1"/>
      </rPr>
      <t>2566</t>
    </r>
  </si>
  <si>
    <r>
      <t xml:space="preserve">6.3.5) ข้อมูลสัดส่วนการใช้พลังงานไฟฟ้าในรอบปี </t>
    </r>
    <r>
      <rPr>
        <b/>
        <sz val="16"/>
        <color rgb="FFFF0000"/>
        <rFont val="Angsana New"/>
        <family val="1"/>
      </rPr>
      <t>2566</t>
    </r>
  </si>
  <si>
    <r>
      <rPr>
        <b/>
        <sz val="16"/>
        <rFont val="Angsana New"/>
        <family val="1"/>
      </rPr>
      <t xml:space="preserve">ตารางที่ 6.12 </t>
    </r>
    <r>
      <rPr>
        <sz val="16"/>
        <rFont val="Angsana New"/>
        <family val="1"/>
      </rPr>
      <t xml:space="preserve">สัดส่วนการใช้พลังงานไฟฟ้าแยกตามระบบปี </t>
    </r>
    <r>
      <rPr>
        <sz val="16"/>
        <color rgb="FFFF0000"/>
        <rFont val="Angsana New"/>
        <family val="1"/>
      </rPr>
      <t>2566</t>
    </r>
  </si>
  <si>
    <r>
      <t xml:space="preserve">6.3.6) ข้อมูลสัดส่วนการใช้พลังงานความร้อนในรอบปี </t>
    </r>
    <r>
      <rPr>
        <b/>
        <sz val="16"/>
        <color rgb="FFFF0000"/>
        <rFont val="Angsana New"/>
        <family val="1"/>
      </rPr>
      <t>2566</t>
    </r>
  </si>
  <si>
    <r>
      <rPr>
        <b/>
        <sz val="16"/>
        <rFont val="Angsana New"/>
        <family val="1"/>
      </rPr>
      <t xml:space="preserve">ตารางที่ 6.13 </t>
    </r>
    <r>
      <rPr>
        <sz val="16"/>
        <rFont val="Angsana New"/>
        <family val="1"/>
      </rPr>
      <t xml:space="preserve">สัดส่วนการใช้พลังงานเชื้อเพลิงแยกตามระบบปี </t>
    </r>
    <r>
      <rPr>
        <sz val="16"/>
        <color rgb="FFFF0000"/>
        <rFont val="Angsana New"/>
        <family val="1"/>
      </rPr>
      <t>2566</t>
    </r>
  </si>
  <si>
    <t>%การใช้พลังงานเทียบปีฐาน</t>
  </si>
  <si>
    <t>ค่าพลังงานปีฐาน</t>
  </si>
  <si>
    <t xml:space="preserve"> 1. ข้อมูลการประเมินสถานภาพการจัดการพลังงานเบื้องต้นประเมินจาก .30 หน่วยงาน  ของจำนวนทั้งหมด.....30.....หน่วยงาน</t>
  </si>
  <si>
    <t xml:space="preserve">    หรือบุคลากรจำนวน…1,527.....คน  จากทั้งหมด  1,517  คน คิดเป็นร้อยละ 100</t>
  </si>
  <si>
    <t>MJ/Y</t>
  </si>
  <si>
    <t>วิธีการตรวจสอบผลการประหยัดก่อนปรับปรุง</t>
  </si>
  <si>
    <t>ค่าเฉลี่ยของกำลังไฟฟ้าต่อเครื่อง</t>
  </si>
  <si>
    <t>งานจัดการพลังงาน กองกายภาพและสิ่งแวดล้อม</t>
  </si>
  <si>
    <r>
      <rPr>
        <b/>
        <sz val="16"/>
        <color indexed="8"/>
        <rFont val="Angsana New"/>
        <family val="1"/>
      </rPr>
      <t>ตารางที่ 8.1</t>
    </r>
    <r>
      <rPr>
        <sz val="16"/>
        <color indexed="8"/>
        <rFont val="Angsana New"/>
        <family val="1"/>
      </rPr>
      <t xml:space="preserve"> การทบทวนการดำเนินงานการจัดการพลังงาน </t>
    </r>
    <r>
      <rPr>
        <sz val="16"/>
        <color indexed="10"/>
        <rFont val="Angsana New"/>
        <family val="1"/>
      </rPr>
      <t>ประจำปี 2566</t>
    </r>
  </si>
  <si>
    <t xml:space="preserve">                (ข) อบรม "การใช้พลังงานและทรัพยากรอย่างคุ้มค่า" 30-06-66</t>
  </si>
  <si>
    <t xml:space="preserve">                (ค) การฝึกอบรมสร้างความรู้ เสริมทักษะ โซลาร์รูฟ วันที่ 23-24 พฤศจิกายน 2566</t>
  </si>
  <si>
    <t>(จ) ภาพประชุมคณะกรรมการดำเนินงาน  ทบทวนรายงานการจัดการพลังงาน</t>
  </si>
  <si>
    <t xml:space="preserve">เดือนละ …1.. ครั้ง </t>
  </si>
  <si>
    <r>
      <rPr>
        <b/>
        <sz val="16"/>
        <color indexed="8"/>
        <rFont val="Angsana New"/>
        <family val="1"/>
      </rPr>
      <t>ตารางที่ 5.1</t>
    </r>
    <r>
      <rPr>
        <sz val="16"/>
        <color indexed="8"/>
        <rFont val="Angsana New"/>
        <family val="1"/>
      </rPr>
      <t xml:space="preserve"> มาตรการและเป้าหมายในการดำเนินการอนุรักษ์พลังงาน ในรอบปี </t>
    </r>
    <r>
      <rPr>
        <sz val="16"/>
        <color rgb="FFFF0000"/>
        <rFont val="Angsana New"/>
        <family val="1"/>
      </rPr>
      <t>2565</t>
    </r>
  </si>
  <si>
    <r>
      <rPr>
        <b/>
        <sz val="16"/>
        <color indexed="8"/>
        <rFont val="Angsana New"/>
        <family val="1"/>
      </rPr>
      <t xml:space="preserve">ตารางที่ 4.12 </t>
    </r>
    <r>
      <rPr>
        <sz val="16"/>
        <color indexed="8"/>
        <rFont val="Angsana New"/>
        <family val="1"/>
      </rPr>
      <t xml:space="preserve">แบบบันทึกข้อมูลการใช้พลังงานความร้อนมีนัยสำคัญของเครื่องจักร/อุปกรณ์หลัก ปี </t>
    </r>
    <r>
      <rPr>
        <sz val="16"/>
        <color rgb="FFFF0000"/>
        <rFont val="Angsana New"/>
        <family val="1"/>
      </rPr>
      <t>2565</t>
    </r>
  </si>
  <si>
    <r>
      <rPr>
        <b/>
        <sz val="16"/>
        <rFont val="Angsana New"/>
        <family val="1"/>
      </rPr>
      <t>ตารางที่ 4.11</t>
    </r>
    <r>
      <rPr>
        <sz val="16"/>
        <rFont val="Angsana New"/>
        <family val="1"/>
      </rPr>
      <t xml:space="preserve"> แบบบันทึกข้อมูลการใช้พลังงานไฟฟ้าที่มีนัยสำคัญของเครื่องจักร/อุปกรณ์หลัก ปี </t>
    </r>
    <r>
      <rPr>
        <sz val="16"/>
        <color rgb="FFFF0000"/>
        <rFont val="Angsana New"/>
        <family val="1"/>
      </rPr>
      <t>2565</t>
    </r>
  </si>
  <si>
    <r>
      <rPr>
        <b/>
        <sz val="16"/>
        <color theme="1"/>
        <rFont val="Angsana New"/>
        <family val="1"/>
      </rPr>
      <t>รูปที่ 6-8</t>
    </r>
    <r>
      <rPr>
        <sz val="16"/>
        <color theme="1"/>
        <rFont val="Angsana New"/>
        <family val="1"/>
      </rPr>
      <t xml:space="preserve"> กราฟแสดงข้อมูลเปรียบเทียบสัดส่วนการใช้พลังงาน ปี 2565 และ 2566</t>
    </r>
  </si>
  <si>
    <r>
      <rPr>
        <b/>
        <sz val="16"/>
        <color theme="1"/>
        <rFont val="Angsana New"/>
        <family val="1"/>
      </rPr>
      <t>ตารางที่ จ.2</t>
    </r>
    <r>
      <rPr>
        <sz val="16"/>
        <color theme="1"/>
        <rFont val="Angsana New"/>
        <family val="1"/>
      </rPr>
      <t xml:space="preserve"> สัดส่วนการใช้พลังงานไฟฟ้าแยกตามระบบปี 2566</t>
    </r>
  </si>
  <si>
    <r>
      <rPr>
        <b/>
        <sz val="16"/>
        <color theme="1"/>
        <rFont val="Angsana New"/>
        <family val="1"/>
      </rPr>
      <t>ตารางที่ จ.1</t>
    </r>
    <r>
      <rPr>
        <sz val="16"/>
        <color theme="1"/>
        <rFont val="Angsana New"/>
        <family val="1"/>
      </rPr>
      <t xml:space="preserve"> สัดส่วนการใช้พลังงานไฟฟ้าแยกตามระบบปี 2565</t>
    </r>
  </si>
  <si>
    <t>จำนวนผู้ได้รับ ……... คน</t>
  </si>
  <si>
    <t>รูปที่ 8-1 มติที่ประชุมคณะกรรมการตรวจประเมินภายในและทบทวนการจัดการพลังาน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</si>
</sst>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87" formatCode="_(* #,##0.00_);_(* \(#,##0.00\);_(* &quot;-&quot;??_);_(@_)"/>
    <numFmt numFmtId="188" formatCode="#,##0_ ;\-#,##0\ "/>
    <numFmt numFmtId="189" formatCode="#,##0.00_ ;\-#,##0.00\ "/>
    <numFmt numFmtId="190" formatCode="_-* #,##0_-;\-* #,##0_-;_-* &quot;-&quot;??_-;_-@_-"/>
    <numFmt numFmtId="191" formatCode="0.000000"/>
    <numFmt numFmtId="192" formatCode="#,##0.000"/>
    <numFmt numFmtId="193" formatCode="#,##0.00;[Red]#,##0.00"/>
    <numFmt numFmtId="194" formatCode="0.0"/>
    <numFmt numFmtId="195" formatCode="_-* #,##0.0_-;\-* #,##0.0_-;_-* &quot;-&quot;??_-;_-@_-"/>
    <numFmt numFmtId="196" formatCode="_-* #,##0.0_-;\-* #,##0.0_-;_-* &quot;-&quot;?_-;_-@_-"/>
    <numFmt numFmtId="197" formatCode="_-* #,##0.00_-;\-* #,##0.00_-;_-* &quot;-&quot;?_-;_-@_-"/>
    <numFmt numFmtId="198" formatCode="m/d/yy;@"/>
    <numFmt numFmtId="199" formatCode="ดดด\ bb"/>
    <numFmt numFmtId="200" formatCode="\-"/>
  </numFmts>
  <fonts count="130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1"/>
      <color indexed="12"/>
      <name val="Tahoma"/>
      <family val="2"/>
      <charset val="222"/>
    </font>
    <font>
      <sz val="10"/>
      <name val="Arial"/>
      <family val="2"/>
    </font>
    <font>
      <sz val="10"/>
      <name val="Arial"/>
      <family val="2"/>
    </font>
    <font>
      <sz val="14"/>
      <color indexed="8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14"/>
      <color indexed="12"/>
      <name val="Angsana New"/>
      <family val="1"/>
    </font>
    <font>
      <sz val="14"/>
      <color indexed="10"/>
      <name val="Angsana New"/>
      <family val="1"/>
    </font>
    <font>
      <sz val="10"/>
      <name val="Arial"/>
      <family val="2"/>
    </font>
    <font>
      <sz val="14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TH NiramitIT๙"/>
      <family val="2"/>
      <charset val="222"/>
    </font>
    <font>
      <sz val="11"/>
      <color theme="1"/>
      <name val="Calibri"/>
      <family val="2"/>
      <charset val="222"/>
    </font>
    <font>
      <sz val="11"/>
      <color theme="1"/>
      <name val="Tahoma"/>
      <family val="2"/>
      <charset val="222"/>
    </font>
    <font>
      <sz val="14"/>
      <color theme="1"/>
      <name val="Angsana New"/>
      <family val="1"/>
    </font>
    <font>
      <sz val="14"/>
      <color rgb="FFFF0000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Angsana New"/>
      <family val="1"/>
    </font>
    <font>
      <b/>
      <sz val="14"/>
      <name val="Angsana New"/>
      <family val="1"/>
    </font>
    <font>
      <sz val="14"/>
      <color rgb="FF0070C0"/>
      <name val="Angsana New"/>
      <family val="1"/>
    </font>
    <font>
      <b/>
      <sz val="14"/>
      <color rgb="FFFF0000"/>
      <name val="Angsana New"/>
      <family val="1"/>
    </font>
    <font>
      <vertAlign val="superscript"/>
      <sz val="14"/>
      <name val="Angsana New"/>
      <family val="1"/>
    </font>
    <font>
      <sz val="10"/>
      <name val="Angsana New"/>
      <family val="1"/>
    </font>
    <font>
      <b/>
      <sz val="10"/>
      <color rgb="FFFF0000"/>
      <name val="Angsana New"/>
      <family val="1"/>
    </font>
    <font>
      <b/>
      <sz val="10"/>
      <name val="Angsana New"/>
      <family val="1"/>
    </font>
    <font>
      <sz val="22"/>
      <name val="Angsana New"/>
      <family val="1"/>
    </font>
    <font>
      <b/>
      <sz val="22"/>
      <name val="Angsana New"/>
      <family val="1"/>
    </font>
    <font>
      <sz val="20"/>
      <name val="Angsana New"/>
      <family val="1"/>
    </font>
    <font>
      <b/>
      <u/>
      <sz val="22"/>
      <name val="Angsana New"/>
      <family val="1"/>
    </font>
    <font>
      <b/>
      <sz val="18"/>
      <name val="Angsana New"/>
      <family val="1"/>
    </font>
    <font>
      <b/>
      <u/>
      <sz val="18"/>
      <name val="Angsana New"/>
      <family val="1"/>
    </font>
    <font>
      <sz val="18"/>
      <name val="Angsana New"/>
      <family val="1"/>
    </font>
    <font>
      <u/>
      <sz val="16"/>
      <name val="Angsana New"/>
      <family val="1"/>
    </font>
    <font>
      <sz val="16"/>
      <color indexed="8"/>
      <name val="Angsana New"/>
      <family val="1"/>
    </font>
    <font>
      <b/>
      <sz val="24"/>
      <color indexed="8"/>
      <name val="Angsana New"/>
      <family val="1"/>
    </font>
    <font>
      <sz val="16"/>
      <color theme="1"/>
      <name val="Angsana New"/>
      <family val="1"/>
    </font>
    <font>
      <sz val="20"/>
      <color indexed="8"/>
      <name val="Angsana New"/>
      <family val="1"/>
    </font>
    <font>
      <b/>
      <sz val="20"/>
      <color theme="1"/>
      <name val="Angsana New"/>
      <family val="1"/>
    </font>
    <font>
      <sz val="20"/>
      <color theme="1"/>
      <name val="Angsana New"/>
      <family val="1"/>
    </font>
    <font>
      <b/>
      <sz val="20"/>
      <name val="Angsana New"/>
      <family val="1"/>
    </font>
    <font>
      <u/>
      <sz val="11"/>
      <name val="Angsana New"/>
      <family val="1"/>
    </font>
    <font>
      <sz val="15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b/>
      <sz val="20"/>
      <color indexed="8"/>
      <name val="Angsana New"/>
      <family val="1"/>
    </font>
    <font>
      <b/>
      <u/>
      <sz val="20"/>
      <color indexed="8"/>
      <name val="Angsana New"/>
      <family val="1"/>
    </font>
    <font>
      <b/>
      <sz val="16"/>
      <color indexed="8"/>
      <name val="Angsana New"/>
      <family val="1"/>
    </font>
    <font>
      <sz val="11"/>
      <color indexed="8"/>
      <name val="Angsana New"/>
      <family val="1"/>
    </font>
    <font>
      <b/>
      <sz val="14"/>
      <color indexed="8"/>
      <name val="Angsana New"/>
      <family val="1"/>
    </font>
    <font>
      <b/>
      <sz val="22"/>
      <color indexed="18"/>
      <name val="Angsana New"/>
      <family val="1"/>
    </font>
    <font>
      <sz val="18"/>
      <color indexed="55"/>
      <name val="Angsana New"/>
      <family val="1"/>
    </font>
    <font>
      <b/>
      <sz val="18"/>
      <color indexed="8"/>
      <name val="Angsana New"/>
      <family val="1"/>
    </font>
    <font>
      <sz val="18"/>
      <color indexed="8"/>
      <name val="Angsana New"/>
      <family val="1"/>
    </font>
    <font>
      <b/>
      <u/>
      <sz val="18"/>
      <color indexed="8"/>
      <name val="Angsana New"/>
      <family val="1"/>
    </font>
    <font>
      <b/>
      <sz val="18"/>
      <color indexed="18"/>
      <name val="Angsana New"/>
      <family val="1"/>
    </font>
    <font>
      <sz val="16"/>
      <color indexed="55"/>
      <name val="Angsana New"/>
      <family val="1"/>
    </font>
    <font>
      <sz val="16"/>
      <color rgb="FF002060"/>
      <name val="Angsana New"/>
      <family val="1"/>
    </font>
    <font>
      <sz val="13"/>
      <name val="Angsana New"/>
      <family val="1"/>
    </font>
    <font>
      <b/>
      <sz val="16"/>
      <color rgb="FF00B050"/>
      <name val="Angsana New"/>
      <family val="1"/>
    </font>
    <font>
      <u/>
      <sz val="13"/>
      <name val="Angsana New"/>
      <family val="1"/>
    </font>
    <font>
      <b/>
      <sz val="13"/>
      <name val="Angsana New"/>
      <family val="1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sz val="11"/>
      <color theme="1"/>
      <name val="Angsana New"/>
      <family val="1"/>
    </font>
    <font>
      <sz val="16"/>
      <color indexed="12"/>
      <name val="Angsana New"/>
      <family val="1"/>
    </font>
    <font>
      <sz val="12"/>
      <color indexed="8"/>
      <name val="Angsana New"/>
      <family val="1"/>
    </font>
    <font>
      <sz val="10"/>
      <color indexed="8"/>
      <name val="Angsana New"/>
      <family val="1"/>
    </font>
    <font>
      <sz val="12"/>
      <color indexed="9"/>
      <name val="Angsana New"/>
      <family val="1"/>
    </font>
    <font>
      <vertAlign val="superscript"/>
      <sz val="12"/>
      <color indexed="8"/>
      <name val="Angsana New"/>
      <family val="1"/>
    </font>
    <font>
      <b/>
      <sz val="13"/>
      <color indexed="8"/>
      <name val="Angsana New"/>
      <family val="1"/>
    </font>
    <font>
      <sz val="13"/>
      <color indexed="8"/>
      <name val="Angsana New"/>
      <family val="1"/>
    </font>
    <font>
      <b/>
      <sz val="16"/>
      <color rgb="FFFF7C80"/>
      <name val="Angsana New"/>
      <family val="1"/>
    </font>
    <font>
      <sz val="12"/>
      <color theme="1"/>
      <name val="Angsana New"/>
      <family val="1"/>
    </font>
    <font>
      <sz val="10"/>
      <color theme="1"/>
      <name val="Angsana New"/>
      <family val="1"/>
    </font>
    <font>
      <b/>
      <sz val="18"/>
      <color theme="1"/>
      <name val="Angsana New"/>
      <family val="1"/>
    </font>
    <font>
      <sz val="15"/>
      <color theme="1"/>
      <name val="Angsana New"/>
      <family val="1"/>
    </font>
    <font>
      <b/>
      <sz val="11"/>
      <color theme="1"/>
      <name val="Angsana New"/>
      <family val="1"/>
    </font>
    <font>
      <b/>
      <u/>
      <sz val="16"/>
      <color indexed="8"/>
      <name val="Angsana New"/>
      <family val="1"/>
    </font>
    <font>
      <u/>
      <sz val="14"/>
      <color indexed="8"/>
      <name val="Angsana New"/>
      <family val="1"/>
    </font>
    <font>
      <sz val="13"/>
      <color indexed="12"/>
      <name val="Angsana New"/>
      <family val="1"/>
    </font>
    <font>
      <b/>
      <sz val="14"/>
      <color indexed="10"/>
      <name val="Angsana New"/>
      <family val="1"/>
    </font>
    <font>
      <sz val="12"/>
      <color indexed="12"/>
      <name val="Angsana New"/>
      <family val="1"/>
    </font>
    <font>
      <sz val="12"/>
      <color indexed="10"/>
      <name val="Angsana New"/>
      <family val="1"/>
    </font>
    <font>
      <sz val="16"/>
      <color indexed="10"/>
      <name val="Angsana New"/>
      <family val="1"/>
    </font>
    <font>
      <u/>
      <sz val="16"/>
      <color theme="1"/>
      <name val="Angsana New"/>
      <family val="1"/>
    </font>
    <font>
      <sz val="16"/>
      <color indexed="8"/>
      <name val="AngsanaUPC"/>
      <family val="1"/>
    </font>
    <font>
      <b/>
      <sz val="16"/>
      <color indexed="8"/>
      <name val="AngsanaUPC"/>
      <family val="1"/>
    </font>
    <font>
      <sz val="14"/>
      <color indexed="8"/>
      <name val="AngsanaUPC"/>
      <family val="1"/>
    </font>
    <font>
      <sz val="14"/>
      <name val="AngsanaUPC"/>
      <family val="1"/>
    </font>
    <font>
      <sz val="14"/>
      <color indexed="12"/>
      <name val="AngsanaUPC"/>
      <family val="1"/>
    </font>
    <font>
      <sz val="14"/>
      <color indexed="10"/>
      <name val="AngsanaUPC"/>
      <family val="1"/>
    </font>
    <font>
      <sz val="15"/>
      <name val="AngsanaUPC"/>
      <family val="1"/>
    </font>
    <font>
      <sz val="12"/>
      <color indexed="8"/>
      <name val="AngsanaUPC"/>
      <family val="1"/>
    </font>
    <font>
      <sz val="14"/>
      <color rgb="FF3616AA"/>
      <name val="AngsanaUPC"/>
      <family val="1"/>
    </font>
    <font>
      <sz val="15"/>
      <color indexed="8"/>
      <name val="Angsana New"/>
      <family val="1"/>
    </font>
    <font>
      <sz val="16"/>
      <color indexed="60"/>
      <name val="Angsana New"/>
      <family val="1"/>
    </font>
    <font>
      <sz val="18"/>
      <color indexed="18"/>
      <name val="Angsana New"/>
      <family val="1"/>
    </font>
    <font>
      <sz val="10"/>
      <color rgb="FFFF0000"/>
      <name val="Angsana New"/>
      <family val="1"/>
    </font>
    <font>
      <sz val="16"/>
      <color indexed="30"/>
      <name val="Angsana New"/>
      <family val="1"/>
    </font>
    <font>
      <sz val="13"/>
      <color theme="1"/>
      <name val="Angsana New"/>
      <family val="1"/>
    </font>
    <font>
      <sz val="22"/>
      <color indexed="18"/>
      <name val="Angsana New"/>
      <family val="1"/>
    </font>
    <font>
      <b/>
      <sz val="38"/>
      <color indexed="8"/>
      <name val="Angsana New"/>
      <family val="1"/>
    </font>
    <font>
      <b/>
      <sz val="36"/>
      <color indexed="8"/>
      <name val="Angsana New"/>
      <family val="1"/>
    </font>
    <font>
      <b/>
      <u/>
      <sz val="14"/>
      <name val="Angsana New"/>
      <family val="1"/>
    </font>
    <font>
      <u/>
      <sz val="14"/>
      <name val="Angsana New"/>
      <family val="1"/>
    </font>
    <font>
      <sz val="13"/>
      <color rgb="FFFF0000"/>
      <name val="Angsana New"/>
      <family val="1"/>
    </font>
    <font>
      <sz val="12"/>
      <color rgb="FFFF0000"/>
      <name val="Angsana New"/>
      <family val="1"/>
    </font>
    <font>
      <u/>
      <sz val="16"/>
      <color indexed="8"/>
      <name val="Angsana New"/>
      <family val="1"/>
    </font>
    <font>
      <b/>
      <sz val="26"/>
      <color indexed="8"/>
      <name val="Angsana New"/>
      <family val="1"/>
    </font>
    <font>
      <sz val="26"/>
      <color indexed="8"/>
      <name val="Angsana New"/>
      <family val="1"/>
    </font>
    <font>
      <b/>
      <sz val="28"/>
      <color indexed="8"/>
      <name val="Angsana New"/>
      <family val="1"/>
    </font>
    <font>
      <sz val="36"/>
      <color indexed="8"/>
      <name val="Angsana New"/>
      <family val="1"/>
    </font>
    <font>
      <b/>
      <sz val="22"/>
      <color indexed="10"/>
      <name val="Angsana New"/>
      <family val="1"/>
    </font>
    <font>
      <b/>
      <sz val="26"/>
      <color indexed="10"/>
      <name val="Angsana New"/>
      <family val="1"/>
    </font>
    <font>
      <b/>
      <sz val="24"/>
      <color indexed="10"/>
      <name val="Angsana New"/>
      <family val="1"/>
    </font>
    <font>
      <b/>
      <sz val="24"/>
      <color indexed="12"/>
      <name val="Angsana New"/>
      <family val="1"/>
    </font>
    <font>
      <sz val="11"/>
      <color rgb="FF000000"/>
      <name val="Tahoma"/>
      <family val="2"/>
    </font>
    <font>
      <sz val="9"/>
      <color indexed="81"/>
      <name val="Tahoma"/>
      <charset val="222"/>
    </font>
    <font>
      <b/>
      <sz val="9"/>
      <color indexed="81"/>
      <name val="Tahoma"/>
      <charset val="222"/>
    </font>
    <font>
      <sz val="14"/>
      <color rgb="FFFF0000"/>
      <name val="AngsanaUPC"/>
      <family val="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 applyBorder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8" fillId="0" borderId="0"/>
    <xf numFmtId="0" fontId="8" fillId="0" borderId="0"/>
    <xf numFmtId="0" fontId="20" fillId="0" borderId="0"/>
    <xf numFmtId="0" fontId="4" fillId="0" borderId="0"/>
    <xf numFmtId="0" fontId="21" fillId="0" borderId="0"/>
    <xf numFmtId="0" fontId="15" fillId="0" borderId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8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</cellStyleXfs>
  <cellXfs count="2063">
    <xf numFmtId="0" fontId="0" fillId="0" borderId="0" xfId="0"/>
    <xf numFmtId="0" fontId="10" fillId="3" borderId="0" xfId="28" applyFont="1" applyFill="1"/>
    <xf numFmtId="0" fontId="10" fillId="3" borderId="31" xfId="28" applyFont="1" applyFill="1" applyBorder="1"/>
    <xf numFmtId="0" fontId="10" fillId="3" borderId="31" xfId="28" applyFont="1" applyFill="1" applyBorder="1" applyAlignment="1">
      <alignment horizontal="center" vertical="top"/>
    </xf>
    <xf numFmtId="0" fontId="10" fillId="3" borderId="31" xfId="28" applyFont="1" applyFill="1" applyBorder="1" applyAlignment="1">
      <alignment vertical="top" wrapText="1"/>
    </xf>
    <xf numFmtId="0" fontId="10" fillId="3" borderId="36" xfId="28" applyFont="1" applyFill="1" applyBorder="1" applyAlignment="1">
      <alignment vertical="top" wrapText="1"/>
    </xf>
    <xf numFmtId="0" fontId="10" fillId="3" borderId="0" xfId="28" applyFont="1" applyFill="1" applyBorder="1"/>
    <xf numFmtId="0" fontId="10" fillId="3" borderId="19" xfId="28" applyFont="1" applyFill="1" applyBorder="1"/>
    <xf numFmtId="0" fontId="10" fillId="3" borderId="14" xfId="28" applyFont="1" applyFill="1" applyBorder="1"/>
    <xf numFmtId="0" fontId="10" fillId="3" borderId="15" xfId="28" applyFont="1" applyFill="1" applyBorder="1"/>
    <xf numFmtId="0" fontId="10" fillId="3" borderId="16" xfId="28" applyFont="1" applyFill="1" applyBorder="1"/>
    <xf numFmtId="0" fontId="10" fillId="3" borderId="57" xfId="28" applyFont="1" applyFill="1" applyBorder="1"/>
    <xf numFmtId="0" fontId="10" fillId="3" borderId="17" xfId="28" applyFont="1" applyFill="1" applyBorder="1"/>
    <xf numFmtId="0" fontId="10" fillId="3" borderId="18" xfId="28" applyFont="1" applyFill="1" applyBorder="1"/>
    <xf numFmtId="0" fontId="10" fillId="3" borderId="20" xfId="28" applyFont="1" applyFill="1" applyBorder="1"/>
    <xf numFmtId="0" fontId="10" fillId="3" borderId="2" xfId="28" applyFont="1" applyFill="1" applyBorder="1"/>
    <xf numFmtId="0" fontId="10" fillId="3" borderId="43" xfId="28" applyFont="1" applyFill="1" applyBorder="1"/>
    <xf numFmtId="0" fontId="10" fillId="3" borderId="32" xfId="28" applyFont="1" applyFill="1" applyBorder="1"/>
    <xf numFmtId="0" fontId="10" fillId="3" borderId="36" xfId="28" applyFont="1" applyFill="1" applyBorder="1"/>
    <xf numFmtId="0" fontId="10" fillId="3" borderId="33" xfId="28" applyFont="1" applyFill="1" applyBorder="1"/>
    <xf numFmtId="0" fontId="11" fillId="0" borderId="0" xfId="0" applyFont="1"/>
    <xf numFmtId="0" fontId="12" fillId="0" borderId="0" xfId="0" applyFont="1" applyBorder="1"/>
    <xf numFmtId="17" fontId="14" fillId="3" borderId="31" xfId="28" applyNumberFormat="1" applyFont="1" applyFill="1" applyBorder="1" applyAlignment="1">
      <alignment horizontal="center" vertical="top"/>
    </xf>
    <xf numFmtId="3" fontId="13" fillId="3" borderId="31" xfId="28" applyNumberFormat="1" applyFont="1" applyFill="1" applyBorder="1" applyAlignment="1">
      <alignment horizontal="center" vertical="top" wrapText="1"/>
    </xf>
    <xf numFmtId="0" fontId="14" fillId="3" borderId="31" xfId="28" applyFont="1" applyFill="1" applyBorder="1" applyAlignment="1">
      <alignment horizontal="left" vertical="top" shrinkToFit="1"/>
    </xf>
    <xf numFmtId="0" fontId="13" fillId="3" borderId="31" xfId="28" applyFont="1" applyFill="1" applyBorder="1" applyAlignment="1">
      <alignment vertical="top"/>
    </xf>
    <xf numFmtId="0" fontId="14" fillId="3" borderId="43" xfId="28" applyFont="1" applyFill="1" applyBorder="1"/>
    <xf numFmtId="0" fontId="14" fillId="3" borderId="32" xfId="28" applyFont="1" applyFill="1" applyBorder="1"/>
    <xf numFmtId="0" fontId="14" fillId="3" borderId="36" xfId="28" applyFont="1" applyFill="1" applyBorder="1"/>
    <xf numFmtId="0" fontId="14" fillId="3" borderId="31" xfId="28" applyFont="1" applyFill="1" applyBorder="1"/>
    <xf numFmtId="0" fontId="16" fillId="3" borderId="31" xfId="28" applyFont="1" applyFill="1" applyBorder="1"/>
    <xf numFmtId="0" fontId="16" fillId="3" borderId="33" xfId="28" applyFont="1" applyFill="1" applyBorder="1"/>
    <xf numFmtId="0" fontId="16" fillId="3" borderId="32" xfId="28" applyFont="1" applyFill="1" applyBorder="1"/>
    <xf numFmtId="0" fontId="10" fillId="3" borderId="15" xfId="28" applyFont="1" applyFill="1" applyBorder="1" applyAlignment="1">
      <alignment horizontal="center"/>
    </xf>
    <xf numFmtId="0" fontId="16" fillId="3" borderId="33" xfId="28" applyFont="1" applyFill="1" applyBorder="1" applyAlignment="1">
      <alignment wrapText="1"/>
    </xf>
    <xf numFmtId="0" fontId="10" fillId="3" borderId="49" xfId="28" applyFont="1" applyFill="1" applyBorder="1"/>
    <xf numFmtId="0" fontId="10" fillId="3" borderId="50" xfId="28" applyFont="1" applyFill="1" applyBorder="1"/>
    <xf numFmtId="0" fontId="10" fillId="3" borderId="51" xfId="28" applyFont="1" applyFill="1" applyBorder="1"/>
    <xf numFmtId="17" fontId="14" fillId="3" borderId="31" xfId="28" quotePrefix="1" applyNumberFormat="1" applyFont="1" applyFill="1" applyBorder="1" applyAlignment="1">
      <alignment horizontal="center" vertical="top"/>
    </xf>
    <xf numFmtId="0" fontId="22" fillId="3" borderId="36" xfId="28" applyFont="1" applyFill="1" applyBorder="1" applyAlignment="1">
      <alignment vertical="top" wrapText="1"/>
    </xf>
    <xf numFmtId="0" fontId="22" fillId="3" borderId="31" xfId="28" applyFont="1" applyFill="1" applyBorder="1" applyAlignment="1">
      <alignment horizontal="center"/>
    </xf>
    <xf numFmtId="0" fontId="22" fillId="3" borderId="43" xfId="28" applyFont="1" applyFill="1" applyBorder="1" applyAlignment="1">
      <alignment horizontal="left" vertical="top" wrapText="1"/>
    </xf>
    <xf numFmtId="0" fontId="22" fillId="3" borderId="32" xfId="28" applyFont="1" applyFill="1" applyBorder="1" applyAlignment="1">
      <alignment horizontal="left" vertical="top" wrapText="1"/>
    </xf>
    <xf numFmtId="0" fontId="22" fillId="3" borderId="36" xfId="28" applyFont="1" applyFill="1" applyBorder="1" applyAlignment="1">
      <alignment vertical="top"/>
    </xf>
    <xf numFmtId="0" fontId="22" fillId="3" borderId="43" xfId="28" applyFont="1" applyFill="1" applyBorder="1" applyAlignment="1">
      <alignment vertical="top"/>
    </xf>
    <xf numFmtId="0" fontId="22" fillId="3" borderId="32" xfId="28" applyFont="1" applyFill="1" applyBorder="1" applyAlignment="1">
      <alignment vertical="top"/>
    </xf>
    <xf numFmtId="0" fontId="22" fillId="3" borderId="43" xfId="28" applyFont="1" applyFill="1" applyBorder="1" applyAlignment="1">
      <alignment vertical="top" wrapText="1"/>
    </xf>
    <xf numFmtId="0" fontId="22" fillId="3" borderId="32" xfId="28" applyFont="1" applyFill="1" applyBorder="1" applyAlignment="1">
      <alignment vertical="top" wrapText="1"/>
    </xf>
    <xf numFmtId="0" fontId="23" fillId="3" borderId="36" xfId="28" applyFont="1" applyFill="1" applyBorder="1" applyAlignment="1">
      <alignment horizontal="left" vertical="top" wrapText="1"/>
    </xf>
    <xf numFmtId="0" fontId="23" fillId="3" borderId="36" xfId="28" applyFont="1" applyFill="1" applyBorder="1" applyAlignment="1">
      <alignment vertical="top"/>
    </xf>
    <xf numFmtId="4" fontId="23" fillId="3" borderId="36" xfId="28" applyNumberFormat="1" applyFont="1" applyFill="1" applyBorder="1" applyAlignment="1">
      <alignment vertical="top"/>
    </xf>
    <xf numFmtId="0" fontId="23" fillId="3" borderId="43" xfId="28" applyFont="1" applyFill="1" applyBorder="1" applyAlignment="1">
      <alignment vertical="top"/>
    </xf>
    <xf numFmtId="0" fontId="10" fillId="3" borderId="20" xfId="28" applyFont="1" applyFill="1" applyBorder="1" applyAlignment="1">
      <alignment horizontal="center"/>
    </xf>
    <xf numFmtId="0" fontId="16" fillId="3" borderId="33" xfId="28" applyFont="1" applyFill="1" applyBorder="1" applyAlignment="1">
      <alignment horizontal="center" wrapText="1"/>
    </xf>
    <xf numFmtId="0" fontId="14" fillId="3" borderId="36" xfId="28" applyFont="1" applyFill="1" applyBorder="1" applyAlignment="1">
      <alignment vertical="top"/>
    </xf>
    <xf numFmtId="0" fontId="14" fillId="3" borderId="43" xfId="28" applyFont="1" applyFill="1" applyBorder="1" applyAlignment="1">
      <alignment vertical="top"/>
    </xf>
    <xf numFmtId="0" fontId="14" fillId="3" borderId="31" xfId="28" applyFont="1" applyFill="1" applyBorder="1" applyAlignment="1">
      <alignment vertical="top"/>
    </xf>
    <xf numFmtId="0" fontId="10" fillId="3" borderId="36" xfId="28" applyFont="1" applyFill="1" applyBorder="1" applyAlignment="1">
      <alignment horizontal="left" vertical="center" wrapText="1"/>
    </xf>
    <xf numFmtId="0" fontId="10" fillId="3" borderId="31" xfId="28" applyFont="1" applyFill="1" applyBorder="1" applyAlignment="1">
      <alignment horizontal="center"/>
    </xf>
    <xf numFmtId="0" fontId="10" fillId="3" borderId="36" xfId="28" applyFont="1" applyFill="1" applyBorder="1" applyAlignment="1">
      <alignment horizontal="center" vertical="top"/>
    </xf>
    <xf numFmtId="0" fontId="12" fillId="0" borderId="0" xfId="0" applyFont="1"/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4" fillId="6" borderId="19" xfId="0" applyFont="1" applyFill="1" applyBorder="1" applyAlignment="1">
      <alignment horizontal="centerContinuous" shrinkToFit="1"/>
    </xf>
    <xf numFmtId="0" fontId="27" fillId="6" borderId="14" xfId="0" applyFont="1" applyFill="1" applyBorder="1" applyAlignment="1">
      <alignment horizontal="centerContinuous"/>
    </xf>
    <xf numFmtId="0" fontId="16" fillId="6" borderId="15" xfId="0" applyFont="1" applyFill="1" applyBorder="1" applyAlignment="1">
      <alignment horizontal="centerContinuous"/>
    </xf>
    <xf numFmtId="0" fontId="24" fillId="6" borderId="36" xfId="0" applyFont="1" applyFill="1" applyBorder="1" applyAlignment="1">
      <alignment horizontal="center" shrinkToFit="1"/>
    </xf>
    <xf numFmtId="0" fontId="12" fillId="0" borderId="0" xfId="0" quotePrefix="1" applyFont="1"/>
    <xf numFmtId="0" fontId="16" fillId="0" borderId="0" xfId="0" applyFont="1"/>
    <xf numFmtId="0" fontId="16" fillId="0" borderId="0" xfId="0" applyFont="1" applyFill="1"/>
    <xf numFmtId="0" fontId="28" fillId="11" borderId="0" xfId="0" applyFont="1" applyFill="1"/>
    <xf numFmtId="0" fontId="23" fillId="0" borderId="0" xfId="0" applyFont="1"/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7" fillId="6" borderId="16" xfId="0" applyFont="1" applyFill="1" applyBorder="1" applyAlignment="1">
      <alignment horizontal="centerContinuous"/>
    </xf>
    <xf numFmtId="0" fontId="27" fillId="6" borderId="0" xfId="0" applyFont="1" applyFill="1" applyBorder="1" applyAlignment="1">
      <alignment horizontal="centerContinuous"/>
    </xf>
    <xf numFmtId="0" fontId="27" fillId="6" borderId="2" xfId="0" applyFont="1" applyFill="1" applyBorder="1" applyAlignment="1">
      <alignment horizontal="centerContinuous"/>
    </xf>
    <xf numFmtId="0" fontId="27" fillId="6" borderId="43" xfId="0" applyFont="1" applyFill="1" applyBorder="1" applyAlignment="1">
      <alignment horizontal="center"/>
    </xf>
    <xf numFmtId="0" fontId="16" fillId="0" borderId="0" xfId="0" quotePrefix="1" applyFont="1"/>
    <xf numFmtId="0" fontId="16" fillId="10" borderId="31" xfId="0" applyFont="1" applyFill="1" applyBorder="1" applyAlignment="1">
      <alignment horizontal="centerContinuous"/>
    </xf>
    <xf numFmtId="0" fontId="16" fillId="10" borderId="31" xfId="0" applyFont="1" applyFill="1" applyBorder="1" applyAlignment="1">
      <alignment horizontal="centerContinuous" vertical="center"/>
    </xf>
    <xf numFmtId="0" fontId="28" fillId="10" borderId="31" xfId="0" applyFont="1" applyFill="1" applyBorder="1" applyAlignment="1">
      <alignment horizontal="centerContinuous" vertical="center"/>
    </xf>
    <xf numFmtId="0" fontId="29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4" fontId="27" fillId="0" borderId="0" xfId="0" applyNumberFormat="1" applyFont="1" applyBorder="1" applyAlignment="1">
      <alignment horizontal="center"/>
    </xf>
    <xf numFmtId="0" fontId="24" fillId="6" borderId="16" xfId="0" applyFont="1" applyFill="1" applyBorder="1" applyAlignment="1">
      <alignment horizontal="center" shrinkToFit="1"/>
    </xf>
    <xf numFmtId="2" fontId="27" fillId="6" borderId="0" xfId="0" applyNumberFormat="1" applyFont="1" applyFill="1" applyBorder="1" applyAlignment="1">
      <alignment horizontal="center"/>
    </xf>
    <xf numFmtId="0" fontId="27" fillId="6" borderId="2" xfId="0" applyFont="1" applyFill="1" applyBorder="1"/>
    <xf numFmtId="0" fontId="24" fillId="6" borderId="43" xfId="0" applyFont="1" applyFill="1" applyBorder="1" applyAlignment="1">
      <alignment horizontal="center" shrinkToFit="1"/>
    </xf>
    <xf numFmtId="0" fontId="29" fillId="0" borderId="31" xfId="0" applyFont="1" applyBorder="1" applyAlignment="1">
      <alignment horizontal="center"/>
    </xf>
    <xf numFmtId="3" fontId="27" fillId="0" borderId="31" xfId="0" applyNumberFormat="1" applyFont="1" applyBorder="1" applyAlignment="1">
      <alignment horizontal="center"/>
    </xf>
    <xf numFmtId="3" fontId="27" fillId="0" borderId="16" xfId="0" applyNumberFormat="1" applyFont="1" applyBorder="1" applyAlignment="1">
      <alignment horizontal="center"/>
    </xf>
    <xf numFmtId="0" fontId="24" fillId="6" borderId="32" xfId="0" applyFont="1" applyFill="1" applyBorder="1" applyAlignment="1">
      <alignment horizontal="center" shrinkToFit="1"/>
    </xf>
    <xf numFmtId="0" fontId="29" fillId="6" borderId="31" xfId="0" applyFont="1" applyFill="1" applyBorder="1" applyAlignment="1">
      <alignment horizontal="center"/>
    </xf>
    <xf numFmtId="0" fontId="27" fillId="8" borderId="31" xfId="0" applyFont="1" applyFill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24" fillId="6" borderId="17" xfId="0" applyFont="1" applyFill="1" applyBorder="1" applyAlignment="1">
      <alignment horizontal="center" shrinkToFit="1"/>
    </xf>
    <xf numFmtId="0" fontId="27" fillId="6" borderId="18" xfId="0" applyFont="1" applyFill="1" applyBorder="1" applyAlignment="1">
      <alignment horizontal="center"/>
    </xf>
    <xf numFmtId="0" fontId="27" fillId="6" borderId="20" xfId="0" applyFont="1" applyFill="1" applyBorder="1"/>
    <xf numFmtId="0" fontId="24" fillId="0" borderId="0" xfId="0" applyFont="1" applyFill="1" applyBorder="1" applyAlignment="1">
      <alignment horizontal="center" shrinkToFit="1"/>
    </xf>
    <xf numFmtId="0" fontId="27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23" fillId="0" borderId="31" xfId="0" applyFont="1" applyBorder="1" applyAlignment="1">
      <alignment horizontal="center" vertical="top" wrapText="1"/>
    </xf>
    <xf numFmtId="4" fontId="23" fillId="0" borderId="31" xfId="0" applyNumberFormat="1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3" fontId="23" fillId="0" borderId="31" xfId="0" applyNumberFormat="1" applyFont="1" applyBorder="1" applyAlignment="1">
      <alignment horizontal="center" vertical="top" wrapText="1"/>
    </xf>
    <xf numFmtId="3" fontId="23" fillId="0" borderId="31" xfId="0" applyNumberFormat="1" applyFont="1" applyBorder="1" applyAlignment="1">
      <alignment horizontal="center" shrinkToFit="1"/>
    </xf>
    <xf numFmtId="4" fontId="16" fillId="0" borderId="34" xfId="0" applyNumberFormat="1" applyFont="1" applyBorder="1" applyAlignment="1">
      <alignment shrinkToFit="1"/>
    </xf>
    <xf numFmtId="4" fontId="16" fillId="0" borderId="31" xfId="0" applyNumberFormat="1" applyFont="1" applyBorder="1" applyAlignment="1">
      <alignment horizontal="center" shrinkToFit="1"/>
    </xf>
    <xf numFmtId="0" fontId="16" fillId="0" borderId="31" xfId="0" applyFont="1" applyFill="1" applyBorder="1" applyAlignment="1">
      <alignment horizontal="center" vertical="top" wrapText="1"/>
    </xf>
    <xf numFmtId="0" fontId="16" fillId="0" borderId="31" xfId="0" applyFont="1" applyBorder="1" applyAlignment="1">
      <alignment horizontal="center" vertical="top" wrapText="1"/>
    </xf>
    <xf numFmtId="4" fontId="28" fillId="11" borderId="31" xfId="0" applyNumberFormat="1" applyFont="1" applyFill="1" applyBorder="1" applyAlignment="1">
      <alignment horizontal="center" shrinkToFit="1"/>
    </xf>
    <xf numFmtId="2" fontId="23" fillId="0" borderId="32" xfId="0" applyNumberFormat="1" applyFont="1" applyBorder="1" applyAlignment="1">
      <alignment horizontal="center" vertical="top" wrapText="1"/>
    </xf>
    <xf numFmtId="4" fontId="16" fillId="0" borderId="32" xfId="0" applyNumberFormat="1" applyFont="1" applyBorder="1" applyAlignment="1">
      <alignment shrinkToFit="1"/>
    </xf>
    <xf numFmtId="2" fontId="29" fillId="6" borderId="31" xfId="0" applyNumberFormat="1" applyFont="1" applyFill="1" applyBorder="1" applyAlignment="1">
      <alignment horizontal="center"/>
    </xf>
    <xf numFmtId="4" fontId="27" fillId="8" borderId="31" xfId="0" applyNumberFormat="1" applyFont="1" applyFill="1" applyBorder="1" applyAlignment="1">
      <alignment horizontal="center"/>
    </xf>
    <xf numFmtId="4" fontId="29" fillId="0" borderId="31" xfId="0" applyNumberFormat="1" applyFont="1" applyBorder="1" applyAlignment="1">
      <alignment shrinkToFit="1"/>
    </xf>
    <xf numFmtId="4" fontId="16" fillId="0" borderId="0" xfId="0" applyNumberFormat="1" applyFont="1" applyBorder="1" applyAlignment="1">
      <alignment shrinkToFit="1"/>
    </xf>
    <xf numFmtId="3" fontId="23" fillId="0" borderId="31" xfId="0" applyNumberFormat="1" applyFont="1" applyFill="1" applyBorder="1" applyAlignment="1">
      <alignment horizontal="center" vertical="top" wrapText="1"/>
    </xf>
    <xf numFmtId="2" fontId="16" fillId="0" borderId="31" xfId="0" applyNumberFormat="1" applyFont="1" applyFill="1" applyBorder="1" applyAlignment="1">
      <alignment horizontal="center" vertical="top" wrapText="1"/>
    </xf>
    <xf numFmtId="4" fontId="16" fillId="0" borderId="31" xfId="0" applyNumberFormat="1" applyFont="1" applyBorder="1" applyAlignment="1">
      <alignment shrinkToFit="1"/>
    </xf>
    <xf numFmtId="2" fontId="27" fillId="8" borderId="31" xfId="0" applyNumberFormat="1" applyFont="1" applyFill="1" applyBorder="1" applyAlignment="1">
      <alignment horizontal="center"/>
    </xf>
    <xf numFmtId="0" fontId="27" fillId="0" borderId="34" xfId="0" applyFont="1" applyBorder="1" applyAlignment="1">
      <alignment horizontal="centerContinuous"/>
    </xf>
    <xf numFmtId="0" fontId="16" fillId="0" borderId="35" xfId="0" applyFont="1" applyBorder="1" applyAlignment="1">
      <alignment horizontal="centerContinuous"/>
    </xf>
    <xf numFmtId="0" fontId="16" fillId="0" borderId="33" xfId="0" applyFont="1" applyBorder="1" applyAlignment="1">
      <alignment horizontal="centerContinuous"/>
    </xf>
    <xf numFmtId="0" fontId="27" fillId="0" borderId="31" xfId="0" applyFont="1" applyBorder="1" applyAlignment="1">
      <alignment horizontal="center"/>
    </xf>
    <xf numFmtId="0" fontId="24" fillId="0" borderId="34" xfId="0" applyFont="1" applyBorder="1" applyAlignment="1">
      <alignment horizontal="left"/>
    </xf>
    <xf numFmtId="0" fontId="16" fillId="0" borderId="35" xfId="0" applyFont="1" applyBorder="1"/>
    <xf numFmtId="0" fontId="16" fillId="0" borderId="33" xfId="0" applyFont="1" applyBorder="1"/>
    <xf numFmtId="4" fontId="27" fillId="0" borderId="31" xfId="0" applyNumberFormat="1" applyFont="1" applyBorder="1"/>
    <xf numFmtId="4" fontId="16" fillId="0" borderId="0" xfId="0" applyNumberFormat="1" applyFont="1"/>
    <xf numFmtId="0" fontId="27" fillId="0" borderId="35" xfId="0" applyFont="1" applyBorder="1"/>
    <xf numFmtId="0" fontId="27" fillId="0" borderId="33" xfId="0" applyFont="1" applyBorder="1"/>
    <xf numFmtId="3" fontId="23" fillId="0" borderId="31" xfId="0" applyNumberFormat="1" applyFont="1" applyFill="1" applyBorder="1" applyAlignment="1">
      <alignment horizontal="center" shrinkToFit="1"/>
    </xf>
    <xf numFmtId="4" fontId="16" fillId="0" borderId="34" xfId="0" applyNumberFormat="1" applyFont="1" applyFill="1" applyBorder="1" applyAlignment="1">
      <alignment shrinkToFit="1"/>
    </xf>
    <xf numFmtId="4" fontId="16" fillId="0" borderId="31" xfId="0" applyNumberFormat="1" applyFont="1" applyFill="1" applyBorder="1" applyAlignment="1">
      <alignment horizontal="center" shrinkToFit="1"/>
    </xf>
    <xf numFmtId="4" fontId="28" fillId="0" borderId="31" xfId="0" applyNumberFormat="1" applyFont="1" applyFill="1" applyBorder="1" applyAlignment="1">
      <alignment horizontal="center" shrinkToFit="1"/>
    </xf>
    <xf numFmtId="2" fontId="23" fillId="0" borderId="32" xfId="0" applyNumberFormat="1" applyFont="1" applyFill="1" applyBorder="1" applyAlignment="1">
      <alignment horizontal="center" vertical="top" wrapText="1"/>
    </xf>
    <xf numFmtId="4" fontId="16" fillId="0" borderId="31" xfId="0" applyNumberFormat="1" applyFont="1" applyFill="1" applyBorder="1" applyAlignment="1">
      <alignment shrinkToFit="1"/>
    </xf>
    <xf numFmtId="4" fontId="16" fillId="0" borderId="0" xfId="0" applyNumberFormat="1" applyFont="1" applyFill="1" applyBorder="1" applyAlignment="1">
      <alignment shrinkToFit="1"/>
    </xf>
    <xf numFmtId="0" fontId="23" fillId="0" borderId="31" xfId="0" applyFont="1" applyFill="1" applyBorder="1" applyAlignment="1">
      <alignment horizontal="center" shrinkToFit="1"/>
    </xf>
    <xf numFmtId="4" fontId="23" fillId="0" borderId="32" xfId="0" applyNumberFormat="1" applyFont="1" applyFill="1" applyBorder="1" applyAlignment="1">
      <alignment horizontal="center" vertical="top" wrapText="1"/>
    </xf>
    <xf numFmtId="3" fontId="16" fillId="0" borderId="0" xfId="0" applyNumberFormat="1" applyFont="1"/>
    <xf numFmtId="4" fontId="27" fillId="0" borderId="31" xfId="0" applyNumberFormat="1" applyFont="1" applyBorder="1" applyAlignment="1">
      <alignment horizontal="center"/>
    </xf>
    <xf numFmtId="4" fontId="29" fillId="0" borderId="0" xfId="0" applyNumberFormat="1" applyFont="1" applyAlignment="1">
      <alignment horizontal="center"/>
    </xf>
    <xf numFmtId="3" fontId="27" fillId="0" borderId="0" xfId="0" applyNumberFormat="1" applyFont="1" applyBorder="1" applyAlignment="1">
      <alignment horizontal="center"/>
    </xf>
    <xf numFmtId="192" fontId="16" fillId="0" borderId="31" xfId="0" applyNumberFormat="1" applyFont="1" applyFill="1" applyBorder="1" applyAlignment="1">
      <alignment horizontal="center" shrinkToFit="1"/>
    </xf>
    <xf numFmtId="0" fontId="27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" fontId="16" fillId="0" borderId="32" xfId="0" applyNumberFormat="1" applyFont="1" applyFill="1" applyBorder="1" applyAlignment="1">
      <alignment shrinkToFit="1"/>
    </xf>
    <xf numFmtId="0" fontId="23" fillId="0" borderId="31" xfId="0" applyFont="1" applyFill="1" applyBorder="1" applyAlignment="1">
      <alignment horizontal="center" vertical="center" shrinkToFit="1"/>
    </xf>
    <xf numFmtId="3" fontId="23" fillId="0" borderId="31" xfId="0" applyNumberFormat="1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4" fontId="16" fillId="0" borderId="31" xfId="0" applyNumberFormat="1" applyFont="1" applyFill="1" applyBorder="1" applyAlignment="1">
      <alignment horizontal="center" vertical="center" shrinkToFit="1"/>
    </xf>
    <xf numFmtId="4" fontId="28" fillId="0" borderId="31" xfId="0" applyNumberFormat="1" applyFont="1" applyFill="1" applyBorder="1" applyAlignment="1">
      <alignment horizontal="center" vertical="center" shrinkToFit="1"/>
    </xf>
    <xf numFmtId="192" fontId="16" fillId="0" borderId="31" xfId="0" applyNumberFormat="1" applyFont="1" applyFill="1" applyBorder="1" applyAlignment="1">
      <alignment horizontal="center" vertical="center" shrinkToFit="1"/>
    </xf>
    <xf numFmtId="0" fontId="31" fillId="0" borderId="0" xfId="8" applyFont="1"/>
    <xf numFmtId="0" fontId="32" fillId="0" borderId="0" xfId="8" applyFont="1" applyAlignment="1">
      <alignment horizontal="center"/>
    </xf>
    <xf numFmtId="0" fontId="33" fillId="0" borderId="0" xfId="8" applyFont="1" applyAlignment="1">
      <alignment horizontal="left"/>
    </xf>
    <xf numFmtId="0" fontId="31" fillId="0" borderId="0" xfId="8" applyFont="1" applyAlignment="1">
      <alignment horizontal="center"/>
    </xf>
    <xf numFmtId="0" fontId="33" fillId="0" borderId="0" xfId="8" applyFont="1" applyAlignment="1">
      <alignment horizontal="center"/>
    </xf>
    <xf numFmtId="0" fontId="23" fillId="0" borderId="31" xfId="0" applyFont="1" applyBorder="1" applyAlignment="1">
      <alignment horizontal="center" shrinkToFit="1"/>
    </xf>
    <xf numFmtId="4" fontId="23" fillId="0" borderId="32" xfId="0" applyNumberFormat="1" applyFont="1" applyBorder="1" applyAlignment="1">
      <alignment horizontal="center" vertical="top" wrapText="1"/>
    </xf>
    <xf numFmtId="0" fontId="27" fillId="0" borderId="0" xfId="0" applyFont="1"/>
    <xf numFmtId="2" fontId="29" fillId="0" borderId="0" xfId="0" applyNumberFormat="1" applyFont="1" applyAlignment="1">
      <alignment horizontal="center"/>
    </xf>
    <xf numFmtId="0" fontId="34" fillId="0" borderId="0" xfId="0" applyFont="1"/>
    <xf numFmtId="0" fontId="11" fillId="0" borderId="0" xfId="0" applyFont="1" applyFill="1" applyBorder="1"/>
    <xf numFmtId="0" fontId="12" fillId="0" borderId="0" xfId="17" applyFont="1" applyFill="1" applyAlignment="1">
      <alignment horizontal="left"/>
    </xf>
    <xf numFmtId="0" fontId="12" fillId="0" borderId="0" xfId="0" applyFont="1" applyFill="1" applyBorder="1"/>
    <xf numFmtId="0" fontId="36" fillId="0" borderId="0" xfId="0" applyFont="1"/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29" xfId="0" applyFont="1" applyBorder="1"/>
    <xf numFmtId="0" fontId="38" fillId="0" borderId="0" xfId="0" applyFont="1" applyBorder="1" applyAlignment="1"/>
    <xf numFmtId="0" fontId="11" fillId="0" borderId="29" xfId="0" applyFont="1" applyFill="1" applyBorder="1"/>
    <xf numFmtId="0" fontId="37" fillId="0" borderId="0" xfId="0" applyFont="1" applyFill="1" applyBorder="1" applyAlignment="1">
      <alignment horizontal="center"/>
    </xf>
    <xf numFmtId="0" fontId="38" fillId="0" borderId="37" xfId="0" applyNumberFormat="1" applyFont="1" applyFill="1" applyBorder="1" applyAlignment="1">
      <alignment horizontal="left"/>
    </xf>
    <xf numFmtId="0" fontId="39" fillId="0" borderId="37" xfId="0" applyNumberFormat="1" applyFont="1" applyFill="1" applyBorder="1" applyAlignment="1">
      <alignment horizontal="center"/>
    </xf>
    <xf numFmtId="0" fontId="39" fillId="0" borderId="11" xfId="0" applyFont="1" applyFill="1" applyBorder="1" applyAlignment="1">
      <alignment horizontal="center"/>
    </xf>
    <xf numFmtId="0" fontId="38" fillId="0" borderId="0" xfId="0" applyFont="1" applyFill="1" applyBorder="1" applyAlignment="1"/>
    <xf numFmtId="0" fontId="11" fillId="0" borderId="0" xfId="0" applyFont="1" applyFill="1"/>
    <xf numFmtId="0" fontId="40" fillId="0" borderId="0" xfId="0" applyFont="1" applyFill="1" applyBorder="1"/>
    <xf numFmtId="0" fontId="40" fillId="0" borderId="11" xfId="0" applyFont="1" applyFill="1" applyBorder="1"/>
    <xf numFmtId="0" fontId="38" fillId="0" borderId="29" xfId="0" applyFont="1" applyFill="1" applyBorder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Border="1"/>
    <xf numFmtId="0" fontId="38" fillId="0" borderId="11" xfId="0" applyFont="1" applyFill="1" applyBorder="1"/>
    <xf numFmtId="0" fontId="38" fillId="0" borderId="0" xfId="0" applyFont="1" applyFill="1"/>
    <xf numFmtId="0" fontId="12" fillId="0" borderId="0" xfId="0" applyFont="1" applyFill="1" applyBorder="1" applyAlignment="1">
      <alignment horizontal="left"/>
    </xf>
    <xf numFmtId="0" fontId="41" fillId="0" borderId="0" xfId="0" applyFont="1" applyFill="1" applyBorder="1" applyAlignment="1"/>
    <xf numFmtId="0" fontId="12" fillId="0" borderId="11" xfId="0" applyFont="1" applyFill="1" applyBorder="1"/>
    <xf numFmtId="0" fontId="12" fillId="0" borderId="0" xfId="0" applyFont="1" applyFill="1" applyBorder="1" applyAlignment="1"/>
    <xf numFmtId="0" fontId="11" fillId="0" borderId="11" xfId="0" applyFont="1" applyFill="1" applyBorder="1"/>
    <xf numFmtId="0" fontId="16" fillId="0" borderId="0" xfId="0" applyFont="1" applyFill="1" applyBorder="1"/>
    <xf numFmtId="0" fontId="16" fillId="0" borderId="11" xfId="0" applyFont="1" applyFill="1" applyBorder="1"/>
    <xf numFmtId="0" fontId="40" fillId="0" borderId="29" xfId="0" applyFont="1" applyFill="1" applyBorder="1"/>
    <xf numFmtId="0" fontId="40" fillId="0" borderId="0" xfId="0" applyFont="1" applyFill="1"/>
    <xf numFmtId="0" fontId="12" fillId="0" borderId="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1" fillId="0" borderId="30" xfId="0" applyFont="1" applyFill="1" applyBorder="1"/>
    <xf numFmtId="0" fontId="12" fillId="0" borderId="12" xfId="0" applyFont="1" applyFill="1" applyBorder="1"/>
    <xf numFmtId="0" fontId="12" fillId="0" borderId="94" xfId="0" applyFont="1" applyFill="1" applyBorder="1"/>
    <xf numFmtId="0" fontId="12" fillId="0" borderId="13" xfId="0" applyFont="1" applyFill="1" applyBorder="1"/>
    <xf numFmtId="0" fontId="11" fillId="0" borderId="0" xfId="0" applyFont="1" applyBorder="1"/>
    <xf numFmtId="0" fontId="42" fillId="0" borderId="0" xfId="0" applyFont="1"/>
    <xf numFmtId="0" fontId="44" fillId="0" borderId="0" xfId="0" applyFont="1" applyAlignment="1">
      <alignment horizontal="center"/>
    </xf>
    <xf numFmtId="0" fontId="45" fillId="0" borderId="0" xfId="0" applyFont="1"/>
    <xf numFmtId="0" fontId="45" fillId="0" borderId="0" xfId="0" applyFont="1" applyAlignment="1"/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5" fillId="0" borderId="0" xfId="0" applyFont="1" applyFill="1"/>
    <xf numFmtId="0" fontId="42" fillId="0" borderId="0" xfId="0" applyFont="1" applyFill="1"/>
    <xf numFmtId="0" fontId="44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12" fillId="0" borderId="0" xfId="0" applyFont="1" applyFill="1" applyAlignment="1"/>
    <xf numFmtId="0" fontId="16" fillId="0" borderId="0" xfId="0" applyFont="1" applyFill="1" applyAlignment="1">
      <alignment horizontal="center"/>
    </xf>
    <xf numFmtId="0" fontId="12" fillId="0" borderId="0" xfId="0" applyFont="1" applyBorder="1" applyAlignment="1">
      <alignment readingOrder="1"/>
    </xf>
    <xf numFmtId="0" fontId="12" fillId="0" borderId="40" xfId="0" applyFont="1" applyBorder="1" applyAlignment="1">
      <alignment horizontal="centerContinuous" readingOrder="1"/>
    </xf>
    <xf numFmtId="0" fontId="11" fillId="0" borderId="40" xfId="0" applyFont="1" applyBorder="1" applyAlignment="1">
      <alignment horizontal="centerContinuous"/>
    </xf>
    <xf numFmtId="0" fontId="12" fillId="0" borderId="37" xfId="0" applyFont="1" applyBorder="1" applyAlignment="1">
      <alignment horizontal="centerContinuous" readingOrder="1"/>
    </xf>
    <xf numFmtId="0" fontId="11" fillId="0" borderId="37" xfId="0" applyFont="1" applyBorder="1" applyAlignment="1">
      <alignment horizontal="centerContinuous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Continuous" readingOrder="1"/>
    </xf>
    <xf numFmtId="0" fontId="12" fillId="0" borderId="41" xfId="0" applyFont="1" applyBorder="1" applyAlignment="1">
      <alignment horizontal="centerContinuous"/>
    </xf>
    <xf numFmtId="0" fontId="12" fillId="0" borderId="40" xfId="0" applyFont="1" applyBorder="1" applyAlignment="1">
      <alignment horizontal="centerContinuous"/>
    </xf>
    <xf numFmtId="0" fontId="12" fillId="0" borderId="0" xfId="0" applyFont="1" applyAlignment="1">
      <alignment horizontal="left"/>
    </xf>
    <xf numFmtId="0" fontId="49" fillId="0" borderId="41" xfId="4" applyFont="1" applyBorder="1" applyAlignment="1" applyProtection="1">
      <alignment horizontal="centerContinuous"/>
    </xf>
    <xf numFmtId="0" fontId="12" fillId="0" borderId="40" xfId="0" applyFont="1" applyBorder="1"/>
    <xf numFmtId="0" fontId="12" fillId="0" borderId="40" xfId="0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49" fontId="12" fillId="0" borderId="0" xfId="0" applyNumberFormat="1" applyFont="1" applyFill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50" fillId="0" borderId="31" xfId="0" applyFont="1" applyFill="1" applyBorder="1" applyAlignment="1">
      <alignment horizontal="center"/>
    </xf>
    <xf numFmtId="0" fontId="50" fillId="0" borderId="16" xfId="0" applyFont="1" applyBorder="1" applyAlignment="1"/>
    <xf numFmtId="0" fontId="50" fillId="0" borderId="0" xfId="0" applyFont="1" applyBorder="1" applyAlignment="1"/>
    <xf numFmtId="0" fontId="50" fillId="0" borderId="0" xfId="0" applyFont="1" applyBorder="1" applyAlignment="1">
      <alignment horizontal="center"/>
    </xf>
    <xf numFmtId="0" fontId="50" fillId="0" borderId="2" xfId="0" applyFont="1" applyBorder="1" applyAlignment="1"/>
    <xf numFmtId="0" fontId="50" fillId="0" borderId="17" xfId="0" applyFont="1" applyBorder="1" applyAlignment="1"/>
    <xf numFmtId="0" fontId="50" fillId="0" borderId="18" xfId="0" applyFont="1" applyBorder="1" applyAlignment="1"/>
    <xf numFmtId="0" fontId="50" fillId="0" borderId="18" xfId="0" applyFont="1" applyBorder="1" applyAlignment="1">
      <alignment horizontal="center"/>
    </xf>
    <xf numFmtId="0" fontId="50" fillId="0" borderId="20" xfId="0" applyFont="1" applyBorder="1" applyAlignment="1"/>
    <xf numFmtId="0" fontId="50" fillId="0" borderId="0" xfId="0" applyFont="1" applyBorder="1" applyAlignment="1">
      <alignment horizontal="center" vertical="center"/>
    </xf>
    <xf numFmtId="0" fontId="31" fillId="0" borderId="14" xfId="17" applyFont="1" applyFill="1" applyBorder="1"/>
    <xf numFmtId="0" fontId="31" fillId="0" borderId="15" xfId="17" applyFont="1" applyFill="1" applyBorder="1"/>
    <xf numFmtId="0" fontId="51" fillId="0" borderId="16" xfId="17" applyFont="1" applyFill="1" applyBorder="1" applyAlignment="1">
      <alignment horizontal="left"/>
    </xf>
    <xf numFmtId="0" fontId="51" fillId="0" borderId="0" xfId="17" applyFont="1" applyFill="1" applyBorder="1" applyAlignment="1">
      <alignment horizontal="left"/>
    </xf>
    <xf numFmtId="0" fontId="31" fillId="0" borderId="0" xfId="17" applyFont="1" applyFill="1" applyBorder="1"/>
    <xf numFmtId="0" fontId="31" fillId="0" borderId="2" xfId="17" applyFont="1" applyFill="1" applyBorder="1"/>
    <xf numFmtId="0" fontId="52" fillId="0" borderId="0" xfId="17" applyFont="1" applyFill="1" applyBorder="1" applyAlignment="1">
      <alignment horizontal="center" vertical="top"/>
    </xf>
    <xf numFmtId="0" fontId="31" fillId="0" borderId="16" xfId="17" applyFont="1" applyFill="1" applyBorder="1" applyAlignment="1">
      <alignment vertical="top"/>
    </xf>
    <xf numFmtId="0" fontId="52" fillId="0" borderId="0" xfId="17" applyFont="1" applyFill="1" applyBorder="1" applyAlignment="1">
      <alignment horizontal="left" vertical="top"/>
    </xf>
    <xf numFmtId="0" fontId="52" fillId="0" borderId="0" xfId="17" applyFont="1" applyFill="1" applyBorder="1" applyAlignment="1">
      <alignment horizontal="left"/>
    </xf>
    <xf numFmtId="0" fontId="52" fillId="0" borderId="2" xfId="17" applyFont="1" applyFill="1" applyBorder="1" applyAlignment="1">
      <alignment horizontal="left"/>
    </xf>
    <xf numFmtId="0" fontId="52" fillId="0" borderId="17" xfId="0" applyFont="1" applyFill="1" applyBorder="1"/>
    <xf numFmtId="0" fontId="52" fillId="0" borderId="18" xfId="0" applyFont="1" applyFill="1" applyBorder="1"/>
    <xf numFmtId="0" fontId="52" fillId="0" borderId="0" xfId="0" applyFont="1" applyFill="1" applyBorder="1"/>
    <xf numFmtId="0" fontId="54" fillId="0" borderId="0" xfId="0" applyFont="1" applyFill="1"/>
    <xf numFmtId="0" fontId="53" fillId="0" borderId="0" xfId="0" applyFont="1" applyFill="1"/>
    <xf numFmtId="0" fontId="55" fillId="0" borderId="0" xfId="0" applyFont="1" applyFill="1"/>
    <xf numFmtId="0" fontId="42" fillId="0" borderId="0" xfId="0" applyFont="1" applyFill="1" applyBorder="1"/>
    <xf numFmtId="0" fontId="59" fillId="0" borderId="0" xfId="0" applyFont="1" applyFill="1" applyBorder="1" applyAlignment="1">
      <alignment horizontal="center"/>
    </xf>
    <xf numFmtId="0" fontId="42" fillId="0" borderId="0" xfId="0" applyFont="1" applyFill="1" applyBorder="1" applyAlignment="1"/>
    <xf numFmtId="0" fontId="61" fillId="0" borderId="0" xfId="0" applyFont="1" applyFill="1"/>
    <xf numFmtId="0" fontId="62" fillId="0" borderId="0" xfId="0" applyFont="1" applyFill="1"/>
    <xf numFmtId="0" fontId="60" fillId="0" borderId="0" xfId="0" applyFont="1" applyFill="1"/>
    <xf numFmtId="0" fontId="61" fillId="0" borderId="19" xfId="0" applyFont="1" applyFill="1" applyBorder="1"/>
    <xf numFmtId="0" fontId="60" fillId="0" borderId="14" xfId="0" applyFont="1" applyFill="1" applyBorder="1"/>
    <xf numFmtId="0" fontId="61" fillId="0" borderId="14" xfId="0" applyFont="1" applyFill="1" applyBorder="1"/>
    <xf numFmtId="0" fontId="61" fillId="0" borderId="15" xfId="0" applyFont="1" applyFill="1" applyBorder="1"/>
    <xf numFmtId="0" fontId="61" fillId="0" borderId="16" xfId="0" applyFont="1" applyFill="1" applyBorder="1"/>
    <xf numFmtId="0" fontId="60" fillId="0" borderId="0" xfId="0" applyFont="1" applyFill="1" applyBorder="1"/>
    <xf numFmtId="0" fontId="61" fillId="0" borderId="0" xfId="0" applyFont="1" applyFill="1" applyBorder="1"/>
    <xf numFmtId="0" fontId="61" fillId="0" borderId="2" xfId="0" applyFont="1" applyFill="1" applyBorder="1"/>
    <xf numFmtId="0" fontId="59" fillId="0" borderId="0" xfId="0" applyFont="1" applyFill="1" applyBorder="1" applyAlignment="1">
      <alignment vertical="center" wrapText="1"/>
    </xf>
    <xf numFmtId="0" fontId="59" fillId="0" borderId="0" xfId="0" applyFont="1" applyFill="1" applyBorder="1" applyAlignment="1">
      <alignment vertical="center"/>
    </xf>
    <xf numFmtId="0" fontId="61" fillId="0" borderId="17" xfId="0" applyFont="1" applyFill="1" applyBorder="1"/>
    <xf numFmtId="0" fontId="61" fillId="0" borderId="18" xfId="0" applyFont="1" applyFill="1" applyBorder="1"/>
    <xf numFmtId="0" fontId="61" fillId="0" borderId="18" xfId="0" applyFont="1" applyFill="1" applyBorder="1" applyAlignment="1"/>
    <xf numFmtId="0" fontId="61" fillId="0" borderId="20" xfId="0" applyFont="1" applyFill="1" applyBorder="1" applyAlignment="1"/>
    <xf numFmtId="0" fontId="61" fillId="0" borderId="0" xfId="0" applyFont="1" applyFill="1" applyBorder="1" applyAlignment="1"/>
    <xf numFmtId="0" fontId="61" fillId="0" borderId="0" xfId="0" applyFont="1"/>
    <xf numFmtId="0" fontId="10" fillId="0" borderId="0" xfId="0" applyFont="1" applyFill="1"/>
    <xf numFmtId="0" fontId="57" fillId="0" borderId="0" xfId="0" applyFont="1" applyFill="1"/>
    <xf numFmtId="0" fontId="10" fillId="0" borderId="0" xfId="0" applyFont="1"/>
    <xf numFmtId="0" fontId="55" fillId="0" borderId="0" xfId="0" applyFont="1" applyFill="1" applyAlignment="1">
      <alignment horizontal="left"/>
    </xf>
    <xf numFmtId="0" fontId="10" fillId="0" borderId="0" xfId="0" applyFont="1" applyFill="1" applyAlignment="1"/>
    <xf numFmtId="0" fontId="56" fillId="0" borderId="0" xfId="0" applyFont="1" applyFill="1"/>
    <xf numFmtId="0" fontId="56" fillId="0" borderId="0" xfId="0" applyFont="1"/>
    <xf numFmtId="0" fontId="12" fillId="0" borderId="0" xfId="17" applyFont="1" applyFill="1" applyAlignment="1">
      <alignment horizontal="justify"/>
    </xf>
    <xf numFmtId="0" fontId="12" fillId="0" borderId="0" xfId="17" applyFont="1" applyFill="1" applyAlignment="1">
      <alignment horizontal="center"/>
    </xf>
    <xf numFmtId="0" fontId="12" fillId="0" borderId="0" xfId="17" applyFont="1" applyFill="1" applyAlignment="1"/>
    <xf numFmtId="0" fontId="12" fillId="0" borderId="0" xfId="17" applyFont="1" applyFill="1"/>
    <xf numFmtId="0" fontId="55" fillId="0" borderId="0" xfId="0" applyFont="1" applyFill="1" applyBorder="1"/>
    <xf numFmtId="0" fontId="58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left"/>
    </xf>
    <xf numFmtId="16" fontId="65" fillId="0" borderId="0" xfId="0" quotePrefix="1" applyNumberFormat="1" applyFont="1" applyFill="1" applyBorder="1" applyAlignment="1">
      <alignment horizontal="centerContinuous"/>
    </xf>
    <xf numFmtId="0" fontId="65" fillId="0" borderId="0" xfId="0" applyFont="1" applyFill="1" applyBorder="1" applyAlignment="1">
      <alignment horizontal="centerContinuous"/>
    </xf>
    <xf numFmtId="0" fontId="42" fillId="0" borderId="0" xfId="0" quotePrefix="1" applyFont="1" applyFill="1" applyBorder="1"/>
    <xf numFmtId="0" fontId="65" fillId="0" borderId="0" xfId="0" applyFont="1" applyFill="1" applyBorder="1" applyAlignment="1">
      <alignment horizontal="center"/>
    </xf>
    <xf numFmtId="0" fontId="65" fillId="0" borderId="19" xfId="0" applyFont="1" applyFill="1" applyBorder="1" applyAlignment="1">
      <alignment horizontal="center"/>
    </xf>
    <xf numFmtId="0" fontId="65" fillId="0" borderId="14" xfId="0" applyFont="1" applyFill="1" applyBorder="1" applyAlignment="1">
      <alignment horizontal="center"/>
    </xf>
    <xf numFmtId="0" fontId="65" fillId="0" borderId="15" xfId="0" applyFont="1" applyFill="1" applyBorder="1" applyAlignment="1">
      <alignment horizontal="center"/>
    </xf>
    <xf numFmtId="0" fontId="65" fillId="0" borderId="16" xfId="0" applyFont="1" applyFill="1" applyBorder="1" applyAlignment="1">
      <alignment horizontal="center"/>
    </xf>
    <xf numFmtId="0" fontId="65" fillId="0" borderId="2" xfId="0" applyFont="1" applyFill="1" applyBorder="1" applyAlignment="1">
      <alignment horizontal="center"/>
    </xf>
    <xf numFmtId="0" fontId="65" fillId="0" borderId="17" xfId="0" applyFont="1" applyFill="1" applyBorder="1" applyAlignment="1">
      <alignment horizontal="center"/>
    </xf>
    <xf numFmtId="0" fontId="65" fillId="0" borderId="18" xfId="0" applyFont="1" applyFill="1" applyBorder="1" applyAlignment="1">
      <alignment horizontal="center"/>
    </xf>
    <xf numFmtId="0" fontId="65" fillId="0" borderId="20" xfId="0" applyFont="1" applyFill="1" applyBorder="1" applyAlignment="1">
      <alignment horizontal="center"/>
    </xf>
    <xf numFmtId="0" fontId="42" fillId="0" borderId="0" xfId="0" quotePrefix="1" applyFont="1" applyFill="1" applyBorder="1" applyAlignment="1">
      <alignment horizontal="centerContinuous"/>
    </xf>
    <xf numFmtId="0" fontId="42" fillId="0" borderId="0" xfId="0" applyFont="1" applyFill="1" applyBorder="1" applyAlignment="1">
      <alignment horizontal="centerContinuous"/>
    </xf>
    <xf numFmtId="0" fontId="42" fillId="0" borderId="0" xfId="0" applyFont="1" applyFill="1" applyAlignment="1">
      <alignment horizontal="centerContinuous"/>
    </xf>
    <xf numFmtId="0" fontId="42" fillId="0" borderId="0" xfId="0" applyFont="1" applyFill="1" applyAlignment="1"/>
    <xf numFmtId="0" fontId="24" fillId="0" borderId="0" xfId="0" applyFont="1" applyFill="1" applyAlignment="1"/>
    <xf numFmtId="0" fontId="66" fillId="0" borderId="0" xfId="0" applyFont="1" applyAlignment="1"/>
    <xf numFmtId="0" fontId="26" fillId="0" borderId="0" xfId="0" applyFont="1" applyFill="1"/>
    <xf numFmtId="0" fontId="67" fillId="0" borderId="0" xfId="0" applyFont="1" applyFill="1"/>
    <xf numFmtId="0" fontId="51" fillId="0" borderId="21" xfId="18" applyFont="1" applyFill="1" applyBorder="1" applyAlignment="1">
      <alignment horizontal="center" vertical="center" wrapText="1"/>
    </xf>
    <xf numFmtId="0" fontId="51" fillId="0" borderId="22" xfId="18" applyFont="1" applyFill="1" applyBorder="1" applyAlignment="1">
      <alignment horizontal="center" vertical="top" wrapText="1"/>
    </xf>
    <xf numFmtId="0" fontId="52" fillId="0" borderId="23" xfId="18" applyFont="1" applyFill="1" applyBorder="1" applyAlignment="1">
      <alignment horizontal="center" vertical="center" wrapText="1"/>
    </xf>
    <xf numFmtId="0" fontId="11" fillId="0" borderId="24" xfId="18" applyFont="1" applyFill="1" applyBorder="1" applyAlignment="1">
      <alignment vertical="top" wrapText="1"/>
    </xf>
    <xf numFmtId="0" fontId="52" fillId="0" borderId="25" xfId="18" applyFont="1" applyFill="1" applyBorder="1" applyAlignment="1">
      <alignment horizontal="center" vertical="center" wrapText="1"/>
    </xf>
    <xf numFmtId="0" fontId="11" fillId="0" borderId="13" xfId="18" applyFont="1" applyFill="1" applyBorder="1" applyAlignment="1">
      <alignment vertical="top" wrapText="1"/>
    </xf>
    <xf numFmtId="0" fontId="52" fillId="0" borderId="27" xfId="18" applyFont="1" applyFill="1" applyBorder="1" applyAlignment="1">
      <alignment horizontal="center" vertical="center" wrapText="1"/>
    </xf>
    <xf numFmtId="0" fontId="11" fillId="0" borderId="27" xfId="18" applyFont="1" applyFill="1" applyBorder="1" applyAlignment="1">
      <alignment vertical="top" wrapText="1"/>
    </xf>
    <xf numFmtId="0" fontId="11" fillId="0" borderId="0" xfId="18" applyFont="1" applyFill="1" applyBorder="1" applyAlignment="1">
      <alignment vertical="top" wrapText="1"/>
    </xf>
    <xf numFmtId="0" fontId="66" fillId="0" borderId="0" xfId="18" applyNumberFormat="1" applyFont="1" applyFill="1" applyBorder="1" applyAlignment="1">
      <alignment horizontal="center" vertical="center" wrapText="1"/>
    </xf>
    <xf numFmtId="0" fontId="66" fillId="0" borderId="0" xfId="18" applyNumberFormat="1" applyFont="1" applyFill="1" applyBorder="1" applyAlignment="1">
      <alignment vertical="center"/>
    </xf>
    <xf numFmtId="0" fontId="66" fillId="0" borderId="0" xfId="18" applyNumberFormat="1" applyFont="1" applyFill="1" applyBorder="1" applyAlignment="1">
      <alignment horizontal="left" wrapText="1"/>
    </xf>
    <xf numFmtId="0" fontId="66" fillId="0" borderId="0" xfId="18" applyNumberFormat="1" applyFont="1" applyFill="1" applyBorder="1" applyAlignment="1">
      <alignment horizontal="center" vertical="top" wrapText="1"/>
    </xf>
    <xf numFmtId="0" fontId="66" fillId="0" borderId="0" xfId="18" applyNumberFormat="1" applyFont="1" applyFill="1" applyBorder="1" applyAlignment="1">
      <alignment horizontal="left"/>
    </xf>
    <xf numFmtId="0" fontId="52" fillId="0" borderId="0" xfId="0" applyFont="1" applyFill="1" applyAlignment="1"/>
    <xf numFmtId="0" fontId="66" fillId="0" borderId="0" xfId="19" applyFont="1" applyFill="1" applyAlignment="1"/>
    <xf numFmtId="0" fontId="52" fillId="0" borderId="0" xfId="19" applyFont="1" applyFill="1" applyAlignment="1"/>
    <xf numFmtId="0" fontId="66" fillId="0" borderId="0" xfId="0" applyFont="1" applyFill="1" applyAlignment="1"/>
    <xf numFmtId="0" fontId="52" fillId="10" borderId="27" xfId="18" applyNumberFormat="1" applyFont="1" applyFill="1" applyBorder="1" applyAlignment="1">
      <alignment horizontal="center" vertical="center" wrapText="1"/>
    </xf>
    <xf numFmtId="0" fontId="12" fillId="10" borderId="0" xfId="0" applyFont="1" applyFill="1" applyBorder="1"/>
    <xf numFmtId="0" fontId="52" fillId="10" borderId="0" xfId="18" applyNumberFormat="1" applyFont="1" applyFill="1" applyBorder="1" applyAlignment="1">
      <alignment horizontal="center" vertical="center" wrapText="1"/>
    </xf>
    <xf numFmtId="0" fontId="42" fillId="0" borderId="11" xfId="0" applyFont="1" applyFill="1" applyBorder="1"/>
    <xf numFmtId="0" fontId="58" fillId="0" borderId="11" xfId="20" applyFont="1" applyFill="1" applyBorder="1" applyAlignment="1">
      <alignment vertical="center" wrapText="1"/>
    </xf>
    <xf numFmtId="0" fontId="58" fillId="0" borderId="0" xfId="20" applyFont="1" applyFill="1" applyBorder="1" applyAlignment="1">
      <alignment horizontal="center" vertical="center" wrapText="1"/>
    </xf>
    <xf numFmtId="0" fontId="12" fillId="0" borderId="27" xfId="20" applyFont="1" applyFill="1" applyBorder="1" applyAlignment="1">
      <alignment horizontal="centerContinuous" vertical="center"/>
    </xf>
    <xf numFmtId="0" fontId="69" fillId="0" borderId="0" xfId="0" applyFont="1" applyFill="1"/>
    <xf numFmtId="0" fontId="24" fillId="0" borderId="0" xfId="0" applyFont="1" applyFill="1"/>
    <xf numFmtId="0" fontId="12" fillId="0" borderId="0" xfId="0" applyFont="1" applyFill="1" applyAlignment="1">
      <alignment horizontal="left"/>
    </xf>
    <xf numFmtId="0" fontId="66" fillId="0" borderId="0" xfId="0" applyFont="1" applyFill="1" applyBorder="1"/>
    <xf numFmtId="0" fontId="31" fillId="0" borderId="0" xfId="17" applyFont="1" applyFill="1"/>
    <xf numFmtId="0" fontId="12" fillId="0" borderId="0" xfId="5" applyFont="1" applyFill="1" applyAlignment="1"/>
    <xf numFmtId="0" fontId="37" fillId="0" borderId="0" xfId="0" applyFont="1" applyAlignment="1"/>
    <xf numFmtId="0" fontId="24" fillId="0" borderId="0" xfId="0" applyFont="1"/>
    <xf numFmtId="0" fontId="25" fillId="0" borderId="0" xfId="0" applyFont="1"/>
    <xf numFmtId="0" fontId="25" fillId="6" borderId="0" xfId="0" applyFont="1" applyFill="1"/>
    <xf numFmtId="0" fontId="25" fillId="3" borderId="0" xfId="0" applyFont="1" applyFill="1"/>
    <xf numFmtId="0" fontId="12" fillId="0" borderId="0" xfId="0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5" fillId="6" borderId="0" xfId="0" applyFont="1" applyFill="1" applyAlignment="1">
      <alignment horizontal="centerContinuous"/>
    </xf>
    <xf numFmtId="0" fontId="24" fillId="12" borderId="36" xfId="0" applyFont="1" applyFill="1" applyBorder="1" applyAlignment="1">
      <alignment vertical="center"/>
    </xf>
    <xf numFmtId="0" fontId="70" fillId="12" borderId="36" xfId="0" applyFont="1" applyFill="1" applyBorder="1" applyAlignment="1">
      <alignment vertical="center" wrapText="1"/>
    </xf>
    <xf numFmtId="0" fontId="70" fillId="6" borderId="19" xfId="0" applyFont="1" applyFill="1" applyBorder="1" applyAlignment="1">
      <alignment vertical="center" wrapText="1"/>
    </xf>
    <xf numFmtId="0" fontId="70" fillId="12" borderId="19" xfId="0" applyFont="1" applyFill="1" applyBorder="1" applyAlignment="1">
      <alignment horizontal="centerContinuous" vertical="center"/>
    </xf>
    <xf numFmtId="0" fontId="70" fillId="12" borderId="15" xfId="0" applyFont="1" applyFill="1" applyBorder="1" applyAlignment="1">
      <alignment horizontal="centerContinuous" vertical="center"/>
    </xf>
    <xf numFmtId="0" fontId="70" fillId="12" borderId="34" xfId="0" applyFont="1" applyFill="1" applyBorder="1" applyAlignment="1">
      <alignment horizontal="centerContinuous"/>
    </xf>
    <xf numFmtId="0" fontId="70" fillId="12" borderId="35" xfId="0" applyFont="1" applyFill="1" applyBorder="1" applyAlignment="1">
      <alignment horizontal="centerContinuous"/>
    </xf>
    <xf numFmtId="0" fontId="26" fillId="12" borderId="35" xfId="0" applyFont="1" applyFill="1" applyBorder="1" applyAlignment="1">
      <alignment horizontal="centerContinuous"/>
    </xf>
    <xf numFmtId="0" fontId="24" fillId="12" borderId="33" xfId="0" applyFont="1" applyFill="1" applyBorder="1" applyAlignment="1">
      <alignment horizontal="center"/>
    </xf>
    <xf numFmtId="0" fontId="24" fillId="12" borderId="43" xfId="0" applyFont="1" applyFill="1" applyBorder="1" applyAlignment="1">
      <alignment horizontal="center" vertical="center"/>
    </xf>
    <xf numFmtId="0" fontId="70" fillId="12" borderId="43" xfId="0" applyFont="1" applyFill="1" applyBorder="1" applyAlignment="1">
      <alignment horizontal="center" vertical="center"/>
    </xf>
    <xf numFmtId="0" fontId="70" fillId="6" borderId="16" xfId="0" applyFont="1" applyFill="1" applyBorder="1" applyAlignment="1">
      <alignment horizontal="center" vertical="center"/>
    </xf>
    <xf numFmtId="0" fontId="70" fillId="12" borderId="17" xfId="0" applyFont="1" applyFill="1" applyBorder="1" applyAlignment="1">
      <alignment horizontal="centerContinuous" vertical="center"/>
    </xf>
    <xf numFmtId="0" fontId="70" fillId="12" borderId="20" xfId="0" applyFont="1" applyFill="1" applyBorder="1" applyAlignment="1">
      <alignment horizontal="centerContinuous" vertical="center"/>
    </xf>
    <xf numFmtId="0" fontId="70" fillId="12" borderId="33" xfId="0" applyFont="1" applyFill="1" applyBorder="1" applyAlignment="1">
      <alignment horizontal="centerContinuous"/>
    </xf>
    <xf numFmtId="0" fontId="70" fillId="12" borderId="36" xfId="0" quotePrefix="1" applyFont="1" applyFill="1" applyBorder="1" applyAlignment="1">
      <alignment horizontal="centerContinuous"/>
    </xf>
    <xf numFmtId="0" fontId="24" fillId="12" borderId="36" xfId="0" applyFont="1" applyFill="1" applyBorder="1" applyAlignment="1">
      <alignment horizontal="center" vertical="center"/>
    </xf>
    <xf numFmtId="0" fontId="24" fillId="12" borderId="32" xfId="0" applyFont="1" applyFill="1" applyBorder="1" applyAlignment="1">
      <alignment vertical="center"/>
    </xf>
    <xf numFmtId="0" fontId="70" fillId="12" borderId="32" xfId="0" applyFont="1" applyFill="1" applyBorder="1" applyAlignment="1">
      <alignment horizontal="center" vertical="center"/>
    </xf>
    <xf numFmtId="0" fontId="70" fillId="6" borderId="43" xfId="0" applyFont="1" applyFill="1" applyBorder="1" applyAlignment="1">
      <alignment horizontal="center" vertical="center"/>
    </xf>
    <xf numFmtId="0" fontId="70" fillId="12" borderId="36" xfId="0" applyFont="1" applyFill="1" applyBorder="1" applyAlignment="1">
      <alignment horizontal="center" vertical="center"/>
    </xf>
    <xf numFmtId="0" fontId="70" fillId="12" borderId="31" xfId="0" applyFont="1" applyFill="1" applyBorder="1" applyAlignment="1">
      <alignment horizontal="center" vertical="center"/>
    </xf>
    <xf numFmtId="0" fontId="71" fillId="12" borderId="31" xfId="0" applyFont="1" applyFill="1" applyBorder="1" applyAlignment="1">
      <alignment horizontal="center" vertical="center"/>
    </xf>
    <xf numFmtId="0" fontId="70" fillId="12" borderId="32" xfId="0" applyFont="1" applyFill="1" applyBorder="1" applyAlignment="1">
      <alignment horizontal="center" wrapText="1"/>
    </xf>
    <xf numFmtId="0" fontId="24" fillId="12" borderId="32" xfId="0" applyFont="1" applyFill="1" applyBorder="1" applyAlignment="1">
      <alignment horizontal="center" vertical="center"/>
    </xf>
    <xf numFmtId="0" fontId="12" fillId="0" borderId="34" xfId="0" applyFont="1" applyBorder="1" applyAlignment="1">
      <alignment horizontal="left"/>
    </xf>
    <xf numFmtId="0" fontId="12" fillId="0" borderId="35" xfId="0" applyFont="1" applyBorder="1" applyAlignment="1">
      <alignment shrinkToFit="1"/>
    </xf>
    <xf numFmtId="0" fontId="25" fillId="0" borderId="35" xfId="0" applyFont="1" applyBorder="1" applyAlignment="1">
      <alignment horizontal="center"/>
    </xf>
    <xf numFmtId="0" fontId="25" fillId="6" borderId="35" xfId="0" applyFont="1" applyFill="1" applyBorder="1" applyAlignment="1">
      <alignment horizontal="center"/>
    </xf>
    <xf numFmtId="0" fontId="25" fillId="0" borderId="35" xfId="0" applyFont="1" applyBorder="1" applyAlignment="1">
      <alignment horizontal="center" shrinkToFit="1"/>
    </xf>
    <xf numFmtId="4" fontId="12" fillId="0" borderId="35" xfId="0" applyNumberFormat="1" applyFont="1" applyBorder="1" applyAlignment="1">
      <alignment horizontal="center"/>
    </xf>
    <xf numFmtId="4" fontId="25" fillId="0" borderId="35" xfId="0" applyNumberFormat="1" applyFont="1" applyBorder="1" applyAlignment="1">
      <alignment horizontal="center"/>
    </xf>
    <xf numFmtId="4" fontId="25" fillId="0" borderId="35" xfId="0" applyNumberFormat="1" applyFont="1" applyBorder="1" applyAlignment="1" applyProtection="1">
      <protection locked="0"/>
    </xf>
    <xf numFmtId="3" fontId="16" fillId="0" borderId="33" xfId="0" applyNumberFormat="1" applyFont="1" applyBorder="1" applyAlignment="1" applyProtection="1">
      <alignment horizontal="center" vertical="top"/>
      <protection locked="0"/>
    </xf>
    <xf numFmtId="0" fontId="12" fillId="0" borderId="0" xfId="0" applyFont="1" applyAlignment="1" applyProtection="1">
      <protection locked="0"/>
    </xf>
    <xf numFmtId="0" fontId="12" fillId="0" borderId="31" xfId="0" applyFont="1" applyBorder="1" applyAlignment="1">
      <alignment horizontal="center"/>
    </xf>
    <xf numFmtId="0" fontId="12" fillId="0" borderId="31" xfId="0" applyFont="1" applyBorder="1" applyAlignment="1">
      <alignment shrinkToFit="1"/>
    </xf>
    <xf numFmtId="0" fontId="25" fillId="0" borderId="31" xfId="0" applyFont="1" applyBorder="1" applyAlignment="1">
      <alignment horizontal="center"/>
    </xf>
    <xf numFmtId="0" fontId="25" fillId="6" borderId="31" xfId="0" applyFont="1" applyFill="1" applyBorder="1" applyAlignment="1">
      <alignment horizontal="center"/>
    </xf>
    <xf numFmtId="0" fontId="25" fillId="0" borderId="31" xfId="0" applyFont="1" applyBorder="1" applyAlignment="1">
      <alignment horizontal="center" shrinkToFit="1"/>
    </xf>
    <xf numFmtId="4" fontId="12" fillId="0" borderId="31" xfId="0" applyNumberFormat="1" applyFont="1" applyFill="1" applyBorder="1" applyAlignment="1">
      <alignment horizontal="center" shrinkToFit="1"/>
    </xf>
    <xf numFmtId="4" fontId="25" fillId="0" borderId="31" xfId="0" applyNumberFormat="1" applyFont="1" applyFill="1" applyBorder="1" applyAlignment="1">
      <alignment horizontal="center" shrinkToFit="1"/>
    </xf>
    <xf numFmtId="43" fontId="25" fillId="0" borderId="31" xfId="0" applyNumberFormat="1" applyFont="1" applyFill="1" applyBorder="1" applyAlignment="1">
      <alignment horizontal="left" shrinkToFit="1"/>
    </xf>
    <xf numFmtId="4" fontId="16" fillId="0" borderId="31" xfId="0" applyNumberFormat="1" applyFont="1" applyBorder="1" applyAlignment="1" applyProtection="1">
      <alignment horizontal="center" vertical="top"/>
      <protection locked="0"/>
    </xf>
    <xf numFmtId="43" fontId="12" fillId="0" borderId="31" xfId="0" applyNumberFormat="1" applyFont="1" applyBorder="1" applyAlignment="1">
      <alignment shrinkToFit="1"/>
    </xf>
    <xf numFmtId="4" fontId="25" fillId="0" borderId="31" xfId="0" applyNumberFormat="1" applyFont="1" applyBorder="1" applyAlignment="1">
      <alignment horizontal="center" shrinkToFit="1"/>
    </xf>
    <xf numFmtId="43" fontId="25" fillId="0" borderId="31" xfId="0" applyNumberFormat="1" applyFont="1" applyBorder="1" applyAlignment="1">
      <alignment horizontal="left" shrinkToFit="1"/>
    </xf>
    <xf numFmtId="4" fontId="12" fillId="0" borderId="31" xfId="0" applyNumberFormat="1" applyFont="1" applyBorder="1" applyAlignment="1">
      <alignment horizontal="center" shrinkToFit="1"/>
    </xf>
    <xf numFmtId="0" fontId="25" fillId="0" borderId="31" xfId="0" applyFont="1" applyFill="1" applyBorder="1" applyAlignment="1">
      <alignment horizontal="center"/>
    </xf>
    <xf numFmtId="0" fontId="25" fillId="0" borderId="31" xfId="0" applyFont="1" applyFill="1" applyBorder="1" applyAlignment="1">
      <alignment horizontal="center" shrinkToFit="1"/>
    </xf>
    <xf numFmtId="0" fontId="12" fillId="0" borderId="31" xfId="0" applyFont="1" applyFill="1" applyBorder="1" applyAlignment="1">
      <alignment shrinkToFit="1"/>
    </xf>
    <xf numFmtId="4" fontId="16" fillId="0" borderId="31" xfId="0" applyNumberFormat="1" applyFont="1" applyFill="1" applyBorder="1" applyAlignment="1" applyProtection="1">
      <alignment horizontal="center" vertical="top"/>
      <protection locked="0"/>
    </xf>
    <xf numFmtId="0" fontId="12" fillId="0" borderId="31" xfId="0" applyFont="1" applyBorder="1" applyAlignment="1">
      <alignment horizontal="left"/>
    </xf>
    <xf numFmtId="4" fontId="16" fillId="0" borderId="33" xfId="0" applyNumberFormat="1" applyFont="1" applyBorder="1" applyAlignment="1" applyProtection="1">
      <alignment horizontal="center" vertical="top"/>
      <protection locked="0"/>
    </xf>
    <xf numFmtId="0" fontId="12" fillId="0" borderId="31" xfId="0" applyFont="1" applyFill="1" applyBorder="1" applyAlignment="1">
      <alignment horizontal="center"/>
    </xf>
    <xf numFmtId="43" fontId="12" fillId="0" borderId="31" xfId="0" applyNumberFormat="1" applyFont="1" applyBorder="1" applyAlignment="1">
      <alignment horizontal="left" shrinkToFit="1"/>
    </xf>
    <xf numFmtId="0" fontId="12" fillId="0" borderId="34" xfId="0" applyFont="1" applyFill="1" applyBorder="1" applyAlignment="1">
      <alignment shrinkToFit="1"/>
    </xf>
    <xf numFmtId="0" fontId="12" fillId="0" borderId="35" xfId="0" applyFont="1" applyFill="1" applyBorder="1" applyAlignment="1">
      <alignment shrinkToFit="1"/>
    </xf>
    <xf numFmtId="4" fontId="12" fillId="0" borderId="33" xfId="0" applyNumberFormat="1" applyFont="1" applyFill="1" applyBorder="1" applyAlignment="1">
      <alignment shrinkToFit="1"/>
    </xf>
    <xf numFmtId="0" fontId="12" fillId="0" borderId="34" xfId="0" applyFont="1" applyBorder="1" applyAlignment="1">
      <alignment shrinkToFit="1"/>
    </xf>
    <xf numFmtId="0" fontId="12" fillId="0" borderId="34" xfId="0" applyFont="1" applyBorder="1" applyAlignment="1">
      <alignment horizontal="center"/>
    </xf>
    <xf numFmtId="4" fontId="25" fillId="0" borderId="31" xfId="0" applyNumberFormat="1" applyFont="1" applyFill="1" applyBorder="1" applyAlignment="1">
      <alignment shrinkToFit="1"/>
    </xf>
    <xf numFmtId="4" fontId="44" fillId="0" borderId="31" xfId="0" applyNumberFormat="1" applyFont="1" applyFill="1" applyBorder="1" applyAlignment="1">
      <alignment horizontal="center" shrinkToFit="1"/>
    </xf>
    <xf numFmtId="43" fontId="44" fillId="0" borderId="31" xfId="0" applyNumberFormat="1" applyFont="1" applyFill="1" applyBorder="1" applyAlignment="1">
      <alignment horizontal="left" shrinkToFit="1"/>
    </xf>
    <xf numFmtId="43" fontId="12" fillId="0" borderId="31" xfId="0" applyNumberFormat="1" applyFont="1" applyFill="1" applyBorder="1" applyAlignment="1">
      <alignment horizontal="left" shrinkToFit="1"/>
    </xf>
    <xf numFmtId="4" fontId="12" fillId="0" borderId="35" xfId="0" applyNumberFormat="1" applyFont="1" applyBorder="1" applyAlignment="1">
      <alignment horizontal="center" shrinkToFit="1"/>
    </xf>
    <xf numFmtId="4" fontId="25" fillId="0" borderId="35" xfId="0" applyNumberFormat="1" applyFont="1" applyBorder="1" applyAlignment="1">
      <alignment horizontal="center" shrinkToFit="1"/>
    </xf>
    <xf numFmtId="43" fontId="25" fillId="0" borderId="35" xfId="0" applyNumberFormat="1" applyFont="1" applyBorder="1" applyAlignment="1">
      <alignment horizontal="left" shrinkToFit="1"/>
    </xf>
    <xf numFmtId="0" fontId="12" fillId="0" borderId="31" xfId="0" applyFont="1" applyFill="1" applyBorder="1" applyAlignment="1">
      <alignment horizontal="left"/>
    </xf>
    <xf numFmtId="0" fontId="12" fillId="0" borderId="34" xfId="0" applyFont="1" applyFill="1" applyBorder="1" applyAlignment="1">
      <alignment horizontal="left"/>
    </xf>
    <xf numFmtId="0" fontId="24" fillId="14" borderId="34" xfId="0" applyFont="1" applyFill="1" applyBorder="1" applyAlignment="1">
      <alignment horizontal="centerContinuous"/>
    </xf>
    <xf numFmtId="0" fontId="12" fillId="14" borderId="35" xfId="0" applyFont="1" applyFill="1" applyBorder="1" applyAlignment="1">
      <alignment horizontal="centerContinuous"/>
    </xf>
    <xf numFmtId="0" fontId="25" fillId="14" borderId="35" xfId="0" applyFont="1" applyFill="1" applyBorder="1" applyAlignment="1">
      <alignment horizontal="centerContinuous"/>
    </xf>
    <xf numFmtId="0" fontId="25" fillId="14" borderId="33" xfId="0" applyFont="1" applyFill="1" applyBorder="1" applyAlignment="1">
      <alignment horizontal="centerContinuous"/>
    </xf>
    <xf numFmtId="4" fontId="12" fillId="0" borderId="31" xfId="0" applyNumberFormat="1" applyFont="1" applyBorder="1" applyAlignment="1">
      <alignment horizontal="center"/>
    </xf>
    <xf numFmtId="0" fontId="16" fillId="12" borderId="19" xfId="0" applyFont="1" applyFill="1" applyBorder="1"/>
    <xf numFmtId="0" fontId="16" fillId="12" borderId="14" xfId="0" applyFont="1" applyFill="1" applyBorder="1"/>
    <xf numFmtId="0" fontId="25" fillId="12" borderId="14" xfId="0" applyFont="1" applyFill="1" applyBorder="1"/>
    <xf numFmtId="0" fontId="12" fillId="12" borderId="14" xfId="0" applyFont="1" applyFill="1" applyBorder="1"/>
    <xf numFmtId="0" fontId="12" fillId="12" borderId="15" xfId="0" applyFont="1" applyFill="1" applyBorder="1" applyAlignment="1">
      <alignment horizontal="center"/>
    </xf>
    <xf numFmtId="0" fontId="12" fillId="12" borderId="16" xfId="0" applyFont="1" applyFill="1" applyBorder="1"/>
    <xf numFmtId="0" fontId="16" fillId="12" borderId="0" xfId="0" applyFont="1" applyFill="1" applyBorder="1"/>
    <xf numFmtId="0" fontId="25" fillId="12" borderId="0" xfId="0" applyFont="1" applyFill="1" applyBorder="1"/>
    <xf numFmtId="0" fontId="12" fillId="12" borderId="0" xfId="0" applyFont="1" applyFill="1" applyBorder="1"/>
    <xf numFmtId="0" fontId="12" fillId="12" borderId="2" xfId="0" applyFont="1" applyFill="1" applyBorder="1" applyAlignment="1">
      <alignment horizontal="center"/>
    </xf>
    <xf numFmtId="0" fontId="12" fillId="12" borderId="17" xfId="0" applyFont="1" applyFill="1" applyBorder="1"/>
    <xf numFmtId="0" fontId="12" fillId="12" borderId="18" xfId="0" applyFont="1" applyFill="1" applyBorder="1"/>
    <xf numFmtId="0" fontId="25" fillId="12" borderId="18" xfId="0" applyFont="1" applyFill="1" applyBorder="1"/>
    <xf numFmtId="0" fontId="12" fillId="12" borderId="20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42" fillId="0" borderId="0" xfId="0" applyFont="1" applyAlignment="1">
      <alignment horizontal="center"/>
    </xf>
    <xf numFmtId="0" fontId="10" fillId="0" borderId="0" xfId="0" applyFont="1" applyBorder="1"/>
    <xf numFmtId="0" fontId="10" fillId="0" borderId="0" xfId="0" applyFont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 shrinkToFit="1"/>
    </xf>
    <xf numFmtId="193" fontId="16" fillId="0" borderId="32" xfId="0" applyNumberFormat="1" applyFont="1" applyFill="1" applyBorder="1" applyAlignment="1">
      <alignment horizontal="center"/>
    </xf>
    <xf numFmtId="193" fontId="16" fillId="0" borderId="31" xfId="0" applyNumberFormat="1" applyFont="1" applyFill="1" applyBorder="1" applyAlignment="1">
      <alignment horizontal="center"/>
    </xf>
    <xf numFmtId="193" fontId="16" fillId="0" borderId="32" xfId="0" applyNumberFormat="1" applyFont="1" applyFill="1" applyBorder="1" applyAlignment="1"/>
    <xf numFmtId="0" fontId="16" fillId="0" borderId="31" xfId="0" applyFont="1" applyFill="1" applyBorder="1" applyAlignment="1">
      <alignment horizontal="center" shrinkToFit="1"/>
    </xf>
    <xf numFmtId="193" fontId="16" fillId="0" borderId="31" xfId="0" applyNumberFormat="1" applyFont="1" applyFill="1" applyBorder="1" applyAlignment="1">
      <alignment horizontal="center" shrinkToFit="1"/>
    </xf>
    <xf numFmtId="193" fontId="16" fillId="0" borderId="31" xfId="21" applyNumberFormat="1" applyFont="1" applyFill="1" applyBorder="1" applyAlignment="1">
      <alignment horizontal="center"/>
    </xf>
    <xf numFmtId="0" fontId="70" fillId="0" borderId="0" xfId="0" applyFont="1"/>
    <xf numFmtId="0" fontId="44" fillId="0" borderId="0" xfId="0" applyFont="1" applyAlignment="1">
      <alignment shrinkToFit="1"/>
    </xf>
    <xf numFmtId="0" fontId="25" fillId="0" borderId="0" xfId="0" applyFont="1" applyAlignment="1">
      <alignment shrinkToFit="1"/>
    </xf>
    <xf numFmtId="0" fontId="70" fillId="6" borderId="0" xfId="0" applyFont="1" applyFill="1"/>
    <xf numFmtId="0" fontId="44" fillId="0" borderId="0" xfId="0" applyFont="1"/>
    <xf numFmtId="0" fontId="70" fillId="0" borderId="0" xfId="0" applyFont="1" applyAlignment="1">
      <alignment shrinkToFit="1"/>
    </xf>
    <xf numFmtId="0" fontId="22" fillId="2" borderId="86" xfId="0" applyFont="1" applyFill="1" applyBorder="1" applyAlignment="1">
      <alignment horizontal="center" vertical="center" shrinkToFit="1"/>
    </xf>
    <xf numFmtId="0" fontId="22" fillId="2" borderId="80" xfId="0" applyFont="1" applyFill="1" applyBorder="1" applyAlignment="1">
      <alignment horizontal="centerContinuous" vertical="center" shrinkToFit="1"/>
    </xf>
    <xf numFmtId="0" fontId="23" fillId="2" borderId="27" xfId="0" applyFont="1" applyFill="1" applyBorder="1" applyAlignment="1">
      <alignment horizontal="centerContinuous" vertical="center" shrinkToFit="1"/>
    </xf>
    <xf numFmtId="0" fontId="22" fillId="2" borderId="27" xfId="0" applyFont="1" applyFill="1" applyBorder="1" applyAlignment="1">
      <alignment horizontal="centerContinuous" vertical="center" shrinkToFit="1"/>
    </xf>
    <xf numFmtId="0" fontId="22" fillId="2" borderId="79" xfId="0" applyFont="1" applyFill="1" applyBorder="1" applyAlignment="1">
      <alignment horizontal="centerContinuous" vertical="center" shrinkToFit="1"/>
    </xf>
    <xf numFmtId="0" fontId="72" fillId="6" borderId="15" xfId="0" applyFont="1" applyFill="1" applyBorder="1"/>
    <xf numFmtId="0" fontId="22" fillId="0" borderId="0" xfId="0" applyFont="1"/>
    <xf numFmtId="0" fontId="22" fillId="2" borderId="32" xfId="0" applyFont="1" applyFill="1" applyBorder="1" applyAlignment="1">
      <alignment horizontal="center" vertical="center" shrinkToFit="1"/>
    </xf>
    <xf numFmtId="0" fontId="22" fillId="2" borderId="34" xfId="0" applyFont="1" applyFill="1" applyBorder="1" applyAlignment="1">
      <alignment horizontal="centerContinuous" vertical="center" shrinkToFit="1"/>
    </xf>
    <xf numFmtId="0" fontId="23" fillId="2" borderId="35" xfId="0" applyFont="1" applyFill="1" applyBorder="1" applyAlignment="1">
      <alignment horizontal="centerContinuous" vertical="center" shrinkToFit="1"/>
    </xf>
    <xf numFmtId="0" fontId="22" fillId="2" borderId="33" xfId="0" applyFont="1" applyFill="1" applyBorder="1" applyAlignment="1">
      <alignment horizontal="centerContinuous" vertical="center" shrinkToFit="1"/>
    </xf>
    <xf numFmtId="0" fontId="22" fillId="2" borderId="31" xfId="0" applyFont="1" applyFill="1" applyBorder="1" applyAlignment="1">
      <alignment horizontal="centerContinuous" vertical="center" shrinkToFit="1"/>
    </xf>
    <xf numFmtId="0" fontId="23" fillId="2" borderId="31" xfId="0" applyFont="1" applyFill="1" applyBorder="1" applyAlignment="1">
      <alignment horizontal="centerContinuous" vertical="center" shrinkToFit="1"/>
    </xf>
    <xf numFmtId="0" fontId="72" fillId="6" borderId="20" xfId="0" applyFont="1" applyFill="1" applyBorder="1" applyAlignment="1">
      <alignment horizontal="center"/>
    </xf>
    <xf numFmtId="0" fontId="44" fillId="0" borderId="61" xfId="0" applyFont="1" applyBorder="1" applyAlignment="1">
      <alignment horizontal="center" vertical="center" shrinkToFit="1"/>
    </xf>
    <xf numFmtId="0" fontId="44" fillId="0" borderId="36" xfId="0" applyFont="1" applyBorder="1" applyAlignment="1">
      <alignment horizontal="center" vertical="center" shrinkToFit="1"/>
    </xf>
    <xf numFmtId="0" fontId="44" fillId="0" borderId="0" xfId="0" applyFont="1" applyBorder="1" applyAlignment="1">
      <alignment shrinkToFit="1"/>
    </xf>
    <xf numFmtId="0" fontId="44" fillId="0" borderId="16" xfId="0" applyFont="1" applyBorder="1" applyAlignment="1">
      <alignment shrinkToFit="1"/>
    </xf>
    <xf numFmtId="188" fontId="25" fillId="0" borderId="37" xfId="23" applyNumberFormat="1" applyFont="1" applyBorder="1" applyAlignment="1">
      <alignment horizontal="center" shrinkToFit="1"/>
    </xf>
    <xf numFmtId="0" fontId="44" fillId="0" borderId="2" xfId="0" applyFont="1" applyBorder="1" applyAlignment="1">
      <alignment shrinkToFit="1"/>
    </xf>
    <xf numFmtId="0" fontId="25" fillId="0" borderId="37" xfId="0" applyFont="1" applyBorder="1" applyAlignment="1">
      <alignment horizontal="center" shrinkToFit="1"/>
    </xf>
    <xf numFmtId="0" fontId="44" fillId="0" borderId="90" xfId="0" applyFont="1" applyBorder="1" applyAlignment="1">
      <alignment horizontal="left" shrinkToFit="1"/>
    </xf>
    <xf numFmtId="0" fontId="70" fillId="6" borderId="33" xfId="0" applyFont="1" applyFill="1" applyBorder="1" applyAlignment="1">
      <alignment horizontal="center"/>
    </xf>
    <xf numFmtId="0" fontId="44" fillId="0" borderId="59" xfId="0" applyFont="1" applyBorder="1" applyAlignment="1">
      <alignment vertical="center" shrinkToFit="1"/>
    </xf>
    <xf numFmtId="0" fontId="44" fillId="0" borderId="43" xfId="0" applyFont="1" applyBorder="1" applyAlignment="1">
      <alignment vertical="center" shrinkToFit="1"/>
    </xf>
    <xf numFmtId="0" fontId="44" fillId="0" borderId="91" xfId="0" applyFont="1" applyBorder="1" applyAlignment="1">
      <alignment horizontal="left" shrinkToFit="1"/>
    </xf>
    <xf numFmtId="188" fontId="25" fillId="0" borderId="0" xfId="23" applyNumberFormat="1" applyFont="1" applyBorder="1" applyAlignment="1">
      <alignment horizontal="center" shrinkToFit="1"/>
    </xf>
    <xf numFmtId="0" fontId="25" fillId="0" borderId="0" xfId="0" applyFont="1" applyBorder="1" applyAlignment="1">
      <alignment horizontal="center" shrinkToFit="1"/>
    </xf>
    <xf numFmtId="0" fontId="44" fillId="0" borderId="16" xfId="0" applyFont="1" applyBorder="1" applyAlignment="1">
      <alignment horizontal="center" shrinkToFit="1"/>
    </xf>
    <xf numFmtId="0" fontId="73" fillId="0" borderId="43" xfId="0" applyFont="1" applyBorder="1" applyAlignment="1">
      <alignment vertical="center" shrinkToFit="1"/>
    </xf>
    <xf numFmtId="0" fontId="44" fillId="0" borderId="43" xfId="0" applyFont="1" applyBorder="1" applyAlignment="1">
      <alignment shrinkToFit="1"/>
    </xf>
    <xf numFmtId="3" fontId="44" fillId="0" borderId="92" xfId="0" applyNumberFormat="1" applyFont="1" applyBorder="1" applyAlignment="1">
      <alignment horizontal="left" shrinkToFit="1"/>
    </xf>
    <xf numFmtId="0" fontId="44" fillId="0" borderId="16" xfId="0" applyFont="1" applyBorder="1" applyAlignment="1" applyProtection="1">
      <alignment horizontal="center" shrinkToFit="1"/>
      <protection locked="0"/>
    </xf>
    <xf numFmtId="0" fontId="44" fillId="0" borderId="0" xfId="0" applyFont="1" applyBorder="1"/>
    <xf numFmtId="3" fontId="44" fillId="0" borderId="91" xfId="0" applyNumberFormat="1" applyFont="1" applyBorder="1" applyAlignment="1">
      <alignment horizontal="left" shrinkToFit="1"/>
    </xf>
    <xf numFmtId="0" fontId="44" fillId="0" borderId="43" xfId="0" applyFont="1" applyBorder="1" applyAlignment="1" applyProtection="1">
      <alignment horizontal="center" shrinkToFit="1"/>
      <protection locked="0"/>
    </xf>
    <xf numFmtId="0" fontId="44" fillId="0" borderId="59" xfId="0" applyFont="1" applyBorder="1" applyAlignment="1">
      <alignment horizontal="center" vertical="center" shrinkToFit="1"/>
    </xf>
    <xf numFmtId="0" fontId="44" fillId="0" borderId="43" xfId="0" applyFont="1" applyBorder="1" applyAlignment="1">
      <alignment horizontal="center" vertical="center" shrinkToFit="1"/>
    </xf>
    <xf numFmtId="0" fontId="44" fillId="0" borderId="43" xfId="0" applyFont="1" applyBorder="1" applyAlignment="1">
      <alignment horizontal="center" shrinkToFit="1"/>
    </xf>
    <xf numFmtId="0" fontId="44" fillId="0" borderId="0" xfId="0" applyFont="1" applyBorder="1" applyAlignment="1" applyProtection="1">
      <alignment horizontal="center" shrinkToFit="1"/>
      <protection locked="0"/>
    </xf>
    <xf numFmtId="0" fontId="44" fillId="0" borderId="0" xfId="0" applyFont="1" applyBorder="1" applyAlignment="1" applyProtection="1">
      <alignment shrinkToFit="1"/>
      <protection locked="0"/>
    </xf>
    <xf numFmtId="3" fontId="44" fillId="0" borderId="95" xfId="0" applyNumberFormat="1" applyFont="1" applyBorder="1" applyAlignment="1">
      <alignment horizontal="left" shrinkToFit="1"/>
    </xf>
    <xf numFmtId="0" fontId="44" fillId="0" borderId="58" xfId="0" applyFont="1" applyBorder="1" applyAlignment="1">
      <alignment vertical="center" shrinkToFit="1"/>
    </xf>
    <xf numFmtId="0" fontId="73" fillId="0" borderId="93" xfId="0" applyFont="1" applyBorder="1" applyAlignment="1">
      <alignment vertical="center" shrinkToFit="1"/>
    </xf>
    <xf numFmtId="0" fontId="44" fillId="0" borderId="93" xfId="0" applyFont="1" applyBorder="1" applyAlignment="1">
      <alignment vertical="center" shrinkToFit="1"/>
    </xf>
    <xf numFmtId="0" fontId="44" fillId="0" borderId="82" xfId="0" applyFont="1" applyBorder="1" applyAlignment="1">
      <alignment horizontal="center" shrinkToFit="1"/>
    </xf>
    <xf numFmtId="0" fontId="44" fillId="0" borderId="82" xfId="0" applyFont="1" applyBorder="1" applyAlignment="1">
      <alignment shrinkToFit="1"/>
    </xf>
    <xf numFmtId="188" fontId="25" fillId="0" borderId="94" xfId="23" applyNumberFormat="1" applyFont="1" applyBorder="1" applyAlignment="1">
      <alignment horizontal="center" shrinkToFit="1"/>
    </xf>
    <xf numFmtId="0" fontId="44" fillId="0" borderId="68" xfId="0" applyFont="1" applyBorder="1" applyAlignment="1">
      <alignment shrinkToFit="1"/>
    </xf>
    <xf numFmtId="0" fontId="44" fillId="0" borderId="94" xfId="0" applyFont="1" applyBorder="1" applyAlignment="1">
      <alignment shrinkToFit="1"/>
    </xf>
    <xf numFmtId="0" fontId="25" fillId="0" borderId="94" xfId="0" applyFont="1" applyBorder="1" applyAlignment="1">
      <alignment horizontal="center" shrinkToFit="1"/>
    </xf>
    <xf numFmtId="3" fontId="44" fillId="0" borderId="104" xfId="0" applyNumberFormat="1" applyFont="1" applyBorder="1" applyAlignment="1">
      <alignment horizontal="left" shrinkToFit="1"/>
    </xf>
    <xf numFmtId="0" fontId="44" fillId="0" borderId="27" xfId="0" applyFont="1" applyBorder="1" applyAlignment="1">
      <alignment vertical="center" shrinkToFit="1"/>
    </xf>
    <xf numFmtId="0" fontId="73" fillId="0" borderId="27" xfId="0" applyFont="1" applyBorder="1" applyAlignment="1">
      <alignment vertical="center" shrinkToFit="1"/>
    </xf>
    <xf numFmtId="0" fontId="44" fillId="0" borderId="27" xfId="0" applyFont="1" applyBorder="1" applyAlignment="1">
      <alignment horizontal="center" shrinkToFit="1"/>
    </xf>
    <xf numFmtId="0" fontId="44" fillId="0" borderId="27" xfId="0" applyFont="1" applyBorder="1" applyAlignment="1">
      <alignment shrinkToFit="1"/>
    </xf>
    <xf numFmtId="188" fontId="25" fillId="0" borderId="27" xfId="23" applyNumberFormat="1" applyFont="1" applyBorder="1" applyAlignment="1">
      <alignment horizontal="center" shrinkToFit="1"/>
    </xf>
    <xf numFmtId="0" fontId="25" fillId="0" borderId="27" xfId="0" applyFont="1" applyBorder="1" applyAlignment="1">
      <alignment horizontal="center" shrinkToFit="1"/>
    </xf>
    <xf numFmtId="3" fontId="44" fillId="0" borderId="27" xfId="0" applyNumberFormat="1" applyFont="1" applyBorder="1" applyAlignment="1">
      <alignment horizontal="left" shrinkToFit="1"/>
    </xf>
    <xf numFmtId="3" fontId="44" fillId="0" borderId="103" xfId="0" applyNumberFormat="1" applyFont="1" applyBorder="1" applyAlignment="1">
      <alignment horizontal="left" shrinkToFit="1"/>
    </xf>
    <xf numFmtId="0" fontId="44" fillId="0" borderId="60" xfId="0" applyFont="1" applyBorder="1" applyAlignment="1">
      <alignment vertical="center" shrinkToFit="1"/>
    </xf>
    <xf numFmtId="0" fontId="73" fillId="0" borderId="32" xfId="0" applyFont="1" applyBorder="1" applyAlignment="1">
      <alignment vertical="center" shrinkToFit="1"/>
    </xf>
    <xf numFmtId="0" fontId="44" fillId="0" borderId="32" xfId="0" applyFont="1" applyBorder="1" applyAlignment="1">
      <alignment vertical="center" shrinkToFit="1"/>
    </xf>
    <xf numFmtId="0" fontId="44" fillId="0" borderId="17" xfId="0" applyFont="1" applyBorder="1" applyAlignment="1">
      <alignment horizontal="center" shrinkToFit="1"/>
    </xf>
    <xf numFmtId="0" fontId="44" fillId="0" borderId="17" xfId="0" applyFont="1" applyBorder="1" applyAlignment="1">
      <alignment shrinkToFit="1"/>
    </xf>
    <xf numFmtId="188" fontId="25" fillId="0" borderId="18" xfId="23" applyNumberFormat="1" applyFont="1" applyBorder="1" applyAlignment="1">
      <alignment horizontal="center" shrinkToFit="1"/>
    </xf>
    <xf numFmtId="0" fontId="44" fillId="0" borderId="20" xfId="0" applyFont="1" applyBorder="1" applyAlignment="1">
      <alignment shrinkToFit="1"/>
    </xf>
    <xf numFmtId="0" fontId="44" fillId="0" borderId="18" xfId="0" applyFont="1" applyBorder="1" applyAlignment="1">
      <alignment shrinkToFit="1"/>
    </xf>
    <xf numFmtId="0" fontId="25" fillId="0" borderId="18" xfId="0" applyFont="1" applyBorder="1" applyAlignment="1">
      <alignment horizontal="center" shrinkToFit="1"/>
    </xf>
    <xf numFmtId="3" fontId="44" fillId="0" borderId="89" xfId="0" applyNumberFormat="1" applyFont="1" applyBorder="1" applyAlignment="1">
      <alignment horizontal="center" shrinkToFit="1"/>
    </xf>
    <xf numFmtId="0" fontId="70" fillId="6" borderId="33" xfId="0" applyFont="1" applyFill="1" applyBorder="1"/>
    <xf numFmtId="0" fontId="44" fillId="0" borderId="19" xfId="0" applyFont="1" applyBorder="1" applyAlignment="1">
      <alignment shrinkToFit="1"/>
    </xf>
    <xf numFmtId="3" fontId="70" fillId="6" borderId="33" xfId="0" applyNumberFormat="1" applyFont="1" applyFill="1" applyBorder="1" applyAlignment="1">
      <alignment horizontal="center"/>
    </xf>
    <xf numFmtId="43" fontId="25" fillId="0" borderId="12" xfId="1" applyFont="1" applyBorder="1" applyAlignment="1">
      <alignment shrinkToFit="1"/>
    </xf>
    <xf numFmtId="0" fontId="44" fillId="0" borderId="12" xfId="0" applyFont="1" applyBorder="1" applyAlignment="1">
      <alignment shrinkToFit="1"/>
    </xf>
    <xf numFmtId="0" fontId="25" fillId="0" borderId="12" xfId="0" applyFont="1" applyBorder="1" applyAlignment="1">
      <alignment shrinkToFit="1"/>
    </xf>
    <xf numFmtId="3" fontId="44" fillId="0" borderId="13" xfId="0" applyNumberFormat="1" applyFont="1" applyBorder="1" applyAlignment="1">
      <alignment horizontal="center" shrinkToFit="1"/>
    </xf>
    <xf numFmtId="43" fontId="25" fillId="0" borderId="0" xfId="1" applyFont="1" applyAlignment="1">
      <alignment shrinkToFit="1"/>
    </xf>
    <xf numFmtId="3" fontId="44" fillId="0" borderId="0" xfId="0" applyNumberFormat="1" applyFont="1" applyAlignment="1">
      <alignment shrinkToFit="1"/>
    </xf>
    <xf numFmtId="0" fontId="35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/>
    </xf>
    <xf numFmtId="0" fontId="12" fillId="0" borderId="0" xfId="17" applyFont="1" applyFill="1" applyAlignment="1"/>
    <xf numFmtId="0" fontId="42" fillId="0" borderId="0" xfId="0" applyFont="1" applyFill="1" applyAlignment="1">
      <alignment horizontal="left"/>
    </xf>
    <xf numFmtId="0" fontId="58" fillId="0" borderId="0" xfId="2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10" fillId="3" borderId="53" xfId="28" applyFont="1" applyFill="1" applyBorder="1" applyAlignment="1">
      <alignment horizontal="left"/>
    </xf>
    <xf numFmtId="0" fontId="10" fillId="3" borderId="40" xfId="28" applyFont="1" applyFill="1" applyBorder="1" applyAlignment="1">
      <alignment horizontal="left"/>
    </xf>
    <xf numFmtId="0" fontId="10" fillId="3" borderId="57" xfId="28" applyFont="1" applyFill="1" applyBorder="1" applyAlignment="1">
      <alignment horizontal="left"/>
    </xf>
    <xf numFmtId="0" fontId="10" fillId="3" borderId="31" xfId="28" applyFont="1" applyFill="1" applyBorder="1" applyAlignment="1">
      <alignment horizontal="center"/>
    </xf>
    <xf numFmtId="0" fontId="55" fillId="0" borderId="0" xfId="0" applyFont="1" applyAlignment="1">
      <alignment horizontal="centerContinuous"/>
    </xf>
    <xf numFmtId="0" fontId="42" fillId="0" borderId="0" xfId="0" applyFont="1" applyAlignment="1">
      <alignment horizontal="centerContinuous"/>
    </xf>
    <xf numFmtId="0" fontId="27" fillId="0" borderId="0" xfId="0" applyFont="1" applyAlignment="1">
      <alignment horizontal="right"/>
    </xf>
    <xf numFmtId="0" fontId="23" fillId="0" borderId="40" xfId="0" applyFont="1" applyBorder="1" applyAlignment="1">
      <alignment horizontal="center"/>
    </xf>
    <xf numFmtId="0" fontId="23" fillId="0" borderId="4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3" fontId="13" fillId="0" borderId="0" xfId="0" applyNumberFormat="1" applyFont="1" applyBorder="1" applyAlignment="1">
      <alignment horizontal="left"/>
    </xf>
    <xf numFmtId="0" fontId="16" fillId="0" borderId="0" xfId="0" applyFont="1" applyBorder="1"/>
    <xf numFmtId="0" fontId="16" fillId="0" borderId="0" xfId="0" quotePrefix="1" applyFont="1" applyBorder="1"/>
    <xf numFmtId="0" fontId="16" fillId="0" borderId="0" xfId="0" applyFont="1" applyBorder="1" applyAlignment="1">
      <alignment horizontal="center"/>
    </xf>
    <xf numFmtId="0" fontId="10" fillId="2" borderId="36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centerContinuous"/>
    </xf>
    <xf numFmtId="0" fontId="10" fillId="2" borderId="36" xfId="0" applyFont="1" applyFill="1" applyBorder="1" applyAlignment="1">
      <alignment horizontal="centerContinuous"/>
    </xf>
    <xf numFmtId="0" fontId="16" fillId="2" borderId="36" xfId="0" applyFont="1" applyFill="1" applyBorder="1" applyAlignment="1">
      <alignment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0" fontId="16" fillId="2" borderId="43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/>
    </xf>
    <xf numFmtId="0" fontId="74" fillId="0" borderId="31" xfId="0" applyFont="1" applyBorder="1" applyAlignment="1">
      <alignment horizontal="center"/>
    </xf>
    <xf numFmtId="4" fontId="22" fillId="11" borderId="31" xfId="0" applyNumberFormat="1" applyFont="1" applyFill="1" applyBorder="1" applyAlignment="1">
      <alignment horizontal="center"/>
    </xf>
    <xf numFmtId="4" fontId="23" fillId="11" borderId="31" xfId="0" applyNumberFormat="1" applyFont="1" applyFill="1" applyBorder="1" applyAlignment="1">
      <alignment horizontal="center"/>
    </xf>
    <xf numFmtId="4" fontId="28" fillId="11" borderId="31" xfId="0" applyNumberFormat="1" applyFont="1" applyFill="1" applyBorder="1" applyAlignment="1">
      <alignment horizontal="center"/>
    </xf>
    <xf numFmtId="0" fontId="57" fillId="2" borderId="31" xfId="0" applyFont="1" applyFill="1" applyBorder="1" applyAlignment="1">
      <alignment horizontal="centerContinuous"/>
    </xf>
    <xf numFmtId="4" fontId="29" fillId="0" borderId="31" xfId="0" applyNumberFormat="1" applyFont="1" applyFill="1" applyBorder="1" applyAlignment="1">
      <alignment horizontal="center"/>
    </xf>
    <xf numFmtId="4" fontId="57" fillId="13" borderId="31" xfId="0" applyNumberFormat="1" applyFont="1" applyFill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56" fillId="0" borderId="0" xfId="0" applyFont="1" applyBorder="1"/>
    <xf numFmtId="0" fontId="75" fillId="0" borderId="0" xfId="0" applyFont="1" applyFill="1"/>
    <xf numFmtId="0" fontId="76" fillId="0" borderId="0" xfId="0" applyFont="1" applyFill="1"/>
    <xf numFmtId="0" fontId="76" fillId="0" borderId="0" xfId="0" applyFont="1" applyFill="1" applyBorder="1"/>
    <xf numFmtId="0" fontId="75" fillId="0" borderId="0" xfId="0" applyFont="1" applyFill="1" applyBorder="1" applyAlignment="1">
      <alignment horizontal="center" vertical="top"/>
    </xf>
    <xf numFmtId="0" fontId="52" fillId="0" borderId="0" xfId="0" applyFont="1" applyFill="1"/>
    <xf numFmtId="0" fontId="31" fillId="0" borderId="0" xfId="0" applyFont="1" applyFill="1"/>
    <xf numFmtId="0" fontId="31" fillId="0" borderId="0" xfId="0" applyFont="1" applyFill="1" applyBorder="1"/>
    <xf numFmtId="0" fontId="75" fillId="2" borderId="36" xfId="0" applyFont="1" applyFill="1" applyBorder="1" applyAlignment="1">
      <alignment horizontal="center"/>
    </xf>
    <xf numFmtId="0" fontId="75" fillId="2" borderId="36" xfId="0" applyFont="1" applyFill="1" applyBorder="1" applyAlignment="1">
      <alignment horizontal="center" shrinkToFit="1"/>
    </xf>
    <xf numFmtId="0" fontId="52" fillId="2" borderId="36" xfId="0" applyFont="1" applyFill="1" applyBorder="1" applyAlignment="1">
      <alignment horizontal="center" shrinkToFit="1"/>
    </xf>
    <xf numFmtId="0" fontId="75" fillId="2" borderId="32" xfId="0" applyFont="1" applyFill="1" applyBorder="1" applyAlignment="1">
      <alignment horizontal="center"/>
    </xf>
    <xf numFmtId="0" fontId="75" fillId="2" borderId="31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75" fillId="2" borderId="32" xfId="0" applyFont="1" applyFill="1" applyBorder="1" applyAlignment="1">
      <alignment horizontal="center" shrinkToFit="1"/>
    </xf>
    <xf numFmtId="0" fontId="52" fillId="2" borderId="32" xfId="0" applyFont="1" applyFill="1" applyBorder="1" applyAlignment="1">
      <alignment horizontal="center" shrinkToFit="1"/>
    </xf>
    <xf numFmtId="0" fontId="52" fillId="2" borderId="36" xfId="0" applyFont="1" applyFill="1" applyBorder="1" applyAlignment="1">
      <alignment horizontal="center"/>
    </xf>
    <xf numFmtId="0" fontId="75" fillId="0" borderId="36" xfId="0" applyFont="1" applyBorder="1" applyAlignment="1">
      <alignment horizontal="center"/>
    </xf>
    <xf numFmtId="0" fontId="75" fillId="0" borderId="31" xfId="0" applyFont="1" applyBorder="1" applyAlignment="1">
      <alignment horizontal="center"/>
    </xf>
    <xf numFmtId="3" fontId="75" fillId="0" borderId="31" xfId="0" applyNumberFormat="1" applyFont="1" applyBorder="1" applyAlignment="1">
      <alignment shrinkToFit="1"/>
    </xf>
    <xf numFmtId="43" fontId="52" fillId="0" borderId="31" xfId="1" applyFont="1" applyBorder="1" applyAlignment="1">
      <alignment shrinkToFit="1"/>
    </xf>
    <xf numFmtId="4" fontId="52" fillId="0" borderId="31" xfId="0" applyNumberFormat="1" applyFont="1" applyBorder="1" applyAlignment="1">
      <alignment shrinkToFit="1"/>
    </xf>
    <xf numFmtId="43" fontId="10" fillId="0" borderId="0" xfId="1" applyFont="1" applyAlignment="1">
      <alignment horizontal="center"/>
    </xf>
    <xf numFmtId="0" fontId="16" fillId="0" borderId="31" xfId="0" applyFont="1" applyBorder="1"/>
    <xf numFmtId="3" fontId="16" fillId="0" borderId="31" xfId="0" applyNumberFormat="1" applyFont="1" applyBorder="1"/>
    <xf numFmtId="0" fontId="75" fillId="0" borderId="32" xfId="0" applyFont="1" applyBorder="1" applyAlignment="1">
      <alignment horizontal="center"/>
    </xf>
    <xf numFmtId="3" fontId="75" fillId="0" borderId="31" xfId="0" applyNumberFormat="1" applyFont="1" applyFill="1" applyBorder="1" applyAlignment="1">
      <alignment shrinkToFit="1"/>
    </xf>
    <xf numFmtId="4" fontId="52" fillId="4" borderId="31" xfId="0" applyNumberFormat="1" applyFont="1" applyFill="1" applyBorder="1" applyAlignment="1">
      <alignment shrinkToFit="1"/>
    </xf>
    <xf numFmtId="3" fontId="77" fillId="0" borderId="31" xfId="0" applyNumberFormat="1" applyFont="1" applyBorder="1" applyAlignment="1">
      <alignment shrinkToFit="1"/>
    </xf>
    <xf numFmtId="0" fontId="75" fillId="0" borderId="32" xfId="0" applyFont="1" applyBorder="1" applyAlignment="1">
      <alignment horizontal="center" shrinkToFit="1"/>
    </xf>
    <xf numFmtId="3" fontId="52" fillId="4" borderId="31" xfId="0" applyNumberFormat="1" applyFont="1" applyFill="1" applyBorder="1" applyAlignment="1">
      <alignment shrinkToFit="1"/>
    </xf>
    <xf numFmtId="43" fontId="52" fillId="11" borderId="31" xfId="1" applyFont="1" applyFill="1" applyBorder="1" applyAlignment="1"/>
    <xf numFmtId="4" fontId="75" fillId="0" borderId="31" xfId="0" applyNumberFormat="1" applyFont="1" applyBorder="1" applyAlignment="1">
      <alignment shrinkToFit="1"/>
    </xf>
    <xf numFmtId="3" fontId="75" fillId="4" borderId="31" xfId="0" applyNumberFormat="1" applyFont="1" applyFill="1" applyBorder="1" applyAlignment="1">
      <alignment shrinkToFit="1"/>
    </xf>
    <xf numFmtId="4" fontId="75" fillId="4" borderId="31" xfId="0" applyNumberFormat="1" applyFont="1" applyFill="1" applyBorder="1" applyAlignment="1">
      <alignment shrinkToFit="1"/>
    </xf>
    <xf numFmtId="0" fontId="10" fillId="2" borderId="31" xfId="0" applyFont="1" applyFill="1" applyBorder="1" applyAlignment="1">
      <alignment horizontal="center"/>
    </xf>
    <xf numFmtId="43" fontId="16" fillId="11" borderId="31" xfId="1" applyFont="1" applyFill="1" applyBorder="1" applyAlignment="1"/>
    <xf numFmtId="0" fontId="79" fillId="0" borderId="0" xfId="0" applyFont="1" applyAlignment="1">
      <alignment horizontal="left"/>
    </xf>
    <xf numFmtId="0" fontId="80" fillId="0" borderId="0" xfId="0" applyFont="1"/>
    <xf numFmtId="49" fontId="27" fillId="0" borderId="0" xfId="6" applyNumberFormat="1" applyFont="1" applyFill="1" applyBorder="1" applyAlignment="1">
      <alignment horizontal="center" vertical="top"/>
    </xf>
    <xf numFmtId="0" fontId="27" fillId="0" borderId="0" xfId="6" applyFont="1" applyFill="1" applyBorder="1" applyAlignment="1">
      <alignment horizontal="center" vertical="top"/>
    </xf>
    <xf numFmtId="0" fontId="16" fillId="0" borderId="0" xfId="6" applyFont="1" applyFill="1" applyBorder="1"/>
    <xf numFmtId="0" fontId="16" fillId="0" borderId="0" xfId="6" applyFont="1" applyFill="1" applyBorder="1" applyAlignment="1">
      <alignment vertical="top"/>
    </xf>
    <xf numFmtId="0" fontId="10" fillId="0" borderId="0" xfId="0" applyFont="1" applyFill="1" applyAlignment="1">
      <alignment horizontal="center"/>
    </xf>
    <xf numFmtId="49" fontId="16" fillId="0" borderId="0" xfId="6" applyNumberFormat="1" applyFont="1" applyFill="1" applyBorder="1" applyAlignment="1">
      <alignment horizontal="center" vertical="top"/>
    </xf>
    <xf numFmtId="4" fontId="16" fillId="0" borderId="0" xfId="6" applyNumberFormat="1" applyFont="1" applyFill="1" applyBorder="1" applyAlignment="1" applyProtection="1">
      <alignment horizontal="left" vertical="top"/>
    </xf>
    <xf numFmtId="4" fontId="16" fillId="0" borderId="0" xfId="6" applyNumberFormat="1" applyFont="1" applyFill="1" applyBorder="1" applyAlignment="1" applyProtection="1">
      <alignment vertical="top"/>
    </xf>
    <xf numFmtId="4" fontId="16" fillId="0" borderId="0" xfId="6" applyNumberFormat="1" applyFont="1" applyFill="1" applyBorder="1" applyAlignment="1" applyProtection="1">
      <alignment horizontal="left" vertical="top"/>
      <protection locked="0"/>
    </xf>
    <xf numFmtId="4" fontId="16" fillId="0" borderId="0" xfId="6" applyNumberFormat="1" applyFont="1" applyFill="1" applyBorder="1" applyAlignment="1" applyProtection="1">
      <alignment horizontal="left" vertical="top" shrinkToFit="1"/>
      <protection locked="0"/>
    </xf>
    <xf numFmtId="4" fontId="16" fillId="0" borderId="0" xfId="6" applyNumberFormat="1" applyFont="1" applyFill="1" applyBorder="1" applyAlignment="1" applyProtection="1">
      <alignment horizontal="center" vertical="top"/>
      <protection locked="0"/>
    </xf>
    <xf numFmtId="4" fontId="16" fillId="0" borderId="0" xfId="6" applyNumberFormat="1" applyFont="1" applyFill="1" applyBorder="1" applyAlignment="1" applyProtection="1">
      <alignment vertical="top"/>
      <protection locked="0"/>
    </xf>
    <xf numFmtId="49" fontId="16" fillId="0" borderId="0" xfId="6" applyNumberFormat="1" applyFont="1" applyFill="1" applyBorder="1" applyAlignment="1" applyProtection="1">
      <alignment horizontal="left" vertical="top"/>
    </xf>
    <xf numFmtId="49" fontId="16" fillId="0" borderId="0" xfId="6" applyNumberFormat="1" applyFont="1" applyFill="1" applyAlignment="1">
      <alignment horizontal="center" vertical="top"/>
    </xf>
    <xf numFmtId="0" fontId="16" fillId="2" borderId="31" xfId="0" applyFont="1" applyFill="1" applyBorder="1" applyAlignment="1">
      <alignment horizontal="center"/>
    </xf>
    <xf numFmtId="0" fontId="10" fillId="0" borderId="31" xfId="0" applyFont="1" applyBorder="1" applyAlignment="1">
      <alignment horizontal="center"/>
    </xf>
    <xf numFmtId="3" fontId="10" fillId="0" borderId="31" xfId="0" applyNumberFormat="1" applyFont="1" applyBorder="1" applyAlignment="1">
      <alignment horizontal="center" shrinkToFit="1"/>
    </xf>
    <xf numFmtId="43" fontId="10" fillId="0" borderId="31" xfId="1" applyFont="1" applyBorder="1" applyAlignment="1">
      <alignment horizontal="center" shrinkToFit="1"/>
    </xf>
    <xf numFmtId="4" fontId="10" fillId="0" borderId="31" xfId="1" applyNumberFormat="1" applyFont="1" applyBorder="1" applyAlignment="1">
      <alignment horizontal="center" shrinkToFit="1"/>
    </xf>
    <xf numFmtId="0" fontId="10" fillId="0" borderId="31" xfId="0" applyFont="1" applyBorder="1" applyAlignment="1">
      <alignment horizontal="center" shrinkToFit="1"/>
    </xf>
    <xf numFmtId="4" fontId="10" fillId="0" borderId="31" xfId="0" applyNumberFormat="1" applyFont="1" applyBorder="1" applyAlignment="1">
      <alignment horizontal="center" shrinkToFit="1"/>
    </xf>
    <xf numFmtId="0" fontId="10" fillId="0" borderId="0" xfId="0" applyFont="1" applyAlignment="1">
      <alignment horizontal="left"/>
    </xf>
    <xf numFmtId="0" fontId="24" fillId="0" borderId="0" xfId="30" applyFont="1"/>
    <xf numFmtId="0" fontId="12" fillId="0" borderId="0" xfId="30" applyFont="1"/>
    <xf numFmtId="0" fontId="16" fillId="0" borderId="0" xfId="30" applyFont="1"/>
    <xf numFmtId="0" fontId="52" fillId="0" borderId="0" xfId="30" applyFont="1"/>
    <xf numFmtId="0" fontId="24" fillId="14" borderId="31" xfId="30" applyFont="1" applyFill="1" applyBorder="1" applyAlignment="1">
      <alignment horizontal="center"/>
    </xf>
    <xf numFmtId="0" fontId="24" fillId="14" borderId="32" xfId="30" applyFont="1" applyFill="1" applyBorder="1" applyAlignment="1">
      <alignment horizontal="center"/>
    </xf>
    <xf numFmtId="0" fontId="24" fillId="14" borderId="32" xfId="30" applyFont="1" applyFill="1" applyBorder="1" applyAlignment="1">
      <alignment horizontal="center" vertical="center"/>
    </xf>
    <xf numFmtId="0" fontId="12" fillId="0" borderId="0" xfId="30" applyFont="1" applyBorder="1"/>
    <xf numFmtId="0" fontId="12" fillId="0" borderId="31" xfId="30" applyFont="1" applyBorder="1" applyAlignment="1">
      <alignment horizontal="center"/>
    </xf>
    <xf numFmtId="189" fontId="12" fillId="0" borderId="31" xfId="39" applyNumberFormat="1" applyFont="1" applyFill="1" applyBorder="1" applyAlignment="1">
      <alignment horizontal="center"/>
    </xf>
    <xf numFmtId="43" fontId="12" fillId="0" borderId="31" xfId="39" applyFont="1" applyFill="1" applyBorder="1" applyAlignment="1">
      <alignment horizontal="center"/>
    </xf>
    <xf numFmtId="2" fontId="12" fillId="0" borderId="31" xfId="30" applyNumberFormat="1" applyFont="1" applyBorder="1" applyAlignment="1">
      <alignment shrinkToFit="1"/>
    </xf>
    <xf numFmtId="4" fontId="12" fillId="0" borderId="0" xfId="30" applyNumberFormat="1" applyFont="1" applyBorder="1" applyAlignment="1">
      <alignment shrinkToFit="1"/>
    </xf>
    <xf numFmtId="2" fontId="12" fillId="0" borderId="0" xfId="30" applyNumberFormat="1" applyFont="1"/>
    <xf numFmtId="0" fontId="12" fillId="0" borderId="31" xfId="30" applyFont="1" applyBorder="1" applyAlignment="1">
      <alignment shrinkToFit="1"/>
    </xf>
    <xf numFmtId="0" fontId="12" fillId="14" borderId="58" xfId="30" applyFont="1" applyFill="1" applyBorder="1" applyAlignment="1">
      <alignment horizontal="center"/>
    </xf>
    <xf numFmtId="43" fontId="12" fillId="0" borderId="93" xfId="39" applyFont="1" applyBorder="1" applyAlignment="1">
      <alignment horizontal="center"/>
    </xf>
    <xf numFmtId="189" fontId="12" fillId="14" borderId="34" xfId="39" applyNumberFormat="1" applyFont="1" applyFill="1" applyBorder="1" applyAlignment="1">
      <alignment horizontal="center"/>
    </xf>
    <xf numFmtId="0" fontId="12" fillId="14" borderId="33" xfId="30" applyFont="1" applyFill="1" applyBorder="1" applyAlignment="1">
      <alignment shrinkToFit="1"/>
    </xf>
    <xf numFmtId="43" fontId="12" fillId="0" borderId="0" xfId="39" applyFont="1" applyBorder="1"/>
    <xf numFmtId="0" fontId="66" fillId="0" borderId="0" xfId="30" applyFont="1"/>
    <xf numFmtId="189" fontId="12" fillId="0" borderId="0" xfId="30" applyNumberFormat="1" applyFont="1"/>
    <xf numFmtId="43" fontId="12" fillId="0" borderId="0" xfId="30" applyNumberFormat="1" applyFont="1"/>
    <xf numFmtId="4" fontId="12" fillId="0" borderId="0" xfId="30" applyNumberFormat="1" applyFont="1" applyBorder="1"/>
    <xf numFmtId="0" fontId="12" fillId="14" borderId="0" xfId="30" applyFont="1" applyFill="1"/>
    <xf numFmtId="0" fontId="16" fillId="14" borderId="0" xfId="30" applyFont="1" applyFill="1"/>
    <xf numFmtId="0" fontId="24" fillId="14" borderId="32" xfId="30" applyFont="1" applyFill="1" applyBorder="1" applyAlignment="1">
      <alignment horizontal="center" vertical="center"/>
    </xf>
    <xf numFmtId="0" fontId="24" fillId="14" borderId="31" xfId="30" applyFont="1" applyFill="1" applyBorder="1" applyAlignment="1">
      <alignment horizontal="center" vertical="center"/>
    </xf>
    <xf numFmtId="0" fontId="12" fillId="11" borderId="0" xfId="30" applyFont="1" applyFill="1"/>
    <xf numFmtId="0" fontId="12" fillId="0" borderId="31" xfId="30" applyFont="1" applyFill="1" applyBorder="1" applyAlignment="1">
      <alignment horizontal="center"/>
    </xf>
    <xf numFmtId="0" fontId="12" fillId="0" borderId="20" xfId="30" applyFont="1" applyFill="1" applyBorder="1" applyAlignment="1">
      <alignment horizontal="center"/>
    </xf>
    <xf numFmtId="43" fontId="12" fillId="0" borderId="32" xfId="39" applyFont="1" applyFill="1" applyBorder="1"/>
    <xf numFmtId="43" fontId="12" fillId="0" borderId="32" xfId="39" applyFont="1" applyFill="1" applyBorder="1" applyAlignment="1">
      <alignment horizontal="center"/>
    </xf>
    <xf numFmtId="2" fontId="12" fillId="0" borderId="32" xfId="30" applyNumberFormat="1" applyFont="1" applyFill="1" applyBorder="1" applyAlignment="1">
      <alignment horizontal="center"/>
    </xf>
    <xf numFmtId="0" fontId="25" fillId="14" borderId="0" xfId="30" applyFont="1" applyFill="1"/>
    <xf numFmtId="43" fontId="12" fillId="11" borderId="0" xfId="30" applyNumberFormat="1" applyFont="1" applyFill="1"/>
    <xf numFmtId="193" fontId="25" fillId="14" borderId="0" xfId="30" applyNumberFormat="1" applyFont="1" applyFill="1"/>
    <xf numFmtId="2" fontId="12" fillId="0" borderId="32" xfId="30" applyNumberFormat="1" applyFont="1" applyFill="1" applyBorder="1"/>
    <xf numFmtId="43" fontId="12" fillId="14" borderId="0" xfId="30" applyNumberFormat="1" applyFont="1" applyFill="1"/>
    <xf numFmtId="0" fontId="12" fillId="0" borderId="31" xfId="30" applyFont="1" applyBorder="1" applyAlignment="1">
      <alignment horizontal="center" shrinkToFit="1"/>
    </xf>
    <xf numFmtId="43" fontId="12" fillId="0" borderId="31" xfId="39" applyFont="1" applyBorder="1" applyAlignment="1">
      <alignment horizontal="center" shrinkToFit="1"/>
    </xf>
    <xf numFmtId="193" fontId="12" fillId="14" borderId="0" xfId="30" applyNumberFormat="1" applyFont="1" applyFill="1"/>
    <xf numFmtId="0" fontId="12" fillId="14" borderId="31" xfId="30" applyFont="1" applyFill="1" applyBorder="1" applyAlignment="1">
      <alignment horizontal="center" shrinkToFit="1"/>
    </xf>
    <xf numFmtId="43" fontId="12" fillId="14" borderId="31" xfId="39" applyFont="1" applyFill="1" applyBorder="1" applyAlignment="1">
      <alignment horizontal="center" shrinkToFit="1"/>
    </xf>
    <xf numFmtId="43" fontId="12" fillId="0" borderId="31" xfId="39" applyFont="1" applyFill="1" applyBorder="1" applyAlignment="1">
      <alignment horizontal="center" shrinkToFit="1"/>
    </xf>
    <xf numFmtId="43" fontId="12" fillId="0" borderId="31" xfId="39" applyFont="1" applyFill="1" applyBorder="1" applyAlignment="1">
      <alignment shrinkToFit="1"/>
    </xf>
    <xf numFmtId="0" fontId="12" fillId="0" borderId="31" xfId="30" applyFont="1" applyFill="1" applyBorder="1" applyAlignment="1">
      <alignment shrinkToFit="1"/>
    </xf>
    <xf numFmtId="0" fontId="70" fillId="0" borderId="0" xfId="0" applyFont="1" applyFill="1"/>
    <xf numFmtId="0" fontId="44" fillId="0" borderId="0" xfId="0" applyFont="1" applyFill="1"/>
    <xf numFmtId="0" fontId="70" fillId="0" borderId="0" xfId="0" applyFont="1" applyFill="1" applyAlignment="1">
      <alignment horizontal="left"/>
    </xf>
    <xf numFmtId="0" fontId="44" fillId="0" borderId="0" xfId="0" applyFont="1" applyFill="1" applyBorder="1"/>
    <xf numFmtId="0" fontId="72" fillId="14" borderId="36" xfId="0" applyFont="1" applyFill="1" applyBorder="1" applyAlignment="1">
      <alignment horizontal="center"/>
    </xf>
    <xf numFmtId="0" fontId="72" fillId="14" borderId="32" xfId="0" applyFont="1" applyFill="1" applyBorder="1" applyAlignment="1">
      <alignment horizontal="center"/>
    </xf>
    <xf numFmtId="0" fontId="44" fillId="7" borderId="31" xfId="0" applyFont="1" applyFill="1" applyBorder="1" applyAlignment="1">
      <alignment horizontal="center"/>
    </xf>
    <xf numFmtId="17" fontId="22" fillId="0" borderId="31" xfId="0" applyNumberFormat="1" applyFont="1" applyFill="1" applyBorder="1" applyAlignment="1">
      <alignment horizontal="center"/>
    </xf>
    <xf numFmtId="4" fontId="22" fillId="0" borderId="31" xfId="0" applyNumberFormat="1" applyFont="1" applyFill="1" applyBorder="1" applyAlignment="1">
      <alignment horizontal="center"/>
    </xf>
    <xf numFmtId="4" fontId="22" fillId="0" borderId="34" xfId="0" applyNumberFormat="1" applyFont="1" applyFill="1" applyBorder="1" applyAlignment="1">
      <alignment horizontal="centerContinuous"/>
    </xf>
    <xf numFmtId="4" fontId="22" fillId="0" borderId="33" xfId="0" applyNumberFormat="1" applyFont="1" applyFill="1" applyBorder="1" applyAlignment="1">
      <alignment horizontal="centerContinuous"/>
    </xf>
    <xf numFmtId="4" fontId="22" fillId="0" borderId="31" xfId="1" applyNumberFormat="1" applyFont="1" applyFill="1" applyBorder="1" applyAlignment="1">
      <alignment horizontal="center"/>
    </xf>
    <xf numFmtId="4" fontId="22" fillId="0" borderId="35" xfId="0" applyNumberFormat="1" applyFont="1" applyFill="1" applyBorder="1" applyAlignment="1">
      <alignment horizontal="centerContinuous"/>
    </xf>
    <xf numFmtId="17" fontId="22" fillId="7" borderId="31" xfId="0" applyNumberFormat="1" applyFont="1" applyFill="1" applyBorder="1" applyAlignment="1">
      <alignment horizontal="center"/>
    </xf>
    <xf numFmtId="4" fontId="44" fillId="0" borderId="31" xfId="0" applyNumberFormat="1" applyFont="1" applyFill="1" applyBorder="1" applyAlignment="1">
      <alignment horizontal="center"/>
    </xf>
    <xf numFmtId="0" fontId="72" fillId="14" borderId="31" xfId="0" applyFont="1" applyFill="1" applyBorder="1" applyAlignment="1">
      <alignment horizontal="center"/>
    </xf>
    <xf numFmtId="4" fontId="22" fillId="14" borderId="31" xfId="0" applyNumberFormat="1" applyFont="1" applyFill="1" applyBorder="1" applyAlignment="1">
      <alignment horizontal="center"/>
    </xf>
    <xf numFmtId="4" fontId="22" fillId="11" borderId="31" xfId="1" applyNumberFormat="1" applyFont="1" applyFill="1" applyBorder="1" applyAlignment="1">
      <alignment horizontal="centerContinuous"/>
    </xf>
    <xf numFmtId="4" fontId="22" fillId="11" borderId="31" xfId="1" applyNumberFormat="1" applyFont="1" applyFill="1" applyBorder="1" applyAlignment="1">
      <alignment horizontal="center"/>
    </xf>
    <xf numFmtId="2" fontId="22" fillId="14" borderId="31" xfId="0" applyNumberFormat="1" applyFont="1" applyFill="1" applyBorder="1" applyAlignment="1">
      <alignment horizontal="centerContinuous"/>
    </xf>
    <xf numFmtId="4" fontId="22" fillId="11" borderId="31" xfId="0" applyNumberFormat="1" applyFont="1" applyFill="1" applyBorder="1" applyAlignment="1">
      <alignment horizontal="centerContinuous"/>
    </xf>
    <xf numFmtId="0" fontId="82" fillId="0" borderId="0" xfId="0" applyFont="1" applyFill="1"/>
    <xf numFmtId="0" fontId="73" fillId="0" borderId="0" xfId="0" applyFont="1" applyFill="1"/>
    <xf numFmtId="0" fontId="83" fillId="0" borderId="0" xfId="0" applyFont="1" applyFill="1"/>
    <xf numFmtId="0" fontId="83" fillId="0" borderId="0" xfId="0" applyFont="1" applyFill="1" applyBorder="1"/>
    <xf numFmtId="0" fontId="82" fillId="0" borderId="0" xfId="0" applyFont="1" applyFill="1" applyBorder="1" applyAlignment="1">
      <alignment horizontal="center" vertical="top"/>
    </xf>
    <xf numFmtId="0" fontId="24" fillId="0" borderId="0" xfId="30" applyFont="1" applyFill="1"/>
    <xf numFmtId="0" fontId="12" fillId="0" borderId="0" xfId="30" applyFont="1" applyFill="1"/>
    <xf numFmtId="0" fontId="31" fillId="11" borderId="0" xfId="30" applyFont="1" applyFill="1"/>
    <xf numFmtId="187" fontId="31" fillId="11" borderId="0" xfId="40" applyFont="1" applyFill="1"/>
    <xf numFmtId="43" fontId="31" fillId="11" borderId="0" xfId="30" applyNumberFormat="1" applyFont="1" applyFill="1"/>
    <xf numFmtId="0" fontId="55" fillId="0" borderId="0" xfId="0" applyFont="1"/>
    <xf numFmtId="0" fontId="84" fillId="0" borderId="0" xfId="0" applyFont="1"/>
    <xf numFmtId="0" fontId="70" fillId="0" borderId="0" xfId="0" applyFont="1" applyAlignment="1"/>
    <xf numFmtId="0" fontId="44" fillId="0" borderId="0" xfId="0" applyFont="1" applyAlignment="1"/>
    <xf numFmtId="0" fontId="73" fillId="0" borderId="0" xfId="0" applyFont="1"/>
    <xf numFmtId="0" fontId="44" fillId="0" borderId="0" xfId="0" applyFont="1" applyAlignment="1">
      <alignment horizontal="left"/>
    </xf>
    <xf numFmtId="0" fontId="83" fillId="0" borderId="0" xfId="0" applyFont="1"/>
    <xf numFmtId="0" fontId="44" fillId="0" borderId="18" xfId="0" applyFont="1" applyBorder="1" applyAlignment="1">
      <alignment horizontal="centerContinuous"/>
    </xf>
    <xf numFmtId="0" fontId="44" fillId="0" borderId="0" xfId="0" applyFont="1" applyBorder="1" applyAlignment="1">
      <alignment horizontal="center"/>
    </xf>
    <xf numFmtId="0" fontId="25" fillId="0" borderId="18" xfId="0" applyFont="1" applyBorder="1" applyAlignment="1">
      <alignment horizontal="centerContinuous"/>
    </xf>
    <xf numFmtId="0" fontId="71" fillId="0" borderId="0" xfId="0" applyFont="1"/>
    <xf numFmtId="0" fontId="22" fillId="14" borderId="31" xfId="0" applyFont="1" applyFill="1" applyBorder="1" applyAlignment="1">
      <alignment horizontal="center" textRotation="90" wrapText="1"/>
    </xf>
    <xf numFmtId="0" fontId="22" fillId="0" borderId="31" xfId="7" applyFont="1" applyBorder="1" applyAlignment="1">
      <alignment horizontal="left" vertical="center" wrapText="1"/>
    </xf>
    <xf numFmtId="0" fontId="22" fillId="0" borderId="31" xfId="7" applyFont="1" applyBorder="1" applyAlignment="1">
      <alignment horizontal="center" vertical="center" wrapText="1"/>
    </xf>
    <xf numFmtId="0" fontId="22" fillId="3" borderId="31" xfId="7" applyFont="1" applyFill="1" applyBorder="1" applyAlignment="1">
      <alignment horizontal="center" vertical="center" wrapText="1"/>
    </xf>
    <xf numFmtId="0" fontId="72" fillId="3" borderId="31" xfId="7" applyFont="1" applyFill="1" applyBorder="1" applyAlignment="1">
      <alignment horizontal="center" vertical="center" wrapText="1"/>
    </xf>
    <xf numFmtId="0" fontId="85" fillId="0" borderId="31" xfId="0" applyFont="1" applyBorder="1" applyAlignment="1">
      <alignment horizontal="left" vertical="top" wrapText="1"/>
    </xf>
    <xf numFmtId="0" fontId="85" fillId="0" borderId="31" xfId="0" applyFont="1" applyBorder="1" applyAlignment="1">
      <alignment horizontal="center" vertical="center" wrapText="1"/>
    </xf>
    <xf numFmtId="0" fontId="71" fillId="0" borderId="31" xfId="0" applyFont="1" applyBorder="1" applyAlignment="1">
      <alignment horizontal="center" vertical="center" wrapText="1"/>
    </xf>
    <xf numFmtId="0" fontId="85" fillId="0" borderId="31" xfId="0" applyFont="1" applyBorder="1" applyAlignment="1">
      <alignment horizontal="center" wrapText="1"/>
    </xf>
    <xf numFmtId="0" fontId="85" fillId="0" borderId="31" xfId="0" applyFont="1" applyBorder="1" applyAlignment="1">
      <alignment horizontal="center" vertical="top" wrapText="1"/>
    </xf>
    <xf numFmtId="0" fontId="71" fillId="0" borderId="31" xfId="0" applyFont="1" applyBorder="1" applyAlignment="1">
      <alignment horizontal="center" wrapText="1"/>
    </xf>
    <xf numFmtId="0" fontId="72" fillId="0" borderId="0" xfId="0" applyFont="1" applyBorder="1" applyAlignment="1"/>
    <xf numFmtId="0" fontId="22" fillId="0" borderId="0" xfId="0" applyFont="1" applyBorder="1" applyAlignment="1"/>
    <xf numFmtId="0" fontId="86" fillId="0" borderId="0" xfId="0" applyFont="1" applyBorder="1" applyAlignment="1"/>
    <xf numFmtId="0" fontId="22" fillId="0" borderId="0" xfId="0" applyFont="1" applyAlignment="1">
      <alignment horizontal="left"/>
    </xf>
    <xf numFmtId="0" fontId="82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82" fillId="0" borderId="0" xfId="0" applyFont="1" applyFill="1" applyAlignment="1">
      <alignment horizontal="left"/>
    </xf>
    <xf numFmtId="0" fontId="10" fillId="2" borderId="43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shrinkToFit="1"/>
    </xf>
    <xf numFmtId="0" fontId="10" fillId="0" borderId="31" xfId="0" applyNumberFormat="1" applyFont="1" applyBorder="1" applyAlignment="1">
      <alignment horizontal="center" shrinkToFit="1"/>
    </xf>
    <xf numFmtId="4" fontId="10" fillId="0" borderId="33" xfId="0" applyNumberFormat="1" applyFont="1" applyBorder="1" applyAlignment="1">
      <alignment horizontal="center" shrinkToFit="1"/>
    </xf>
    <xf numFmtId="4" fontId="10" fillId="0" borderId="31" xfId="0" applyNumberFormat="1" applyFont="1" applyBorder="1" applyAlignment="1">
      <alignment shrinkToFit="1"/>
    </xf>
    <xf numFmtId="3" fontId="10" fillId="0" borderId="31" xfId="0" applyNumberFormat="1" applyFont="1" applyBorder="1" applyAlignment="1">
      <alignment shrinkToFit="1"/>
    </xf>
    <xf numFmtId="0" fontId="80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66" fillId="0" borderId="0" xfId="8" applyFont="1"/>
    <xf numFmtId="0" fontId="87" fillId="0" borderId="0" xfId="0" applyFont="1"/>
    <xf numFmtId="0" fontId="12" fillId="0" borderId="31" xfId="9" applyFont="1" applyBorder="1" applyAlignment="1">
      <alignment horizontal="center" vertical="center"/>
    </xf>
    <xf numFmtId="0" fontId="10" fillId="0" borderId="34" xfId="0" applyFont="1" applyBorder="1"/>
    <xf numFmtId="2" fontId="44" fillId="0" borderId="31" xfId="9" applyNumberFormat="1" applyFont="1" applyBorder="1" applyAlignment="1">
      <alignment horizontal="center" vertical="center"/>
    </xf>
    <xf numFmtId="0" fontId="12" fillId="0" borderId="35" xfId="9" applyFont="1" applyBorder="1" applyAlignment="1">
      <alignment horizontal="left" vertical="center"/>
    </xf>
    <xf numFmtId="0" fontId="12" fillId="0" borderId="33" xfId="9" applyFont="1" applyBorder="1" applyAlignment="1">
      <alignment horizontal="left" vertical="center"/>
    </xf>
    <xf numFmtId="4" fontId="25" fillId="0" borderId="31" xfId="9" applyNumberFormat="1" applyFont="1" applyBorder="1" applyAlignment="1">
      <alignment horizontal="center" vertical="center"/>
    </xf>
    <xf numFmtId="0" fontId="24" fillId="0" borderId="0" xfId="11" applyFont="1"/>
    <xf numFmtId="0" fontId="10" fillId="0" borderId="19" xfId="0" applyFont="1" applyBorder="1"/>
    <xf numFmtId="0" fontId="10" fillId="0" borderId="16" xfId="0" applyFont="1" applyBorder="1"/>
    <xf numFmtId="0" fontId="10" fillId="0" borderId="31" xfId="0" applyFont="1" applyBorder="1"/>
    <xf numFmtId="0" fontId="10" fillId="0" borderId="17" xfId="0" applyFont="1" applyBorder="1"/>
    <xf numFmtId="0" fontId="42" fillId="0" borderId="18" xfId="0" applyFont="1" applyBorder="1"/>
    <xf numFmtId="0" fontId="10" fillId="0" borderId="18" xfId="0" applyFont="1" applyBorder="1"/>
    <xf numFmtId="0" fontId="10" fillId="0" borderId="20" xfId="0" applyFont="1" applyBorder="1"/>
    <xf numFmtId="0" fontId="52" fillId="14" borderId="31" xfId="0" applyFont="1" applyFill="1" applyBorder="1" applyAlignment="1">
      <alignment horizontal="center" vertical="center" wrapText="1"/>
    </xf>
    <xf numFmtId="0" fontId="88" fillId="0" borderId="34" xfId="0" applyFont="1" applyBorder="1"/>
    <xf numFmtId="0" fontId="10" fillId="0" borderId="35" xfId="0" applyFont="1" applyBorder="1"/>
    <xf numFmtId="0" fontId="10" fillId="0" borderId="33" xfId="0" applyFont="1" applyBorder="1"/>
    <xf numFmtId="4" fontId="13" fillId="3" borderId="31" xfId="28" applyNumberFormat="1" applyFont="1" applyFill="1" applyBorder="1"/>
    <xf numFmtId="4" fontId="13" fillId="3" borderId="31" xfId="28" applyNumberFormat="1" applyFont="1" applyFill="1" applyBorder="1" applyAlignment="1">
      <alignment shrinkToFit="1"/>
    </xf>
    <xf numFmtId="4" fontId="13" fillId="0" borderId="31" xfId="0" applyNumberFormat="1" applyFont="1" applyBorder="1" applyAlignment="1">
      <alignment horizontal="center"/>
    </xf>
    <xf numFmtId="4" fontId="13" fillId="0" borderId="31" xfId="1" applyNumberFormat="1" applyFont="1" applyBorder="1" applyAlignment="1">
      <alignment horizontal="center"/>
    </xf>
    <xf numFmtId="43" fontId="13" fillId="3" borderId="31" xfId="28" applyNumberFormat="1" applyFont="1" applyFill="1" applyBorder="1" applyAlignment="1">
      <alignment shrinkToFit="1"/>
    </xf>
    <xf numFmtId="43" fontId="13" fillId="3" borderId="31" xfId="28" applyNumberFormat="1" applyFont="1" applyFill="1" applyBorder="1"/>
    <xf numFmtId="43" fontId="13" fillId="3" borderId="31" xfId="23" applyNumberFormat="1" applyFont="1" applyFill="1" applyBorder="1" applyAlignment="1">
      <alignment horizontal="right" shrinkToFit="1"/>
    </xf>
    <xf numFmtId="190" fontId="13" fillId="3" borderId="31" xfId="23" applyNumberFormat="1" applyFont="1" applyFill="1" applyBorder="1" applyAlignment="1">
      <alignment horizontal="right"/>
    </xf>
    <xf numFmtId="43" fontId="13" fillId="3" borderId="31" xfId="23" applyNumberFormat="1" applyFont="1" applyFill="1" applyBorder="1"/>
    <xf numFmtId="0" fontId="13" fillId="3" borderId="36" xfId="28" applyFont="1" applyFill="1" applyBorder="1"/>
    <xf numFmtId="4" fontId="13" fillId="3" borderId="36" xfId="28" applyNumberFormat="1" applyFont="1" applyFill="1" applyBorder="1" applyAlignment="1">
      <alignment shrinkToFit="1"/>
    </xf>
    <xf numFmtId="4" fontId="13" fillId="0" borderId="36" xfId="0" applyNumberFormat="1" applyFont="1" applyBorder="1" applyAlignment="1">
      <alignment horizontal="center"/>
    </xf>
    <xf numFmtId="4" fontId="13" fillId="0" borderId="36" xfId="1" applyNumberFormat="1" applyFont="1" applyBorder="1" applyAlignment="1">
      <alignment horizontal="center"/>
    </xf>
    <xf numFmtId="0" fontId="89" fillId="3" borderId="34" xfId="28" applyFont="1" applyFill="1" applyBorder="1" applyAlignment="1">
      <alignment horizontal="left"/>
    </xf>
    <xf numFmtId="0" fontId="89" fillId="3" borderId="35" xfId="28" applyFont="1" applyFill="1" applyBorder="1" applyAlignment="1">
      <alignment horizontal="left"/>
    </xf>
    <xf numFmtId="0" fontId="89" fillId="3" borderId="15" xfId="28" applyFont="1" applyFill="1" applyBorder="1" applyAlignment="1">
      <alignment horizontal="left"/>
    </xf>
    <xf numFmtId="43" fontId="13" fillId="3" borderId="31" xfId="23" applyNumberFormat="1" applyFont="1" applyFill="1" applyBorder="1" applyAlignment="1">
      <alignment horizontal="right"/>
    </xf>
    <xf numFmtId="4" fontId="10" fillId="3" borderId="31" xfId="28" applyNumberFormat="1" applyFont="1" applyFill="1" applyBorder="1" applyAlignment="1"/>
    <xf numFmtId="4" fontId="10" fillId="4" borderId="31" xfId="0" applyNumberFormat="1" applyFont="1" applyFill="1" applyBorder="1"/>
    <xf numFmtId="0" fontId="10" fillId="0" borderId="34" xfId="0" applyFont="1" applyBorder="1" applyAlignment="1"/>
    <xf numFmtId="0" fontId="10" fillId="0" borderId="35" xfId="0" applyFont="1" applyBorder="1" applyAlignment="1"/>
    <xf numFmtId="4" fontId="10" fillId="0" borderId="31" xfId="0" applyNumberFormat="1" applyFont="1" applyBorder="1" applyAlignment="1"/>
    <xf numFmtId="4" fontId="90" fillId="3" borderId="31" xfId="28" applyNumberFormat="1" applyFont="1" applyFill="1" applyBorder="1" applyAlignment="1">
      <alignment shrinkToFit="1"/>
    </xf>
    <xf numFmtId="4" fontId="10" fillId="14" borderId="31" xfId="0" applyNumberFormat="1" applyFont="1" applyFill="1" applyBorder="1"/>
    <xf numFmtId="4" fontId="10" fillId="0" borderId="31" xfId="0" applyNumberFormat="1" applyFont="1" applyBorder="1" applyAlignment="1">
      <alignment horizontal="center"/>
    </xf>
    <xf numFmtId="4" fontId="29" fillId="0" borderId="31" xfId="0" applyNumberFormat="1" applyFont="1" applyFill="1" applyBorder="1"/>
    <xf numFmtId="4" fontId="10" fillId="0" borderId="35" xfId="0" applyNumberFormat="1" applyFont="1" applyBorder="1"/>
    <xf numFmtId="4" fontId="10" fillId="0" borderId="35" xfId="0" applyNumberFormat="1" applyFont="1" applyFill="1" applyBorder="1"/>
    <xf numFmtId="3" fontId="10" fillId="0" borderId="35" xfId="0" applyNumberFormat="1" applyFont="1" applyBorder="1"/>
    <xf numFmtId="4" fontId="10" fillId="0" borderId="33" xfId="0" applyNumberFormat="1" applyFont="1" applyBorder="1"/>
    <xf numFmtId="4" fontId="10" fillId="0" borderId="31" xfId="0" applyNumberFormat="1" applyFont="1" applyBorder="1"/>
    <xf numFmtId="4" fontId="10" fillId="0" borderId="31" xfId="1" applyNumberFormat="1" applyFont="1" applyBorder="1" applyAlignment="1">
      <alignment horizontal="center"/>
    </xf>
    <xf numFmtId="4" fontId="10" fillId="0" borderId="31" xfId="0" applyNumberFormat="1" applyFont="1" applyFill="1" applyBorder="1"/>
    <xf numFmtId="3" fontId="10" fillId="0" borderId="31" xfId="0" applyNumberFormat="1" applyFont="1" applyBorder="1"/>
    <xf numFmtId="0" fontId="10" fillId="0" borderId="31" xfId="0" applyFont="1" applyBorder="1" applyAlignment="1">
      <alignment horizontal="center"/>
    </xf>
    <xf numFmtId="0" fontId="75" fillId="0" borderId="0" xfId="0" applyFont="1"/>
    <xf numFmtId="4" fontId="91" fillId="0" borderId="37" xfId="0" applyNumberFormat="1" applyFont="1" applyBorder="1" applyAlignment="1">
      <alignment horizontal="center"/>
    </xf>
    <xf numFmtId="0" fontId="75" fillId="0" borderId="0" xfId="0" applyFont="1" applyBorder="1" applyAlignment="1">
      <alignment horizontal="center"/>
    </xf>
    <xf numFmtId="0" fontId="75" fillId="0" borderId="38" xfId="0" applyFont="1" applyBorder="1" applyAlignment="1">
      <alignment horizontal="center"/>
    </xf>
    <xf numFmtId="0" fontId="10" fillId="3" borderId="31" xfId="28" applyFont="1" applyFill="1" applyBorder="1" applyAlignment="1">
      <alignment vertical="top" wrapText="1" shrinkToFit="1"/>
    </xf>
    <xf numFmtId="198" fontId="14" fillId="3" borderId="31" xfId="28" quotePrefix="1" applyNumberFormat="1" applyFont="1" applyFill="1" applyBorder="1" applyAlignment="1">
      <alignment horizontal="center" vertical="top"/>
    </xf>
    <xf numFmtId="0" fontId="10" fillId="0" borderId="31" xfId="0" applyFont="1" applyBorder="1" applyAlignment="1">
      <alignment horizontal="center" vertical="top"/>
    </xf>
    <xf numFmtId="0" fontId="10" fillId="0" borderId="31" xfId="0" applyFont="1" applyBorder="1" applyAlignment="1">
      <alignment vertical="top"/>
    </xf>
    <xf numFmtId="0" fontId="10" fillId="0" borderId="31" xfId="0" applyFont="1" applyBorder="1" applyAlignment="1">
      <alignment vertical="top" wrapText="1"/>
    </xf>
    <xf numFmtId="3" fontId="10" fillId="0" borderId="31" xfId="0" applyNumberFormat="1" applyFont="1" applyBorder="1" applyAlignment="1">
      <alignment horizontal="center" vertical="top" wrapText="1"/>
    </xf>
    <xf numFmtId="0" fontId="10" fillId="0" borderId="31" xfId="0" applyFont="1" applyBorder="1" applyAlignment="1">
      <alignment horizontal="left" vertical="top" shrinkToFit="1"/>
    </xf>
    <xf numFmtId="0" fontId="66" fillId="0" borderId="0" xfId="12" applyFont="1" applyFill="1"/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vertical="center" wrapText="1"/>
    </xf>
    <xf numFmtId="0" fontId="16" fillId="0" borderId="31" xfId="0" applyFont="1" applyBorder="1" applyAlignment="1">
      <alignment horizontal="center" vertical="center" wrapText="1"/>
    </xf>
    <xf numFmtId="3" fontId="10" fillId="0" borderId="31" xfId="0" applyNumberFormat="1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shrinkToFit="1"/>
    </xf>
    <xf numFmtId="0" fontId="10" fillId="0" borderId="31" xfId="0" applyFont="1" applyBorder="1" applyAlignment="1">
      <alignment vertical="center"/>
    </xf>
    <xf numFmtId="0" fontId="10" fillId="0" borderId="31" xfId="0" applyFont="1" applyBorder="1" applyAlignment="1">
      <alignment horizontal="center" vertical="center" wrapText="1"/>
    </xf>
    <xf numFmtId="0" fontId="66" fillId="0" borderId="0" xfId="13" applyFont="1" applyFill="1"/>
    <xf numFmtId="0" fontId="44" fillId="0" borderId="0" xfId="28" applyFont="1" applyFill="1" applyAlignment="1">
      <alignment horizontal="left"/>
    </xf>
    <xf numFmtId="0" fontId="44" fillId="0" borderId="0" xfId="28" applyFont="1" applyFill="1"/>
    <xf numFmtId="0" fontId="44" fillId="0" borderId="40" xfId="28" applyFont="1" applyFill="1" applyBorder="1" applyAlignment="1">
      <alignment horizontal="left"/>
    </xf>
    <xf numFmtId="0" fontId="44" fillId="0" borderId="0" xfId="28" applyFont="1" applyFill="1" applyBorder="1" applyAlignment="1"/>
    <xf numFmtId="0" fontId="44" fillId="0" borderId="0" xfId="28" applyFont="1" applyFill="1" applyBorder="1"/>
    <xf numFmtId="0" fontId="44" fillId="0" borderId="40" xfId="28" applyFont="1" applyFill="1" applyBorder="1" applyAlignment="1"/>
    <xf numFmtId="0" fontId="44" fillId="0" borderId="40" xfId="28" applyFont="1" applyFill="1" applyBorder="1"/>
    <xf numFmtId="0" fontId="44" fillId="0" borderId="0" xfId="28" applyFont="1" applyFill="1" applyAlignment="1">
      <alignment horizontal="center"/>
    </xf>
    <xf numFmtId="0" fontId="44" fillId="0" borderId="31" xfId="28" applyFont="1" applyFill="1" applyBorder="1" applyAlignment="1">
      <alignment horizontal="center" shrinkToFit="1"/>
    </xf>
    <xf numFmtId="43" fontId="44" fillId="0" borderId="31" xfId="28" applyNumberFormat="1" applyFont="1" applyFill="1" applyBorder="1" applyAlignment="1">
      <alignment shrinkToFit="1"/>
    </xf>
    <xf numFmtId="4" fontId="44" fillId="0" borderId="31" xfId="28" applyNumberFormat="1" applyFont="1" applyFill="1" applyBorder="1" applyAlignment="1">
      <alignment shrinkToFit="1"/>
    </xf>
    <xf numFmtId="0" fontId="44" fillId="0" borderId="0" xfId="28" applyFont="1" applyFill="1" applyAlignment="1">
      <alignment shrinkToFit="1"/>
    </xf>
    <xf numFmtId="0" fontId="44" fillId="0" borderId="0" xfId="28" applyFont="1" applyFill="1" applyBorder="1" applyAlignment="1">
      <alignment horizontal="center"/>
    </xf>
    <xf numFmtId="0" fontId="44" fillId="0" borderId="31" xfId="28" applyFont="1" applyFill="1" applyBorder="1" applyAlignment="1">
      <alignment horizontal="center"/>
    </xf>
    <xf numFmtId="0" fontId="44" fillId="0" borderId="33" xfId="28" applyFont="1" applyFill="1" applyBorder="1" applyAlignment="1">
      <alignment horizontal="center"/>
    </xf>
    <xf numFmtId="0" fontId="44" fillId="0" borderId="44" xfId="28" applyFont="1" applyFill="1" applyBorder="1" applyAlignment="1">
      <alignment horizontal="center"/>
    </xf>
    <xf numFmtId="0" fontId="44" fillId="0" borderId="45" xfId="28" applyFont="1" applyFill="1" applyBorder="1" applyAlignment="1">
      <alignment horizontal="center"/>
    </xf>
    <xf numFmtId="0" fontId="44" fillId="0" borderId="48" xfId="28" applyFont="1" applyFill="1" applyBorder="1" applyAlignment="1">
      <alignment horizontal="center"/>
    </xf>
    <xf numFmtId="194" fontId="44" fillId="0" borderId="45" xfId="28" applyNumberFormat="1" applyFont="1" applyFill="1" applyBorder="1" applyAlignment="1">
      <alignment horizontal="right"/>
    </xf>
    <xf numFmtId="0" fontId="44" fillId="0" borderId="41" xfId="28" applyFont="1" applyFill="1" applyBorder="1" applyAlignment="1">
      <alignment horizontal="center"/>
    </xf>
    <xf numFmtId="0" fontId="44" fillId="0" borderId="47" xfId="28" applyFont="1" applyFill="1" applyBorder="1" applyAlignment="1">
      <alignment horizontal="center"/>
    </xf>
    <xf numFmtId="0" fontId="44" fillId="0" borderId="46" xfId="28" applyFont="1" applyFill="1" applyBorder="1" applyAlignment="1">
      <alignment horizontal="left"/>
    </xf>
    <xf numFmtId="0" fontId="44" fillId="0" borderId="41" xfId="28" applyFont="1" applyFill="1" applyBorder="1" applyAlignment="1">
      <alignment horizontal="left"/>
    </xf>
    <xf numFmtId="0" fontId="44" fillId="0" borderId="54" xfId="28" applyFont="1" applyFill="1" applyBorder="1" applyAlignment="1">
      <alignment horizontal="left"/>
    </xf>
    <xf numFmtId="0" fontId="44" fillId="0" borderId="42" xfId="28" applyFont="1" applyFill="1" applyBorder="1" applyAlignment="1">
      <alignment horizontal="left"/>
    </xf>
    <xf numFmtId="0" fontId="44" fillId="0" borderId="42" xfId="28" applyFont="1" applyFill="1" applyBorder="1" applyAlignment="1">
      <alignment horizontal="center"/>
    </xf>
    <xf numFmtId="0" fontId="44" fillId="0" borderId="55" xfId="28" applyFont="1" applyFill="1" applyBorder="1" applyAlignment="1">
      <alignment horizontal="center"/>
    </xf>
    <xf numFmtId="1" fontId="44" fillId="0" borderId="56" xfId="28" applyNumberFormat="1" applyFont="1" applyFill="1" applyBorder="1" applyAlignment="1">
      <alignment horizontal="center"/>
    </xf>
    <xf numFmtId="0" fontId="44" fillId="0" borderId="43" xfId="28" applyFont="1" applyFill="1" applyBorder="1" applyAlignment="1">
      <alignment horizontal="center"/>
    </xf>
    <xf numFmtId="194" fontId="44" fillId="0" borderId="43" xfId="28" applyNumberFormat="1" applyFont="1" applyFill="1" applyBorder="1" applyAlignment="1">
      <alignment horizontal="right"/>
    </xf>
    <xf numFmtId="0" fontId="44" fillId="0" borderId="49" xfId="28" applyFont="1" applyFill="1" applyBorder="1"/>
    <xf numFmtId="0" fontId="44" fillId="0" borderId="50" xfId="28" applyFont="1" applyFill="1" applyBorder="1"/>
    <xf numFmtId="0" fontId="44" fillId="0" borderId="51" xfId="28" applyFont="1" applyFill="1" applyBorder="1"/>
    <xf numFmtId="0" fontId="44" fillId="0" borderId="52" xfId="28" applyFont="1" applyFill="1" applyBorder="1" applyAlignment="1">
      <alignment horizontal="center"/>
    </xf>
    <xf numFmtId="4" fontId="44" fillId="0" borderId="52" xfId="28" applyNumberFormat="1" applyFont="1" applyFill="1" applyBorder="1"/>
    <xf numFmtId="43" fontId="44" fillId="0" borderId="45" xfId="23" applyNumberFormat="1" applyFont="1" applyFill="1" applyBorder="1" applyAlignment="1">
      <alignment horizontal="right"/>
    </xf>
    <xf numFmtId="0" fontId="44" fillId="0" borderId="41" xfId="28" applyFont="1" applyFill="1" applyBorder="1"/>
    <xf numFmtId="0" fontId="44" fillId="0" borderId="47" xfId="28" applyFont="1" applyFill="1" applyBorder="1"/>
    <xf numFmtId="43" fontId="44" fillId="0" borderId="48" xfId="28" applyNumberFormat="1" applyFont="1" applyFill="1" applyBorder="1"/>
    <xf numFmtId="0" fontId="44" fillId="0" borderId="16" xfId="28" applyFont="1" applyFill="1" applyBorder="1"/>
    <xf numFmtId="0" fontId="44" fillId="0" borderId="2" xfId="28" applyFont="1" applyFill="1" applyBorder="1"/>
    <xf numFmtId="43" fontId="44" fillId="0" borderId="43" xfId="28" applyNumberFormat="1" applyFont="1" applyFill="1" applyBorder="1"/>
    <xf numFmtId="0" fontId="44" fillId="0" borderId="52" xfId="28" applyFont="1" applyFill="1" applyBorder="1"/>
    <xf numFmtId="0" fontId="22" fillId="0" borderId="0" xfId="28" applyFont="1" applyFill="1" applyBorder="1"/>
    <xf numFmtId="3" fontId="44" fillId="0" borderId="42" xfId="28" applyNumberFormat="1" applyFont="1" applyFill="1" applyBorder="1" applyAlignment="1">
      <alignment horizontal="center"/>
    </xf>
    <xf numFmtId="3" fontId="44" fillId="0" borderId="0" xfId="28" applyNumberFormat="1" applyFont="1" applyFill="1" applyBorder="1"/>
    <xf numFmtId="3" fontId="44" fillId="0" borderId="44" xfId="28" applyNumberFormat="1" applyFont="1" applyFill="1" applyBorder="1" applyAlignment="1">
      <alignment horizontal="right"/>
    </xf>
    <xf numFmtId="0" fontId="44" fillId="0" borderId="40" xfId="28" applyFont="1" applyFill="1" applyBorder="1" applyAlignment="1">
      <alignment horizontal="center"/>
    </xf>
    <xf numFmtId="0" fontId="44" fillId="0" borderId="57" xfId="28" applyFont="1" applyFill="1" applyBorder="1" applyAlignment="1">
      <alignment horizontal="center"/>
    </xf>
    <xf numFmtId="195" fontId="44" fillId="0" borderId="45" xfId="23" applyNumberFormat="1" applyFont="1" applyFill="1" applyBorder="1" applyAlignment="1">
      <alignment horizontal="right"/>
    </xf>
    <xf numFmtId="196" fontId="44" fillId="0" borderId="48" xfId="28" applyNumberFormat="1" applyFont="1" applyFill="1" applyBorder="1"/>
    <xf numFmtId="196" fontId="44" fillId="0" borderId="43" xfId="28" applyNumberFormat="1" applyFont="1" applyFill="1" applyBorder="1"/>
    <xf numFmtId="0" fontId="70" fillId="0" borderId="0" xfId="28" applyFont="1" applyFill="1" applyBorder="1"/>
    <xf numFmtId="0" fontId="44" fillId="0" borderId="42" xfId="28" applyFont="1" applyFill="1" applyBorder="1"/>
    <xf numFmtId="4" fontId="44" fillId="0" borderId="0" xfId="28" applyNumberFormat="1" applyFont="1" applyFill="1" applyBorder="1"/>
    <xf numFmtId="1" fontId="44" fillId="0" borderId="42" xfId="28" applyNumberFormat="1" applyFont="1" applyFill="1" applyBorder="1" applyAlignment="1">
      <alignment horizontal="center"/>
    </xf>
    <xf numFmtId="194" fontId="44" fillId="0" borderId="44" xfId="28" applyNumberFormat="1" applyFont="1" applyFill="1" applyBorder="1" applyAlignment="1">
      <alignment horizontal="right"/>
    </xf>
    <xf numFmtId="4" fontId="44" fillId="0" borderId="0" xfId="28" applyNumberFormat="1" applyFont="1" applyFill="1" applyAlignment="1">
      <alignment horizontal="center"/>
    </xf>
    <xf numFmtId="43" fontId="44" fillId="0" borderId="45" xfId="23" applyNumberFormat="1" applyFont="1" applyFill="1" applyBorder="1" applyAlignment="1">
      <alignment horizontal="right" shrinkToFit="1"/>
    </xf>
    <xf numFmtId="4" fontId="44" fillId="0" borderId="0" xfId="28" applyNumberFormat="1" applyFont="1" applyFill="1"/>
    <xf numFmtId="43" fontId="44" fillId="0" borderId="48" xfId="28" applyNumberFormat="1" applyFont="1" applyFill="1" applyBorder="1" applyAlignment="1">
      <alignment shrinkToFit="1"/>
    </xf>
    <xf numFmtId="43" fontId="44" fillId="0" borderId="43" xfId="28" applyNumberFormat="1" applyFont="1" applyFill="1" applyBorder="1" applyAlignment="1">
      <alignment shrinkToFit="1"/>
    </xf>
    <xf numFmtId="43" fontId="44" fillId="0" borderId="0" xfId="28" applyNumberFormat="1" applyFont="1" applyFill="1"/>
    <xf numFmtId="0" fontId="94" fillId="0" borderId="0" xfId="28" applyFont="1" applyFill="1"/>
    <xf numFmtId="1" fontId="44" fillId="0" borderId="0" xfId="28" applyNumberFormat="1" applyFont="1" applyFill="1" applyBorder="1"/>
    <xf numFmtId="1" fontId="44" fillId="0" borderId="0" xfId="28" applyNumberFormat="1" applyFont="1" applyFill="1" applyAlignment="1">
      <alignment horizontal="center"/>
    </xf>
    <xf numFmtId="1" fontId="44" fillId="0" borderId="44" xfId="28" applyNumberFormat="1" applyFont="1" applyFill="1" applyBorder="1" applyAlignment="1">
      <alignment horizontal="right"/>
    </xf>
    <xf numFmtId="0" fontId="44" fillId="0" borderId="53" xfId="28" applyFont="1" applyFill="1" applyBorder="1" applyAlignment="1">
      <alignment horizontal="left"/>
    </xf>
    <xf numFmtId="1" fontId="44" fillId="0" borderId="45" xfId="28" applyNumberFormat="1" applyFont="1" applyFill="1" applyBorder="1" applyAlignment="1">
      <alignment horizontal="right"/>
    </xf>
    <xf numFmtId="197" fontId="44" fillId="0" borderId="48" xfId="28" applyNumberFormat="1" applyFont="1" applyFill="1" applyBorder="1"/>
    <xf numFmtId="197" fontId="44" fillId="0" borderId="43" xfId="28" applyNumberFormat="1" applyFont="1" applyFill="1" applyBorder="1"/>
    <xf numFmtId="0" fontId="44" fillId="0" borderId="0" xfId="31" applyFont="1" applyFill="1"/>
    <xf numFmtId="0" fontId="10" fillId="0" borderId="0" xfId="10" applyFont="1"/>
    <xf numFmtId="0" fontId="10" fillId="0" borderId="0" xfId="10" applyFont="1" applyFill="1"/>
    <xf numFmtId="0" fontId="10" fillId="0" borderId="37" xfId="10" applyFont="1" applyBorder="1"/>
    <xf numFmtId="0" fontId="10" fillId="0" borderId="0" xfId="10" applyFont="1" applyFill="1" applyAlignment="1">
      <alignment horizontal="center"/>
    </xf>
    <xf numFmtId="0" fontId="10" fillId="0" borderId="0" xfId="10" applyFont="1" applyFill="1" applyBorder="1"/>
    <xf numFmtId="0" fontId="10" fillId="0" borderId="38" xfId="10" applyFont="1" applyBorder="1"/>
    <xf numFmtId="0" fontId="10" fillId="0" borderId="37" xfId="10" applyFont="1" applyFill="1" applyBorder="1"/>
    <xf numFmtId="0" fontId="10" fillId="0" borderId="0" xfId="10" applyFont="1" applyBorder="1"/>
    <xf numFmtId="1" fontId="10" fillId="0" borderId="0" xfId="10" applyNumberFormat="1" applyFont="1"/>
    <xf numFmtId="0" fontId="16" fillId="2" borderId="31" xfId="10" applyFont="1" applyFill="1" applyBorder="1" applyAlignment="1">
      <alignment horizontal="center"/>
    </xf>
    <xf numFmtId="43" fontId="10" fillId="0" borderId="0" xfId="2" applyFont="1"/>
    <xf numFmtId="43" fontId="10" fillId="0" borderId="31" xfId="2" applyFont="1" applyBorder="1"/>
    <xf numFmtId="0" fontId="10" fillId="2" borderId="31" xfId="10" applyFont="1" applyFill="1" applyBorder="1" applyAlignment="1">
      <alignment horizontal="center"/>
    </xf>
    <xf numFmtId="191" fontId="10" fillId="0" borderId="0" xfId="10" applyNumberFormat="1" applyFont="1"/>
    <xf numFmtId="189" fontId="10" fillId="0" borderId="31" xfId="10" applyNumberFormat="1" applyFont="1" applyBorder="1"/>
    <xf numFmtId="189" fontId="10" fillId="0" borderId="0" xfId="2" applyNumberFormat="1" applyFont="1"/>
    <xf numFmtId="0" fontId="10" fillId="0" borderId="39" xfId="10" applyFont="1" applyBorder="1"/>
    <xf numFmtId="0" fontId="16" fillId="0" borderId="31" xfId="0" applyFont="1" applyFill="1" applyBorder="1" applyAlignment="1">
      <alignment horizontal="center"/>
    </xf>
    <xf numFmtId="0" fontId="16" fillId="3" borderId="31" xfId="0" applyFont="1" applyFill="1" applyBorder="1" applyAlignment="1">
      <alignment horizontal="center" vertical="top" wrapText="1"/>
    </xf>
    <xf numFmtId="0" fontId="16" fillId="3" borderId="31" xfId="0" applyFont="1" applyFill="1" applyBorder="1" applyAlignment="1">
      <alignment horizontal="left" vertical="top" wrapText="1"/>
    </xf>
    <xf numFmtId="0" fontId="16" fillId="3" borderId="36" xfId="0" applyFont="1" applyFill="1" applyBorder="1" applyAlignment="1">
      <alignment horizontal="center" vertical="top" wrapText="1"/>
    </xf>
    <xf numFmtId="0" fontId="16" fillId="0" borderId="0" xfId="0" applyFont="1" applyFill="1" applyAlignment="1">
      <alignment wrapText="1"/>
    </xf>
    <xf numFmtId="0" fontId="16" fillId="3" borderId="31" xfId="0" applyFont="1" applyFill="1" applyBorder="1" applyAlignment="1">
      <alignment vertical="top" wrapText="1"/>
    </xf>
    <xf numFmtId="0" fontId="16" fillId="0" borderId="31" xfId="0" applyFont="1" applyFill="1" applyBorder="1" applyAlignment="1">
      <alignment horizontal="left" vertical="top" wrapText="1"/>
    </xf>
    <xf numFmtId="0" fontId="16" fillId="0" borderId="31" xfId="0" applyFont="1" applyFill="1" applyBorder="1" applyAlignment="1">
      <alignment vertical="top" wrapText="1"/>
    </xf>
    <xf numFmtId="0" fontId="16" fillId="0" borderId="31" xfId="0" applyFont="1" applyFill="1" applyBorder="1" applyAlignment="1">
      <alignment horizontal="left" vertical="top" shrinkToFit="1"/>
    </xf>
    <xf numFmtId="0" fontId="66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24" fillId="0" borderId="0" xfId="14" applyFont="1" applyFill="1" applyAlignment="1">
      <alignment horizontal="centerContinuous"/>
    </xf>
    <xf numFmtId="0" fontId="16" fillId="0" borderId="0" xfId="0" applyFont="1" applyFill="1" applyAlignment="1">
      <alignment horizontal="centerContinuous"/>
    </xf>
    <xf numFmtId="0" fontId="16" fillId="3" borderId="31" xfId="0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left" vertical="top" shrinkToFit="1"/>
    </xf>
    <xf numFmtId="0" fontId="16" fillId="0" borderId="0" xfId="0" applyFont="1" applyFill="1" applyBorder="1" applyAlignment="1">
      <alignment horizontal="center" vertical="top" wrapText="1"/>
    </xf>
    <xf numFmtId="0" fontId="66" fillId="0" borderId="0" xfId="15" applyFont="1" applyFill="1" applyAlignment="1">
      <alignment horizontal="left"/>
    </xf>
    <xf numFmtId="0" fontId="44" fillId="0" borderId="0" xfId="17" applyFont="1" applyFill="1" applyAlignment="1">
      <alignment horizontal="justify"/>
    </xf>
    <xf numFmtId="0" fontId="44" fillId="0" borderId="0" xfId="17" applyFont="1" applyFill="1" applyAlignment="1">
      <alignment horizontal="left"/>
    </xf>
    <xf numFmtId="0" fontId="44" fillId="0" borderId="0" xfId="17" applyFont="1" applyFill="1" applyAlignment="1">
      <alignment horizontal="center"/>
    </xf>
    <xf numFmtId="0" fontId="44" fillId="0" borderId="0" xfId="17" applyFont="1" applyFill="1" applyAlignment="1"/>
    <xf numFmtId="0" fontId="44" fillId="0" borderId="0" xfId="17" applyFont="1" applyFill="1"/>
    <xf numFmtId="0" fontId="70" fillId="0" borderId="0" xfId="17" applyFont="1" applyFill="1" applyAlignment="1">
      <alignment vertical="center"/>
    </xf>
    <xf numFmtId="0" fontId="56" fillId="0" borderId="0" xfId="0" applyFont="1" applyFill="1" applyAlignment="1">
      <alignment horizontal="left"/>
    </xf>
    <xf numFmtId="0" fontId="56" fillId="0" borderId="0" xfId="0" applyFont="1" applyAlignment="1">
      <alignment horizontal="left"/>
    </xf>
    <xf numFmtId="0" fontId="56" fillId="0" borderId="0" xfId="0" applyFont="1" applyAlignment="1">
      <alignment horizontal="centerContinuous"/>
    </xf>
    <xf numFmtId="0" fontId="66" fillId="0" borderId="0" xfId="15" applyFont="1" applyFill="1" applyAlignment="1"/>
    <xf numFmtId="0" fontId="53" fillId="0" borderId="0" xfId="0" applyFont="1"/>
    <xf numFmtId="0" fontId="47" fillId="0" borderId="0" xfId="0" applyFont="1"/>
    <xf numFmtId="0" fontId="46" fillId="0" borderId="0" xfId="0" applyFont="1"/>
    <xf numFmtId="0" fontId="12" fillId="0" borderId="66" xfId="30" applyFont="1" applyBorder="1" applyAlignment="1"/>
    <xf numFmtId="0" fontId="12" fillId="0" borderId="15" xfId="30" applyFont="1" applyBorder="1" applyAlignment="1"/>
    <xf numFmtId="0" fontId="12" fillId="0" borderId="67" xfId="30" applyFont="1" applyBorder="1" applyAlignment="1"/>
    <xf numFmtId="0" fontId="12" fillId="0" borderId="20" xfId="30" applyFont="1" applyBorder="1" applyAlignment="1"/>
    <xf numFmtId="0" fontId="12" fillId="0" borderId="29" xfId="30" applyFont="1" applyBorder="1" applyAlignment="1"/>
    <xf numFmtId="0" fontId="12" fillId="0" borderId="30" xfId="30" applyFont="1" applyBorder="1" applyAlignment="1"/>
    <xf numFmtId="0" fontId="12" fillId="0" borderId="68" xfId="30" applyFont="1" applyBorder="1" applyAlignment="1"/>
    <xf numFmtId="0" fontId="25" fillId="0" borderId="0" xfId="30" applyFont="1"/>
    <xf numFmtId="4" fontId="25" fillId="0" borderId="0" xfId="30" applyNumberFormat="1" applyFont="1"/>
    <xf numFmtId="4" fontId="25" fillId="0" borderId="0" xfId="30" applyNumberFormat="1" applyFont="1" applyAlignment="1">
      <alignment shrinkToFit="1"/>
    </xf>
    <xf numFmtId="0" fontId="25" fillId="0" borderId="0" xfId="30" applyFont="1" applyAlignment="1">
      <alignment shrinkToFit="1"/>
    </xf>
    <xf numFmtId="0" fontId="97" fillId="3" borderId="0" xfId="28" applyFont="1" applyFill="1"/>
    <xf numFmtId="0" fontId="98" fillId="3" borderId="0" xfId="28" applyFont="1" applyFill="1"/>
    <xf numFmtId="0" fontId="99" fillId="3" borderId="40" xfId="28" applyFont="1" applyFill="1" applyBorder="1"/>
    <xf numFmtId="0" fontId="97" fillId="3" borderId="40" xfId="28" applyFont="1" applyFill="1" applyBorder="1"/>
    <xf numFmtId="0" fontId="97" fillId="3" borderId="0" xfId="28" applyFont="1" applyFill="1" applyAlignment="1">
      <alignment shrinkToFit="1"/>
    </xf>
    <xf numFmtId="0" fontId="100" fillId="3" borderId="41" xfId="28" applyFont="1" applyFill="1" applyBorder="1" applyAlignment="1">
      <alignment horizontal="center"/>
    </xf>
    <xf numFmtId="0" fontId="97" fillId="3" borderId="42" xfId="28" applyFont="1" applyFill="1" applyBorder="1" applyAlignment="1">
      <alignment horizontal="right"/>
    </xf>
    <xf numFmtId="0" fontId="97" fillId="14" borderId="36" xfId="28" applyFont="1" applyFill="1" applyBorder="1" applyAlignment="1">
      <alignment horizontal="center"/>
    </xf>
    <xf numFmtId="0" fontId="97" fillId="14" borderId="36" xfId="28" applyFont="1" applyFill="1" applyBorder="1" applyAlignment="1">
      <alignment horizontal="center" vertical="center" wrapText="1"/>
    </xf>
    <xf numFmtId="0" fontId="98" fillId="14" borderId="36" xfId="28" applyFont="1" applyFill="1" applyBorder="1" applyAlignment="1">
      <alignment horizontal="center"/>
    </xf>
    <xf numFmtId="0" fontId="97" fillId="14" borderId="32" xfId="28" applyFont="1" applyFill="1" applyBorder="1" applyAlignment="1">
      <alignment horizontal="center"/>
    </xf>
    <xf numFmtId="0" fontId="97" fillId="14" borderId="32" xfId="28" applyFont="1" applyFill="1" applyBorder="1" applyAlignment="1">
      <alignment horizontal="center" vertical="center" wrapText="1"/>
    </xf>
    <xf numFmtId="0" fontId="98" fillId="14" borderId="32" xfId="28" applyFont="1" applyFill="1" applyBorder="1" applyAlignment="1">
      <alignment horizontal="center"/>
    </xf>
    <xf numFmtId="0" fontId="98" fillId="14" borderId="31" xfId="28" applyFont="1" applyFill="1" applyBorder="1" applyAlignment="1">
      <alignment horizontal="center"/>
    </xf>
    <xf numFmtId="17" fontId="100" fillId="3" borderId="36" xfId="28" applyNumberFormat="1" applyFont="1" applyFill="1" applyBorder="1" applyAlignment="1">
      <alignment horizontal="center" vertical="top" shrinkToFit="1"/>
    </xf>
    <xf numFmtId="0" fontId="101" fillId="11" borderId="36" xfId="0" applyFont="1" applyFill="1" applyBorder="1" applyAlignment="1">
      <alignment horizontal="center" vertical="center" wrapText="1"/>
    </xf>
    <xf numFmtId="4" fontId="100" fillId="3" borderId="36" xfId="28" applyNumberFormat="1" applyFont="1" applyFill="1" applyBorder="1" applyAlignment="1">
      <alignment horizontal="center" vertical="top" shrinkToFit="1"/>
    </xf>
    <xf numFmtId="4" fontId="99" fillId="3" borderId="36" xfId="28" applyNumberFormat="1" applyFont="1" applyFill="1" applyBorder="1" applyAlignment="1">
      <alignment vertical="top" shrinkToFit="1"/>
    </xf>
    <xf numFmtId="17" fontId="100" fillId="3" borderId="43" xfId="28" applyNumberFormat="1" applyFont="1" applyFill="1" applyBorder="1" applyAlignment="1">
      <alignment horizontal="center" vertical="top" shrinkToFit="1"/>
    </xf>
    <xf numFmtId="9" fontId="101" fillId="11" borderId="43" xfId="41" applyFont="1" applyFill="1" applyBorder="1" applyAlignment="1">
      <alignment horizontal="center" vertical="center" wrapText="1"/>
    </xf>
    <xf numFmtId="4" fontId="100" fillId="3" borderId="43" xfId="28" applyNumberFormat="1" applyFont="1" applyFill="1" applyBorder="1" applyAlignment="1">
      <alignment horizontal="center" vertical="top" shrinkToFit="1"/>
    </xf>
    <xf numFmtId="4" fontId="97" fillId="3" borderId="43" xfId="28" applyNumberFormat="1" applyFont="1" applyFill="1" applyBorder="1" applyAlignment="1">
      <alignment horizontal="center" vertical="top" shrinkToFit="1"/>
    </xf>
    <xf numFmtId="4" fontId="99" fillId="3" borderId="43" xfId="28" applyNumberFormat="1" applyFont="1" applyFill="1" applyBorder="1" applyAlignment="1">
      <alignment vertical="top" shrinkToFit="1"/>
    </xf>
    <xf numFmtId="4" fontId="97" fillId="3" borderId="43" xfId="28" applyNumberFormat="1" applyFont="1" applyFill="1" applyBorder="1" applyAlignment="1">
      <alignment vertical="top" shrinkToFit="1"/>
    </xf>
    <xf numFmtId="17" fontId="100" fillId="3" borderId="32" xfId="28" applyNumberFormat="1" applyFont="1" applyFill="1" applyBorder="1" applyAlignment="1">
      <alignment horizontal="center" vertical="top" shrinkToFit="1"/>
    </xf>
    <xf numFmtId="0" fontId="101" fillId="0" borderId="32" xfId="0" applyFont="1" applyBorder="1" applyAlignment="1">
      <alignment horizontal="center" vertical="top"/>
    </xf>
    <xf numFmtId="4" fontId="100" fillId="3" borderId="32" xfId="28" applyNumberFormat="1" applyFont="1" applyFill="1" applyBorder="1" applyAlignment="1">
      <alignment horizontal="center" vertical="top" shrinkToFit="1"/>
    </xf>
    <xf numFmtId="4" fontId="97" fillId="3" borderId="32" xfId="28" applyNumberFormat="1" applyFont="1" applyFill="1" applyBorder="1" applyAlignment="1">
      <alignment horizontal="center" vertical="top" shrinkToFit="1"/>
    </xf>
    <xf numFmtId="4" fontId="99" fillId="3" borderId="32" xfId="28" applyNumberFormat="1" applyFont="1" applyFill="1" applyBorder="1" applyAlignment="1">
      <alignment vertical="top" shrinkToFit="1"/>
    </xf>
    <xf numFmtId="4" fontId="97" fillId="3" borderId="32" xfId="28" applyNumberFormat="1" applyFont="1" applyFill="1" applyBorder="1" applyAlignment="1">
      <alignment vertical="top" shrinkToFit="1"/>
    </xf>
    <xf numFmtId="0" fontId="102" fillId="3" borderId="0" xfId="28" applyFont="1" applyFill="1"/>
    <xf numFmtId="0" fontId="97" fillId="3" borderId="41" xfId="28" applyFont="1" applyFill="1" applyBorder="1"/>
    <xf numFmtId="4" fontId="103" fillId="3" borderId="36" xfId="28" applyNumberFormat="1" applyFont="1" applyFill="1" applyBorder="1" applyAlignment="1">
      <alignment vertical="top" shrinkToFit="1"/>
    </xf>
    <xf numFmtId="4" fontId="103" fillId="3" borderId="43" xfId="28" applyNumberFormat="1" applyFont="1" applyFill="1" applyBorder="1" applyAlignment="1">
      <alignment vertical="top" shrinkToFit="1"/>
    </xf>
    <xf numFmtId="4" fontId="103" fillId="3" borderId="32" xfId="28" applyNumberFormat="1" applyFont="1" applyFill="1" applyBorder="1" applyAlignment="1">
      <alignment vertical="top" shrinkToFit="1"/>
    </xf>
    <xf numFmtId="4" fontId="99" fillId="3" borderId="40" xfId="28" applyNumberFormat="1" applyFont="1" applyFill="1" applyBorder="1"/>
    <xf numFmtId="0" fontId="97" fillId="3" borderId="36" xfId="28" applyFont="1" applyFill="1" applyBorder="1" applyAlignment="1">
      <alignment horizontal="center"/>
    </xf>
    <xf numFmtId="0" fontId="97" fillId="3" borderId="36" xfId="28" applyFont="1" applyFill="1" applyBorder="1" applyAlignment="1">
      <alignment horizontal="center" vertical="center" wrapText="1"/>
    </xf>
    <xf numFmtId="0" fontId="98" fillId="3" borderId="36" xfId="28" applyFont="1" applyFill="1" applyBorder="1" applyAlignment="1">
      <alignment horizontal="center"/>
    </xf>
    <xf numFmtId="0" fontId="97" fillId="3" borderId="32" xfId="28" applyFont="1" applyFill="1" applyBorder="1" applyAlignment="1">
      <alignment horizontal="center"/>
    </xf>
    <xf numFmtId="0" fontId="97" fillId="3" borderId="32" xfId="28" applyFont="1" applyFill="1" applyBorder="1" applyAlignment="1">
      <alignment horizontal="center" vertical="center" wrapText="1"/>
    </xf>
    <xf numFmtId="0" fontId="98" fillId="3" borderId="32" xfId="28" applyFont="1" applyFill="1" applyBorder="1" applyAlignment="1">
      <alignment horizontal="center"/>
    </xf>
    <xf numFmtId="0" fontId="98" fillId="3" borderId="31" xfId="28" applyFont="1" applyFill="1" applyBorder="1" applyAlignment="1">
      <alignment horizontal="center"/>
    </xf>
    <xf numFmtId="17" fontId="100" fillId="3" borderId="31" xfId="28" applyNumberFormat="1" applyFont="1" applyFill="1" applyBorder="1" applyAlignment="1">
      <alignment horizontal="center" vertical="top" shrinkToFit="1"/>
    </xf>
    <xf numFmtId="0" fontId="100" fillId="3" borderId="31" xfId="28" applyFont="1" applyFill="1" applyBorder="1" applyAlignment="1">
      <alignment horizontal="center" vertical="top"/>
    </xf>
    <xf numFmtId="4" fontId="100" fillId="3" borderId="31" xfId="28" applyNumberFormat="1" applyFont="1" applyFill="1" applyBorder="1" applyAlignment="1">
      <alignment horizontal="center" vertical="top" shrinkToFit="1"/>
    </xf>
    <xf numFmtId="4" fontId="97" fillId="3" borderId="31" xfId="28" applyNumberFormat="1" applyFont="1" applyFill="1" applyBorder="1" applyAlignment="1">
      <alignment horizontal="center" vertical="top" shrinkToFit="1"/>
    </xf>
    <xf numFmtId="4" fontId="99" fillId="3" borderId="31" xfId="28" applyNumberFormat="1" applyFont="1" applyFill="1" applyBorder="1" applyAlignment="1">
      <alignment vertical="top" shrinkToFit="1"/>
    </xf>
    <xf numFmtId="4" fontId="97" fillId="3" borderId="31" xfId="28" applyNumberFormat="1" applyFont="1" applyFill="1" applyBorder="1" applyAlignment="1">
      <alignment vertical="top" shrinkToFit="1"/>
    </xf>
    <xf numFmtId="0" fontId="97" fillId="3" borderId="0" xfId="28" applyFont="1" applyFill="1" applyBorder="1"/>
    <xf numFmtId="0" fontId="97" fillId="3" borderId="42" xfId="28" applyFont="1" applyFill="1" applyBorder="1"/>
    <xf numFmtId="0" fontId="12" fillId="11" borderId="0" xfId="30" applyFont="1" applyFill="1" applyAlignment="1">
      <alignment horizontal="left"/>
    </xf>
    <xf numFmtId="0" fontId="12" fillId="11" borderId="37" xfId="30" applyFont="1" applyFill="1" applyBorder="1" applyAlignment="1">
      <alignment horizontal="left"/>
    </xf>
    <xf numFmtId="0" fontId="12" fillId="11" borderId="37" xfId="30" applyFont="1" applyFill="1" applyBorder="1"/>
    <xf numFmtId="0" fontId="12" fillId="11" borderId="38" xfId="30" applyFont="1" applyFill="1" applyBorder="1" applyAlignment="1">
      <alignment horizontal="center"/>
    </xf>
    <xf numFmtId="0" fontId="24" fillId="0" borderId="0" xfId="30" applyFont="1" applyFill="1" applyBorder="1" applyAlignment="1">
      <alignment vertical="center" wrapText="1"/>
    </xf>
    <xf numFmtId="0" fontId="12" fillId="11" borderId="0" xfId="30" applyFont="1" applyFill="1" applyAlignment="1">
      <alignment horizontal="center"/>
    </xf>
    <xf numFmtId="0" fontId="12" fillId="11" borderId="0" xfId="30" applyFont="1" applyFill="1" applyBorder="1" applyAlignment="1">
      <alignment horizontal="centerContinuous"/>
    </xf>
    <xf numFmtId="0" fontId="12" fillId="11" borderId="0" xfId="30" applyFont="1" applyFill="1" applyAlignment="1">
      <alignment horizontal="centerContinuous"/>
    </xf>
    <xf numFmtId="0" fontId="12" fillId="0" borderId="0" xfId="30" applyFont="1" applyAlignment="1">
      <alignment horizontal="left"/>
    </xf>
    <xf numFmtId="0" fontId="24" fillId="11" borderId="0" xfId="42" applyFont="1" applyFill="1"/>
    <xf numFmtId="0" fontId="12" fillId="0" borderId="0" xfId="30" applyFont="1" applyAlignment="1">
      <alignment horizontal="centerContinuous"/>
    </xf>
    <xf numFmtId="0" fontId="24" fillId="11" borderId="0" xfId="42" applyFont="1" applyFill="1" applyBorder="1"/>
    <xf numFmtId="0" fontId="12" fillId="11" borderId="0" xfId="30" applyFont="1" applyFill="1" applyBorder="1"/>
    <xf numFmtId="0" fontId="12" fillId="0" borderId="0" xfId="30" applyFont="1" applyBorder="1" applyAlignment="1">
      <alignment horizontal="left"/>
    </xf>
    <xf numFmtId="0" fontId="12" fillId="0" borderId="96" xfId="30" applyFont="1" applyBorder="1"/>
    <xf numFmtId="0" fontId="12" fillId="0" borderId="96" xfId="30" applyFont="1" applyBorder="1" applyAlignment="1">
      <alignment horizontal="left"/>
    </xf>
    <xf numFmtId="0" fontId="12" fillId="0" borderId="96" xfId="30" applyFont="1" applyBorder="1" applyAlignment="1">
      <alignment horizontal="center"/>
    </xf>
    <xf numFmtId="0" fontId="12" fillId="0" borderId="105" xfId="30" applyFont="1" applyBorder="1"/>
    <xf numFmtId="0" fontId="12" fillId="0" borderId="105" xfId="30" applyFont="1" applyBorder="1" applyAlignment="1">
      <alignment horizontal="left"/>
    </xf>
    <xf numFmtId="0" fontId="12" fillId="0" borderId="105" xfId="30" applyFont="1" applyBorder="1" applyAlignment="1">
      <alignment horizontal="center"/>
    </xf>
    <xf numFmtId="4" fontId="12" fillId="0" borderId="105" xfId="30" applyNumberFormat="1" applyFont="1" applyBorder="1" applyAlignment="1">
      <alignment horizontal="center"/>
    </xf>
    <xf numFmtId="0" fontId="12" fillId="0" borderId="106" xfId="30" applyFont="1" applyBorder="1"/>
    <xf numFmtId="0" fontId="12" fillId="0" borderId="38" xfId="30" applyFont="1" applyBorder="1" applyAlignment="1">
      <alignment horizontal="left"/>
    </xf>
    <xf numFmtId="0" fontId="12" fillId="0" borderId="107" xfId="30" applyFont="1" applyBorder="1" applyAlignment="1">
      <alignment horizontal="left"/>
    </xf>
    <xf numFmtId="0" fontId="12" fillId="0" borderId="100" xfId="30" applyFont="1" applyBorder="1"/>
    <xf numFmtId="0" fontId="12" fillId="0" borderId="101" xfId="30" applyFont="1" applyBorder="1" applyAlignment="1">
      <alignment horizontal="left"/>
    </xf>
    <xf numFmtId="0" fontId="12" fillId="0" borderId="102" xfId="30" applyFont="1" applyBorder="1" applyAlignment="1">
      <alignment horizontal="left"/>
    </xf>
    <xf numFmtId="0" fontId="12" fillId="0" borderId="99" xfId="30" applyFont="1" applyBorder="1"/>
    <xf numFmtId="0" fontId="12" fillId="0" borderId="97" xfId="30" applyFont="1" applyBorder="1"/>
    <xf numFmtId="0" fontId="12" fillId="0" borderId="84" xfId="30" applyFont="1" applyBorder="1" applyAlignment="1">
      <alignment horizontal="left"/>
    </xf>
    <xf numFmtId="0" fontId="12" fillId="0" borderId="84" xfId="30" applyFont="1" applyBorder="1"/>
    <xf numFmtId="0" fontId="12" fillId="0" borderId="107" xfId="30" applyFont="1" applyBorder="1"/>
    <xf numFmtId="0" fontId="12" fillId="0" borderId="102" xfId="30" applyFont="1" applyBorder="1"/>
    <xf numFmtId="0" fontId="12" fillId="0" borderId="0" xfId="30" applyFont="1" applyBorder="1" applyAlignment="1">
      <alignment horizontal="centerContinuous"/>
    </xf>
    <xf numFmtId="0" fontId="12" fillId="0" borderId="38" xfId="30" applyFont="1" applyBorder="1"/>
    <xf numFmtId="0" fontId="12" fillId="0" borderId="101" xfId="30" applyFont="1" applyBorder="1"/>
    <xf numFmtId="0" fontId="12" fillId="0" borderId="99" xfId="30" applyFont="1" applyBorder="1" applyAlignment="1">
      <alignment horizontal="center"/>
    </xf>
    <xf numFmtId="4" fontId="12" fillId="0" borderId="99" xfId="30" applyNumberFormat="1" applyFont="1" applyBorder="1" applyAlignment="1">
      <alignment horizontal="center"/>
    </xf>
    <xf numFmtId="0" fontId="42" fillId="0" borderId="40" xfId="0" applyFont="1" applyBorder="1"/>
    <xf numFmtId="0" fontId="42" fillId="0" borderId="0" xfId="0" applyFont="1" applyAlignment="1">
      <alignment shrinkToFit="1"/>
    </xf>
    <xf numFmtId="0" fontId="42" fillId="0" borderId="41" xfId="0" applyFont="1" applyBorder="1"/>
    <xf numFmtId="0" fontId="42" fillId="0" borderId="42" xfId="0" applyFont="1" applyBorder="1" applyAlignment="1">
      <alignment horizontal="right"/>
    </xf>
    <xf numFmtId="0" fontId="104" fillId="0" borderId="0" xfId="0" applyFont="1"/>
    <xf numFmtId="0" fontId="104" fillId="2" borderId="36" xfId="0" applyFont="1" applyFill="1" applyBorder="1" applyAlignment="1">
      <alignment horizontal="center"/>
    </xf>
    <xf numFmtId="0" fontId="104" fillId="2" borderId="36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horizontal="center"/>
    </xf>
    <xf numFmtId="0" fontId="104" fillId="2" borderId="32" xfId="0" applyFont="1" applyFill="1" applyBorder="1" applyAlignment="1">
      <alignment horizontal="center"/>
    </xf>
    <xf numFmtId="0" fontId="104" fillId="2" borderId="32" xfId="0" applyFont="1" applyFill="1" applyBorder="1" applyAlignment="1">
      <alignment horizontal="center" vertical="center" wrapText="1"/>
    </xf>
    <xf numFmtId="0" fontId="50" fillId="2" borderId="32" xfId="0" applyFont="1" applyFill="1" applyBorder="1" applyAlignment="1">
      <alignment horizontal="center"/>
    </xf>
    <xf numFmtId="0" fontId="50" fillId="2" borderId="31" xfId="0" applyFont="1" applyFill="1" applyBorder="1" applyAlignment="1">
      <alignment horizontal="center"/>
    </xf>
    <xf numFmtId="17" fontId="104" fillId="0" borderId="36" xfId="0" applyNumberFormat="1" applyFont="1" applyBorder="1" applyAlignment="1">
      <alignment horizontal="center" vertical="top" shrinkToFit="1"/>
    </xf>
    <xf numFmtId="0" fontId="104" fillId="0" borderId="36" xfId="0" applyFont="1" applyBorder="1" applyAlignment="1">
      <alignment horizontal="center" vertical="top" shrinkToFit="1"/>
    </xf>
    <xf numFmtId="0" fontId="50" fillId="11" borderId="36" xfId="0" applyFont="1" applyFill="1" applyBorder="1" applyAlignment="1">
      <alignment horizontal="center" vertical="center" wrapText="1"/>
    </xf>
    <xf numFmtId="4" fontId="104" fillId="0" borderId="36" xfId="0" applyNumberFormat="1" applyFont="1" applyBorder="1" applyAlignment="1">
      <alignment vertical="top" shrinkToFit="1"/>
    </xf>
    <xf numFmtId="0" fontId="104" fillId="0" borderId="36" xfId="0" applyNumberFormat="1" applyFont="1" applyBorder="1" applyAlignment="1">
      <alignment horizontal="center" vertical="top" shrinkToFit="1"/>
    </xf>
    <xf numFmtId="0" fontId="104" fillId="0" borderId="36" xfId="0" applyNumberFormat="1" applyFont="1" applyBorder="1" applyAlignment="1">
      <alignment vertical="top" shrinkToFit="1"/>
    </xf>
    <xf numFmtId="17" fontId="104" fillId="0" borderId="43" xfId="0" applyNumberFormat="1" applyFont="1" applyBorder="1" applyAlignment="1">
      <alignment horizontal="center" vertical="top" shrinkToFit="1"/>
    </xf>
    <xf numFmtId="0" fontId="104" fillId="0" borderId="43" xfId="0" applyFont="1" applyBorder="1" applyAlignment="1">
      <alignment horizontal="center" vertical="top" shrinkToFit="1"/>
    </xf>
    <xf numFmtId="9" fontId="50" fillId="11" borderId="43" xfId="41" applyFont="1" applyFill="1" applyBorder="1" applyAlignment="1">
      <alignment horizontal="center" vertical="center" wrapText="1"/>
    </xf>
    <xf numFmtId="4" fontId="104" fillId="0" borderId="43" xfId="0" applyNumberFormat="1" applyFont="1" applyBorder="1" applyAlignment="1">
      <alignment vertical="top" shrinkToFit="1"/>
    </xf>
    <xf numFmtId="0" fontId="104" fillId="0" borderId="43" xfId="0" applyNumberFormat="1" applyFont="1" applyBorder="1" applyAlignment="1">
      <alignment horizontal="center" vertical="top" shrinkToFit="1"/>
    </xf>
    <xf numFmtId="0" fontId="104" fillId="0" borderId="43" xfId="0" applyNumberFormat="1" applyFont="1" applyBorder="1" applyAlignment="1">
      <alignment vertical="top" shrinkToFit="1"/>
    </xf>
    <xf numFmtId="17" fontId="104" fillId="0" borderId="32" xfId="0" applyNumberFormat="1" applyFont="1" applyBorder="1" applyAlignment="1">
      <alignment horizontal="center" vertical="top" shrinkToFit="1"/>
    </xf>
    <xf numFmtId="0" fontId="104" fillId="0" borderId="32" xfId="0" applyFont="1" applyBorder="1" applyAlignment="1">
      <alignment horizontal="center" vertical="top" shrinkToFit="1"/>
    </xf>
    <xf numFmtId="0" fontId="50" fillId="0" borderId="32" xfId="0" applyFont="1" applyBorder="1" applyAlignment="1">
      <alignment horizontal="center" vertical="top"/>
    </xf>
    <xf numFmtId="4" fontId="104" fillId="0" borderId="32" xfId="0" applyNumberFormat="1" applyFont="1" applyBorder="1" applyAlignment="1">
      <alignment vertical="top" shrinkToFit="1"/>
    </xf>
    <xf numFmtId="0" fontId="104" fillId="0" borderId="32" xfId="0" applyNumberFormat="1" applyFont="1" applyBorder="1" applyAlignment="1">
      <alignment horizontal="center" vertical="top" shrinkToFit="1"/>
    </xf>
    <xf numFmtId="0" fontId="104" fillId="0" borderId="32" xfId="0" applyNumberFormat="1" applyFont="1" applyBorder="1" applyAlignment="1">
      <alignment vertical="top" shrinkToFit="1"/>
    </xf>
    <xf numFmtId="0" fontId="24" fillId="3" borderId="0" xfId="28" applyFont="1" applyFill="1"/>
    <xf numFmtId="0" fontId="12" fillId="3" borderId="0" xfId="28" applyFont="1" applyFill="1"/>
    <xf numFmtId="0" fontId="12" fillId="0" borderId="0" xfId="28" applyFont="1" applyFill="1" applyBorder="1"/>
    <xf numFmtId="0" fontId="12" fillId="0" borderId="0" xfId="28" applyFont="1" applyFill="1"/>
    <xf numFmtId="0" fontId="12" fillId="14" borderId="31" xfId="28" applyFont="1" applyFill="1" applyBorder="1" applyAlignment="1">
      <alignment horizontal="center" vertical="center" wrapText="1"/>
    </xf>
    <xf numFmtId="0" fontId="12" fillId="14" borderId="31" xfId="28" applyFont="1" applyFill="1" applyBorder="1" applyAlignment="1">
      <alignment horizontal="center" vertical="center"/>
    </xf>
    <xf numFmtId="0" fontId="12" fillId="3" borderId="19" xfId="28" applyFont="1" applyFill="1" applyBorder="1"/>
    <xf numFmtId="0" fontId="12" fillId="3" borderId="14" xfId="28" applyFont="1" applyFill="1" applyBorder="1"/>
    <xf numFmtId="0" fontId="12" fillId="3" borderId="15" xfId="28" applyFont="1" applyFill="1" applyBorder="1"/>
    <xf numFmtId="0" fontId="12" fillId="3" borderId="16" xfId="28" applyFont="1" applyFill="1" applyBorder="1"/>
    <xf numFmtId="0" fontId="12" fillId="3" borderId="0" xfId="28" applyFont="1" applyFill="1" applyBorder="1"/>
    <xf numFmtId="0" fontId="12" fillId="3" borderId="57" xfId="28" applyFont="1" applyFill="1" applyBorder="1"/>
    <xf numFmtId="0" fontId="12" fillId="3" borderId="41" xfId="28" applyFont="1" applyFill="1" applyBorder="1" applyAlignment="1"/>
    <xf numFmtId="0" fontId="12" fillId="3" borderId="47" xfId="28" applyFont="1" applyFill="1" applyBorder="1" applyAlignment="1"/>
    <xf numFmtId="0" fontId="12" fillId="3" borderId="17" xfId="28" applyFont="1" applyFill="1" applyBorder="1"/>
    <xf numFmtId="0" fontId="12" fillId="3" borderId="18" xfId="28" applyFont="1" applyFill="1" applyBorder="1"/>
    <xf numFmtId="0" fontId="12" fillId="3" borderId="20" xfId="28" applyFont="1" applyFill="1" applyBorder="1"/>
    <xf numFmtId="0" fontId="12" fillId="3" borderId="0" xfId="28" applyFont="1" applyFill="1" applyBorder="1" applyAlignment="1">
      <alignment horizontal="center" vertical="top" shrinkToFit="1"/>
    </xf>
    <xf numFmtId="0" fontId="12" fillId="3" borderId="0" xfId="28" applyFont="1" applyFill="1" applyBorder="1" applyAlignment="1">
      <alignment horizontal="left" vertical="top" wrapText="1"/>
    </xf>
    <xf numFmtId="0" fontId="12" fillId="0" borderId="0" xfId="28" applyFont="1" applyFill="1" applyBorder="1" applyAlignment="1">
      <alignment horizontal="center" vertical="top" wrapText="1"/>
    </xf>
    <xf numFmtId="0" fontId="12" fillId="3" borderId="2" xfId="28" applyFont="1" applyFill="1" applyBorder="1"/>
    <xf numFmtId="0" fontId="12" fillId="0" borderId="18" xfId="28" applyFont="1" applyFill="1" applyBorder="1"/>
    <xf numFmtId="0" fontId="12" fillId="3" borderId="0" xfId="28" applyFont="1" applyFill="1" applyAlignment="1"/>
    <xf numFmtId="0" fontId="12" fillId="3" borderId="0" xfId="28" applyFont="1" applyFill="1" applyAlignment="1">
      <alignment horizontal="center" shrinkToFit="1"/>
    </xf>
    <xf numFmtId="0" fontId="12" fillId="3" borderId="0" xfId="28" applyFont="1" applyFill="1" applyAlignment="1">
      <alignment horizontal="center"/>
    </xf>
    <xf numFmtId="0" fontId="44" fillId="3" borderId="0" xfId="28" applyFont="1" applyFill="1"/>
    <xf numFmtId="0" fontId="44" fillId="14" borderId="31" xfId="28" applyFont="1" applyFill="1" applyBorder="1" applyAlignment="1">
      <alignment horizontal="center" vertical="center" wrapText="1"/>
    </xf>
    <xf numFmtId="0" fontId="44" fillId="14" borderId="31" xfId="0" applyFont="1" applyFill="1" applyBorder="1" applyAlignment="1">
      <alignment horizontal="center" vertical="center" wrapText="1"/>
    </xf>
    <xf numFmtId="0" fontId="44" fillId="14" borderId="31" xfId="28" applyFont="1" applyFill="1" applyBorder="1" applyAlignment="1">
      <alignment horizontal="center" vertical="center"/>
    </xf>
    <xf numFmtId="0" fontId="44" fillId="3" borderId="19" xfId="28" applyFont="1" applyFill="1" applyBorder="1"/>
    <xf numFmtId="0" fontId="44" fillId="3" borderId="14" xfId="28" applyFont="1" applyFill="1" applyBorder="1"/>
    <xf numFmtId="0" fontId="44" fillId="3" borderId="15" xfId="28" applyFont="1" applyFill="1" applyBorder="1"/>
    <xf numFmtId="0" fontId="44" fillId="3" borderId="16" xfId="28" applyFont="1" applyFill="1" applyBorder="1"/>
    <xf numFmtId="0" fontId="44" fillId="3" borderId="0" xfId="28" applyFont="1" applyFill="1" applyBorder="1"/>
    <xf numFmtId="0" fontId="44" fillId="3" borderId="57" xfId="28" applyFont="1" applyFill="1" applyBorder="1"/>
    <xf numFmtId="0" fontId="44" fillId="3" borderId="41" xfId="28" applyFont="1" applyFill="1" applyBorder="1" applyAlignment="1"/>
    <xf numFmtId="0" fontId="44" fillId="3" borderId="47" xfId="28" applyFont="1" applyFill="1" applyBorder="1" applyAlignment="1"/>
    <xf numFmtId="0" fontId="44" fillId="3" borderId="17" xfId="28" applyFont="1" applyFill="1" applyBorder="1"/>
    <xf numFmtId="0" fontId="44" fillId="3" borderId="18" xfId="28" applyFont="1" applyFill="1" applyBorder="1"/>
    <xf numFmtId="0" fontId="44" fillId="3" borderId="20" xfId="28" applyFont="1" applyFill="1" applyBorder="1"/>
    <xf numFmtId="0" fontId="44" fillId="3" borderId="2" xfId="28" applyFont="1" applyFill="1" applyBorder="1"/>
    <xf numFmtId="0" fontId="44" fillId="0" borderId="18" xfId="28" applyFont="1" applyFill="1" applyBorder="1"/>
    <xf numFmtId="0" fontId="24" fillId="0" borderId="0" xfId="0" applyFont="1" applyAlignment="1"/>
    <xf numFmtId="0" fontId="12" fillId="0" borderId="0" xfId="0" applyFont="1" applyAlignment="1">
      <alignment shrinkToFit="1"/>
    </xf>
    <xf numFmtId="0" fontId="12" fillId="0" borderId="0" xfId="0" applyFont="1" applyAlignment="1">
      <alignment horizontal="centerContinuous" shrinkToFit="1"/>
    </xf>
    <xf numFmtId="0" fontId="24" fillId="12" borderId="36" xfId="0" applyFont="1" applyFill="1" applyBorder="1" applyAlignment="1">
      <alignment vertical="center" shrinkToFit="1"/>
    </xf>
    <xf numFmtId="0" fontId="24" fillId="12" borderId="43" xfId="0" applyFont="1" applyFill="1" applyBorder="1" applyAlignment="1">
      <alignment horizontal="center" vertical="center" shrinkToFit="1"/>
    </xf>
    <xf numFmtId="0" fontId="24" fillId="12" borderId="32" xfId="0" applyFont="1" applyFill="1" applyBorder="1" applyAlignment="1">
      <alignment vertical="center" shrinkToFit="1"/>
    </xf>
    <xf numFmtId="0" fontId="12" fillId="0" borderId="31" xfId="0" applyFont="1" applyBorder="1" applyAlignment="1">
      <alignment horizontal="center" shrinkToFit="1"/>
    </xf>
    <xf numFmtId="200" fontId="12" fillId="0" borderId="31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 shrinkToFit="1"/>
    </xf>
    <xf numFmtId="0" fontId="12" fillId="0" borderId="35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5" xfId="0" applyFont="1" applyBorder="1" applyAlignment="1">
      <alignment horizontal="center" shrinkToFit="1"/>
    </xf>
    <xf numFmtId="0" fontId="12" fillId="0" borderId="31" xfId="0" applyFont="1" applyBorder="1" applyAlignment="1"/>
    <xf numFmtId="0" fontId="12" fillId="14" borderId="35" xfId="0" applyFont="1" applyFill="1" applyBorder="1" applyAlignment="1">
      <alignment horizontal="centerContinuous" shrinkToFit="1"/>
    </xf>
    <xf numFmtId="0" fontId="16" fillId="12" borderId="14" xfId="0" applyFont="1" applyFill="1" applyBorder="1" applyAlignment="1"/>
    <xf numFmtId="0" fontId="16" fillId="12" borderId="0" xfId="0" applyFont="1" applyFill="1" applyBorder="1" applyAlignment="1"/>
    <xf numFmtId="0" fontId="12" fillId="12" borderId="18" xfId="0" applyFont="1" applyFill="1" applyBorder="1" applyAlignment="1">
      <alignment shrinkToFit="1"/>
    </xf>
    <xf numFmtId="0" fontId="55" fillId="0" borderId="0" xfId="0" applyFont="1" applyAlignment="1"/>
    <xf numFmtId="0" fontId="10" fillId="14" borderId="36" xfId="0" applyFont="1" applyFill="1" applyBorder="1" applyAlignment="1">
      <alignment vertical="center" wrapText="1"/>
    </xf>
    <xf numFmtId="0" fontId="10" fillId="14" borderId="31" xfId="0" applyFont="1" applyFill="1" applyBorder="1" applyAlignment="1">
      <alignment horizontal="centerContinuous"/>
    </xf>
    <xf numFmtId="0" fontId="10" fillId="14" borderId="36" xfId="0" applyFont="1" applyFill="1" applyBorder="1" applyAlignment="1">
      <alignment horizontal="centerContinuous"/>
    </xf>
    <xf numFmtId="0" fontId="16" fillId="14" borderId="36" xfId="0" applyFont="1" applyFill="1" applyBorder="1" applyAlignment="1">
      <alignment vertical="center" wrapText="1"/>
    </xf>
    <xf numFmtId="0" fontId="10" fillId="14" borderId="43" xfId="0" applyFont="1" applyFill="1" applyBorder="1" applyAlignment="1">
      <alignment horizontal="center" vertical="center" wrapText="1"/>
    </xf>
    <xf numFmtId="0" fontId="10" fillId="14" borderId="36" xfId="0" applyFont="1" applyFill="1" applyBorder="1" applyAlignment="1">
      <alignment horizontal="center"/>
    </xf>
    <xf numFmtId="0" fontId="16" fillId="14" borderId="36" xfId="0" applyFont="1" applyFill="1" applyBorder="1" applyAlignment="1">
      <alignment horizontal="center"/>
    </xf>
    <xf numFmtId="0" fontId="16" fillId="14" borderId="43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vertical="center" wrapText="1"/>
    </xf>
    <xf numFmtId="0" fontId="10" fillId="14" borderId="32" xfId="0" applyFont="1" applyFill="1" applyBorder="1" applyAlignment="1">
      <alignment horizontal="center"/>
    </xf>
    <xf numFmtId="0" fontId="16" fillId="14" borderId="32" xfId="0" applyFont="1" applyFill="1" applyBorder="1" applyAlignment="1">
      <alignment horizontal="center"/>
    </xf>
    <xf numFmtId="0" fontId="16" fillId="14" borderId="32" xfId="0" applyFont="1" applyFill="1" applyBorder="1" applyAlignment="1">
      <alignment horizontal="center" vertical="center" wrapText="1"/>
    </xf>
    <xf numFmtId="0" fontId="57" fillId="14" borderId="31" xfId="0" applyFont="1" applyFill="1" applyBorder="1" applyAlignment="1">
      <alignment horizontal="centerContinuous"/>
    </xf>
    <xf numFmtId="4" fontId="57" fillId="14" borderId="31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left"/>
    </xf>
    <xf numFmtId="0" fontId="12" fillId="0" borderId="26" xfId="0" applyFont="1" applyFill="1" applyBorder="1"/>
    <xf numFmtId="0" fontId="12" fillId="0" borderId="27" xfId="0" applyFont="1" applyFill="1" applyBorder="1"/>
    <xf numFmtId="0" fontId="12" fillId="0" borderId="28" xfId="0" applyFont="1" applyFill="1" applyBorder="1"/>
    <xf numFmtId="0" fontId="12" fillId="0" borderId="29" xfId="0" applyFont="1" applyFill="1" applyBorder="1"/>
    <xf numFmtId="0" fontId="35" fillId="0" borderId="0" xfId="0" applyFont="1" applyFill="1" applyBorder="1" applyAlignment="1"/>
    <xf numFmtId="0" fontId="35" fillId="0" borderId="29" xfId="0" applyFont="1" applyFill="1" applyBorder="1" applyAlignment="1"/>
    <xf numFmtId="0" fontId="12" fillId="0" borderId="30" xfId="0" applyFont="1" applyFill="1" applyBorder="1"/>
    <xf numFmtId="0" fontId="24" fillId="0" borderId="0" xfId="0" applyFont="1" applyFill="1" applyAlignment="1">
      <alignment horizontal="centerContinuous"/>
    </xf>
    <xf numFmtId="0" fontId="12" fillId="0" borderId="0" xfId="0" applyFont="1" applyFill="1" applyAlignment="1">
      <alignment horizontal="centerContinuous"/>
    </xf>
    <xf numFmtId="0" fontId="12" fillId="11" borderId="0" xfId="0" applyFont="1" applyFill="1" applyBorder="1"/>
    <xf numFmtId="0" fontId="12" fillId="11" borderId="26" xfId="0" applyFont="1" applyFill="1" applyBorder="1"/>
    <xf numFmtId="0" fontId="12" fillId="11" borderId="27" xfId="0" applyFont="1" applyFill="1" applyBorder="1"/>
    <xf numFmtId="0" fontId="12" fillId="11" borderId="28" xfId="0" applyFont="1" applyFill="1" applyBorder="1"/>
    <xf numFmtId="0" fontId="12" fillId="11" borderId="0" xfId="0" applyFont="1" applyFill="1"/>
    <xf numFmtId="0" fontId="12" fillId="11" borderId="29" xfId="0" applyFont="1" applyFill="1" applyBorder="1"/>
    <xf numFmtId="0" fontId="12" fillId="11" borderId="11" xfId="0" applyFont="1" applyFill="1" applyBorder="1"/>
    <xf numFmtId="0" fontId="24" fillId="11" borderId="0" xfId="0" applyFont="1" applyFill="1" applyBorder="1" applyAlignment="1"/>
    <xf numFmtId="0" fontId="24" fillId="11" borderId="29" xfId="0" applyFont="1" applyFill="1" applyBorder="1" applyAlignment="1"/>
    <xf numFmtId="0" fontId="12" fillId="11" borderId="30" xfId="0" applyFont="1" applyFill="1" applyBorder="1"/>
    <xf numFmtId="0" fontId="12" fillId="11" borderId="94" xfId="0" applyFont="1" applyFill="1" applyBorder="1"/>
    <xf numFmtId="0" fontId="12" fillId="11" borderId="13" xfId="0" applyFont="1" applyFill="1" applyBorder="1"/>
    <xf numFmtId="0" fontId="12" fillId="11" borderId="0" xfId="0" applyFont="1" applyFill="1" applyAlignment="1"/>
    <xf numFmtId="0" fontId="24" fillId="11" borderId="0" xfId="30" applyFont="1" applyFill="1" applyAlignment="1">
      <alignment horizontal="left"/>
    </xf>
    <xf numFmtId="0" fontId="105" fillId="11" borderId="0" xfId="30" applyFont="1" applyFill="1"/>
    <xf numFmtId="0" fontId="31" fillId="11" borderId="0" xfId="30" applyFont="1" applyFill="1" applyAlignment="1">
      <alignment horizontal="center"/>
    </xf>
    <xf numFmtId="0" fontId="106" fillId="11" borderId="0" xfId="30" applyFont="1" applyFill="1" applyAlignment="1">
      <alignment horizontal="left"/>
    </xf>
    <xf numFmtId="199" fontId="31" fillId="11" borderId="0" xfId="30" applyNumberFormat="1" applyFont="1" applyFill="1"/>
    <xf numFmtId="4" fontId="31" fillId="11" borderId="0" xfId="30" applyNumberFormat="1" applyFont="1" applyFill="1" applyAlignment="1">
      <alignment horizontal="center"/>
    </xf>
    <xf numFmtId="0" fontId="107" fillId="11" borderId="0" xfId="30" applyFont="1" applyFill="1"/>
    <xf numFmtId="189" fontId="25" fillId="0" borderId="31" xfId="39" applyNumberFormat="1" applyFont="1" applyFill="1" applyBorder="1" applyAlignment="1">
      <alignment horizontal="center"/>
    </xf>
    <xf numFmtId="0" fontId="12" fillId="2" borderId="31" xfId="30" applyFont="1" applyFill="1" applyBorder="1" applyAlignment="1">
      <alignment horizontal="center" shrinkToFit="1"/>
    </xf>
    <xf numFmtId="0" fontId="12" fillId="5" borderId="31" xfId="30" applyFont="1" applyFill="1" applyBorder="1" applyAlignment="1">
      <alignment horizontal="center" shrinkToFit="1"/>
    </xf>
    <xf numFmtId="43" fontId="12" fillId="5" borderId="31" xfId="39" applyFont="1" applyFill="1" applyBorder="1" applyAlignment="1">
      <alignment horizontal="center" shrinkToFit="1"/>
    </xf>
    <xf numFmtId="0" fontId="44" fillId="0" borderId="26" xfId="0" applyFont="1" applyFill="1" applyBorder="1"/>
    <xf numFmtId="0" fontId="44" fillId="0" borderId="27" xfId="0" applyFont="1" applyFill="1" applyBorder="1"/>
    <xf numFmtId="0" fontId="44" fillId="0" borderId="28" xfId="0" applyFont="1" applyFill="1" applyBorder="1"/>
    <xf numFmtId="0" fontId="44" fillId="0" borderId="29" xfId="0" applyFont="1" applyFill="1" applyBorder="1"/>
    <xf numFmtId="0" fontId="44" fillId="0" borderId="11" xfId="0" applyFont="1" applyFill="1" applyBorder="1"/>
    <xf numFmtId="0" fontId="44" fillId="0" borderId="30" xfId="0" applyFont="1" applyFill="1" applyBorder="1"/>
    <xf numFmtId="0" fontId="44" fillId="0" borderId="12" xfId="0" applyFont="1" applyFill="1" applyBorder="1"/>
    <xf numFmtId="0" fontId="44" fillId="0" borderId="13" xfId="0" applyFont="1" applyFill="1" applyBorder="1"/>
    <xf numFmtId="0" fontId="70" fillId="0" borderId="0" xfId="0" applyFont="1" applyFill="1" applyAlignment="1">
      <alignment horizontal="centerContinuous"/>
    </xf>
    <xf numFmtId="0" fontId="44" fillId="0" borderId="0" xfId="0" applyFont="1" applyFill="1" applyBorder="1" applyAlignment="1">
      <alignment horizontal="centerContinuous"/>
    </xf>
    <xf numFmtId="0" fontId="44" fillId="0" borderId="0" xfId="0" applyFont="1" applyFill="1" applyAlignment="1">
      <alignment horizontal="centerContinuous"/>
    </xf>
    <xf numFmtId="0" fontId="25" fillId="0" borderId="0" xfId="0" applyFont="1" applyFill="1"/>
    <xf numFmtId="0" fontId="42" fillId="0" borderId="26" xfId="0" applyFont="1" applyFill="1" applyBorder="1"/>
    <xf numFmtId="0" fontId="42" fillId="0" borderId="27" xfId="0" applyFont="1" applyFill="1" applyBorder="1"/>
    <xf numFmtId="0" fontId="42" fillId="0" borderId="28" xfId="0" applyFont="1" applyFill="1" applyBorder="1"/>
    <xf numFmtId="0" fontId="42" fillId="0" borderId="29" xfId="0" applyFont="1" applyFill="1" applyBorder="1"/>
    <xf numFmtId="0" fontId="108" fillId="0" borderId="0" xfId="0" applyFont="1" applyFill="1" applyBorder="1" applyAlignment="1">
      <alignment horizontal="centerContinuous"/>
    </xf>
    <xf numFmtId="0" fontId="42" fillId="0" borderId="30" xfId="0" applyFont="1" applyFill="1" applyBorder="1"/>
    <xf numFmtId="0" fontId="42" fillId="0" borderId="12" xfId="0" applyFont="1" applyFill="1" applyBorder="1"/>
    <xf numFmtId="0" fontId="42" fillId="0" borderId="13" xfId="0" applyFont="1" applyFill="1" applyBorder="1"/>
    <xf numFmtId="0" fontId="25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27" fillId="14" borderId="36" xfId="0" applyFont="1" applyFill="1" applyBorder="1" applyAlignment="1">
      <alignment horizontal="center"/>
    </xf>
    <xf numFmtId="0" fontId="27" fillId="14" borderId="32" xfId="0" applyFont="1" applyFill="1" applyBorder="1" applyAlignment="1">
      <alignment horizontal="center"/>
    </xf>
    <xf numFmtId="0" fontId="12" fillId="7" borderId="31" xfId="0" applyFont="1" applyFill="1" applyBorder="1" applyAlignment="1">
      <alignment horizontal="center"/>
    </xf>
    <xf numFmtId="17" fontId="16" fillId="0" borderId="31" xfId="0" applyNumberFormat="1" applyFont="1" applyFill="1" applyBorder="1" applyAlignment="1">
      <alignment horizontal="center"/>
    </xf>
    <xf numFmtId="4" fontId="16" fillId="0" borderId="31" xfId="0" applyNumberFormat="1" applyFont="1" applyFill="1" applyBorder="1" applyAlignment="1">
      <alignment horizontal="center"/>
    </xf>
    <xf numFmtId="4" fontId="16" fillId="0" borderId="34" xfId="0" applyNumberFormat="1" applyFont="1" applyFill="1" applyBorder="1" applyAlignment="1">
      <alignment horizontal="centerContinuous"/>
    </xf>
    <xf numFmtId="4" fontId="16" fillId="0" borderId="33" xfId="0" applyNumberFormat="1" applyFont="1" applyFill="1" applyBorder="1" applyAlignment="1">
      <alignment horizontal="centerContinuous"/>
    </xf>
    <xf numFmtId="4" fontId="16" fillId="0" borderId="31" xfId="1" applyNumberFormat="1" applyFont="1" applyFill="1" applyBorder="1" applyAlignment="1">
      <alignment horizontal="center"/>
    </xf>
    <xf numFmtId="4" fontId="16" fillId="0" borderId="35" xfId="0" applyNumberFormat="1" applyFont="1" applyFill="1" applyBorder="1" applyAlignment="1">
      <alignment horizontal="centerContinuous"/>
    </xf>
    <xf numFmtId="17" fontId="16" fillId="7" borderId="31" xfId="0" applyNumberFormat="1" applyFont="1" applyFill="1" applyBorder="1" applyAlignment="1">
      <alignment horizontal="center"/>
    </xf>
    <xf numFmtId="4" fontId="12" fillId="0" borderId="31" xfId="0" applyNumberFormat="1" applyFont="1" applyFill="1" applyBorder="1" applyAlignment="1">
      <alignment horizontal="center"/>
    </xf>
    <xf numFmtId="0" fontId="27" fillId="14" borderId="31" xfId="0" applyFont="1" applyFill="1" applyBorder="1" applyAlignment="1">
      <alignment horizontal="center"/>
    </xf>
    <xf numFmtId="4" fontId="16" fillId="14" borderId="31" xfId="0" applyNumberFormat="1" applyFont="1" applyFill="1" applyBorder="1" applyAlignment="1">
      <alignment horizontal="center"/>
    </xf>
    <xf numFmtId="4" fontId="29" fillId="0" borderId="31" xfId="1" applyNumberFormat="1" applyFont="1" applyFill="1" applyBorder="1" applyAlignment="1">
      <alignment horizontal="centerContinuous"/>
    </xf>
    <xf numFmtId="4" fontId="29" fillId="0" borderId="31" xfId="1" applyNumberFormat="1" applyFont="1" applyFill="1" applyBorder="1" applyAlignment="1">
      <alignment horizontal="center"/>
    </xf>
    <xf numFmtId="2" fontId="16" fillId="14" borderId="31" xfId="0" applyNumberFormat="1" applyFont="1" applyFill="1" applyBorder="1" applyAlignment="1">
      <alignment horizontal="centerContinuous"/>
    </xf>
    <xf numFmtId="4" fontId="29" fillId="0" borderId="31" xfId="0" applyNumberFormat="1" applyFont="1" applyFill="1" applyBorder="1" applyAlignment="1">
      <alignment horizontal="centerContinuous"/>
    </xf>
    <xf numFmtId="0" fontId="52" fillId="0" borderId="0" xfId="0" applyFont="1" applyFill="1" applyBorder="1" applyAlignment="1">
      <alignment horizontal="center" vertical="top"/>
    </xf>
    <xf numFmtId="0" fontId="13" fillId="0" borderId="40" xfId="0" applyFont="1" applyBorder="1" applyAlignment="1">
      <alignment horizontal="left"/>
    </xf>
    <xf numFmtId="0" fontId="27" fillId="0" borderId="0" xfId="0" applyFont="1" applyAlignment="1">
      <alignment horizontal="center" shrinkToFit="1"/>
    </xf>
    <xf numFmtId="0" fontId="13" fillId="0" borderId="37" xfId="0" applyFont="1" applyBorder="1" applyAlignment="1">
      <alignment horizontal="center"/>
    </xf>
    <xf numFmtId="0" fontId="16" fillId="0" borderId="40" xfId="0" applyFont="1" applyBorder="1"/>
    <xf numFmtId="0" fontId="13" fillId="0" borderId="0" xfId="0" applyFont="1" applyFill="1" applyBorder="1" applyAlignment="1">
      <alignment horizontal="centerContinuous" vertical="center" wrapText="1"/>
    </xf>
    <xf numFmtId="0" fontId="13" fillId="0" borderId="0" xfId="0" applyFont="1" applyAlignment="1">
      <alignment horizontal="centerContinuous" wrapText="1"/>
    </xf>
    <xf numFmtId="4" fontId="13" fillId="0" borderId="31" xfId="0" applyNumberFormat="1" applyFont="1" applyFill="1" applyBorder="1" applyAlignment="1">
      <alignment horizontal="center"/>
    </xf>
    <xf numFmtId="4" fontId="10" fillId="2" borderId="31" xfId="0" applyNumberFormat="1" applyFont="1" applyFill="1" applyBorder="1" applyAlignment="1">
      <alignment horizontal="center"/>
    </xf>
    <xf numFmtId="0" fontId="57" fillId="0" borderId="0" xfId="0" applyFont="1" applyAlignment="1">
      <alignment horizontal="right"/>
    </xf>
    <xf numFmtId="0" fontId="57" fillId="0" borderId="0" xfId="0" applyFont="1" applyAlignment="1">
      <alignment horizontal="left" shrinkToFit="1"/>
    </xf>
    <xf numFmtId="0" fontId="10" fillId="0" borderId="40" xfId="0" applyFont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center"/>
    </xf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44" fillId="11" borderId="31" xfId="0" applyFont="1" applyFill="1" applyBorder="1" applyAlignment="1">
      <alignment horizontal="center"/>
    </xf>
    <xf numFmtId="0" fontId="42" fillId="3" borderId="0" xfId="0" applyFont="1" applyFill="1" applyBorder="1" applyAlignment="1">
      <alignment horizontal="center"/>
    </xf>
    <xf numFmtId="4" fontId="10" fillId="3" borderId="0" xfId="0" applyNumberFormat="1" applyFont="1" applyFill="1" applyBorder="1" applyAlignment="1">
      <alignment horizontal="center"/>
    </xf>
    <xf numFmtId="4" fontId="14" fillId="3" borderId="0" xfId="0" applyNumberFormat="1" applyFont="1" applyFill="1" applyBorder="1" applyAlignment="1">
      <alignment horizontal="center"/>
    </xf>
    <xf numFmtId="0" fontId="76" fillId="0" borderId="0" xfId="0" applyFont="1"/>
    <xf numFmtId="0" fontId="56" fillId="3" borderId="0" xfId="0" applyFont="1" applyFill="1" applyBorder="1"/>
    <xf numFmtId="0" fontId="76" fillId="0" borderId="0" xfId="0" applyFont="1" applyFill="1" applyBorder="1" applyAlignment="1">
      <alignment horizontal="center" vertical="top"/>
    </xf>
    <xf numFmtId="0" fontId="82" fillId="0" borderId="0" xfId="0" applyFont="1"/>
    <xf numFmtId="0" fontId="70" fillId="4" borderId="36" xfId="0" applyFont="1" applyFill="1" applyBorder="1" applyAlignment="1">
      <alignment horizontal="center" vertical="center"/>
    </xf>
    <xf numFmtId="0" fontId="70" fillId="4" borderId="31" xfId="0" applyFont="1" applyFill="1" applyBorder="1" applyAlignment="1">
      <alignment horizontal="centerContinuous" vertical="center"/>
    </xf>
    <xf numFmtId="0" fontId="70" fillId="4" borderId="34" xfId="0" applyFont="1" applyFill="1" applyBorder="1" applyAlignment="1">
      <alignment horizontal="centerContinuous"/>
    </xf>
    <xf numFmtId="0" fontId="70" fillId="4" borderId="35" xfId="0" applyFont="1" applyFill="1" applyBorder="1" applyAlignment="1">
      <alignment horizontal="centerContinuous"/>
    </xf>
    <xf numFmtId="0" fontId="70" fillId="4" borderId="33" xfId="0" applyFont="1" applyFill="1" applyBorder="1" applyAlignment="1">
      <alignment horizontal="centerContinuous"/>
    </xf>
    <xf numFmtId="0" fontId="70" fillId="4" borderId="32" xfId="0" applyFont="1" applyFill="1" applyBorder="1" applyAlignment="1">
      <alignment vertical="center"/>
    </xf>
    <xf numFmtId="0" fontId="70" fillId="4" borderId="31" xfId="0" applyFont="1" applyFill="1" applyBorder="1" applyAlignment="1">
      <alignment horizontal="center"/>
    </xf>
    <xf numFmtId="0" fontId="70" fillId="4" borderId="32" xfId="0" applyFont="1" applyFill="1" applyBorder="1" applyAlignment="1">
      <alignment horizontal="center"/>
    </xf>
    <xf numFmtId="0" fontId="70" fillId="4" borderId="32" xfId="0" applyFont="1" applyFill="1" applyBorder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4" fillId="0" borderId="31" xfId="0" applyFont="1" applyBorder="1" applyAlignment="1">
      <alignment horizontal="center"/>
    </xf>
    <xf numFmtId="4" fontId="44" fillId="0" borderId="31" xfId="0" applyNumberFormat="1" applyFont="1" applyBorder="1" applyAlignment="1">
      <alignment horizontal="center"/>
    </xf>
    <xf numFmtId="2" fontId="44" fillId="0" borderId="31" xfId="0" applyNumberFormat="1" applyFont="1" applyBorder="1" applyAlignment="1">
      <alignment horizontal="center" vertical="top" wrapText="1"/>
    </xf>
    <xf numFmtId="2" fontId="44" fillId="0" borderId="31" xfId="0" applyNumberFormat="1" applyFont="1" applyBorder="1" applyAlignment="1">
      <alignment shrinkToFit="1"/>
    </xf>
    <xf numFmtId="4" fontId="44" fillId="0" borderId="0" xfId="0" applyNumberFormat="1" applyFont="1" applyBorder="1" applyAlignment="1">
      <alignment shrinkToFit="1"/>
    </xf>
    <xf numFmtId="2" fontId="44" fillId="0" borderId="0" xfId="0" applyNumberFormat="1" applyFont="1"/>
    <xf numFmtId="189" fontId="44" fillId="0" borderId="31" xfId="23" applyNumberFormat="1" applyFont="1" applyFill="1" applyBorder="1" applyAlignment="1">
      <alignment horizontal="center"/>
    </xf>
    <xf numFmtId="0" fontId="44" fillId="0" borderId="31" xfId="0" applyFont="1" applyBorder="1" applyAlignment="1">
      <alignment shrinkToFit="1"/>
    </xf>
    <xf numFmtId="0" fontId="44" fillId="4" borderId="58" xfId="0" applyFont="1" applyFill="1" applyBorder="1" applyAlignment="1">
      <alignment horizontal="center"/>
    </xf>
    <xf numFmtId="189" fontId="44" fillId="4" borderId="31" xfId="23" applyNumberFormat="1" applyFont="1" applyFill="1" applyBorder="1" applyAlignment="1">
      <alignment horizontal="center"/>
    </xf>
    <xf numFmtId="189" fontId="44" fillId="4" borderId="34" xfId="1" applyNumberFormat="1" applyFont="1" applyFill="1" applyBorder="1" applyAlignment="1">
      <alignment horizontal="center"/>
    </xf>
    <xf numFmtId="0" fontId="44" fillId="4" borderId="33" xfId="0" applyFont="1" applyFill="1" applyBorder="1" applyAlignment="1">
      <alignment shrinkToFit="1"/>
    </xf>
    <xf numFmtId="43" fontId="44" fillId="0" borderId="0" xfId="1" applyFont="1" applyBorder="1"/>
    <xf numFmtId="2" fontId="44" fillId="4" borderId="31" xfId="0" applyNumberFormat="1" applyFont="1" applyFill="1" applyBorder="1" applyAlignment="1">
      <alignment horizontal="center" vertical="top" wrapText="1"/>
    </xf>
    <xf numFmtId="0" fontId="109" fillId="0" borderId="0" xfId="0" applyFont="1"/>
    <xf numFmtId="4" fontId="44" fillId="0" borderId="0" xfId="0" applyNumberFormat="1" applyFont="1"/>
    <xf numFmtId="189" fontId="44" fillId="0" borderId="0" xfId="0" applyNumberFormat="1" applyFont="1"/>
    <xf numFmtId="4" fontId="44" fillId="0" borderId="0" xfId="0" applyNumberFormat="1" applyFont="1" applyBorder="1"/>
    <xf numFmtId="0" fontId="55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shrinkToFit="1"/>
    </xf>
    <xf numFmtId="0" fontId="11" fillId="0" borderId="0" xfId="0" applyFont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10" fillId="2" borderId="19" xfId="0" applyFont="1" applyFill="1" applyBorder="1" applyAlignment="1">
      <alignment horizontal="center"/>
    </xf>
    <xf numFmtId="0" fontId="16" fillId="3" borderId="36" xfId="28" applyFont="1" applyFill="1" applyBorder="1" applyAlignment="1">
      <alignment horizontal="center" vertical="top"/>
    </xf>
    <xf numFmtId="0" fontId="14" fillId="0" borderId="32" xfId="0" applyFont="1" applyBorder="1"/>
    <xf numFmtId="0" fontId="14" fillId="0" borderId="31" xfId="0" applyFont="1" applyBorder="1"/>
    <xf numFmtId="0" fontId="10" fillId="0" borderId="43" xfId="0" applyFont="1" applyBorder="1"/>
    <xf numFmtId="0" fontId="10" fillId="0" borderId="32" xfId="0" applyFont="1" applyBorder="1"/>
    <xf numFmtId="0" fontId="14" fillId="0" borderId="0" xfId="0" applyFont="1"/>
    <xf numFmtId="0" fontId="22" fillId="0" borderId="0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44" fillId="0" borderId="0" xfId="0" applyFont="1" applyBorder="1" applyAlignment="1"/>
    <xf numFmtId="0" fontId="44" fillId="0" borderId="0" xfId="0" applyFont="1" applyBorder="1" applyAlignment="1">
      <alignment horizontal="centerContinuous"/>
    </xf>
    <xf numFmtId="0" fontId="44" fillId="0" borderId="42" xfId="0" applyFont="1" applyBorder="1" applyAlignment="1">
      <alignment horizontal="centerContinuous"/>
    </xf>
    <xf numFmtId="0" fontId="44" fillId="0" borderId="0" xfId="0" applyFont="1" applyAlignment="1">
      <alignment horizontal="centerContinuous"/>
    </xf>
    <xf numFmtId="0" fontId="14" fillId="0" borderId="0" xfId="0" applyFont="1" applyAlignment="1">
      <alignment horizontal="right"/>
    </xf>
    <xf numFmtId="0" fontId="14" fillId="0" borderId="0" xfId="0" applyFont="1" applyBorder="1"/>
    <xf numFmtId="0" fontId="22" fillId="0" borderId="0" xfId="0" applyFont="1" applyBorder="1"/>
    <xf numFmtId="0" fontId="22" fillId="0" borderId="0" xfId="0" applyFont="1" applyAlignment="1">
      <alignment horizontal="centerContinuous"/>
    </xf>
    <xf numFmtId="0" fontId="16" fillId="0" borderId="31" xfId="0" applyFont="1" applyBorder="1" applyAlignment="1">
      <alignment vertical="top"/>
    </xf>
    <xf numFmtId="0" fontId="16" fillId="0" borderId="31" xfId="0" applyFont="1" applyBorder="1" applyAlignment="1">
      <alignment horizontal="left" vertical="top"/>
    </xf>
    <xf numFmtId="0" fontId="16" fillId="3" borderId="33" xfId="28" applyFont="1" applyFill="1" applyBorder="1" applyAlignment="1">
      <alignment vertical="top" wrapText="1"/>
    </xf>
    <xf numFmtId="0" fontId="16" fillId="0" borderId="31" xfId="0" applyFont="1" applyBorder="1" applyAlignment="1">
      <alignment horizontal="left" vertical="center"/>
    </xf>
    <xf numFmtId="0" fontId="16" fillId="0" borderId="31" xfId="0" applyFont="1" applyBorder="1" applyAlignment="1">
      <alignment horizontal="center" wrapText="1"/>
    </xf>
    <xf numFmtId="0" fontId="16" fillId="0" borderId="36" xfId="0" applyFont="1" applyBorder="1" applyAlignment="1">
      <alignment horizontal="left"/>
    </xf>
    <xf numFmtId="0" fontId="16" fillId="0" borderId="36" xfId="0" applyFont="1" applyBorder="1"/>
    <xf numFmtId="0" fontId="16" fillId="0" borderId="32" xfId="0" applyFont="1" applyBorder="1"/>
    <xf numFmtId="0" fontId="16" fillId="3" borderId="32" xfId="28" applyFont="1" applyFill="1" applyBorder="1" applyAlignment="1">
      <alignment horizontal="center" vertical="top"/>
    </xf>
    <xf numFmtId="0" fontId="16" fillId="0" borderId="36" xfId="0" applyFont="1" applyBorder="1" applyAlignment="1">
      <alignment horizontal="center"/>
    </xf>
    <xf numFmtId="1" fontId="93" fillId="0" borderId="69" xfId="0" quotePrefix="1" applyNumberFormat="1" applyFont="1" applyBorder="1" applyAlignment="1">
      <alignment horizontal="center" vertical="top" wrapText="1"/>
    </xf>
    <xf numFmtId="0" fontId="52" fillId="0" borderId="31" xfId="0" applyFont="1" applyFill="1" applyBorder="1" applyAlignment="1">
      <alignment horizontal="center" vertical="center" wrapText="1"/>
    </xf>
    <xf numFmtId="0" fontId="14" fillId="3" borderId="31" xfId="28" applyFont="1" applyFill="1" applyBorder="1" applyAlignment="1">
      <alignment horizontal="center"/>
    </xf>
    <xf numFmtId="0" fontId="93" fillId="0" borderId="62" xfId="0" applyFont="1" applyBorder="1" applyAlignment="1">
      <alignment horizontal="center" vertical="top" wrapText="1"/>
    </xf>
    <xf numFmtId="0" fontId="93" fillId="3" borderId="31" xfId="0" applyFont="1" applyFill="1" applyBorder="1"/>
    <xf numFmtId="1" fontId="93" fillId="0" borderId="70" xfId="0" applyNumberFormat="1" applyFont="1" applyBorder="1" applyAlignment="1">
      <alignment horizontal="center" vertical="top" wrapText="1"/>
    </xf>
    <xf numFmtId="0" fontId="93" fillId="0" borderId="63" xfId="0" applyFont="1" applyBorder="1" applyAlignment="1">
      <alignment horizontal="center" vertical="top" wrapText="1"/>
    </xf>
    <xf numFmtId="0" fontId="93" fillId="0" borderId="64" xfId="0" applyFont="1" applyBorder="1" applyAlignment="1">
      <alignment horizontal="center" vertical="top" wrapText="1"/>
    </xf>
    <xf numFmtId="0" fontId="93" fillId="0" borderId="65" xfId="0" applyFont="1" applyBorder="1" applyAlignment="1">
      <alignment horizontal="center" vertical="top" wrapText="1"/>
    </xf>
    <xf numFmtId="0" fontId="93" fillId="0" borderId="31" xfId="0" applyFont="1" applyFill="1" applyBorder="1" applyAlignment="1">
      <alignment horizontal="center" vertical="top" wrapText="1"/>
    </xf>
    <xf numFmtId="1" fontId="93" fillId="0" borderId="31" xfId="0" applyNumberFormat="1" applyFont="1" applyFill="1" applyBorder="1" applyAlignment="1">
      <alignment horizontal="center" vertical="top" wrapText="1"/>
    </xf>
    <xf numFmtId="0" fontId="12" fillId="0" borderId="31" xfId="0" applyFont="1" applyFill="1" applyBorder="1" applyAlignment="1">
      <alignment horizontal="center" vertical="top" wrapText="1"/>
    </xf>
    <xf numFmtId="0" fontId="16" fillId="0" borderId="0" xfId="0" applyFont="1" applyFill="1" applyAlignment="1">
      <alignment horizontal="right"/>
    </xf>
    <xf numFmtId="0" fontId="23" fillId="0" borderId="40" xfId="0" applyFont="1" applyFill="1" applyBorder="1" applyAlignment="1">
      <alignment horizontal="center"/>
    </xf>
    <xf numFmtId="0" fontId="23" fillId="0" borderId="40" xfId="0" applyFont="1" applyFill="1" applyBorder="1" applyAlignment="1">
      <alignment horizontal="centerContinuous"/>
    </xf>
    <xf numFmtId="0" fontId="16" fillId="0" borderId="40" xfId="0" applyFont="1" applyFill="1" applyBorder="1"/>
    <xf numFmtId="0" fontId="16" fillId="0" borderId="40" xfId="0" applyFont="1" applyFill="1" applyBorder="1" applyAlignment="1">
      <alignment horizontal="center"/>
    </xf>
    <xf numFmtId="0" fontId="55" fillId="0" borderId="0" xfId="0" applyFont="1" applyFill="1" applyAlignment="1">
      <alignment horizontal="centerContinuous"/>
    </xf>
    <xf numFmtId="0" fontId="56" fillId="0" borderId="0" xfId="0" applyFont="1" applyFill="1" applyAlignment="1">
      <alignment horizontal="centerContinuous"/>
    </xf>
    <xf numFmtId="0" fontId="56" fillId="9" borderId="0" xfId="0" applyFont="1" applyFill="1"/>
    <xf numFmtId="0" fontId="16" fillId="3" borderId="31" xfId="28" applyFont="1" applyFill="1" applyBorder="1" applyAlignment="1">
      <alignment horizontal="left" vertical="center" wrapText="1"/>
    </xf>
    <xf numFmtId="0" fontId="16" fillId="3" borderId="31" xfId="28" applyFont="1" applyFill="1" applyBorder="1" applyAlignment="1">
      <alignment horizontal="center"/>
    </xf>
    <xf numFmtId="0" fontId="16" fillId="3" borderId="32" xfId="28" applyFont="1" applyFill="1" applyBorder="1" applyAlignment="1">
      <alignment horizontal="left" vertical="top" wrapText="1"/>
    </xf>
    <xf numFmtId="0" fontId="16" fillId="3" borderId="31" xfId="28" applyFont="1" applyFill="1" applyBorder="1" applyAlignment="1">
      <alignment horizontal="left" vertical="top" wrapText="1"/>
    </xf>
    <xf numFmtId="0" fontId="16" fillId="3" borderId="31" xfId="28" applyFont="1" applyFill="1" applyBorder="1" applyAlignment="1">
      <alignment horizontal="center" vertical="top" wrapText="1"/>
    </xf>
    <xf numFmtId="0" fontId="16" fillId="3" borderId="36" xfId="28" applyFont="1" applyFill="1" applyBorder="1" applyAlignment="1">
      <alignment horizontal="left" vertical="top" wrapText="1"/>
    </xf>
    <xf numFmtId="0" fontId="16" fillId="3" borderId="31" xfId="28" applyFont="1" applyFill="1" applyBorder="1" applyAlignment="1">
      <alignment horizontal="center" vertical="top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93" fillId="0" borderId="0" xfId="0" applyFont="1" applyBorder="1" applyAlignment="1"/>
    <xf numFmtId="0" fontId="93" fillId="0" borderId="0" xfId="0" applyFont="1" applyBorder="1" applyAlignment="1">
      <alignment horizontal="left"/>
    </xf>
    <xf numFmtId="0" fontId="93" fillId="0" borderId="0" xfId="0" applyFont="1" applyAlignment="1"/>
    <xf numFmtId="0" fontId="93" fillId="0" borderId="0" xfId="0" applyFont="1" applyAlignment="1">
      <alignment horizontal="left"/>
    </xf>
    <xf numFmtId="0" fontId="14" fillId="0" borderId="0" xfId="0" applyFont="1" applyAlignment="1"/>
    <xf numFmtId="0" fontId="24" fillId="0" borderId="0" xfId="17" applyFont="1" applyFill="1" applyAlignment="1">
      <alignment vertical="center"/>
    </xf>
    <xf numFmtId="0" fontId="66" fillId="0" borderId="0" xfId="0" applyFont="1" applyFill="1"/>
    <xf numFmtId="0" fontId="112" fillId="0" borderId="0" xfId="0" applyFont="1" applyAlignment="1"/>
    <xf numFmtId="0" fontId="60" fillId="0" borderId="0" xfId="0" applyFont="1"/>
    <xf numFmtId="0" fontId="38" fillId="11" borderId="0" xfId="30" applyFont="1" applyFill="1"/>
    <xf numFmtId="0" fontId="52" fillId="14" borderId="31" xfId="30" applyFont="1" applyFill="1" applyBorder="1" applyAlignment="1">
      <alignment horizontal="center" vertical="center" wrapText="1"/>
    </xf>
    <xf numFmtId="0" fontId="113" fillId="11" borderId="34" xfId="30" applyFont="1" applyFill="1" applyBorder="1"/>
    <xf numFmtId="0" fontId="114" fillId="11" borderId="35" xfId="30" applyFont="1" applyFill="1" applyBorder="1"/>
    <xf numFmtId="0" fontId="16" fillId="11" borderId="35" xfId="30" applyFont="1" applyFill="1" applyBorder="1"/>
    <xf numFmtId="0" fontId="16" fillId="11" borderId="33" xfId="30" applyFont="1" applyFill="1" applyBorder="1"/>
    <xf numFmtId="0" fontId="16" fillId="11" borderId="0" xfId="30" applyFont="1" applyFill="1"/>
    <xf numFmtId="0" fontId="16" fillId="11" borderId="96" xfId="30" applyFont="1" applyFill="1" applyBorder="1" applyAlignment="1">
      <alignment horizontal="center"/>
    </xf>
    <xf numFmtId="0" fontId="16" fillId="11" borderId="97" xfId="30" applyFont="1" applyFill="1" applyBorder="1" applyAlignment="1">
      <alignment horizontal="center"/>
    </xf>
    <xf numFmtId="43" fontId="16" fillId="11" borderId="96" xfId="39" applyFont="1" applyFill="1" applyBorder="1" applyAlignment="1">
      <alignment horizontal="center" vertical="center"/>
    </xf>
    <xf numFmtId="43" fontId="23" fillId="11" borderId="96" xfId="39" applyFont="1" applyFill="1" applyBorder="1" applyAlignment="1">
      <alignment horizontal="center" vertical="center"/>
    </xf>
    <xf numFmtId="43" fontId="23" fillId="11" borderId="96" xfId="39" applyFont="1" applyFill="1" applyBorder="1" applyAlignment="1">
      <alignment horizontal="center"/>
    </xf>
    <xf numFmtId="43" fontId="23" fillId="11" borderId="96" xfId="39" applyNumberFormat="1" applyFont="1" applyFill="1" applyBorder="1"/>
    <xf numFmtId="43" fontId="23" fillId="11" borderId="96" xfId="39" applyFont="1" applyFill="1" applyBorder="1"/>
    <xf numFmtId="0" fontId="16" fillId="11" borderId="99" xfId="30" applyFont="1" applyFill="1" applyBorder="1" applyAlignment="1">
      <alignment horizontal="center"/>
    </xf>
    <xf numFmtId="0" fontId="16" fillId="11" borderId="100" xfId="30" applyFont="1" applyFill="1" applyBorder="1" applyAlignment="1">
      <alignment horizontal="center"/>
    </xf>
    <xf numFmtId="43" fontId="16" fillId="11" borderId="99" xfId="39" applyFont="1" applyFill="1" applyBorder="1" applyAlignment="1">
      <alignment horizontal="center" vertical="center"/>
    </xf>
    <xf numFmtId="43" fontId="16" fillId="11" borderId="99" xfId="39" applyFont="1" applyFill="1" applyBorder="1" applyAlignment="1">
      <alignment horizontal="center"/>
    </xf>
    <xf numFmtId="43" fontId="16" fillId="11" borderId="99" xfId="39" applyFont="1" applyFill="1" applyBorder="1"/>
    <xf numFmtId="0" fontId="27" fillId="14" borderId="34" xfId="30" applyFont="1" applyFill="1" applyBorder="1" applyAlignment="1"/>
    <xf numFmtId="0" fontId="27" fillId="14" borderId="35" xfId="30" applyFont="1" applyFill="1" applyBorder="1" applyAlignment="1"/>
    <xf numFmtId="43" fontId="27" fillId="14" borderId="31" xfId="39" applyFont="1" applyFill="1" applyBorder="1" applyAlignment="1">
      <alignment horizontal="center" vertical="center"/>
    </xf>
    <xf numFmtId="43" fontId="27" fillId="14" borderId="31" xfId="39" applyFont="1" applyFill="1" applyBorder="1" applyAlignment="1">
      <alignment horizontal="center"/>
    </xf>
    <xf numFmtId="43" fontId="27" fillId="14" borderId="31" xfId="39" applyFont="1" applyFill="1" applyBorder="1"/>
    <xf numFmtId="0" fontId="27" fillId="11" borderId="0" xfId="30" applyFont="1" applyFill="1"/>
    <xf numFmtId="4" fontId="16" fillId="11" borderId="35" xfId="30" applyNumberFormat="1" applyFont="1" applyFill="1" applyBorder="1"/>
    <xf numFmtId="3" fontId="16" fillId="11" borderId="35" xfId="30" applyNumberFormat="1" applyFont="1" applyFill="1" applyBorder="1"/>
    <xf numFmtId="4" fontId="16" fillId="11" borderId="33" xfId="30" applyNumberFormat="1" applyFont="1" applyFill="1" applyBorder="1"/>
    <xf numFmtId="4" fontId="16" fillId="11" borderId="96" xfId="30" applyNumberFormat="1" applyFont="1" applyFill="1" applyBorder="1"/>
    <xf numFmtId="43" fontId="16" fillId="11" borderId="96" xfId="39" applyFont="1" applyFill="1" applyBorder="1" applyAlignment="1">
      <alignment horizontal="center"/>
    </xf>
    <xf numFmtId="43" fontId="16" fillId="11" borderId="96" xfId="39" applyFont="1" applyFill="1" applyBorder="1"/>
    <xf numFmtId="4" fontId="16" fillId="11" borderId="99" xfId="30" applyNumberFormat="1" applyFont="1" applyFill="1" applyBorder="1"/>
    <xf numFmtId="4" fontId="27" fillId="14" borderId="31" xfId="30" applyNumberFormat="1" applyFont="1" applyFill="1" applyBorder="1"/>
    <xf numFmtId="0" fontId="27" fillId="0" borderId="0" xfId="30" applyFont="1" applyFill="1"/>
    <xf numFmtId="0" fontId="52" fillId="11" borderId="0" xfId="30" applyFont="1" applyFill="1"/>
    <xf numFmtId="4" fontId="116" fillId="11" borderId="37" xfId="30" applyNumberFormat="1" applyFont="1" applyFill="1" applyBorder="1" applyAlignment="1">
      <alignment horizontal="center"/>
    </xf>
    <xf numFmtId="0" fontId="52" fillId="11" borderId="0" xfId="30" applyFont="1" applyFill="1" applyBorder="1" applyAlignment="1">
      <alignment horizontal="center"/>
    </xf>
    <xf numFmtId="0" fontId="52" fillId="11" borderId="38" xfId="30" applyFont="1" applyFill="1" applyBorder="1" applyAlignment="1">
      <alignment horizontal="center"/>
    </xf>
    <xf numFmtId="0" fontId="93" fillId="0" borderId="0" xfId="28" applyFont="1" applyFill="1" applyAlignment="1">
      <alignment horizontal="left"/>
    </xf>
    <xf numFmtId="0" fontId="42" fillId="0" borderId="0" xfId="28" applyFont="1" applyFill="1"/>
    <xf numFmtId="0" fontId="42" fillId="0" borderId="0" xfId="28" applyFont="1" applyFill="1" applyBorder="1"/>
    <xf numFmtId="0" fontId="93" fillId="0" borderId="40" xfId="28" applyFont="1" applyFill="1" applyBorder="1" applyAlignment="1">
      <alignment horizontal="left"/>
    </xf>
    <xf numFmtId="0" fontId="42" fillId="0" borderId="0" xfId="28" applyFont="1" applyFill="1" applyBorder="1" applyAlignment="1"/>
    <xf numFmtId="0" fontId="93" fillId="0" borderId="40" xfId="28" applyFont="1" applyFill="1" applyBorder="1" applyAlignment="1"/>
    <xf numFmtId="0" fontId="42" fillId="0" borderId="40" xfId="28" applyFont="1" applyFill="1" applyBorder="1"/>
    <xf numFmtId="0" fontId="74" fillId="0" borderId="40" xfId="28" applyFont="1" applyFill="1" applyBorder="1"/>
    <xf numFmtId="0" fontId="42" fillId="0" borderId="0" xfId="28" applyFont="1" applyFill="1" applyAlignment="1">
      <alignment horizontal="center"/>
    </xf>
    <xf numFmtId="0" fontId="93" fillId="0" borderId="40" xfId="28" applyFont="1" applyFill="1" applyBorder="1"/>
    <xf numFmtId="1" fontId="74" fillId="0" borderId="42" xfId="28" applyNumberFormat="1" applyFont="1" applyFill="1" applyBorder="1" applyAlignment="1">
      <alignment horizontal="center"/>
    </xf>
    <xf numFmtId="0" fontId="93" fillId="0" borderId="0" xfId="28" applyFont="1" applyFill="1" applyBorder="1"/>
    <xf numFmtId="0" fontId="12" fillId="0" borderId="31" xfId="28" applyFont="1" applyFill="1" applyBorder="1" applyAlignment="1">
      <alignment horizontal="center" shrinkToFit="1"/>
    </xf>
    <xf numFmtId="43" fontId="74" fillId="0" borderId="31" xfId="28" applyNumberFormat="1" applyFont="1" applyFill="1" applyBorder="1" applyAlignment="1">
      <alignment shrinkToFit="1"/>
    </xf>
    <xf numFmtId="4" fontId="74" fillId="0" borderId="31" xfId="28" applyNumberFormat="1" applyFont="1" applyFill="1" applyBorder="1" applyAlignment="1">
      <alignment shrinkToFit="1"/>
    </xf>
    <xf numFmtId="0" fontId="42" fillId="0" borderId="0" xfId="28" applyFont="1" applyFill="1" applyAlignment="1">
      <alignment shrinkToFit="1"/>
    </xf>
    <xf numFmtId="43" fontId="93" fillId="0" borderId="31" xfId="28" applyNumberFormat="1" applyFont="1" applyFill="1" applyBorder="1" applyAlignment="1">
      <alignment shrinkToFit="1"/>
    </xf>
    <xf numFmtId="0" fontId="42" fillId="0" borderId="31" xfId="28" applyFont="1" applyFill="1" applyBorder="1" applyAlignment="1">
      <alignment horizontal="center" shrinkToFit="1"/>
    </xf>
    <xf numFmtId="0" fontId="25" fillId="0" borderId="0" xfId="28" applyFont="1" applyFill="1" applyBorder="1"/>
    <xf numFmtId="0" fontId="42" fillId="0" borderId="0" xfId="28" applyFont="1" applyFill="1" applyBorder="1" applyAlignment="1">
      <alignment horizontal="center"/>
    </xf>
    <xf numFmtId="0" fontId="42" fillId="0" borderId="31" xfId="28" applyFont="1" applyFill="1" applyBorder="1" applyAlignment="1">
      <alignment horizontal="center"/>
    </xf>
    <xf numFmtId="0" fontId="42" fillId="0" borderId="33" xfId="28" applyFont="1" applyFill="1" applyBorder="1" applyAlignment="1">
      <alignment horizontal="center"/>
    </xf>
    <xf numFmtId="0" fontId="42" fillId="0" borderId="44" xfId="28" applyFont="1" applyFill="1" applyBorder="1" applyAlignment="1">
      <alignment horizontal="center"/>
    </xf>
    <xf numFmtId="0" fontId="42" fillId="0" borderId="45" xfId="28" applyFont="1" applyFill="1" applyBorder="1" applyAlignment="1">
      <alignment horizontal="center"/>
    </xf>
    <xf numFmtId="194" fontId="93" fillId="0" borderId="44" xfId="28" applyNumberFormat="1" applyFont="1" applyFill="1" applyBorder="1" applyAlignment="1">
      <alignment horizontal="right"/>
    </xf>
    <xf numFmtId="0" fontId="42" fillId="0" borderId="48" xfId="28" applyFont="1" applyFill="1" applyBorder="1" applyAlignment="1">
      <alignment horizontal="center"/>
    </xf>
    <xf numFmtId="4" fontId="25" fillId="0" borderId="45" xfId="28" applyNumberFormat="1" applyFont="1" applyFill="1" applyBorder="1" applyAlignment="1">
      <alignment horizontal="right"/>
    </xf>
    <xf numFmtId="4" fontId="25" fillId="0" borderId="0" xfId="28" applyNumberFormat="1" applyFont="1" applyFill="1" applyAlignment="1">
      <alignment horizontal="center"/>
    </xf>
    <xf numFmtId="2" fontId="25" fillId="0" borderId="45" xfId="28" applyNumberFormat="1" applyFont="1" applyFill="1" applyBorder="1" applyAlignment="1">
      <alignment horizontal="right"/>
    </xf>
    <xf numFmtId="194" fontId="74" fillId="0" borderId="45" xfId="28" applyNumberFormat="1" applyFont="1" applyFill="1" applyBorder="1" applyAlignment="1">
      <alignment horizontal="right"/>
    </xf>
    <xf numFmtId="0" fontId="25" fillId="0" borderId="0" xfId="28" applyFont="1" applyFill="1"/>
    <xf numFmtId="0" fontId="42" fillId="0" borderId="41" xfId="28" applyFont="1" applyFill="1" applyBorder="1" applyAlignment="1">
      <alignment horizontal="center"/>
    </xf>
    <xf numFmtId="0" fontId="42" fillId="0" borderId="47" xfId="28" applyFont="1" applyFill="1" applyBorder="1" applyAlignment="1">
      <alignment horizontal="center"/>
    </xf>
    <xf numFmtId="0" fontId="42" fillId="0" borderId="46" xfId="28" applyFont="1" applyFill="1" applyBorder="1" applyAlignment="1">
      <alignment horizontal="left"/>
    </xf>
    <xf numFmtId="0" fontId="42" fillId="0" borderId="41" xfId="28" applyFont="1" applyFill="1" applyBorder="1" applyAlignment="1">
      <alignment horizontal="left"/>
    </xf>
    <xf numFmtId="0" fontId="42" fillId="0" borderId="49" xfId="28" applyFont="1" applyFill="1" applyBorder="1"/>
    <xf numFmtId="0" fontId="42" fillId="0" borderId="50" xfId="28" applyFont="1" applyFill="1" applyBorder="1"/>
    <xf numFmtId="0" fontId="42" fillId="0" borderId="51" xfId="28" applyFont="1" applyFill="1" applyBorder="1"/>
    <xf numFmtId="0" fontId="42" fillId="0" borderId="52" xfId="28" applyFont="1" applyFill="1" applyBorder="1" applyAlignment="1">
      <alignment horizontal="center"/>
    </xf>
    <xf numFmtId="4" fontId="25" fillId="0" borderId="52" xfId="28" applyNumberFormat="1" applyFont="1" applyFill="1" applyBorder="1"/>
    <xf numFmtId="43" fontId="74" fillId="0" borderId="45" xfId="23" applyNumberFormat="1" applyFont="1" applyFill="1" applyBorder="1" applyAlignment="1">
      <alignment horizontal="right" shrinkToFit="1"/>
    </xf>
    <xf numFmtId="0" fontId="42" fillId="0" borderId="41" xfId="28" applyFont="1" applyFill="1" applyBorder="1"/>
    <xf numFmtId="0" fontId="42" fillId="0" borderId="47" xfId="28" applyFont="1" applyFill="1" applyBorder="1"/>
    <xf numFmtId="43" fontId="74" fillId="0" borderId="48" xfId="28" applyNumberFormat="1" applyFont="1" applyFill="1" applyBorder="1" applyAlignment="1">
      <alignment shrinkToFit="1"/>
    </xf>
    <xf numFmtId="0" fontId="42" fillId="0" borderId="16" xfId="28" applyFont="1" applyFill="1" applyBorder="1"/>
    <xf numFmtId="0" fontId="42" fillId="0" borderId="2" xfId="28" applyFont="1" applyFill="1" applyBorder="1"/>
    <xf numFmtId="0" fontId="42" fillId="0" borderId="43" xfId="28" applyFont="1" applyFill="1" applyBorder="1" applyAlignment="1">
      <alignment horizontal="center"/>
    </xf>
    <xf numFmtId="43" fontId="74" fillId="0" borderId="43" xfId="28" applyNumberFormat="1" applyFont="1" applyFill="1" applyBorder="1" applyAlignment="1">
      <alignment shrinkToFit="1"/>
    </xf>
    <xf numFmtId="0" fontId="42" fillId="0" borderId="52" xfId="28" applyFont="1" applyFill="1" applyBorder="1"/>
    <xf numFmtId="43" fontId="42" fillId="0" borderId="0" xfId="28" applyNumberFormat="1" applyFont="1" applyFill="1"/>
    <xf numFmtId="0" fontId="117" fillId="0" borderId="0" xfId="28" applyFont="1" applyFill="1"/>
    <xf numFmtId="0" fontId="55" fillId="0" borderId="0" xfId="28" applyFont="1" applyFill="1" applyAlignment="1">
      <alignment horizontal="center"/>
    </xf>
    <xf numFmtId="0" fontId="112" fillId="0" borderId="0" xfId="0" applyFont="1" applyAlignment="1">
      <alignment horizontal="centerContinuous"/>
    </xf>
    <xf numFmtId="0" fontId="53" fillId="0" borderId="0" xfId="0" applyFont="1" applyAlignment="1">
      <alignment horizontal="centerContinuous"/>
    </xf>
    <xf numFmtId="0" fontId="118" fillId="0" borderId="0" xfId="0" applyFont="1" applyAlignment="1">
      <alignment horizontal="centerContinuous"/>
    </xf>
    <xf numFmtId="0" fontId="119" fillId="0" borderId="0" xfId="0" applyFont="1" applyAlignment="1">
      <alignment horizontal="centerContinuous"/>
    </xf>
    <xf numFmtId="0" fontId="120" fillId="0" borderId="0" xfId="0" applyFont="1" applyAlignment="1">
      <alignment horizontal="centerContinuous"/>
    </xf>
    <xf numFmtId="0" fontId="121" fillId="0" borderId="0" xfId="0" applyFont="1" applyAlignment="1">
      <alignment horizontal="centerContinuous"/>
    </xf>
    <xf numFmtId="0" fontId="45" fillId="0" borderId="0" xfId="0" applyFont="1" applyAlignment="1">
      <alignment horizontal="centerContinuous"/>
    </xf>
    <xf numFmtId="0" fontId="56" fillId="0" borderId="3" xfId="0" applyFont="1" applyBorder="1"/>
    <xf numFmtId="0" fontId="56" fillId="0" borderId="4" xfId="0" applyFont="1" applyBorder="1"/>
    <xf numFmtId="0" fontId="122" fillId="0" borderId="4" xfId="0" applyFont="1" applyBorder="1" applyAlignment="1"/>
    <xf numFmtId="0" fontId="122" fillId="0" borderId="5" xfId="0" applyFont="1" applyBorder="1" applyAlignment="1"/>
    <xf numFmtId="0" fontId="56" fillId="0" borderId="6" xfId="0" applyFont="1" applyBorder="1"/>
    <xf numFmtId="0" fontId="122" fillId="0" borderId="0" xfId="0" applyFont="1" applyBorder="1" applyAlignment="1"/>
    <xf numFmtId="0" fontId="122" fillId="0" borderId="7" xfId="0" applyFont="1" applyBorder="1" applyAlignment="1"/>
    <xf numFmtId="0" fontId="56" fillId="0" borderId="7" xfId="0" applyFont="1" applyBorder="1"/>
    <xf numFmtId="0" fontId="112" fillId="0" borderId="6" xfId="0" applyFont="1" applyBorder="1" applyAlignment="1">
      <alignment horizontal="centerContinuous"/>
    </xf>
    <xf numFmtId="0" fontId="112" fillId="0" borderId="0" xfId="0" applyFont="1" applyBorder="1" applyAlignment="1">
      <alignment horizontal="centerContinuous"/>
    </xf>
    <xf numFmtId="0" fontId="56" fillId="0" borderId="7" xfId="0" applyFont="1" applyBorder="1" applyAlignment="1">
      <alignment horizontal="centerContinuous"/>
    </xf>
    <xf numFmtId="0" fontId="118" fillId="0" borderId="6" xfId="0" applyFont="1" applyBorder="1" applyAlignment="1">
      <alignment horizontal="centerContinuous"/>
    </xf>
    <xf numFmtId="0" fontId="118" fillId="0" borderId="0" xfId="0" applyFont="1" applyBorder="1" applyAlignment="1">
      <alignment horizontal="centerContinuous"/>
    </xf>
    <xf numFmtId="0" fontId="43" fillId="0" borderId="7" xfId="0" applyFont="1" applyBorder="1" applyAlignment="1"/>
    <xf numFmtId="0" fontId="45" fillId="0" borderId="7" xfId="0" applyFont="1" applyBorder="1" applyAlignment="1"/>
    <xf numFmtId="0" fontId="43" fillId="0" borderId="6" xfId="0" applyFont="1" applyBorder="1" applyAlignment="1"/>
    <xf numFmtId="0" fontId="43" fillId="0" borderId="0" xfId="0" applyFont="1" applyBorder="1" applyAlignment="1"/>
    <xf numFmtId="0" fontId="124" fillId="0" borderId="0" xfId="0" applyFont="1" applyBorder="1" applyAlignment="1">
      <alignment horizontal="center"/>
    </xf>
    <xf numFmtId="0" fontId="125" fillId="0" borderId="0" xfId="0" applyFont="1" applyBorder="1" applyAlignment="1">
      <alignment horizontal="center"/>
    </xf>
    <xf numFmtId="0" fontId="56" fillId="0" borderId="8" xfId="0" applyFont="1" applyBorder="1"/>
    <xf numFmtId="0" fontId="56" fillId="0" borderId="9" xfId="0" applyFont="1" applyBorder="1"/>
    <xf numFmtId="0" fontId="56" fillId="0" borderId="10" xfId="0" applyFont="1" applyBorder="1"/>
    <xf numFmtId="0" fontId="12" fillId="0" borderId="0" xfId="20" applyFont="1" applyFill="1" applyBorder="1" applyAlignment="1">
      <alignment horizontal="centerContinuous" vertical="center"/>
    </xf>
    <xf numFmtId="0" fontId="23" fillId="9" borderId="31" xfId="0" applyFont="1" applyFill="1" applyBorder="1" applyAlignment="1">
      <alignment horizontal="center" vertical="top" wrapText="1"/>
    </xf>
    <xf numFmtId="3" fontId="23" fillId="9" borderId="31" xfId="0" applyNumberFormat="1" applyFont="1" applyFill="1" applyBorder="1" applyAlignment="1">
      <alignment horizontal="center" vertical="top" wrapText="1"/>
    </xf>
    <xf numFmtId="3" fontId="23" fillId="9" borderId="31" xfId="0" quotePrefix="1" applyNumberFormat="1" applyFont="1" applyFill="1" applyBorder="1" applyAlignment="1">
      <alignment horizontal="center" vertical="top" wrapText="1"/>
    </xf>
    <xf numFmtId="0" fontId="23" fillId="3" borderId="31" xfId="0" applyFont="1" applyFill="1" applyBorder="1" applyAlignment="1">
      <alignment horizontal="left" vertical="top" wrapText="1"/>
    </xf>
    <xf numFmtId="0" fontId="23" fillId="3" borderId="36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top" wrapText="1"/>
    </xf>
    <xf numFmtId="0" fontId="23" fillId="3" borderId="31" xfId="0" applyFont="1" applyFill="1" applyBorder="1" applyAlignment="1">
      <alignment horizontal="center" vertical="center" wrapText="1"/>
    </xf>
    <xf numFmtId="0" fontId="23" fillId="3" borderId="36" xfId="0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vertical="top" wrapText="1"/>
    </xf>
    <xf numFmtId="0" fontId="23" fillId="3" borderId="31" xfId="0" applyFont="1" applyFill="1" applyBorder="1" applyAlignment="1">
      <alignment vertical="top" wrapText="1"/>
    </xf>
    <xf numFmtId="0" fontId="23" fillId="3" borderId="31" xfId="0" applyFont="1" applyFill="1" applyBorder="1" applyAlignment="1">
      <alignment horizontal="center" vertical="center" wrapText="1" shrinkToFit="1"/>
    </xf>
    <xf numFmtId="0" fontId="23" fillId="3" borderId="36" xfId="0" applyFont="1" applyFill="1" applyBorder="1" applyAlignment="1">
      <alignment horizontal="left" vertical="center" wrapText="1"/>
    </xf>
    <xf numFmtId="0" fontId="23" fillId="3" borderId="36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left" vertical="center" wrapText="1"/>
    </xf>
    <xf numFmtId="0" fontId="23" fillId="3" borderId="31" xfId="0" applyFont="1" applyFill="1" applyBorder="1" applyAlignment="1">
      <alignment horizontal="left" vertical="center" wrapText="1"/>
    </xf>
    <xf numFmtId="0" fontId="44" fillId="0" borderId="0" xfId="0" applyFont="1" applyBorder="1" applyAlignment="1">
      <alignment vertical="center" shrinkToFit="1"/>
    </xf>
    <xf numFmtId="0" fontId="73" fillId="0" borderId="0" xfId="0" applyFont="1" applyBorder="1" applyAlignment="1">
      <alignment vertical="center" shrinkToFit="1"/>
    </xf>
    <xf numFmtId="0" fontId="44" fillId="0" borderId="0" xfId="0" applyFont="1" applyBorder="1" applyAlignment="1">
      <alignment horizontal="center" shrinkToFit="1"/>
    </xf>
    <xf numFmtId="3" fontId="44" fillId="0" borderId="0" xfId="0" applyNumberFormat="1" applyFont="1" applyBorder="1" applyAlignment="1">
      <alignment horizontal="left" shrinkToFit="1"/>
    </xf>
    <xf numFmtId="4" fontId="29" fillId="0" borderId="31" xfId="0" applyNumberFormat="1" applyFont="1" applyBorder="1"/>
    <xf numFmtId="0" fontId="70" fillId="0" borderId="34" xfId="0" applyFont="1" applyFill="1" applyBorder="1" applyAlignment="1">
      <alignment horizontal="centerContinuous"/>
    </xf>
    <xf numFmtId="0" fontId="70" fillId="0" borderId="35" xfId="0" applyFont="1" applyFill="1" applyBorder="1" applyAlignment="1">
      <alignment horizontal="centerContinuous"/>
    </xf>
    <xf numFmtId="0" fontId="70" fillId="0" borderId="33" xfId="0" applyFont="1" applyFill="1" applyBorder="1" applyAlignment="1">
      <alignment horizontal="centerContinuous"/>
    </xf>
    <xf numFmtId="0" fontId="70" fillId="0" borderId="31" xfId="0" applyFont="1" applyFill="1" applyBorder="1" applyAlignment="1">
      <alignment horizontal="center"/>
    </xf>
    <xf numFmtId="0" fontId="29" fillId="0" borderId="34" xfId="0" applyFont="1" applyBorder="1"/>
    <xf numFmtId="0" fontId="10" fillId="2" borderId="31" xfId="0" applyFont="1" applyFill="1" applyBorder="1" applyAlignment="1">
      <alignment horizontal="center"/>
    </xf>
    <xf numFmtId="0" fontId="10" fillId="0" borderId="36" xfId="0" applyFont="1" applyBorder="1"/>
    <xf numFmtId="0" fontId="10" fillId="0" borderId="36" xfId="0" applyFont="1" applyBorder="1" applyAlignment="1">
      <alignment shrinkToFit="1"/>
    </xf>
    <xf numFmtId="0" fontId="10" fillId="0" borderId="43" xfId="0" applyFont="1" applyBorder="1" applyAlignment="1">
      <alignment shrinkToFit="1"/>
    </xf>
    <xf numFmtId="0" fontId="10" fillId="0" borderId="32" xfId="0" applyFont="1" applyBorder="1" applyAlignment="1">
      <alignment shrinkToFit="1"/>
    </xf>
    <xf numFmtId="0" fontId="10" fillId="0" borderId="43" xfId="0" applyFont="1" applyBorder="1" applyAlignment="1">
      <alignment horizontal="left" vertical="center" wrapText="1"/>
    </xf>
    <xf numFmtId="0" fontId="22" fillId="3" borderId="36" xfId="28" applyFont="1" applyFill="1" applyBorder="1" applyAlignment="1">
      <alignment horizontal="center" vertical="center"/>
    </xf>
    <xf numFmtId="0" fontId="22" fillId="3" borderId="31" xfId="28" applyFont="1" applyFill="1" applyBorder="1" applyAlignment="1">
      <alignment horizontal="center" vertical="center"/>
    </xf>
    <xf numFmtId="0" fontId="22" fillId="3" borderId="31" xfId="28" applyFont="1" applyFill="1" applyBorder="1" applyAlignment="1">
      <alignment vertical="center"/>
    </xf>
    <xf numFmtId="0" fontId="10" fillId="3" borderId="33" xfId="28" applyFont="1" applyFill="1" applyBorder="1" applyAlignment="1">
      <alignment horizontal="left" vertical="top" wrapText="1"/>
    </xf>
    <xf numFmtId="0" fontId="22" fillId="3" borderId="36" xfId="28" applyFont="1" applyFill="1" applyBorder="1" applyAlignment="1">
      <alignment vertical="center"/>
    </xf>
    <xf numFmtId="0" fontId="10" fillId="0" borderId="36" xfId="0" applyFont="1" applyBorder="1" applyAlignment="1">
      <alignment horizontal="left" vertical="center"/>
    </xf>
    <xf numFmtId="0" fontId="16" fillId="0" borderId="43" xfId="0" applyFont="1" applyBorder="1"/>
    <xf numFmtId="0" fontId="16" fillId="0" borderId="43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6" fillId="0" borderId="0" xfId="0" applyFont="1" applyAlignment="1">
      <alignment horizontal="left" vertical="center"/>
    </xf>
    <xf numFmtId="2" fontId="44" fillId="0" borderId="45" xfId="28" applyNumberFormat="1" applyFont="1" applyFill="1" applyBorder="1" applyAlignment="1">
      <alignment horizontal="right"/>
    </xf>
    <xf numFmtId="2" fontId="16" fillId="0" borderId="0" xfId="0" applyNumberFormat="1" applyFont="1"/>
    <xf numFmtId="0" fontId="12" fillId="0" borderId="0" xfId="0" applyFont="1" applyBorder="1" applyAlignment="1">
      <alignment horizontal="center"/>
    </xf>
    <xf numFmtId="2" fontId="29" fillId="0" borderId="0" xfId="0" applyNumberFormat="1" applyFont="1" applyBorder="1" applyAlignment="1">
      <alignment horizontal="left"/>
    </xf>
    <xf numFmtId="0" fontId="23" fillId="3" borderId="36" xfId="0" applyFont="1" applyFill="1" applyBorder="1" applyAlignment="1">
      <alignment horizontal="center" vertical="center" wrapText="1"/>
    </xf>
    <xf numFmtId="189" fontId="12" fillId="0" borderId="31" xfId="39" applyNumberFormat="1" applyFont="1" applyFill="1" applyBorder="1" applyAlignment="1">
      <alignment horizontal="right"/>
    </xf>
    <xf numFmtId="189" fontId="81" fillId="0" borderId="31" xfId="39" applyNumberFormat="1" applyFont="1" applyFill="1" applyBorder="1" applyAlignment="1">
      <alignment horizontal="right"/>
    </xf>
    <xf numFmtId="4" fontId="90" fillId="9" borderId="31" xfId="28" applyNumberFormat="1" applyFont="1" applyFill="1" applyBorder="1"/>
    <xf numFmtId="0" fontId="10" fillId="11" borderId="0" xfId="0" applyFont="1" applyFill="1"/>
    <xf numFmtId="43" fontId="97" fillId="3" borderId="0" xfId="1" applyFont="1" applyFill="1"/>
    <xf numFmtId="4" fontId="129" fillId="3" borderId="36" xfId="28" applyNumberFormat="1" applyFont="1" applyFill="1" applyBorder="1" applyAlignment="1">
      <alignment vertical="top" shrinkToFit="1"/>
    </xf>
    <xf numFmtId="43" fontId="12" fillId="0" borderId="0" xfId="1" applyFont="1" applyFill="1"/>
    <xf numFmtId="16" fontId="23" fillId="0" borderId="40" xfId="0" applyNumberFormat="1" applyFont="1" applyFill="1" applyBorder="1" applyAlignment="1">
      <alignment horizontal="centerContinuous"/>
    </xf>
    <xf numFmtId="0" fontId="116" fillId="11" borderId="31" xfId="0" applyFont="1" applyFill="1" applyBorder="1" applyAlignment="1">
      <alignment horizontal="center" vertical="center" wrapText="1"/>
    </xf>
    <xf numFmtId="0" fontId="82" fillId="14" borderId="31" xfId="0" applyFont="1" applyFill="1" applyBorder="1" applyAlignment="1">
      <alignment horizontal="center" vertical="center" wrapText="1"/>
    </xf>
    <xf numFmtId="4" fontId="13" fillId="3" borderId="31" xfId="28" applyNumberFormat="1" applyFont="1" applyFill="1" applyBorder="1" applyAlignment="1">
      <alignment horizontal="center"/>
    </xf>
    <xf numFmtId="0" fontId="55" fillId="0" borderId="26" xfId="0" applyFont="1" applyFill="1" applyBorder="1" applyAlignment="1">
      <alignment horizontal="centerContinuous"/>
    </xf>
    <xf numFmtId="0" fontId="56" fillId="0" borderId="27" xfId="0" applyFont="1" applyFill="1" applyBorder="1" applyAlignment="1">
      <alignment horizontal="centerContinuous"/>
    </xf>
    <xf numFmtId="0" fontId="56" fillId="0" borderId="28" xfId="0" applyFont="1" applyFill="1" applyBorder="1" applyAlignment="1">
      <alignment horizontal="centerContinuous"/>
    </xf>
    <xf numFmtId="0" fontId="55" fillId="0" borderId="29" xfId="0" applyFont="1" applyFill="1" applyBorder="1" applyAlignment="1">
      <alignment horizontal="centerContinuous"/>
    </xf>
    <xf numFmtId="0" fontId="56" fillId="0" borderId="0" xfId="0" applyFont="1" applyFill="1" applyBorder="1" applyAlignment="1">
      <alignment horizontal="centerContinuous"/>
    </xf>
    <xf numFmtId="0" fontId="56" fillId="0" borderId="11" xfId="0" applyFont="1" applyFill="1" applyBorder="1" applyAlignment="1">
      <alignment horizontal="centerContinuous"/>
    </xf>
    <xf numFmtId="0" fontId="55" fillId="0" borderId="30" xfId="0" applyFont="1" applyFill="1" applyBorder="1" applyAlignment="1">
      <alignment horizontal="centerContinuous"/>
    </xf>
    <xf numFmtId="0" fontId="56" fillId="0" borderId="94" xfId="0" applyFont="1" applyFill="1" applyBorder="1" applyAlignment="1">
      <alignment horizontal="centerContinuous"/>
    </xf>
    <xf numFmtId="0" fontId="56" fillId="0" borderId="13" xfId="0" applyFont="1" applyFill="1" applyBorder="1" applyAlignment="1">
      <alignment horizontal="centerContinuous"/>
    </xf>
    <xf numFmtId="0" fontId="43" fillId="0" borderId="0" xfId="0" applyFont="1" applyBorder="1" applyAlignment="1">
      <alignment horizontal="right"/>
    </xf>
    <xf numFmtId="0" fontId="124" fillId="0" borderId="41" xfId="0" applyFont="1" applyBorder="1" applyAlignment="1">
      <alignment horizontal="center"/>
    </xf>
    <xf numFmtId="0" fontId="112" fillId="0" borderId="6" xfId="0" applyFont="1" applyBorder="1" applyAlignment="1">
      <alignment horizontal="center"/>
    </xf>
    <xf numFmtId="0" fontId="112" fillId="0" borderId="0" xfId="0" applyFont="1" applyBorder="1" applyAlignment="1">
      <alignment horizontal="center"/>
    </xf>
    <xf numFmtId="0" fontId="112" fillId="0" borderId="7" xfId="0" applyFont="1" applyBorder="1" applyAlignment="1">
      <alignment horizontal="center"/>
    </xf>
    <xf numFmtId="0" fontId="124" fillId="0" borderId="40" xfId="0" applyFont="1" applyBorder="1" applyAlignment="1">
      <alignment horizontal="center"/>
    </xf>
    <xf numFmtId="0" fontId="125" fillId="0" borderId="4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50" fillId="0" borderId="19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11" fillId="0" borderId="14" xfId="0" applyFont="1" applyBorder="1"/>
    <xf numFmtId="0" fontId="11" fillId="0" borderId="15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20" xfId="0" applyFont="1" applyBorder="1"/>
    <xf numFmtId="0" fontId="52" fillId="0" borderId="0" xfId="17" applyFont="1" applyFill="1" applyBorder="1" applyAlignment="1">
      <alignment horizontal="left" wrapText="1"/>
    </xf>
    <xf numFmtId="0" fontId="52" fillId="0" borderId="2" xfId="17" applyFont="1" applyFill="1" applyBorder="1" applyAlignment="1">
      <alignment horizontal="left" wrapText="1"/>
    </xf>
    <xf numFmtId="0" fontId="50" fillId="0" borderId="14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51" fillId="0" borderId="16" xfId="17" applyFont="1" applyFill="1" applyBorder="1" applyAlignment="1">
      <alignment horizontal="justify" vertical="top"/>
    </xf>
    <xf numFmtId="0" fontId="51" fillId="0" borderId="0" xfId="17" applyFont="1" applyFill="1" applyBorder="1" applyAlignment="1">
      <alignment horizontal="justify" vertical="top"/>
    </xf>
    <xf numFmtId="0" fontId="27" fillId="0" borderId="0" xfId="17" applyFont="1" applyAlignment="1">
      <alignment horizontal="left" wrapText="1"/>
    </xf>
    <xf numFmtId="0" fontId="50" fillId="0" borderId="31" xfId="0" applyFont="1" applyFill="1" applyBorder="1" applyAlignment="1">
      <alignment horizontal="center"/>
    </xf>
    <xf numFmtId="0" fontId="50" fillId="0" borderId="34" xfId="0" applyFont="1" applyFill="1" applyBorder="1" applyAlignment="1">
      <alignment horizontal="center"/>
    </xf>
    <xf numFmtId="0" fontId="50" fillId="0" borderId="35" xfId="0" applyFont="1" applyFill="1" applyBorder="1" applyAlignment="1">
      <alignment horizontal="center"/>
    </xf>
    <xf numFmtId="0" fontId="50" fillId="0" borderId="33" xfId="0" applyFont="1" applyFill="1" applyBorder="1" applyAlignment="1">
      <alignment horizontal="center"/>
    </xf>
    <xf numFmtId="0" fontId="48" fillId="0" borderId="71" xfId="0" applyFont="1" applyFill="1" applyBorder="1" applyAlignment="1">
      <alignment horizontal="center"/>
    </xf>
    <xf numFmtId="0" fontId="48" fillId="0" borderId="72" xfId="0" applyFont="1" applyFill="1" applyBorder="1" applyAlignment="1">
      <alignment horizontal="center"/>
    </xf>
    <xf numFmtId="0" fontId="48" fillId="0" borderId="73" xfId="0" applyFont="1" applyFill="1" applyBorder="1" applyAlignment="1">
      <alignment horizontal="center"/>
    </xf>
    <xf numFmtId="0" fontId="12" fillId="0" borderId="40" xfId="0" applyFont="1" applyBorder="1" applyAlignment="1">
      <alignment horizontal="left" readingOrder="1"/>
    </xf>
    <xf numFmtId="0" fontId="12" fillId="0" borderId="41" xfId="0" applyFont="1" applyBorder="1" applyAlignment="1">
      <alignment horizontal="left" readingOrder="1"/>
    </xf>
    <xf numFmtId="0" fontId="24" fillId="0" borderId="0" xfId="0" applyFont="1" applyAlignment="1">
      <alignment horizontal="left" vertical="center"/>
    </xf>
    <xf numFmtId="0" fontId="52" fillId="0" borderId="0" xfId="17" applyFont="1" applyFill="1" applyBorder="1" applyAlignment="1">
      <alignment horizontal="left" vertical="top" wrapText="1"/>
    </xf>
    <xf numFmtId="0" fontId="52" fillId="0" borderId="2" xfId="17" applyFont="1" applyFill="1" applyBorder="1" applyAlignment="1">
      <alignment horizontal="left" vertical="top" wrapText="1"/>
    </xf>
    <xf numFmtId="0" fontId="52" fillId="0" borderId="18" xfId="17" applyFont="1" applyFill="1" applyBorder="1" applyAlignment="1">
      <alignment horizontal="left" vertical="top" wrapText="1"/>
    </xf>
    <xf numFmtId="0" fontId="52" fillId="0" borderId="20" xfId="17" applyFont="1" applyFill="1" applyBorder="1" applyAlignment="1">
      <alignment horizontal="left" vertical="top" wrapText="1"/>
    </xf>
    <xf numFmtId="0" fontId="51" fillId="0" borderId="16" xfId="17" applyFont="1" applyFill="1" applyBorder="1" applyAlignment="1">
      <alignment horizontal="center" vertical="top" wrapText="1"/>
    </xf>
    <xf numFmtId="0" fontId="51" fillId="0" borderId="0" xfId="17" applyFont="1" applyFill="1" applyBorder="1" applyAlignment="1">
      <alignment horizontal="center" vertical="top" wrapText="1"/>
    </xf>
    <xf numFmtId="0" fontId="52" fillId="0" borderId="0" xfId="17" applyFont="1" applyFill="1" applyBorder="1" applyAlignment="1">
      <alignment horizontal="left"/>
    </xf>
    <xf numFmtId="0" fontId="52" fillId="0" borderId="2" xfId="17" applyFont="1" applyFill="1" applyBorder="1" applyAlignment="1">
      <alignment horizontal="left"/>
    </xf>
    <xf numFmtId="0" fontId="51" fillId="0" borderId="16" xfId="17" applyFont="1" applyFill="1" applyBorder="1" applyAlignment="1">
      <alignment vertical="top" wrapText="1"/>
    </xf>
    <xf numFmtId="0" fontId="51" fillId="0" borderId="0" xfId="17" applyFont="1" applyFill="1" applyBorder="1" applyAlignment="1">
      <alignment vertical="top" wrapText="1"/>
    </xf>
    <xf numFmtId="0" fontId="51" fillId="0" borderId="16" xfId="17" applyFont="1" applyFill="1" applyBorder="1" applyAlignment="1">
      <alignment horizontal="left" vertical="top"/>
    </xf>
    <xf numFmtId="0" fontId="51" fillId="0" borderId="0" xfId="17" applyFont="1" applyFill="1" applyBorder="1" applyAlignment="1">
      <alignment horizontal="left" vertical="top"/>
    </xf>
    <xf numFmtId="0" fontId="51" fillId="0" borderId="19" xfId="17" applyFont="1" applyFill="1" applyBorder="1" applyAlignment="1">
      <alignment horizontal="left"/>
    </xf>
    <xf numFmtId="0" fontId="51" fillId="0" borderId="14" xfId="17" applyFont="1" applyFill="1" applyBorder="1" applyAlignment="1">
      <alignment horizontal="left"/>
    </xf>
    <xf numFmtId="0" fontId="60" fillId="0" borderId="71" xfId="0" applyFont="1" applyFill="1" applyBorder="1" applyAlignment="1">
      <alignment horizontal="center"/>
    </xf>
    <xf numFmtId="0" fontId="60" fillId="0" borderId="72" xfId="0" applyFont="1" applyFill="1" applyBorder="1" applyAlignment="1">
      <alignment horizontal="center"/>
    </xf>
    <xf numFmtId="0" fontId="60" fillId="0" borderId="73" xfId="0" applyFont="1" applyFill="1" applyBorder="1" applyAlignment="1">
      <alignment horizontal="center"/>
    </xf>
    <xf numFmtId="0" fontId="63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/>
    </xf>
    <xf numFmtId="0" fontId="58" fillId="0" borderId="26" xfId="0" applyFont="1" applyFill="1" applyBorder="1" applyAlignment="1">
      <alignment horizontal="center" vertical="center"/>
    </xf>
    <xf numFmtId="0" fontId="58" fillId="0" borderId="27" xfId="0" applyFont="1" applyFill="1" applyBorder="1" applyAlignment="1">
      <alignment horizontal="center" vertical="center"/>
    </xf>
    <xf numFmtId="0" fontId="58" fillId="0" borderId="28" xfId="0" applyFont="1" applyFill="1" applyBorder="1" applyAlignment="1">
      <alignment horizontal="center" vertical="center"/>
    </xf>
    <xf numFmtId="0" fontId="58" fillId="0" borderId="29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58" fillId="0" borderId="11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center"/>
    </xf>
    <xf numFmtId="0" fontId="6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/>
    </xf>
    <xf numFmtId="0" fontId="58" fillId="0" borderId="19" xfId="0" applyFont="1" applyFill="1" applyBorder="1" applyAlignment="1">
      <alignment horizontal="center" vertical="center"/>
    </xf>
    <xf numFmtId="0" fontId="58" fillId="0" borderId="14" xfId="0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0" fontId="58" fillId="0" borderId="16" xfId="0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horizontal="center" vertical="center"/>
    </xf>
    <xf numFmtId="0" fontId="58" fillId="0" borderId="17" xfId="0" applyFont="1" applyFill="1" applyBorder="1" applyAlignment="1">
      <alignment horizontal="center" vertical="center"/>
    </xf>
    <xf numFmtId="0" fontId="58" fillId="0" borderId="18" xfId="0" applyFont="1" applyFill="1" applyBorder="1" applyAlignment="1">
      <alignment horizontal="center" vertical="center"/>
    </xf>
    <xf numFmtId="0" fontId="58" fillId="0" borderId="2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42" fillId="0" borderId="0" xfId="0" applyFont="1" applyFill="1" applyAlignment="1">
      <alignment horizontal="left" vertical="center" wrapText="1"/>
    </xf>
    <xf numFmtId="0" fontId="42" fillId="0" borderId="0" xfId="0" applyFont="1" applyFill="1" applyBorder="1" applyAlignment="1">
      <alignment horizontal="left" wrapText="1"/>
    </xf>
    <xf numFmtId="0" fontId="12" fillId="0" borderId="0" xfId="17" applyFont="1" applyFill="1" applyAlignment="1"/>
    <xf numFmtId="0" fontId="66" fillId="10" borderId="0" xfId="18" applyNumberFormat="1" applyFont="1" applyFill="1" applyBorder="1" applyAlignment="1">
      <alignment horizontal="left" vertical="top" wrapText="1"/>
    </xf>
    <xf numFmtId="0" fontId="66" fillId="0" borderId="0" xfId="0" applyFont="1" applyFill="1" applyAlignment="1">
      <alignment horizontal="left"/>
    </xf>
    <xf numFmtId="0" fontId="66" fillId="0" borderId="0" xfId="19" applyFont="1" applyFill="1" applyAlignment="1">
      <alignment horizontal="left"/>
    </xf>
    <xf numFmtId="0" fontId="66" fillId="10" borderId="27" xfId="18" applyNumberFormat="1" applyFont="1" applyFill="1" applyBorder="1" applyAlignment="1">
      <alignment horizontal="left" vertical="center" wrapText="1"/>
    </xf>
    <xf numFmtId="0" fontId="42" fillId="0" borderId="12" xfId="0" applyFont="1" applyFill="1" applyBorder="1" applyAlignment="1">
      <alignment horizontal="center"/>
    </xf>
    <xf numFmtId="0" fontId="11" fillId="0" borderId="74" xfId="18" applyFont="1" applyFill="1" applyBorder="1" applyAlignment="1">
      <alignment vertical="top" wrapText="1"/>
    </xf>
    <xf numFmtId="0" fontId="11" fillId="0" borderId="75" xfId="18" applyFont="1" applyFill="1" applyBorder="1" applyAlignment="1">
      <alignment vertical="top" wrapText="1"/>
    </xf>
    <xf numFmtId="0" fontId="52" fillId="0" borderId="74" xfId="18" applyFont="1" applyFill="1" applyBorder="1" applyAlignment="1">
      <alignment horizontal="center" vertical="center" wrapText="1"/>
    </xf>
    <xf numFmtId="0" fontId="52" fillId="0" borderId="75" xfId="18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left"/>
    </xf>
    <xf numFmtId="0" fontId="58" fillId="0" borderId="26" xfId="20" applyFont="1" applyFill="1" applyBorder="1" applyAlignment="1">
      <alignment horizontal="center" vertical="center" wrapText="1"/>
    </xf>
    <xf numFmtId="0" fontId="58" fillId="0" borderId="27" xfId="20" applyFont="1" applyFill="1" applyBorder="1" applyAlignment="1">
      <alignment horizontal="center" vertical="center" wrapText="1"/>
    </xf>
    <xf numFmtId="0" fontId="58" fillId="0" borderId="28" xfId="20" applyFont="1" applyFill="1" applyBorder="1" applyAlignment="1">
      <alignment horizontal="center" vertical="center" wrapText="1"/>
    </xf>
    <xf numFmtId="0" fontId="58" fillId="0" borderId="29" xfId="20" applyFont="1" applyFill="1" applyBorder="1" applyAlignment="1">
      <alignment horizontal="center" vertical="center" wrapText="1"/>
    </xf>
    <xf numFmtId="0" fontId="58" fillId="0" borderId="0" xfId="20" applyFont="1" applyFill="1" applyBorder="1" applyAlignment="1">
      <alignment horizontal="center" vertical="center" wrapText="1"/>
    </xf>
    <xf numFmtId="0" fontId="35" fillId="0" borderId="0" xfId="20" applyFont="1" applyFill="1" applyBorder="1" applyAlignment="1">
      <alignment horizontal="center" vertical="center" wrapText="1"/>
    </xf>
    <xf numFmtId="0" fontId="58" fillId="0" borderId="11" xfId="20" applyFont="1" applyFill="1" applyBorder="1" applyAlignment="1">
      <alignment horizontal="center" vertical="center" wrapText="1"/>
    </xf>
    <xf numFmtId="0" fontId="58" fillId="0" borderId="30" xfId="20" applyFont="1" applyFill="1" applyBorder="1" applyAlignment="1">
      <alignment horizontal="center" vertical="center" wrapText="1"/>
    </xf>
    <xf numFmtId="0" fontId="58" fillId="0" borderId="12" xfId="20" applyFont="1" applyFill="1" applyBorder="1" applyAlignment="1">
      <alignment horizontal="center" vertical="center" wrapText="1"/>
    </xf>
    <xf numFmtId="0" fontId="58" fillId="0" borderId="13" xfId="2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7" fillId="0" borderId="0" xfId="17" applyFont="1" applyFill="1" applyAlignment="1">
      <alignment horizontal="center" vertical="center"/>
    </xf>
    <xf numFmtId="0" fontId="35" fillId="0" borderId="19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shrinkToFit="1"/>
    </xf>
    <xf numFmtId="0" fontId="27" fillId="0" borderId="35" xfId="0" applyFont="1" applyFill="1" applyBorder="1" applyAlignment="1">
      <alignment horizontal="center" shrinkToFit="1"/>
    </xf>
    <xf numFmtId="0" fontId="27" fillId="0" borderId="33" xfId="0" applyFont="1" applyFill="1" applyBorder="1" applyAlignment="1">
      <alignment horizontal="center" shrinkToFit="1"/>
    </xf>
    <xf numFmtId="0" fontId="55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22" fillId="2" borderId="85" xfId="0" applyFont="1" applyFill="1" applyBorder="1" applyAlignment="1">
      <alignment horizontal="center" vertical="center" shrinkToFit="1"/>
    </xf>
    <xf numFmtId="0" fontId="22" fillId="2" borderId="88" xfId="0" applyFont="1" applyFill="1" applyBorder="1" applyAlignment="1">
      <alignment horizontal="center" vertical="center" shrinkToFit="1"/>
    </xf>
    <xf numFmtId="0" fontId="22" fillId="2" borderId="87" xfId="0" applyFont="1" applyFill="1" applyBorder="1" applyAlignment="1">
      <alignment horizontal="center" vertical="center" shrinkToFit="1"/>
    </xf>
    <xf numFmtId="0" fontId="22" fillId="2" borderId="89" xfId="0" applyFont="1" applyFill="1" applyBorder="1" applyAlignment="1">
      <alignment horizontal="center" vertical="center" shrinkToFit="1"/>
    </xf>
    <xf numFmtId="0" fontId="44" fillId="2" borderId="66" xfId="0" applyFont="1" applyFill="1" applyBorder="1" applyAlignment="1">
      <alignment horizontal="center" shrinkToFit="1"/>
    </xf>
    <xf numFmtId="0" fontId="44" fillId="2" borderId="14" xfId="0" applyFont="1" applyFill="1" applyBorder="1" applyAlignment="1">
      <alignment horizontal="center" shrinkToFit="1"/>
    </xf>
    <xf numFmtId="0" fontId="44" fillId="2" borderId="30" xfId="0" applyFont="1" applyFill="1" applyBorder="1" applyAlignment="1">
      <alignment horizontal="center" shrinkToFit="1"/>
    </xf>
    <xf numFmtId="0" fontId="44" fillId="2" borderId="12" xfId="0" applyFont="1" applyFill="1" applyBorder="1" applyAlignment="1">
      <alignment horizontal="center" shrinkToFit="1"/>
    </xf>
    <xf numFmtId="188" fontId="44" fillId="0" borderId="84" xfId="1" applyNumberFormat="1" applyFont="1" applyBorder="1" applyAlignment="1">
      <alignment horizontal="center" shrinkToFit="1"/>
    </xf>
    <xf numFmtId="0" fontId="44" fillId="0" borderId="14" xfId="0" applyFont="1" applyBorder="1" applyAlignment="1">
      <alignment horizontal="center" shrinkToFit="1"/>
    </xf>
    <xf numFmtId="0" fontId="44" fillId="0" borderId="83" xfId="0" applyFont="1" applyBorder="1" applyAlignment="1">
      <alignment horizontal="center" shrinkToFi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4" fontId="16" fillId="0" borderId="0" xfId="6" applyNumberFormat="1" applyFont="1" applyFill="1" applyAlignment="1" applyProtection="1">
      <alignment horizontal="left" vertical="top" wrapText="1"/>
    </xf>
    <xf numFmtId="0" fontId="52" fillId="2" borderId="31" xfId="0" applyFont="1" applyFill="1" applyBorder="1" applyAlignment="1">
      <alignment horizontal="center"/>
    </xf>
    <xf numFmtId="0" fontId="75" fillId="2" borderId="31" xfId="0" applyFont="1" applyFill="1" applyBorder="1" applyAlignment="1">
      <alignment horizontal="center"/>
    </xf>
    <xf numFmtId="0" fontId="75" fillId="0" borderId="31" xfId="0" applyFont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/>
    </xf>
    <xf numFmtId="0" fontId="75" fillId="0" borderId="31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shrinkToFit="1"/>
    </xf>
    <xf numFmtId="0" fontId="16" fillId="0" borderId="33" xfId="0" applyFont="1" applyBorder="1" applyAlignment="1">
      <alignment horizontal="center" shrinkToFit="1"/>
    </xf>
    <xf numFmtId="4" fontId="10" fillId="0" borderId="34" xfId="0" applyNumberFormat="1" applyFont="1" applyBorder="1" applyAlignment="1">
      <alignment horizontal="center" shrinkToFit="1"/>
    </xf>
    <xf numFmtId="4" fontId="10" fillId="0" borderId="33" xfId="0" applyNumberFormat="1" applyFont="1" applyBorder="1" applyAlignment="1">
      <alignment horizontal="center" shrinkToFit="1"/>
    </xf>
    <xf numFmtId="0" fontId="10" fillId="0" borderId="34" xfId="0" applyFont="1" applyBorder="1" applyAlignment="1">
      <alignment horizontal="center" shrinkToFit="1"/>
    </xf>
    <xf numFmtId="0" fontId="10" fillId="0" borderId="33" xfId="0" applyFont="1" applyBorder="1" applyAlignment="1">
      <alignment horizontal="center" shrinkToFi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2" fillId="0" borderId="0" xfId="30" applyFont="1" applyAlignment="1">
      <alignment horizontal="center"/>
    </xf>
    <xf numFmtId="0" fontId="24" fillId="14" borderId="31" xfId="30" applyFont="1" applyFill="1" applyBorder="1" applyAlignment="1">
      <alignment horizontal="center" vertical="center"/>
    </xf>
    <xf numFmtId="0" fontId="24" fillId="14" borderId="36" xfId="30" applyFont="1" applyFill="1" applyBorder="1" applyAlignment="1">
      <alignment horizontal="center" vertical="center"/>
    </xf>
    <xf numFmtId="0" fontId="24" fillId="14" borderId="32" xfId="30" applyFont="1" applyFill="1" applyBorder="1" applyAlignment="1">
      <alignment horizontal="center" vertical="center"/>
    </xf>
    <xf numFmtId="0" fontId="72" fillId="14" borderId="31" xfId="0" applyFont="1" applyFill="1" applyBorder="1" applyAlignment="1">
      <alignment horizontal="center" vertical="center" wrapText="1"/>
    </xf>
    <xf numFmtId="0" fontId="72" fillId="14" borderId="31" xfId="0" applyFont="1" applyFill="1" applyBorder="1" applyAlignment="1">
      <alignment horizontal="center"/>
    </xf>
    <xf numFmtId="0" fontId="72" fillId="14" borderId="36" xfId="0" applyFont="1" applyFill="1" applyBorder="1" applyAlignment="1">
      <alignment horizontal="center"/>
    </xf>
    <xf numFmtId="0" fontId="72" fillId="14" borderId="43" xfId="0" applyFont="1" applyFill="1" applyBorder="1" applyAlignment="1">
      <alignment horizontal="center" vertical="center"/>
    </xf>
    <xf numFmtId="0" fontId="72" fillId="14" borderId="32" xfId="0" applyFont="1" applyFill="1" applyBorder="1" applyAlignment="1">
      <alignment horizontal="center" vertical="center"/>
    </xf>
    <xf numFmtId="0" fontId="72" fillId="14" borderId="32" xfId="0" applyFont="1" applyFill="1" applyBorder="1" applyAlignment="1">
      <alignment horizontal="center"/>
    </xf>
    <xf numFmtId="43" fontId="44" fillId="0" borderId="0" xfId="1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12" fillId="0" borderId="0" xfId="30" applyFont="1" applyFill="1" applyAlignment="1">
      <alignment horizontal="center"/>
    </xf>
    <xf numFmtId="0" fontId="42" fillId="0" borderId="0" xfId="0" applyFont="1" applyAlignment="1">
      <alignment horizontal="left"/>
    </xf>
    <xf numFmtId="0" fontId="70" fillId="0" borderId="0" xfId="0" applyFont="1" applyAlignment="1">
      <alignment horizontal="center"/>
    </xf>
    <xf numFmtId="0" fontId="72" fillId="14" borderId="19" xfId="0" applyFont="1" applyFill="1" applyBorder="1" applyAlignment="1">
      <alignment horizontal="center" vertical="center" wrapText="1"/>
    </xf>
    <xf numFmtId="0" fontId="72" fillId="14" borderId="14" xfId="0" applyFont="1" applyFill="1" applyBorder="1" applyAlignment="1">
      <alignment horizontal="center" vertical="center" wrapText="1"/>
    </xf>
    <xf numFmtId="0" fontId="72" fillId="14" borderId="15" xfId="0" applyFont="1" applyFill="1" applyBorder="1" applyAlignment="1">
      <alignment horizontal="center" vertical="center" wrapText="1"/>
    </xf>
    <xf numFmtId="0" fontId="72" fillId="14" borderId="17" xfId="0" applyFont="1" applyFill="1" applyBorder="1" applyAlignment="1">
      <alignment horizontal="center" vertical="center" wrapText="1"/>
    </xf>
    <xf numFmtId="0" fontId="72" fillId="14" borderId="18" xfId="0" applyFont="1" applyFill="1" applyBorder="1" applyAlignment="1">
      <alignment horizontal="center" vertical="center" wrapText="1"/>
    </xf>
    <xf numFmtId="0" fontId="72" fillId="14" borderId="20" xfId="0" applyFont="1" applyFill="1" applyBorder="1" applyAlignment="1">
      <alignment horizontal="center" vertical="center" wrapText="1"/>
    </xf>
    <xf numFmtId="0" fontId="72" fillId="14" borderId="31" xfId="0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16" fillId="10" borderId="31" xfId="0" applyFont="1" applyFill="1" applyBorder="1" applyAlignment="1">
      <alignment horizontal="center" vertical="center" wrapText="1"/>
    </xf>
    <xf numFmtId="0" fontId="16" fillId="10" borderId="36" xfId="0" applyFont="1" applyFill="1" applyBorder="1" applyAlignment="1">
      <alignment horizontal="center" vertical="center" wrapText="1"/>
    </xf>
    <xf numFmtId="0" fontId="16" fillId="10" borderId="43" xfId="0" applyFont="1" applyFill="1" applyBorder="1" applyAlignment="1">
      <alignment horizontal="center" vertical="center" wrapText="1"/>
    </xf>
    <xf numFmtId="0" fontId="16" fillId="10" borderId="32" xfId="0" applyFont="1" applyFill="1" applyBorder="1" applyAlignment="1">
      <alignment horizontal="center" vertical="center" wrapText="1"/>
    </xf>
    <xf numFmtId="0" fontId="16" fillId="10" borderId="19" xfId="0" applyFont="1" applyFill="1" applyBorder="1" applyAlignment="1">
      <alignment horizontal="center" wrapText="1" shrinkToFit="1"/>
    </xf>
    <xf numFmtId="0" fontId="16" fillId="10" borderId="16" xfId="0" applyFont="1" applyFill="1" applyBorder="1" applyAlignment="1">
      <alignment horizontal="center" shrinkToFit="1"/>
    </xf>
    <xf numFmtId="0" fontId="16" fillId="10" borderId="17" xfId="0" applyFont="1" applyFill="1" applyBorder="1" applyAlignment="1">
      <alignment horizontal="center" shrinkToFit="1"/>
    </xf>
    <xf numFmtId="0" fontId="16" fillId="10" borderId="31" xfId="0" applyFont="1" applyFill="1" applyBorder="1" applyAlignment="1">
      <alignment horizontal="center" vertical="center"/>
    </xf>
    <xf numFmtId="0" fontId="16" fillId="10" borderId="36" xfId="0" applyFont="1" applyFill="1" applyBorder="1" applyAlignment="1">
      <alignment horizontal="center" vertical="center" wrapText="1" shrinkToFit="1"/>
    </xf>
    <xf numFmtId="0" fontId="16" fillId="10" borderId="43" xfId="0" applyFont="1" applyFill="1" applyBorder="1" applyAlignment="1">
      <alignment horizontal="center" vertical="center" shrinkToFit="1"/>
    </xf>
    <xf numFmtId="0" fontId="16" fillId="10" borderId="32" xfId="0" applyFont="1" applyFill="1" applyBorder="1" applyAlignment="1">
      <alignment horizontal="center" vertical="center" shrinkToFit="1"/>
    </xf>
    <xf numFmtId="4" fontId="16" fillId="10" borderId="36" xfId="0" applyNumberFormat="1" applyFont="1" applyFill="1" applyBorder="1" applyAlignment="1">
      <alignment horizontal="center" vertical="center" wrapText="1" shrinkToFit="1"/>
    </xf>
    <xf numFmtId="4" fontId="16" fillId="10" borderId="32" xfId="0" applyNumberFormat="1" applyFont="1" applyFill="1" applyBorder="1" applyAlignment="1">
      <alignment horizontal="center" vertical="center" wrapText="1" shrinkToFit="1"/>
    </xf>
    <xf numFmtId="0" fontId="28" fillId="10" borderId="31" xfId="0" applyFont="1" applyFill="1" applyBorder="1" applyAlignment="1">
      <alignment horizontal="center" vertical="center"/>
    </xf>
    <xf numFmtId="0" fontId="23" fillId="10" borderId="36" xfId="0" applyFont="1" applyFill="1" applyBorder="1" applyAlignment="1">
      <alignment horizontal="center" vertical="center" wrapText="1"/>
    </xf>
    <xf numFmtId="0" fontId="23" fillId="10" borderId="43" xfId="0" applyFont="1" applyFill="1" applyBorder="1" applyAlignment="1">
      <alignment horizontal="center" vertical="center" wrapText="1"/>
    </xf>
    <xf numFmtId="0" fontId="23" fillId="10" borderId="32" xfId="0" applyFont="1" applyFill="1" applyBorder="1" applyAlignment="1">
      <alignment horizontal="center" vertical="center" wrapText="1"/>
    </xf>
    <xf numFmtId="0" fontId="70" fillId="0" borderId="19" xfId="0" applyFont="1" applyFill="1" applyBorder="1" applyAlignment="1">
      <alignment horizontal="center" vertical="center"/>
    </xf>
    <xf numFmtId="0" fontId="70" fillId="0" borderId="14" xfId="0" applyFont="1" applyFill="1" applyBorder="1" applyAlignment="1">
      <alignment horizontal="center" vertical="center"/>
    </xf>
    <xf numFmtId="0" fontId="70" fillId="0" borderId="15" xfId="0" applyFont="1" applyFill="1" applyBorder="1" applyAlignment="1">
      <alignment horizontal="center" vertical="center"/>
    </xf>
    <xf numFmtId="0" fontId="70" fillId="0" borderId="17" xfId="0" applyFont="1" applyFill="1" applyBorder="1" applyAlignment="1">
      <alignment horizontal="center" vertical="center"/>
    </xf>
    <xf numFmtId="0" fontId="70" fillId="0" borderId="18" xfId="0" applyFont="1" applyFill="1" applyBorder="1" applyAlignment="1">
      <alignment horizontal="center" vertical="center"/>
    </xf>
    <xf numFmtId="0" fontId="70" fillId="0" borderId="20" xfId="0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 shrinkToFit="1"/>
    </xf>
    <xf numFmtId="0" fontId="10" fillId="2" borderId="43" xfId="0" applyFont="1" applyFill="1" applyBorder="1" applyAlignment="1">
      <alignment horizontal="center" vertical="center" shrinkToFit="1"/>
    </xf>
    <xf numFmtId="0" fontId="10" fillId="2" borderId="32" xfId="0" applyFont="1" applyFill="1" applyBorder="1" applyAlignment="1">
      <alignment horizontal="center" vertical="center" shrinkToFit="1"/>
    </xf>
    <xf numFmtId="0" fontId="10" fillId="5" borderId="36" xfId="0" applyFont="1" applyFill="1" applyBorder="1" applyAlignment="1">
      <alignment horizontal="center" vertical="center" wrapText="1" shrinkToFit="1"/>
    </xf>
    <xf numFmtId="0" fontId="10" fillId="5" borderId="43" xfId="0" applyFont="1" applyFill="1" applyBorder="1" applyAlignment="1">
      <alignment horizontal="center" vertical="center" wrapText="1" shrinkToFit="1"/>
    </xf>
    <xf numFmtId="0" fontId="10" fillId="5" borderId="32" xfId="0" applyFont="1" applyFill="1" applyBorder="1" applyAlignment="1">
      <alignment horizontal="center" vertical="center" wrapText="1" shrinkToFi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shrinkToFit="1"/>
    </xf>
    <xf numFmtId="0" fontId="10" fillId="2" borderId="31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 shrinkToFit="1"/>
    </xf>
    <xf numFmtId="0" fontId="10" fillId="2" borderId="32" xfId="0" applyFont="1" applyFill="1" applyBorder="1" applyAlignment="1">
      <alignment horizontal="center" vertical="center" wrapText="1" shrinkToFit="1"/>
    </xf>
    <xf numFmtId="0" fontId="12" fillId="0" borderId="35" xfId="9" applyFont="1" applyBorder="1" applyAlignment="1">
      <alignment horizontal="left" vertical="center" wrapText="1"/>
    </xf>
    <xf numFmtId="0" fontId="12" fillId="0" borderId="33" xfId="9" applyFont="1" applyBorder="1" applyAlignment="1">
      <alignment horizontal="left" vertical="center" wrapText="1"/>
    </xf>
    <xf numFmtId="0" fontId="42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6" fillId="14" borderId="31" xfId="0" applyFont="1" applyFill="1" applyBorder="1" applyAlignment="1">
      <alignment horizontal="center" vertical="center" wrapText="1"/>
    </xf>
    <xf numFmtId="0" fontId="89" fillId="3" borderId="34" xfId="28" applyFont="1" applyFill="1" applyBorder="1" applyAlignment="1">
      <alignment horizontal="left"/>
    </xf>
    <xf numFmtId="0" fontId="89" fillId="3" borderId="35" xfId="28" applyFont="1" applyFill="1" applyBorder="1" applyAlignment="1">
      <alignment horizontal="left"/>
    </xf>
    <xf numFmtId="0" fontId="89" fillId="3" borderId="33" xfId="28" applyFont="1" applyFill="1" applyBorder="1" applyAlignment="1">
      <alignment horizontal="left"/>
    </xf>
    <xf numFmtId="0" fontId="10" fillId="0" borderId="34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4" fontId="89" fillId="3" borderId="31" xfId="28" applyNumberFormat="1" applyFont="1" applyFill="1" applyBorder="1" applyAlignment="1">
      <alignment horizontal="left"/>
    </xf>
    <xf numFmtId="0" fontId="89" fillId="3" borderId="31" xfId="28" applyFont="1" applyFill="1" applyBorder="1" applyAlignment="1">
      <alignment horizontal="left"/>
    </xf>
    <xf numFmtId="0" fontId="16" fillId="14" borderId="31" xfId="0" applyFont="1" applyFill="1" applyBorder="1" applyAlignment="1">
      <alignment horizontal="center"/>
    </xf>
    <xf numFmtId="0" fontId="89" fillId="3" borderId="15" xfId="28" applyFont="1" applyFill="1" applyBorder="1" applyAlignment="1">
      <alignment horizontal="left"/>
    </xf>
    <xf numFmtId="0" fontId="10" fillId="0" borderId="34" xfId="0" applyFont="1" applyBorder="1" applyAlignment="1">
      <alignment horizontal="left" wrapText="1"/>
    </xf>
    <xf numFmtId="0" fontId="10" fillId="0" borderId="35" xfId="0" applyFont="1" applyBorder="1" applyAlignment="1">
      <alignment horizontal="left" wrapText="1"/>
    </xf>
    <xf numFmtId="0" fontId="10" fillId="0" borderId="33" xfId="0" applyFont="1" applyBorder="1" applyAlignment="1">
      <alignment horizontal="left" wrapText="1"/>
    </xf>
    <xf numFmtId="0" fontId="10" fillId="14" borderId="31" xfId="0" applyFont="1" applyFill="1" applyBorder="1" applyAlignment="1">
      <alignment horizontal="center" vertical="center" wrapText="1"/>
    </xf>
    <xf numFmtId="0" fontId="55" fillId="0" borderId="0" xfId="10" applyFont="1" applyAlignment="1">
      <alignment horizontal="center"/>
    </xf>
    <xf numFmtId="0" fontId="44" fillId="0" borderId="46" xfId="28" applyFont="1" applyFill="1" applyBorder="1" applyAlignment="1">
      <alignment horizontal="left"/>
    </xf>
    <xf numFmtId="0" fontId="44" fillId="0" borderId="41" xfId="28" applyFont="1" applyFill="1" applyBorder="1" applyAlignment="1">
      <alignment horizontal="left"/>
    </xf>
    <xf numFmtId="0" fontId="44" fillId="0" borderId="41" xfId="28" applyFont="1" applyFill="1" applyBorder="1" applyAlignment="1">
      <alignment horizontal="center"/>
    </xf>
    <xf numFmtId="0" fontId="44" fillId="0" borderId="47" xfId="28" applyFont="1" applyFill="1" applyBorder="1" applyAlignment="1">
      <alignment horizontal="center"/>
    </xf>
    <xf numFmtId="0" fontId="44" fillId="0" borderId="34" xfId="28" applyFont="1" applyFill="1" applyBorder="1" applyAlignment="1">
      <alignment horizontal="center"/>
    </xf>
    <xf numFmtId="0" fontId="44" fillId="0" borderId="35" xfId="28" applyFont="1" applyFill="1" applyBorder="1" applyAlignment="1">
      <alignment horizontal="center"/>
    </xf>
    <xf numFmtId="0" fontId="44" fillId="0" borderId="33" xfId="28" applyFont="1" applyFill="1" applyBorder="1" applyAlignment="1">
      <alignment horizontal="center"/>
    </xf>
    <xf numFmtId="0" fontId="44" fillId="0" borderId="53" xfId="28" applyFont="1" applyFill="1" applyBorder="1" applyAlignment="1">
      <alignment horizontal="left"/>
    </xf>
    <xf numFmtId="0" fontId="44" fillId="0" borderId="40" xfId="28" applyFont="1" applyFill="1" applyBorder="1" applyAlignment="1">
      <alignment horizontal="left"/>
    </xf>
    <xf numFmtId="0" fontId="44" fillId="0" borderId="57" xfId="28" applyFont="1" applyFill="1" applyBorder="1" applyAlignment="1">
      <alignment horizontal="left"/>
    </xf>
    <xf numFmtId="0" fontId="44" fillId="0" borderId="76" xfId="28" applyFont="1" applyFill="1" applyBorder="1" applyAlignment="1">
      <alignment horizontal="left"/>
    </xf>
    <xf numFmtId="0" fontId="44" fillId="0" borderId="77" xfId="28" applyFont="1" applyFill="1" applyBorder="1" applyAlignment="1">
      <alignment horizontal="left"/>
    </xf>
    <xf numFmtId="0" fontId="44" fillId="0" borderId="77" xfId="28" applyFont="1" applyFill="1" applyBorder="1" applyAlignment="1">
      <alignment horizontal="center"/>
    </xf>
    <xf numFmtId="0" fontId="44" fillId="0" borderId="78" xfId="28" applyFont="1" applyFill="1" applyBorder="1" applyAlignment="1">
      <alignment horizontal="center"/>
    </xf>
    <xf numFmtId="0" fontId="44" fillId="0" borderId="47" xfId="28" applyFont="1" applyFill="1" applyBorder="1" applyAlignment="1">
      <alignment horizontal="left"/>
    </xf>
    <xf numFmtId="0" fontId="70" fillId="0" borderId="0" xfId="28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6" fillId="0" borderId="31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36" xfId="0" applyFont="1" applyFill="1" applyBorder="1" applyAlignment="1">
      <alignment horizontal="center" vertical="center" shrinkToFit="1"/>
    </xf>
    <xf numFmtId="0" fontId="23" fillId="3" borderId="32" xfId="0" applyFont="1" applyFill="1" applyBorder="1" applyAlignment="1">
      <alignment horizontal="center" vertical="center" shrinkToFi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44" fillId="0" borderId="0" xfId="17" applyFont="1" applyFill="1" applyAlignment="1"/>
    <xf numFmtId="0" fontId="42" fillId="0" borderId="0" xfId="0" applyFont="1" applyFill="1" applyAlignment="1">
      <alignment horizontal="left" wrapText="1"/>
    </xf>
    <xf numFmtId="0" fontId="10" fillId="3" borderId="43" xfId="28" applyFont="1" applyFill="1" applyBorder="1" applyAlignment="1">
      <alignment horizontal="center" vertical="top"/>
    </xf>
    <xf numFmtId="0" fontId="10" fillId="3" borderId="32" xfId="28" applyFont="1" applyFill="1" applyBorder="1" applyAlignment="1">
      <alignment horizontal="center" vertical="top"/>
    </xf>
    <xf numFmtId="0" fontId="10" fillId="3" borderId="43" xfId="28" applyFont="1" applyFill="1" applyBorder="1" applyAlignment="1">
      <alignment horizontal="left" vertical="top"/>
    </xf>
    <xf numFmtId="0" fontId="10" fillId="3" borderId="32" xfId="28" applyFont="1" applyFill="1" applyBorder="1" applyAlignment="1">
      <alignment horizontal="left" vertical="top"/>
    </xf>
    <xf numFmtId="0" fontId="10" fillId="3" borderId="46" xfId="28" applyFont="1" applyFill="1" applyBorder="1" applyAlignment="1">
      <alignment horizontal="center"/>
    </xf>
    <xf numFmtId="0" fontId="10" fillId="3" borderId="41" xfId="28" applyFont="1" applyFill="1" applyBorder="1" applyAlignment="1">
      <alignment horizontal="center"/>
    </xf>
    <xf numFmtId="0" fontId="10" fillId="3" borderId="47" xfId="28" applyFont="1" applyFill="1" applyBorder="1" applyAlignment="1">
      <alignment horizontal="center"/>
    </xf>
    <xf numFmtId="0" fontId="10" fillId="3" borderId="41" xfId="28" applyFont="1" applyFill="1" applyBorder="1" applyAlignment="1">
      <alignment horizontal="left"/>
    </xf>
    <xf numFmtId="0" fontId="10" fillId="3" borderId="47" xfId="28" applyFont="1" applyFill="1" applyBorder="1" applyAlignment="1">
      <alignment horizontal="left"/>
    </xf>
    <xf numFmtId="0" fontId="10" fillId="3" borderId="46" xfId="28" applyFont="1" applyFill="1" applyBorder="1" applyAlignment="1">
      <alignment horizontal="left"/>
    </xf>
    <xf numFmtId="0" fontId="10" fillId="3" borderId="53" xfId="28" applyFont="1" applyFill="1" applyBorder="1" applyAlignment="1">
      <alignment horizontal="center"/>
    </xf>
    <xf numFmtId="0" fontId="10" fillId="3" borderId="40" xfId="28" applyFont="1" applyFill="1" applyBorder="1" applyAlignment="1">
      <alignment horizontal="center"/>
    </xf>
    <xf numFmtId="0" fontId="10" fillId="3" borderId="57" xfId="28" applyFont="1" applyFill="1" applyBorder="1" applyAlignment="1">
      <alignment horizontal="center"/>
    </xf>
    <xf numFmtId="0" fontId="10" fillId="3" borderId="53" xfId="28" applyFont="1" applyFill="1" applyBorder="1" applyAlignment="1">
      <alignment horizontal="left"/>
    </xf>
    <xf numFmtId="0" fontId="10" fillId="3" borderId="40" xfId="28" applyFont="1" applyFill="1" applyBorder="1" applyAlignment="1">
      <alignment horizontal="left"/>
    </xf>
    <xf numFmtId="0" fontId="10" fillId="3" borderId="57" xfId="28" applyFont="1" applyFill="1" applyBorder="1" applyAlignment="1">
      <alignment horizontal="left"/>
    </xf>
    <xf numFmtId="0" fontId="10" fillId="3" borderId="36" xfId="28" applyFont="1" applyFill="1" applyBorder="1" applyAlignment="1">
      <alignment horizontal="left" vertical="top"/>
    </xf>
    <xf numFmtId="0" fontId="10" fillId="3" borderId="36" xfId="28" applyFont="1" applyFill="1" applyBorder="1" applyAlignment="1">
      <alignment horizontal="center" vertical="top"/>
    </xf>
    <xf numFmtId="0" fontId="10" fillId="3" borderId="31" xfId="28" applyFont="1" applyFill="1" applyBorder="1" applyAlignment="1">
      <alignment horizontal="center"/>
    </xf>
    <xf numFmtId="0" fontId="12" fillId="0" borderId="19" xfId="30" applyFont="1" applyBorder="1" applyAlignment="1">
      <alignment horizontal="center"/>
    </xf>
    <xf numFmtId="0" fontId="12" fillId="0" borderId="14" xfId="30" applyFont="1" applyBorder="1" applyAlignment="1">
      <alignment horizontal="center"/>
    </xf>
    <xf numFmtId="0" fontId="12" fillId="0" borderId="15" xfId="30" applyFont="1" applyBorder="1" applyAlignment="1">
      <alignment horizontal="center"/>
    </xf>
    <xf numFmtId="0" fontId="12" fillId="0" borderId="82" xfId="30" applyFont="1" applyBorder="1" applyAlignment="1">
      <alignment horizontal="center"/>
    </xf>
    <xf numFmtId="0" fontId="12" fillId="0" borderId="12" xfId="30" applyFont="1" applyBorder="1" applyAlignment="1">
      <alignment horizontal="center"/>
    </xf>
    <xf numFmtId="0" fontId="12" fillId="0" borderId="68" xfId="30" applyFont="1" applyBorder="1" applyAlignment="1">
      <alignment horizontal="center"/>
    </xf>
    <xf numFmtId="0" fontId="12" fillId="0" borderId="83" xfId="30" applyFont="1" applyBorder="1" applyAlignment="1">
      <alignment horizontal="center"/>
    </xf>
    <xf numFmtId="0" fontId="12" fillId="0" borderId="13" xfId="30" applyFont="1" applyBorder="1" applyAlignment="1">
      <alignment horizontal="center"/>
    </xf>
    <xf numFmtId="2" fontId="12" fillId="0" borderId="19" xfId="30" applyNumberFormat="1" applyFont="1" applyBorder="1" applyAlignment="1">
      <alignment horizontal="center"/>
    </xf>
    <xf numFmtId="2" fontId="12" fillId="0" borderId="14" xfId="30" applyNumberFormat="1" applyFont="1" applyBorder="1" applyAlignment="1">
      <alignment horizontal="center"/>
    </xf>
    <xf numFmtId="2" fontId="12" fillId="0" borderId="15" xfId="30" applyNumberFormat="1" applyFont="1" applyBorder="1" applyAlignment="1">
      <alignment horizontal="center"/>
    </xf>
    <xf numFmtId="2" fontId="12" fillId="0" borderId="17" xfId="30" applyNumberFormat="1" applyFont="1" applyBorder="1" applyAlignment="1">
      <alignment horizontal="center"/>
    </xf>
    <xf numFmtId="2" fontId="12" fillId="0" borderId="18" xfId="30" applyNumberFormat="1" applyFont="1" applyBorder="1" applyAlignment="1">
      <alignment horizontal="center"/>
    </xf>
    <xf numFmtId="2" fontId="12" fillId="0" borderId="20" xfId="30" applyNumberFormat="1" applyFont="1" applyBorder="1" applyAlignment="1">
      <alignment horizontal="center"/>
    </xf>
    <xf numFmtId="4" fontId="25" fillId="11" borderId="19" xfId="30" applyNumberFormat="1" applyFont="1" applyFill="1" applyBorder="1" applyAlignment="1">
      <alignment horizontal="center"/>
    </xf>
    <xf numFmtId="0" fontId="25" fillId="11" borderId="14" xfId="30" applyFont="1" applyFill="1" applyBorder="1" applyAlignment="1">
      <alignment horizontal="center"/>
    </xf>
    <xf numFmtId="0" fontId="25" fillId="11" borderId="83" xfId="30" applyFont="1" applyFill="1" applyBorder="1" applyAlignment="1">
      <alignment horizontal="center"/>
    </xf>
    <xf numFmtId="0" fontId="25" fillId="11" borderId="17" xfId="30" applyFont="1" applyFill="1" applyBorder="1" applyAlignment="1">
      <alignment horizontal="center"/>
    </xf>
    <xf numFmtId="0" fontId="25" fillId="11" borderId="18" xfId="30" applyFont="1" applyFill="1" applyBorder="1" applyAlignment="1">
      <alignment horizontal="center"/>
    </xf>
    <xf numFmtId="0" fontId="25" fillId="11" borderId="81" xfId="30" applyFont="1" applyFill="1" applyBorder="1" applyAlignment="1">
      <alignment horizontal="center"/>
    </xf>
    <xf numFmtId="4" fontId="12" fillId="0" borderId="19" xfId="30" applyNumberFormat="1" applyFont="1" applyBorder="1" applyAlignment="1">
      <alignment horizontal="center"/>
    </xf>
    <xf numFmtId="0" fontId="12" fillId="0" borderId="17" xfId="30" applyFont="1" applyBorder="1" applyAlignment="1">
      <alignment horizontal="center"/>
    </xf>
    <xf numFmtId="0" fontId="12" fillId="0" borderId="18" xfId="30" applyFont="1" applyBorder="1" applyAlignment="1">
      <alignment horizontal="center"/>
    </xf>
    <xf numFmtId="0" fontId="12" fillId="0" borderId="20" xfId="30" applyFont="1" applyBorder="1" applyAlignment="1">
      <alignment horizontal="center"/>
    </xf>
    <xf numFmtId="0" fontId="12" fillId="0" borderId="16" xfId="30" applyFont="1" applyBorder="1" applyAlignment="1">
      <alignment horizontal="center"/>
    </xf>
    <xf numFmtId="0" fontId="12" fillId="0" borderId="0" xfId="30" applyFont="1" applyBorder="1" applyAlignment="1">
      <alignment horizontal="center"/>
    </xf>
    <xf numFmtId="0" fontId="12" fillId="0" borderId="2" xfId="30" applyFont="1" applyBorder="1" applyAlignment="1">
      <alignment horizontal="center"/>
    </xf>
    <xf numFmtId="0" fontId="12" fillId="0" borderId="11" xfId="30" applyFont="1" applyBorder="1" applyAlignment="1">
      <alignment horizontal="center"/>
    </xf>
    <xf numFmtId="0" fontId="48" fillId="0" borderId="0" xfId="30" applyFont="1" applyAlignment="1">
      <alignment horizontal="left"/>
    </xf>
    <xf numFmtId="0" fontId="24" fillId="0" borderId="0" xfId="30" applyFont="1" applyAlignment="1">
      <alignment horizontal="center"/>
    </xf>
    <xf numFmtId="0" fontId="25" fillId="0" borderId="0" xfId="30" applyFont="1" applyAlignment="1">
      <alignment horizontal="left" vertical="top" textRotation="180"/>
    </xf>
    <xf numFmtId="0" fontId="12" fillId="0" borderId="26" xfId="30" applyFont="1" applyBorder="1" applyAlignment="1">
      <alignment horizontal="center" vertical="center"/>
    </xf>
    <xf numFmtId="0" fontId="12" fillId="0" borderId="79" xfId="30" applyFont="1" applyBorder="1" applyAlignment="1">
      <alignment horizontal="center" vertical="center"/>
    </xf>
    <xf numFmtId="0" fontId="12" fillId="0" borderId="67" xfId="30" applyFont="1" applyBorder="1" applyAlignment="1">
      <alignment horizontal="center" vertical="center"/>
    </xf>
    <xf numFmtId="0" fontId="12" fillId="0" borderId="20" xfId="30" applyFont="1" applyBorder="1" applyAlignment="1">
      <alignment horizontal="center" vertical="center"/>
    </xf>
    <xf numFmtId="0" fontId="12" fillId="0" borderId="80" xfId="30" applyFont="1" applyBorder="1" applyAlignment="1">
      <alignment horizontal="center" vertical="center" wrapText="1"/>
    </xf>
    <xf numFmtId="0" fontId="12" fillId="0" borderId="27" xfId="30" applyFont="1" applyBorder="1" applyAlignment="1">
      <alignment horizontal="center" vertical="center"/>
    </xf>
    <xf numFmtId="0" fontId="12" fillId="0" borderId="17" xfId="30" applyFont="1" applyBorder="1" applyAlignment="1">
      <alignment horizontal="center" vertical="center"/>
    </xf>
    <xf numFmtId="0" fontId="12" fillId="0" borderId="18" xfId="30" applyFont="1" applyBorder="1" applyAlignment="1">
      <alignment horizontal="center" vertical="center"/>
    </xf>
    <xf numFmtId="0" fontId="12" fillId="0" borderId="28" xfId="30" applyFont="1" applyBorder="1" applyAlignment="1">
      <alignment horizontal="center" vertical="center"/>
    </xf>
    <xf numFmtId="0" fontId="12" fillId="0" borderId="81" xfId="30" applyFont="1" applyBorder="1" applyAlignment="1">
      <alignment horizontal="center" vertical="center"/>
    </xf>
    <xf numFmtId="0" fontId="95" fillId="3" borderId="0" xfId="28" applyFont="1" applyFill="1" applyAlignment="1">
      <alignment horizontal="center"/>
    </xf>
    <xf numFmtId="0" fontId="97" fillId="3" borderId="31" xfId="28" applyFont="1" applyFill="1" applyBorder="1" applyAlignment="1">
      <alignment horizontal="center" vertical="center" wrapText="1"/>
    </xf>
    <xf numFmtId="0" fontId="98" fillId="3" borderId="31" xfId="28" applyFont="1" applyFill="1" applyBorder="1" applyAlignment="1">
      <alignment horizontal="center" vertical="center" wrapText="1"/>
    </xf>
    <xf numFmtId="0" fontId="97" fillId="3" borderId="31" xfId="28" applyFont="1" applyFill="1" applyBorder="1" applyAlignment="1">
      <alignment horizontal="center"/>
    </xf>
    <xf numFmtId="0" fontId="98" fillId="3" borderId="31" xfId="28" applyFont="1" applyFill="1" applyBorder="1" applyAlignment="1">
      <alignment horizontal="center"/>
    </xf>
    <xf numFmtId="0" fontId="97" fillId="14" borderId="31" xfId="28" applyFont="1" applyFill="1" applyBorder="1" applyAlignment="1">
      <alignment horizontal="center" vertical="center" wrapText="1"/>
    </xf>
    <xf numFmtId="0" fontId="98" fillId="14" borderId="31" xfId="28" applyFont="1" applyFill="1" applyBorder="1" applyAlignment="1">
      <alignment horizontal="center" vertical="center" wrapText="1"/>
    </xf>
    <xf numFmtId="0" fontId="97" fillId="14" borderId="31" xfId="28" applyFont="1" applyFill="1" applyBorder="1" applyAlignment="1">
      <alignment horizontal="center"/>
    </xf>
    <xf numFmtId="0" fontId="98" fillId="14" borderId="31" xfId="28" applyFont="1" applyFill="1" applyBorder="1" applyAlignment="1">
      <alignment horizontal="center"/>
    </xf>
    <xf numFmtId="0" fontId="24" fillId="11" borderId="0" xfId="30" applyFont="1" applyFill="1" applyAlignment="1">
      <alignment horizontal="center"/>
    </xf>
    <xf numFmtId="0" fontId="12" fillId="11" borderId="0" xfId="30" applyFont="1" applyFill="1" applyBorder="1" applyAlignment="1">
      <alignment horizontal="center"/>
    </xf>
    <xf numFmtId="0" fontId="104" fillId="2" borderId="31" xfId="0" applyFont="1" applyFill="1" applyBorder="1" applyAlignment="1">
      <alignment horizontal="center" vertical="center" wrapText="1"/>
    </xf>
    <xf numFmtId="0" fontId="50" fillId="2" borderId="31" xfId="0" applyFont="1" applyFill="1" applyBorder="1" applyAlignment="1">
      <alignment horizontal="center" vertical="center" wrapText="1"/>
    </xf>
    <xf numFmtId="0" fontId="104" fillId="2" borderId="31" xfId="0" applyFont="1" applyFill="1" applyBorder="1" applyAlignment="1">
      <alignment horizontal="center"/>
    </xf>
    <xf numFmtId="0" fontId="50" fillId="2" borderId="31" xfId="0" applyFont="1" applyFill="1" applyBorder="1" applyAlignment="1">
      <alignment horizontal="center"/>
    </xf>
    <xf numFmtId="0" fontId="24" fillId="3" borderId="0" xfId="28" applyFont="1" applyFill="1" applyAlignment="1">
      <alignment horizontal="center"/>
    </xf>
    <xf numFmtId="0" fontId="12" fillId="3" borderId="0" xfId="28" applyFont="1" applyFill="1" applyAlignment="1">
      <alignment horizontal="center"/>
    </xf>
    <xf numFmtId="0" fontId="12" fillId="14" borderId="31" xfId="28" applyFont="1" applyFill="1" applyBorder="1" applyAlignment="1">
      <alignment horizontal="center" vertical="center"/>
    </xf>
    <xf numFmtId="0" fontId="12" fillId="3" borderId="36" xfId="28" applyFont="1" applyFill="1" applyBorder="1" applyAlignment="1">
      <alignment horizontal="center" vertical="top" shrinkToFit="1"/>
    </xf>
    <xf numFmtId="0" fontId="12" fillId="3" borderId="43" xfId="28" applyFont="1" applyFill="1" applyBorder="1" applyAlignment="1">
      <alignment horizontal="center" vertical="top" shrinkToFit="1"/>
    </xf>
    <xf numFmtId="0" fontId="12" fillId="3" borderId="32" xfId="28" applyFont="1" applyFill="1" applyBorder="1" applyAlignment="1">
      <alignment horizontal="center" vertical="top" shrinkToFit="1"/>
    </xf>
    <xf numFmtId="0" fontId="12" fillId="3" borderId="36" xfId="28" applyFont="1" applyFill="1" applyBorder="1" applyAlignment="1">
      <alignment horizontal="left" vertical="top" wrapText="1"/>
    </xf>
    <xf numFmtId="0" fontId="12" fillId="3" borderId="43" xfId="28" applyFont="1" applyFill="1" applyBorder="1" applyAlignment="1">
      <alignment horizontal="left" vertical="top" wrapText="1"/>
    </xf>
    <xf numFmtId="0" fontId="12" fillId="3" borderId="32" xfId="28" applyFont="1" applyFill="1" applyBorder="1" applyAlignment="1">
      <alignment horizontal="left" vertical="top" wrapText="1"/>
    </xf>
    <xf numFmtId="0" fontId="12" fillId="0" borderId="36" xfId="28" applyFont="1" applyFill="1" applyBorder="1" applyAlignment="1">
      <alignment horizontal="center" vertical="top" wrapText="1"/>
    </xf>
    <xf numFmtId="0" fontId="12" fillId="0" borderId="43" xfId="28" applyFont="1" applyFill="1" applyBorder="1" applyAlignment="1">
      <alignment horizontal="center" vertical="top" wrapText="1"/>
    </xf>
    <xf numFmtId="0" fontId="12" fillId="0" borderId="32" xfId="28" applyFont="1" applyFill="1" applyBorder="1" applyAlignment="1">
      <alignment horizontal="center" vertical="top" wrapText="1"/>
    </xf>
    <xf numFmtId="0" fontId="12" fillId="3" borderId="53" xfId="28" applyFont="1" applyFill="1" applyBorder="1" applyAlignment="1">
      <alignment horizontal="center"/>
    </xf>
    <xf numFmtId="0" fontId="12" fillId="3" borderId="40" xfId="28" applyFont="1" applyFill="1" applyBorder="1" applyAlignment="1">
      <alignment horizontal="center"/>
    </xf>
    <xf numFmtId="0" fontId="12" fillId="3" borderId="57" xfId="28" applyFont="1" applyFill="1" applyBorder="1" applyAlignment="1">
      <alignment horizontal="center"/>
    </xf>
    <xf numFmtId="0" fontId="12" fillId="3" borderId="46" xfId="28" applyFont="1" applyFill="1" applyBorder="1" applyAlignment="1">
      <alignment horizontal="center"/>
    </xf>
    <xf numFmtId="0" fontId="12" fillId="3" borderId="41" xfId="28" applyFont="1" applyFill="1" applyBorder="1" applyAlignment="1">
      <alignment horizontal="center"/>
    </xf>
    <xf numFmtId="0" fontId="12" fillId="3" borderId="47" xfId="28" applyFont="1" applyFill="1" applyBorder="1" applyAlignment="1">
      <alignment horizontal="center"/>
    </xf>
    <xf numFmtId="0" fontId="12" fillId="3" borderId="14" xfId="28" applyFont="1" applyFill="1" applyBorder="1" applyAlignment="1">
      <alignment horizontal="center" vertical="top" wrapText="1"/>
    </xf>
    <xf numFmtId="0" fontId="12" fillId="3" borderId="0" xfId="28" applyFont="1" applyFill="1" applyAlignment="1">
      <alignment horizontal="center" shrinkToFit="1"/>
    </xf>
    <xf numFmtId="0" fontId="44" fillId="3" borderId="0" xfId="28" applyFont="1" applyFill="1" applyAlignment="1">
      <alignment horizontal="center"/>
    </xf>
    <xf numFmtId="0" fontId="70" fillId="3" borderId="0" xfId="28" applyFont="1" applyFill="1" applyAlignment="1">
      <alignment horizontal="center"/>
    </xf>
    <xf numFmtId="0" fontId="44" fillId="14" borderId="31" xfId="28" applyFont="1" applyFill="1" applyBorder="1" applyAlignment="1">
      <alignment horizontal="center" vertical="center"/>
    </xf>
    <xf numFmtId="0" fontId="44" fillId="3" borderId="36" xfId="28" applyFont="1" applyFill="1" applyBorder="1" applyAlignment="1">
      <alignment horizontal="center" vertical="top" shrinkToFit="1"/>
    </xf>
    <xf numFmtId="0" fontId="44" fillId="3" borderId="43" xfId="28" applyFont="1" applyFill="1" applyBorder="1" applyAlignment="1">
      <alignment horizontal="center" vertical="top" shrinkToFit="1"/>
    </xf>
    <xf numFmtId="0" fontId="44" fillId="3" borderId="32" xfId="28" applyFont="1" applyFill="1" applyBorder="1" applyAlignment="1">
      <alignment horizontal="center" vertical="top" shrinkToFit="1"/>
    </xf>
    <xf numFmtId="0" fontId="44" fillId="3" borderId="36" xfId="28" applyFont="1" applyFill="1" applyBorder="1" applyAlignment="1">
      <alignment horizontal="left" vertical="top" wrapText="1"/>
    </xf>
    <xf numFmtId="0" fontId="44" fillId="3" borderId="43" xfId="28" applyFont="1" applyFill="1" applyBorder="1" applyAlignment="1">
      <alignment horizontal="left" vertical="top" wrapText="1"/>
    </xf>
    <xf numFmtId="0" fontId="44" fillId="3" borderId="32" xfId="28" applyFont="1" applyFill="1" applyBorder="1" applyAlignment="1">
      <alignment horizontal="left" vertical="top" wrapText="1"/>
    </xf>
    <xf numFmtId="0" fontId="44" fillId="0" borderId="36" xfId="28" applyFont="1" applyFill="1" applyBorder="1" applyAlignment="1">
      <alignment horizontal="center" vertical="top" wrapText="1"/>
    </xf>
    <xf numFmtId="0" fontId="44" fillId="0" borderId="43" xfId="28" applyFont="1" applyFill="1" applyBorder="1" applyAlignment="1">
      <alignment horizontal="center" vertical="top" wrapText="1"/>
    </xf>
    <xf numFmtId="0" fontId="44" fillId="0" borderId="32" xfId="28" applyFont="1" applyFill="1" applyBorder="1" applyAlignment="1">
      <alignment horizontal="center" vertical="top" wrapText="1"/>
    </xf>
    <xf numFmtId="0" fontId="44" fillId="3" borderId="53" xfId="28" applyFont="1" applyFill="1" applyBorder="1" applyAlignment="1">
      <alignment horizontal="center"/>
    </xf>
    <xf numFmtId="0" fontId="44" fillId="3" borderId="40" xfId="28" applyFont="1" applyFill="1" applyBorder="1" applyAlignment="1">
      <alignment horizontal="center"/>
    </xf>
    <xf numFmtId="0" fontId="44" fillId="3" borderId="57" xfId="28" applyFont="1" applyFill="1" applyBorder="1" applyAlignment="1">
      <alignment horizontal="center"/>
    </xf>
    <xf numFmtId="0" fontId="44" fillId="3" borderId="46" xfId="28" applyFont="1" applyFill="1" applyBorder="1" applyAlignment="1">
      <alignment horizontal="center"/>
    </xf>
    <xf numFmtId="0" fontId="44" fillId="3" borderId="41" xfId="28" applyFont="1" applyFill="1" applyBorder="1" applyAlignment="1">
      <alignment horizontal="center"/>
    </xf>
    <xf numFmtId="0" fontId="44" fillId="3" borderId="47" xfId="28" applyFont="1" applyFill="1" applyBorder="1" applyAlignment="1">
      <alignment horizontal="center"/>
    </xf>
    <xf numFmtId="0" fontId="16" fillId="14" borderId="36" xfId="0" applyFont="1" applyFill="1" applyBorder="1" applyAlignment="1">
      <alignment horizontal="center" vertical="center"/>
    </xf>
    <xf numFmtId="0" fontId="16" fillId="14" borderId="43" xfId="0" applyFont="1" applyFill="1" applyBorder="1" applyAlignment="1">
      <alignment horizontal="center" vertical="center"/>
    </xf>
    <xf numFmtId="0" fontId="16" fillId="14" borderId="32" xfId="0" applyFont="1" applyFill="1" applyBorder="1" applyAlignment="1">
      <alignment horizontal="center" vertical="center"/>
    </xf>
    <xf numFmtId="0" fontId="16" fillId="14" borderId="36" xfId="0" applyFont="1" applyFill="1" applyBorder="1" applyAlignment="1">
      <alignment horizontal="center" vertical="center" wrapText="1"/>
    </xf>
    <xf numFmtId="0" fontId="16" fillId="14" borderId="43" xfId="0" applyFont="1" applyFill="1" applyBorder="1" applyAlignment="1">
      <alignment horizontal="center" vertical="center" wrapText="1"/>
    </xf>
    <xf numFmtId="0" fontId="16" fillId="14" borderId="3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12" fillId="11" borderId="0" xfId="30" applyFont="1" applyFill="1" applyAlignment="1">
      <alignment horizontal="center"/>
    </xf>
    <xf numFmtId="0" fontId="84" fillId="0" borderId="29" xfId="0" applyFont="1" applyFill="1" applyBorder="1" applyAlignment="1">
      <alignment horizontal="center"/>
    </xf>
    <xf numFmtId="0" fontId="84" fillId="0" borderId="0" xfId="0" applyFont="1" applyFill="1" applyBorder="1" applyAlignment="1">
      <alignment horizontal="center"/>
    </xf>
    <xf numFmtId="0" fontId="84" fillId="0" borderId="11" xfId="0" applyFont="1" applyFill="1" applyBorder="1" applyAlignment="1">
      <alignment horizontal="center"/>
    </xf>
    <xf numFmtId="0" fontId="58" fillId="0" borderId="29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8" fillId="0" borderId="11" xfId="0" applyFont="1" applyFill="1" applyBorder="1" applyAlignment="1">
      <alignment horizontal="center"/>
    </xf>
    <xf numFmtId="43" fontId="12" fillId="0" borderId="0" xfId="1" applyFont="1" applyFill="1" applyAlignment="1">
      <alignment horizontal="center"/>
    </xf>
    <xf numFmtId="0" fontId="27" fillId="14" borderId="36" xfId="0" applyFont="1" applyFill="1" applyBorder="1" applyAlignment="1">
      <alignment horizontal="center"/>
    </xf>
    <xf numFmtId="0" fontId="27" fillId="14" borderId="43" xfId="0" applyFont="1" applyFill="1" applyBorder="1" applyAlignment="1">
      <alignment horizontal="center" vertical="center"/>
    </xf>
    <xf numFmtId="0" fontId="27" fillId="14" borderId="32" xfId="0" applyFont="1" applyFill="1" applyBorder="1" applyAlignment="1">
      <alignment horizontal="center" vertical="center"/>
    </xf>
    <xf numFmtId="0" fontId="27" fillId="14" borderId="32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7" fillId="14" borderId="31" xfId="0" applyFont="1" applyFill="1" applyBorder="1" applyAlignment="1">
      <alignment horizontal="center" vertical="center" wrapText="1"/>
    </xf>
    <xf numFmtId="0" fontId="27" fillId="14" borderId="31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110" fillId="0" borderId="26" xfId="0" applyFont="1" applyFill="1" applyBorder="1" applyAlignment="1">
      <alignment horizontal="center" vertical="center"/>
    </xf>
    <xf numFmtId="0" fontId="58" fillId="0" borderId="30" xfId="0" applyFont="1" applyFill="1" applyBorder="1" applyAlignment="1">
      <alignment horizontal="center" vertical="center"/>
    </xf>
    <xf numFmtId="0" fontId="58" fillId="0" borderId="94" xfId="0" applyFont="1" applyFill="1" applyBorder="1" applyAlignment="1">
      <alignment horizontal="center" vertical="center"/>
    </xf>
    <xf numFmtId="0" fontId="58" fillId="0" borderId="13" xfId="0" applyFont="1" applyFill="1" applyBorder="1" applyAlignment="1">
      <alignment horizontal="center" vertical="center"/>
    </xf>
    <xf numFmtId="0" fontId="55" fillId="0" borderId="27" xfId="0" applyFont="1" applyFill="1" applyBorder="1" applyAlignment="1">
      <alignment horizontal="center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/>
    </xf>
    <xf numFmtId="0" fontId="22" fillId="3" borderId="36" xfId="28" applyFont="1" applyFill="1" applyBorder="1" applyAlignment="1">
      <alignment horizontal="center" vertical="center"/>
    </xf>
    <xf numFmtId="0" fontId="22" fillId="3" borderId="32" xfId="28" applyFont="1" applyFill="1" applyBorder="1" applyAlignment="1">
      <alignment horizontal="center" vertical="center"/>
    </xf>
    <xf numFmtId="0" fontId="22" fillId="3" borderId="43" xfId="28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56" fillId="0" borderId="43" xfId="0" applyFont="1" applyBorder="1"/>
    <xf numFmtId="0" fontId="56" fillId="0" borderId="32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6" fillId="2" borderId="19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1" fillId="0" borderId="43" xfId="0" applyFont="1" applyBorder="1"/>
    <xf numFmtId="0" fontId="22" fillId="0" borderId="40" xfId="0" applyFont="1" applyBorder="1" applyAlignment="1">
      <alignment horizontal="center"/>
    </xf>
    <xf numFmtId="0" fontId="10" fillId="2" borderId="19" xfId="0" applyFont="1" applyFill="1" applyBorder="1" applyAlignment="1">
      <alignment horizontal="center" vertical="center" wrapText="1"/>
    </xf>
    <xf numFmtId="0" fontId="10" fillId="13" borderId="31" xfId="0" applyFont="1" applyFill="1" applyBorder="1" applyAlignment="1">
      <alignment horizontal="center" vertical="center" wrapText="1"/>
    </xf>
    <xf numFmtId="0" fontId="56" fillId="13" borderId="31" xfId="0" applyFont="1" applyFill="1" applyBorder="1"/>
    <xf numFmtId="0" fontId="10" fillId="2" borderId="18" xfId="0" applyFont="1" applyFill="1" applyBorder="1" applyAlignment="1">
      <alignment horizontal="center" vertical="center" wrapText="1"/>
    </xf>
    <xf numFmtId="0" fontId="66" fillId="0" borderId="14" xfId="0" applyFont="1" applyFill="1" applyBorder="1" applyAlignment="1">
      <alignment horizontal="left"/>
    </xf>
    <xf numFmtId="0" fontId="42" fillId="0" borderId="0" xfId="0" applyFont="1" applyFill="1" applyAlignment="1">
      <alignment horizontal="center"/>
    </xf>
    <xf numFmtId="0" fontId="16" fillId="14" borderId="34" xfId="0" applyFont="1" applyFill="1" applyBorder="1" applyAlignment="1">
      <alignment horizontal="center" vertical="center" wrapText="1"/>
    </xf>
    <xf numFmtId="0" fontId="16" fillId="14" borderId="35" xfId="0" applyFont="1" applyFill="1" applyBorder="1" applyAlignment="1">
      <alignment horizontal="center" vertical="center" wrapText="1"/>
    </xf>
    <xf numFmtId="0" fontId="16" fillId="14" borderId="33" xfId="0" applyFont="1" applyFill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/>
    </xf>
    <xf numFmtId="0" fontId="56" fillId="0" borderId="27" xfId="0" applyFont="1" applyBorder="1"/>
    <xf numFmtId="0" fontId="56" fillId="0" borderId="28" xfId="0" applyFont="1" applyBorder="1"/>
    <xf numFmtId="0" fontId="56" fillId="0" borderId="29" xfId="0" applyFont="1" applyBorder="1"/>
    <xf numFmtId="0" fontId="56" fillId="0" borderId="0" xfId="0" applyFont="1"/>
    <xf numFmtId="0" fontId="56" fillId="0" borderId="11" xfId="0" applyFont="1" applyBorder="1"/>
    <xf numFmtId="0" fontId="56" fillId="0" borderId="30" xfId="0" applyFont="1" applyBorder="1"/>
    <xf numFmtId="0" fontId="56" fillId="0" borderId="12" xfId="0" applyFont="1" applyBorder="1"/>
    <xf numFmtId="0" fontId="56" fillId="0" borderId="13" xfId="0" applyFont="1" applyBorder="1"/>
    <xf numFmtId="0" fontId="16" fillId="2" borderId="31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35" fillId="0" borderId="28" xfId="0" applyFont="1" applyFill="1" applyBorder="1" applyAlignment="1">
      <alignment horizontal="center" vertical="center"/>
    </xf>
    <xf numFmtId="0" fontId="35" fillId="0" borderId="29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0" fontId="35" fillId="0" borderId="30" xfId="0" applyFont="1" applyFill="1" applyBorder="1" applyAlignment="1">
      <alignment horizontal="center" vertical="center"/>
    </xf>
    <xf numFmtId="0" fontId="35" fillId="0" borderId="94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11" fillId="0" borderId="0" xfId="0" applyFont="1" applyAlignment="1">
      <alignment horizontal="center" vertical="center"/>
    </xf>
    <xf numFmtId="0" fontId="111" fillId="0" borderId="0" xfId="0" applyFont="1" applyAlignment="1">
      <alignment horizontal="center"/>
    </xf>
    <xf numFmtId="0" fontId="112" fillId="0" borderId="0" xfId="0" applyFont="1" applyAlignment="1">
      <alignment horizontal="center" vertical="center" wrapText="1"/>
    </xf>
    <xf numFmtId="0" fontId="66" fillId="11" borderId="99" xfId="30" applyFont="1" applyFill="1" applyBorder="1" applyAlignment="1">
      <alignment horizontal="left"/>
    </xf>
    <xf numFmtId="0" fontId="23" fillId="11" borderId="97" xfId="30" applyFont="1" applyFill="1" applyBorder="1" applyAlignment="1">
      <alignment horizontal="left"/>
    </xf>
    <xf numFmtId="0" fontId="23" fillId="11" borderId="84" xfId="30" applyFont="1" applyFill="1" applyBorder="1" applyAlignment="1">
      <alignment horizontal="left"/>
    </xf>
    <xf numFmtId="0" fontId="23" fillId="11" borderId="98" xfId="30" applyFont="1" applyFill="1" applyBorder="1" applyAlignment="1">
      <alignment horizontal="left"/>
    </xf>
    <xf numFmtId="0" fontId="16" fillId="11" borderId="100" xfId="30" applyFont="1" applyFill="1" applyBorder="1" applyAlignment="1">
      <alignment horizontal="left"/>
    </xf>
    <xf numFmtId="0" fontId="16" fillId="11" borderId="101" xfId="30" applyFont="1" applyFill="1" applyBorder="1" applyAlignment="1">
      <alignment horizontal="left"/>
    </xf>
    <xf numFmtId="0" fontId="16" fillId="11" borderId="102" xfId="30" applyFont="1" applyFill="1" applyBorder="1" applyAlignment="1">
      <alignment horizontal="left"/>
    </xf>
    <xf numFmtId="0" fontId="115" fillId="11" borderId="96" xfId="30" applyFont="1" applyFill="1" applyBorder="1" applyAlignment="1">
      <alignment horizontal="left"/>
    </xf>
    <xf numFmtId="0" fontId="16" fillId="11" borderId="97" xfId="30" applyFont="1" applyFill="1" applyBorder="1" applyAlignment="1">
      <alignment horizontal="left"/>
    </xf>
    <xf numFmtId="0" fontId="16" fillId="11" borderId="84" xfId="30" applyFont="1" applyFill="1" applyBorder="1" applyAlignment="1">
      <alignment horizontal="left"/>
    </xf>
    <xf numFmtId="0" fontId="16" fillId="11" borderId="98" xfId="30" applyFont="1" applyFill="1" applyBorder="1" applyAlignment="1">
      <alignment horizontal="left"/>
    </xf>
    <xf numFmtId="0" fontId="66" fillId="11" borderId="96" xfId="30" applyFont="1" applyFill="1" applyBorder="1" applyAlignment="1">
      <alignment horizontal="left"/>
    </xf>
    <xf numFmtId="0" fontId="38" fillId="11" borderId="0" xfId="30" applyFont="1" applyFill="1" applyAlignment="1">
      <alignment horizontal="center"/>
    </xf>
    <xf numFmtId="0" fontId="16" fillId="14" borderId="31" xfId="30" applyFont="1" applyFill="1" applyBorder="1" applyAlignment="1">
      <alignment horizontal="center" vertical="center" wrapText="1"/>
    </xf>
    <xf numFmtId="0" fontId="16" fillId="14" borderId="36" xfId="30" applyFont="1" applyFill="1" applyBorder="1" applyAlignment="1">
      <alignment horizontal="center" vertical="center" wrapText="1"/>
    </xf>
    <xf numFmtId="0" fontId="16" fillId="14" borderId="43" xfId="30" applyFont="1" applyFill="1" applyBorder="1" applyAlignment="1">
      <alignment horizontal="center" vertical="center" wrapText="1"/>
    </xf>
    <xf numFmtId="0" fontId="16" fillId="14" borderId="32" xfId="30" applyFont="1" applyFill="1" applyBorder="1" applyAlignment="1">
      <alignment horizontal="center" vertical="center" wrapText="1"/>
    </xf>
    <xf numFmtId="0" fontId="16" fillId="14" borderId="31" xfId="30" applyFont="1" applyFill="1" applyBorder="1" applyAlignment="1">
      <alignment horizontal="center"/>
    </xf>
    <xf numFmtId="0" fontId="42" fillId="0" borderId="46" xfId="28" applyFont="1" applyFill="1" applyBorder="1" applyAlignment="1">
      <alignment horizontal="left"/>
    </xf>
    <xf numFmtId="0" fontId="42" fillId="0" borderId="41" xfId="28" applyFont="1" applyFill="1" applyBorder="1" applyAlignment="1">
      <alignment horizontal="left"/>
    </xf>
    <xf numFmtId="0" fontId="55" fillId="0" borderId="0" xfId="28" applyFont="1" applyFill="1" applyAlignment="1">
      <alignment horizontal="center"/>
    </xf>
    <xf numFmtId="0" fontId="42" fillId="0" borderId="41" xfId="28" applyFont="1" applyFill="1" applyBorder="1" applyAlignment="1">
      <alignment horizontal="center"/>
    </xf>
    <xf numFmtId="0" fontId="42" fillId="0" borderId="47" xfId="28" applyFont="1" applyFill="1" applyBorder="1" applyAlignment="1">
      <alignment horizontal="center"/>
    </xf>
    <xf numFmtId="0" fontId="42" fillId="0" borderId="34" xfId="28" applyFont="1" applyFill="1" applyBorder="1" applyAlignment="1">
      <alignment horizontal="center"/>
    </xf>
    <xf numFmtId="0" fontId="42" fillId="0" borderId="35" xfId="28" applyFont="1" applyFill="1" applyBorder="1" applyAlignment="1">
      <alignment horizontal="center"/>
    </xf>
    <xf numFmtId="0" fontId="42" fillId="0" borderId="33" xfId="28" applyFont="1" applyFill="1" applyBorder="1" applyAlignment="1">
      <alignment horizontal="center"/>
    </xf>
    <xf numFmtId="0" fontId="42" fillId="0" borderId="53" xfId="28" applyFont="1" applyFill="1" applyBorder="1" applyAlignment="1">
      <alignment horizontal="left"/>
    </xf>
    <xf numFmtId="0" fontId="42" fillId="0" borderId="40" xfId="28" applyFont="1" applyFill="1" applyBorder="1" applyAlignment="1">
      <alignment horizontal="left"/>
    </xf>
    <xf numFmtId="0" fontId="42" fillId="0" borderId="57" xfId="28" applyFont="1" applyFill="1" applyBorder="1" applyAlignment="1">
      <alignment horizontal="left"/>
    </xf>
    <xf numFmtId="0" fontId="42" fillId="0" borderId="76" xfId="28" applyFont="1" applyFill="1" applyBorder="1" applyAlignment="1">
      <alignment horizontal="left"/>
    </xf>
    <xf numFmtId="0" fontId="42" fillId="0" borderId="77" xfId="28" applyFont="1" applyFill="1" applyBorder="1" applyAlignment="1">
      <alignment horizontal="left"/>
    </xf>
    <xf numFmtId="0" fontId="42" fillId="0" borderId="77" xfId="28" applyFont="1" applyFill="1" applyBorder="1" applyAlignment="1">
      <alignment horizontal="center"/>
    </xf>
    <xf numFmtId="0" fontId="42" fillId="0" borderId="78" xfId="28" applyFont="1" applyFill="1" applyBorder="1" applyAlignment="1">
      <alignment horizontal="center"/>
    </xf>
    <xf numFmtId="0" fontId="112" fillId="0" borderId="0" xfId="0" applyFont="1" applyAlignment="1">
      <alignment horizontal="center"/>
    </xf>
  </cellXfs>
  <cellStyles count="43">
    <cellStyle name="Comma 10" xfId="40"/>
    <cellStyle name="Comma 2" xfId="2"/>
    <cellStyle name="Comma 2 2" xfId="37"/>
    <cellStyle name="Comma 3" xfId="3"/>
    <cellStyle name="Hyperlink" xfId="4" builtinId="8"/>
    <cellStyle name="Normal 11" xfId="5"/>
    <cellStyle name="Normal 15" xfId="6"/>
    <cellStyle name="Normal 16" xfId="7"/>
    <cellStyle name="Normal 18" xfId="8"/>
    <cellStyle name="Normal 19" xfId="9"/>
    <cellStyle name="Normal 2" xfId="10"/>
    <cellStyle name="Normal 2 2" xfId="35"/>
    <cellStyle name="Normal 20" xfId="11"/>
    <cellStyle name="Normal 21" xfId="12"/>
    <cellStyle name="Normal 22" xfId="13"/>
    <cellStyle name="Normal 23" xfId="14"/>
    <cellStyle name="Normal 24" xfId="15"/>
    <cellStyle name="Normal 25" xfId="16"/>
    <cellStyle name="Normal 26" xfId="42"/>
    <cellStyle name="Normal 3" xfId="17"/>
    <cellStyle name="Normal 5" xfId="18"/>
    <cellStyle name="Normal 6" xfId="19"/>
    <cellStyle name="Normal 9" xfId="20"/>
    <cellStyle name="Normal_ปี 2551" xfId="21"/>
    <cellStyle name="Percent 2" xfId="22"/>
    <cellStyle name="เครื่องหมายจุลภาค 2" xfId="23"/>
    <cellStyle name="เครื่องหมายจุลภาค 2 2" xfId="24"/>
    <cellStyle name="เครื่องหมายจุลภาค 3" xfId="25"/>
    <cellStyle name="จุลภาค" xfId="1" builtinId="3"/>
    <cellStyle name="จุลภาค 2" xfId="38"/>
    <cellStyle name="จุลภาค 3" xfId="39"/>
    <cellStyle name="ปกติ" xfId="0" builtinId="0"/>
    <cellStyle name="ปกติ 2" xfId="26"/>
    <cellStyle name="ปกติ 3" xfId="27"/>
    <cellStyle name="ปกติ 4" xfId="28"/>
    <cellStyle name="ปกติ 5" xfId="29"/>
    <cellStyle name="ปกติ 5 2" xfId="30"/>
    <cellStyle name="ปกติ 6" xfId="36"/>
    <cellStyle name="ปกติ_เป้าหมายและแผน-มหาวิทยาลัยแม่โจ้ 2551" xfId="31"/>
    <cellStyle name="เปอร์เซ็นต์" xfId="41" builtinId="5"/>
    <cellStyle name="หัวเรื่อง 3 2" xfId="32"/>
    <cellStyle name="หัวเรื่อง 3 3" xfId="33"/>
    <cellStyle name="標準_Sheet1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8.xml"/><Relationship Id="rId89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90" Type="http://schemas.openxmlformats.org/officeDocument/2006/relationships/customXml" Target="../customXml/item1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4.xml"/><Relationship Id="rId85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7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2.xml"/><Relationship Id="rId81" Type="http://schemas.openxmlformats.org/officeDocument/2006/relationships/externalLink" Target="externalLinks/externalLink5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6.xml"/><Relationship Id="rId19" Type="http://schemas.openxmlformats.org/officeDocument/2006/relationships/worksheet" Target="worksheets/sheet19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 b="0" i="0" baseline="0">
                <a:effectLst/>
              </a:rPr>
              <a:t>ข้อมูลเปรียบเทียบการใช้พลังงานไฟฟ้ารายเดือน ปี 2565 และปี 2566</a:t>
            </a:r>
            <a:endParaRPr lang="th-TH" sz="1400" b="0">
              <a:effectLst/>
            </a:endParaRPr>
          </a:p>
        </c:rich>
      </c:tx>
      <c:layout>
        <c:manualLayout>
          <c:xMode val="edge"/>
          <c:yMode val="edge"/>
          <c:x val="0.22498995443159181"/>
          <c:y val="2.7210884353741496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28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2565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506977</c:v>
                </c:pt>
                <c:pt idx="1">
                  <c:v>505221</c:v>
                </c:pt>
                <c:pt idx="2">
                  <c:v>724337</c:v>
                </c:pt>
                <c:pt idx="3">
                  <c:v>560683</c:v>
                </c:pt>
                <c:pt idx="4">
                  <c:v>595324</c:v>
                </c:pt>
                <c:pt idx="5">
                  <c:v>671018</c:v>
                </c:pt>
                <c:pt idx="6">
                  <c:v>886939</c:v>
                </c:pt>
                <c:pt idx="7">
                  <c:v>1004768</c:v>
                </c:pt>
                <c:pt idx="8">
                  <c:v>946590</c:v>
                </c:pt>
                <c:pt idx="9">
                  <c:v>846453</c:v>
                </c:pt>
                <c:pt idx="10">
                  <c:v>711963.99</c:v>
                </c:pt>
                <c:pt idx="11">
                  <c:v>717224.99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2-455E-BE94-6285DAC3CD0F}"/>
            </c:ext>
          </c:extLst>
        </c:ser>
        <c:ser>
          <c:idx val="0"/>
          <c:order val="1"/>
          <c:tx>
            <c:v>2566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630006</c:v>
                </c:pt>
                <c:pt idx="1">
                  <c:v>682954</c:v>
                </c:pt>
                <c:pt idx="2">
                  <c:v>772571</c:v>
                </c:pt>
                <c:pt idx="3">
                  <c:v>663549</c:v>
                </c:pt>
                <c:pt idx="4">
                  <c:v>764182.99</c:v>
                </c:pt>
                <c:pt idx="5">
                  <c:v>781785</c:v>
                </c:pt>
                <c:pt idx="6">
                  <c:v>1123874</c:v>
                </c:pt>
                <c:pt idx="7">
                  <c:v>1063109</c:v>
                </c:pt>
                <c:pt idx="8">
                  <c:v>1060689</c:v>
                </c:pt>
                <c:pt idx="9">
                  <c:v>990378</c:v>
                </c:pt>
                <c:pt idx="10">
                  <c:v>754238</c:v>
                </c:pt>
                <c:pt idx="11">
                  <c:v>825219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22-455E-BE94-6285DAC3C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958560"/>
        <c:axId val="1262959104"/>
        <c:axId val="0"/>
      </c:bar3DChart>
      <c:catAx>
        <c:axId val="126295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262959104"/>
        <c:crosses val="autoZero"/>
        <c:auto val="1"/>
        <c:lblAlgn val="ctr"/>
        <c:lblOffset val="100"/>
        <c:noMultiLvlLbl val="0"/>
      </c:catAx>
      <c:valAx>
        <c:axId val="1262959104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2629585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2145464031930413"/>
          <c:y val="0.43894772082061179"/>
          <c:w val="6.5090936539088012E-2"/>
          <c:h val="0.1221045583587765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การใช้พลังงานความร้อน</a:t>
            </a:r>
          </a:p>
        </c:rich>
      </c:tx>
      <c:layout>
        <c:manualLayout>
          <c:xMode val="edge"/>
          <c:yMode val="edge"/>
          <c:x val="0.41962672850076882"/>
          <c:y val="2.368238133368922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ปี 2565</c:v>
          </c:tx>
          <c:invertIfNegative val="0"/>
          <c:cat>
            <c:strRef>
              <c:f>'[8]6.3.3) เชื้อเพลิง 61'!$V$5:$AG$5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'[8]เชื้อเพลิง 60'!$V$6:$AG$6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A-4595-91E0-A4C838A398C6}"/>
            </c:ext>
          </c:extLst>
        </c:ser>
        <c:ser>
          <c:idx val="2"/>
          <c:order val="1"/>
          <c:tx>
            <c:v>ปี 2566</c:v>
          </c:tx>
          <c:invertIfNegative val="0"/>
          <c:val>
            <c:numRef>
              <c:f>'[8]6.3.3) เชื้อเพลิง 61'!$V$6:$AG$6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A-4595-91E0-A4C838A39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2962912"/>
        <c:axId val="1262961280"/>
      </c:barChart>
      <c:catAx>
        <c:axId val="12629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62961280"/>
        <c:crosses val="autoZero"/>
        <c:auto val="1"/>
        <c:lblAlgn val="ctr"/>
        <c:lblOffset val="100"/>
        <c:noMultiLvlLbl val="0"/>
      </c:catAx>
      <c:valAx>
        <c:axId val="12629612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62962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976723960573813"/>
          <c:y val="0.48730314960629928"/>
          <c:w val="7.4824190622252984E-2"/>
          <c:h val="0.12500389252190935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600" b="1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sideWall>
    <c:back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backWall>
    <c:plotArea>
      <c:layout>
        <c:manualLayout>
          <c:layoutTarget val="inner"/>
          <c:xMode val="edge"/>
          <c:yMode val="edge"/>
          <c:x val="0.14545698955012837"/>
          <c:y val="0.10941959431852021"/>
          <c:w val="0.74805853131020061"/>
          <c:h val="0.776786819853323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กราฟพลังงานผลิตไฟฟ้า!$N$5</c:f>
              <c:strCache>
                <c:ptCount val="1"/>
                <c:pt idx="0">
                  <c:v>ปี 2565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กราฟพลังงานผลิตไฟฟ้า!$N$6:$N$17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7-4A7B-B757-C87D6D1DBAF0}"/>
            </c:ext>
          </c:extLst>
        </c:ser>
        <c:ser>
          <c:idx val="1"/>
          <c:order val="1"/>
          <c:tx>
            <c:strRef>
              <c:f>กราฟพลังงานผลิตไฟฟ้า!$O$5</c:f>
              <c:strCache>
                <c:ptCount val="1"/>
                <c:pt idx="0">
                  <c:v>ปี 2566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กราฟพลังงานผลิตไฟฟ้า!$O$6:$O$17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57-4A7B-B757-C87D6D1DB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957472"/>
        <c:axId val="1262959648"/>
        <c:axId val="0"/>
      </c:bar3DChart>
      <c:catAx>
        <c:axId val="126295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62959648"/>
        <c:crosses val="autoZero"/>
        <c:auto val="1"/>
        <c:lblAlgn val="ctr"/>
        <c:lblOffset val="100"/>
        <c:noMultiLvlLbl val="0"/>
      </c:catAx>
      <c:valAx>
        <c:axId val="1262959648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62957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768266664115349"/>
          <c:y val="0.43019436759594243"/>
          <c:w val="7.6551602070397351E-2"/>
          <c:h val="0.1328873164503086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4E6-4430-BAEB-09EE71879E5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4E6-4430-BAEB-09EE71879E5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4E6-4430-BAEB-09EE71879E5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4E6-4430-BAEB-09EE71879E59}"/>
              </c:ext>
            </c:extLst>
          </c:dPt>
          <c:dLbls>
            <c:dLbl>
              <c:idx val="0"/>
              <c:layout>
                <c:manualLayout>
                  <c:x val="6.9660133724160397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4E6-4430-BAEB-09EE71879E59}"/>
                </c:ext>
              </c:extLst>
            </c:dLbl>
            <c:dLbl>
              <c:idx val="1"/>
              <c:layout>
                <c:manualLayout>
                  <c:x val="1.3092956488943281E-2"/>
                  <c:y val="1.117890368415989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4E6-4430-BAEB-09EE71879E59}"/>
                </c:ext>
              </c:extLst>
            </c:dLbl>
            <c:dLbl>
              <c:idx val="2"/>
              <c:layout>
                <c:manualLayout>
                  <c:x val="-2.9257588239426275E-2"/>
                  <c:y val="5.559439998717064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4E6-4430-BAEB-09EE71879E59}"/>
                </c:ext>
              </c:extLst>
            </c:dLbl>
            <c:dLbl>
              <c:idx val="3"/>
              <c:layout>
                <c:manualLayout>
                  <c:x val="-2.5851102553786615E-2"/>
                  <c:y val="0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4E6-4430-BAEB-09EE71879E59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285214.70397916809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6-4430-BAEB-09EE71879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4175990318728402"/>
          <c:y val="4.0539833836559937E-2"/>
          <c:w val="0.23187140384824159"/>
          <c:h val="0.37755905511811028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4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000-4DE4-B454-E4B881AF652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000-4DE4-B454-E4B881AF652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000-4DE4-B454-E4B881AF652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000-4DE4-B454-E4B881AF6525}"/>
              </c:ext>
            </c:extLst>
          </c:dPt>
          <c:dLbls>
            <c:dLbl>
              <c:idx val="0"/>
              <c:layout>
                <c:manualLayout>
                  <c:x val="8.3992361124350975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000-4DE4-B454-E4B881AF6525}"/>
                </c:ext>
              </c:extLst>
            </c:dLbl>
            <c:dLbl>
              <c:idx val="1"/>
              <c:layout>
                <c:manualLayout>
                  <c:x val="5.6010240099297936E-3"/>
                  <c:y val="1.675776232758137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000-4DE4-B454-E4B881AF6525}"/>
                </c:ext>
              </c:extLst>
            </c:dLbl>
            <c:dLbl>
              <c:idx val="2"/>
              <c:layout>
                <c:manualLayout>
                  <c:x val="-2.5678410961341696E-2"/>
                  <c:y val="-4.474531060399527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000-4DE4-B454-E4B881AF6525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000-4DE4-B454-E4B881AF6525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1720270.7139791679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00-4DE4-B454-E4B881AF6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720736179164045"/>
          <c:y val="2.2360256012082011E-2"/>
          <c:w val="0.26937633855090143"/>
          <c:h val="0.3956315493458054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07464471269144"/>
          <c:y val="0.22661396574440051"/>
          <c:w val="0.56166185377169564"/>
          <c:h val="0.60220887408836765"/>
        </c:manualLayout>
      </c:layout>
      <c:barChart>
        <c:barDir val="col"/>
        <c:grouping val="clustered"/>
        <c:varyColors val="0"/>
        <c:ser>
          <c:idx val="0"/>
          <c:order val="0"/>
          <c:tx>
            <c:v>ปี 2565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'[8]สัดส่วนเชื้อเพลิง 60'!$D$7:$D$12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3AEC-43C9-BF9D-5B2EE2396A4C}"/>
            </c:ext>
          </c:extLst>
        </c:ser>
        <c:ser>
          <c:idx val="1"/>
          <c:order val="1"/>
          <c:tx>
            <c:v>ปี 2566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'[8]6.3.6) สัดส่วนเชื้อเพลิง 61'!$D$7:$D$12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3AEC-43C9-BF9D-5B2EE2396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2967808"/>
        <c:axId val="1262952576"/>
      </c:barChart>
      <c:catAx>
        <c:axId val="126296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62952576"/>
        <c:crosses val="autoZero"/>
        <c:auto val="1"/>
        <c:lblAlgn val="ctr"/>
        <c:lblOffset val="100"/>
        <c:noMultiLvlLbl val="0"/>
      </c:catAx>
      <c:valAx>
        <c:axId val="1262952576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629678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479058707405169"/>
          <c:y val="0.39359791841581765"/>
          <c:w val="8.1809645589173141E-2"/>
          <c:h val="0.20117240388179142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E-2"/>
          <c:w val="0.75749182037176865"/>
          <c:h val="0.73033059392166122"/>
        </c:manualLayout>
      </c:layout>
      <c:bar3DChart>
        <c:barDir val="col"/>
        <c:grouping val="clustered"/>
        <c:varyColors val="0"/>
        <c:ser>
          <c:idx val="3"/>
          <c:order val="0"/>
          <c:tx>
            <c:v>2565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285214.70397916809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8E-4B91-98ED-3628696D77C2}"/>
            </c:ext>
          </c:extLst>
        </c:ser>
        <c:ser>
          <c:idx val="0"/>
          <c:order val="1"/>
          <c:tx>
            <c:v>2566</c:v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1720270.7139791679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8E-4B91-98ED-3628696D7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8617840"/>
        <c:axId val="1088610768"/>
        <c:axId val="0"/>
      </c:bar3DChart>
      <c:catAx>
        <c:axId val="108861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088610768"/>
        <c:crosses val="autoZero"/>
        <c:auto val="1"/>
        <c:lblAlgn val="ctr"/>
        <c:lblOffset val="100"/>
        <c:noMultiLvlLbl val="0"/>
      </c:catAx>
      <c:valAx>
        <c:axId val="1088610768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088617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881689151913333"/>
          <c:y val="0.74294774179170997"/>
          <c:w val="9.8092181152515168E-2"/>
          <c:h val="0.20283637894319806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600" b="0" i="0" baseline="0">
                <a:effectLst/>
              </a:rPr>
              <a:t>ดัชนีการใช้พลังงานในรอบปี 2565 และปี 2566</a:t>
            </a:r>
            <a:endParaRPr lang="th-TH" sz="1600" b="0">
              <a:effectLst/>
            </a:endParaRPr>
          </a:p>
        </c:rich>
      </c:tx>
      <c:layout>
        <c:manualLayout>
          <c:xMode val="edge"/>
          <c:yMode val="edge"/>
          <c:x val="0.28611841292979501"/>
          <c:y val="4.60405156537753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249547920433995E-2"/>
          <c:y val="0.14506218490644471"/>
          <c:w val="0.86437613019891502"/>
          <c:h val="0.73665815944277679"/>
        </c:manualLayout>
      </c:layout>
      <c:lineChart>
        <c:grouping val="standard"/>
        <c:varyColors val="0"/>
        <c:ser>
          <c:idx val="0"/>
          <c:order val="0"/>
          <c:tx>
            <c:strRef>
              <c:f>'SEC (ทุกกรณี)'!$U$8</c:f>
              <c:strCache>
                <c:ptCount val="1"/>
                <c:pt idx="0">
                  <c:v>2565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(ทุกกรณี)'!$U$9:$U$20</c:f>
              <c:numCache>
                <c:formatCode>#,##0.00</c:formatCode>
                <c:ptCount val="12"/>
                <c:pt idx="0">
                  <c:v>5.1991941168386999</c:v>
                </c:pt>
                <c:pt idx="1">
                  <c:v>5.1811858346697486</c:v>
                </c:pt>
                <c:pt idx="2">
                  <c:v>7.428283075975032</c:v>
                </c:pt>
                <c:pt idx="3">
                  <c:v>5.74996450531577</c:v>
                </c:pt>
                <c:pt idx="4">
                  <c:v>6.1052178667136427</c:v>
                </c:pt>
                <c:pt idx="5">
                  <c:v>6.8814814831695941</c:v>
                </c:pt>
                <c:pt idx="6">
                  <c:v>9.0958130857904802</c:v>
                </c:pt>
                <c:pt idx="7">
                  <c:v>10.30418317672752</c:v>
                </c:pt>
                <c:pt idx="8">
                  <c:v>9.7075511493782667</c:v>
                </c:pt>
                <c:pt idx="9">
                  <c:v>8.680617577879211</c:v>
                </c:pt>
                <c:pt idx="10">
                  <c:v>7.301394320075679</c:v>
                </c:pt>
                <c:pt idx="11">
                  <c:v>7.3553473795807225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AD-49CF-A13B-DE6536CAE621}"/>
            </c:ext>
          </c:extLst>
        </c:ser>
        <c:ser>
          <c:idx val="1"/>
          <c:order val="1"/>
          <c:tx>
            <c:strRef>
              <c:f>'SEC (ทุกกรณี)'!$V$8</c:f>
              <c:strCache>
                <c:ptCount val="1"/>
                <c:pt idx="0">
                  <c:v>2566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(ทุกกรณี)'!$V$9:$V$20</c:f>
              <c:numCache>
                <c:formatCode>#,##0.00</c:formatCode>
                <c:ptCount val="12"/>
                <c:pt idx="0">
                  <c:v>6.4608916948364179</c:v>
                </c:pt>
                <c:pt idx="1">
                  <c:v>7.003888576545795</c:v>
                </c:pt>
                <c:pt idx="2">
                  <c:v>7.9229365396067113</c:v>
                </c:pt>
                <c:pt idx="3">
                  <c:v>6.8048847522357079</c:v>
                </c:pt>
                <c:pt idx="4">
                  <c:v>7.8369150983105884</c:v>
                </c:pt>
                <c:pt idx="5">
                  <c:v>8.0174287445638424</c:v>
                </c:pt>
                <c:pt idx="6">
                  <c:v>11.525649267852343</c:v>
                </c:pt>
                <c:pt idx="7">
                  <c:v>10.902486815690404</c:v>
                </c:pt>
                <c:pt idx="8">
                  <c:v>10.877669023635242</c:v>
                </c:pt>
                <c:pt idx="9">
                  <c:v>10.156609611573067</c:v>
                </c:pt>
                <c:pt idx="10">
                  <c:v>7.7349263818599034</c:v>
                </c:pt>
                <c:pt idx="11">
                  <c:v>8.4628568355241267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AD-49CF-A13B-DE6536CA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610224"/>
        <c:axId val="1088618384"/>
      </c:lineChart>
      <c:catAx>
        <c:axId val="108861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88618384"/>
        <c:crosses val="autoZero"/>
        <c:auto val="1"/>
        <c:lblAlgn val="ctr"/>
        <c:lblOffset val="100"/>
        <c:noMultiLvlLbl val="0"/>
      </c:catAx>
      <c:valAx>
        <c:axId val="1088618384"/>
        <c:scaling>
          <c:orientation val="minMax"/>
          <c:max val="28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88610224"/>
        <c:crosses val="autoZero"/>
        <c:crossBetween val="between"/>
        <c:majorUnit val="4"/>
        <c:minorUnit val="0.2"/>
      </c:valAx>
    </c:plotArea>
    <c:legend>
      <c:legendPos val="r"/>
      <c:layout>
        <c:manualLayout>
          <c:xMode val="edge"/>
          <c:yMode val="edge"/>
          <c:x val="0.8838936151569825"/>
          <c:y val="0.297532663389452"/>
          <c:w val="0.10355005407090226"/>
          <c:h val="0.22786164160419173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5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2565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506977</c:v>
                </c:pt>
                <c:pt idx="1">
                  <c:v>505221</c:v>
                </c:pt>
                <c:pt idx="2">
                  <c:v>724337</c:v>
                </c:pt>
                <c:pt idx="3">
                  <c:v>560683</c:v>
                </c:pt>
                <c:pt idx="4">
                  <c:v>595324</c:v>
                </c:pt>
                <c:pt idx="5">
                  <c:v>671018</c:v>
                </c:pt>
                <c:pt idx="6">
                  <c:v>886939</c:v>
                </c:pt>
                <c:pt idx="7">
                  <c:v>1004768</c:v>
                </c:pt>
                <c:pt idx="8">
                  <c:v>946590</c:v>
                </c:pt>
                <c:pt idx="9">
                  <c:v>846453</c:v>
                </c:pt>
                <c:pt idx="10">
                  <c:v>711963.99</c:v>
                </c:pt>
                <c:pt idx="11">
                  <c:v>717224.99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A-4557-B2FB-CC5A16B98D21}"/>
            </c:ext>
          </c:extLst>
        </c:ser>
        <c:ser>
          <c:idx val="0"/>
          <c:order val="1"/>
          <c:tx>
            <c:v>2566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630006</c:v>
                </c:pt>
                <c:pt idx="1">
                  <c:v>682954</c:v>
                </c:pt>
                <c:pt idx="2">
                  <c:v>772571</c:v>
                </c:pt>
                <c:pt idx="3">
                  <c:v>663549</c:v>
                </c:pt>
                <c:pt idx="4">
                  <c:v>764182.99</c:v>
                </c:pt>
                <c:pt idx="5">
                  <c:v>781785</c:v>
                </c:pt>
                <c:pt idx="6">
                  <c:v>1123874</c:v>
                </c:pt>
                <c:pt idx="7">
                  <c:v>1063109</c:v>
                </c:pt>
                <c:pt idx="8">
                  <c:v>1060689</c:v>
                </c:pt>
                <c:pt idx="9">
                  <c:v>990378</c:v>
                </c:pt>
                <c:pt idx="10">
                  <c:v>754238</c:v>
                </c:pt>
                <c:pt idx="11">
                  <c:v>825219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1A-4557-B2FB-CC5A16B98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8621104"/>
        <c:axId val="1088618928"/>
        <c:axId val="0"/>
      </c:bar3DChart>
      <c:catAx>
        <c:axId val="108862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88618928"/>
        <c:crosses val="autoZero"/>
        <c:auto val="1"/>
        <c:lblAlgn val="ctr"/>
        <c:lblOffset val="100"/>
        <c:noMultiLvlLbl val="0"/>
      </c:catAx>
      <c:valAx>
        <c:axId val="1088618928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886211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7E-2"/>
          <c:w val="0.75749182037176854"/>
          <c:h val="0.7303305939216614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สัดส่วนการใช้พลังงานไฟฟ้า!$J$6</c:f>
              <c:strCache>
                <c:ptCount val="1"/>
                <c:pt idx="0">
                  <c:v>2565</c:v>
                </c:pt>
              </c:strCache>
            </c:strRef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285214.70397916809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C6E-B453-681E8B4B0DF0}"/>
            </c:ext>
          </c:extLst>
        </c:ser>
        <c:ser>
          <c:idx val="0"/>
          <c:order val="1"/>
          <c:tx>
            <c:strRef>
              <c:f>สัดส่วนการใช้พลังงานไฟฟ้า!$K$6</c:f>
              <c:strCache>
                <c:ptCount val="1"/>
                <c:pt idx="0">
                  <c:v>2566</c:v>
                </c:pt>
              </c:strCache>
            </c:strRef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1720270.7139791679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C6E-B453-681E8B4B0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8624368"/>
        <c:axId val="1088609680"/>
        <c:axId val="0"/>
      </c:bar3DChart>
      <c:catAx>
        <c:axId val="108862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88609680"/>
        <c:crosses val="autoZero"/>
        <c:auto val="1"/>
        <c:lblAlgn val="ctr"/>
        <c:lblOffset val="100"/>
        <c:noMultiLvlLbl val="0"/>
      </c:catAx>
      <c:valAx>
        <c:axId val="1088609680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88624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945949859715815"/>
          <c:y val="0.74622895565386205"/>
          <c:w val="0.17115992397502036"/>
          <c:h val="0.20391138743231929"/>
        </c:manualLayout>
      </c:layout>
      <c:overlay val="0"/>
      <c:spPr>
        <a:noFill/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624415503014634E-2"/>
          <c:y val="1.8518518518518517E-2"/>
          <c:w val="0.6630688718184311"/>
          <c:h val="0.93364197530864212"/>
        </c:manualLayout>
      </c:layout>
      <c:pie3D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72B-4738-8525-2D0C1CAAB58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72B-4738-8525-2D0C1CAAB58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72B-4738-8525-2D0C1CAAB58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72B-4738-8525-2D0C1CAAB581}"/>
              </c:ext>
            </c:extLst>
          </c:dPt>
          <c:dLbls>
            <c:dLbl>
              <c:idx val="0"/>
              <c:layout>
                <c:manualLayout>
                  <c:x val="8.4161333632481822E-2"/>
                  <c:y val="-3.130091377466706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72B-4738-8525-2D0C1CAAB581}"/>
                </c:ext>
              </c:extLst>
            </c:dLbl>
            <c:dLbl>
              <c:idx val="1"/>
              <c:layout>
                <c:manualLayout>
                  <c:x val="-6.7734519955697611E-2"/>
                  <c:y val="0.1712484203363468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72B-4738-8525-2D0C1CAAB581}"/>
                </c:ext>
              </c:extLst>
            </c:dLbl>
            <c:dLbl>
              <c:idx val="2"/>
              <c:layout>
                <c:manualLayout>
                  <c:x val="1.8625733180910053E-2"/>
                  <c:y val="-7.127563915621661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72B-4738-8525-2D0C1CAAB581}"/>
                </c:ext>
              </c:extLst>
            </c:dLbl>
            <c:dLbl>
              <c:idx val="3"/>
              <c:layout>
                <c:manualLayout>
                  <c:x val="-6.3513855205005798E-2"/>
                  <c:y val="-5.643627879848352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72B-4738-8525-2D0C1CAAB581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285214.70397916809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2B-4738-8525-2D0C1CAAB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412714523303315"/>
          <c:y val="4.296199086225333E-2"/>
          <c:w val="0.29218136233649222"/>
          <c:h val="0.22691500911783619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06B-4D04-BB19-E192E4B47BA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6B-4D04-BB19-E192E4B47BA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6B-4D04-BB19-E192E4B47BA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06B-4D04-BB19-E192E4B47BA3}"/>
              </c:ext>
            </c:extLst>
          </c:dPt>
          <c:dLbls>
            <c:dLbl>
              <c:idx val="0"/>
              <c:layout>
                <c:manualLayout>
                  <c:x val="0.11162138484385517"/>
                  <c:y val="-3.406562816011635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06B-4D04-BB19-E192E4B47BA3}"/>
                </c:ext>
              </c:extLst>
            </c:dLbl>
            <c:dLbl>
              <c:idx val="1"/>
              <c:layout>
                <c:manualLayout>
                  <c:x val="3.9004156027307987E-2"/>
                  <c:y val="0.2074886661894535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06B-4D04-BB19-E192E4B47BA3}"/>
                </c:ext>
              </c:extLst>
            </c:dLbl>
            <c:dLbl>
              <c:idx val="2"/>
              <c:layout>
                <c:manualLayout>
                  <c:x val="-8.4837088715335272E-3"/>
                  <c:y val="3.52603651816249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06B-4D04-BB19-E192E4B47BA3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06B-4D04-BB19-E192E4B47BA3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485053.33333333337</c:v>
                </c:pt>
                <c:pt idx="1">
                  <c:v>5478295.9426874984</c:v>
                </c:pt>
                <c:pt idx="2">
                  <c:v>2428935</c:v>
                </c:pt>
                <c:pt idx="3">
                  <c:v>1720270.7139791679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6B-4D04-BB19-E192E4B4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317282592050495"/>
          <c:y val="4.731482428332822E-2"/>
          <c:w val="0.27635142113341665"/>
          <c:h val="0.27242361750235761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checked="Checked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checked="Checked" lockText="1"/>
</file>

<file path=xl/ctrlProps/ctrlProp36.xml><?xml version="1.0" encoding="utf-8"?>
<formControlPr xmlns="http://schemas.microsoft.com/office/spreadsheetml/2009/9/main" objectType="CheckBox" checked="Checked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checked="Checked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checked="Checked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checked="Checked" lockText="1"/>
</file>

<file path=xl/ctrlProps/ctrlProp47.xml><?xml version="1.0" encoding="utf-8"?>
<formControlPr xmlns="http://schemas.microsoft.com/office/spreadsheetml/2009/9/main" objectType="CheckBox" checked="Checked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checked="Checked" lockText="1"/>
</file>

<file path=xl/ctrlProps/ctrlProp52.xml><?xml version="1.0" encoding="utf-8"?>
<formControlPr xmlns="http://schemas.microsoft.com/office/spreadsheetml/2009/9/main" objectType="CheckBox" checked="Checked" lockText="1"/>
</file>

<file path=xl/ctrlProps/ctrlProp53.xml><?xml version="1.0" encoding="utf-8"?>
<formControlPr xmlns="http://schemas.microsoft.com/office/spreadsheetml/2009/9/main" objectType="CheckBox" checked="Checked" lockText="1"/>
</file>

<file path=xl/ctrlProps/ctrlProp54.xml><?xml version="1.0" encoding="utf-8"?>
<formControlPr xmlns="http://schemas.microsoft.com/office/spreadsheetml/2009/9/main" objectType="CheckBox" checked="Checked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checked="Checked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checked="Checked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checked="Checked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checked="Checked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checked="Checked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checked="Checked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checked="Checked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checked="Checked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checked="Checked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checked="Checked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checked="Checked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checked="Checked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checked="Checked" lockText="1"/>
</file>

<file path=xl/ctrlProps/ctrlProp113.xml><?xml version="1.0" encoding="utf-8"?>
<formControlPr xmlns="http://schemas.microsoft.com/office/spreadsheetml/2009/9/main" objectType="CheckBox" checked="Checked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checked="Checked" lockText="1"/>
</file>

<file path=xl/ctrlProps/ctrlProp117.xml><?xml version="1.0" encoding="utf-8"?>
<formControlPr xmlns="http://schemas.microsoft.com/office/spreadsheetml/2009/9/main" objectType="CheckBox" checked="Checked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checked="Checked" lockText="1"/>
</file>

<file path=xl/ctrlProps/ctrlProp121.xml><?xml version="1.0" encoding="utf-8"?>
<formControlPr xmlns="http://schemas.microsoft.com/office/spreadsheetml/2009/9/main" objectType="CheckBox" checked="Checked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checked="Checked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checked="Checked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checked="Checked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checked="Checked" lockText="1"/>
</file>

<file path=xl/ctrlProps/ctrlProp140.xml><?xml version="1.0" encoding="utf-8"?>
<formControlPr xmlns="http://schemas.microsoft.com/office/spreadsheetml/2009/9/main" objectType="CheckBox" checked="Checked" lockText="1"/>
</file>

<file path=xl/ctrlProps/ctrlProp141.xml><?xml version="1.0" encoding="utf-8"?>
<formControlPr xmlns="http://schemas.microsoft.com/office/spreadsheetml/2009/9/main" objectType="CheckBox" checked="Checked" lockText="1"/>
</file>

<file path=xl/ctrlProps/ctrlProp142.xml><?xml version="1.0" encoding="utf-8"?>
<formControlPr xmlns="http://schemas.microsoft.com/office/spreadsheetml/2009/9/main" objectType="CheckBox" checked="Checked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checked="Checked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checked="Checked" lockText="1"/>
</file>

<file path=xl/ctrlProps/ctrlProp149.xml><?xml version="1.0" encoding="utf-8"?>
<formControlPr xmlns="http://schemas.microsoft.com/office/spreadsheetml/2009/9/main" objectType="CheckBox" checked="Checked" lockText="1"/>
</file>

<file path=xl/ctrlProps/ctrlProp150.xml><?xml version="1.0" encoding="utf-8"?>
<formControlPr xmlns="http://schemas.microsoft.com/office/spreadsheetml/2009/9/main" objectType="CheckBox" checked="Checked" lockText="1"/>
</file>

<file path=xl/ctrlProps/ctrlProp151.xml><?xml version="1.0" encoding="utf-8"?>
<formControlPr xmlns="http://schemas.microsoft.com/office/spreadsheetml/2009/9/main" objectType="CheckBox" checked="Checked" lockText="1"/>
</file>

<file path=xl/ctrlProps/ctrlProp152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g"/><Relationship Id="rId3" Type="http://schemas.openxmlformats.org/officeDocument/2006/relationships/image" Target="../media/image11.jpg"/><Relationship Id="rId7" Type="http://schemas.openxmlformats.org/officeDocument/2006/relationships/image" Target="../media/image15.jpg"/><Relationship Id="rId2" Type="http://schemas.openxmlformats.org/officeDocument/2006/relationships/image" Target="../media/image10.jpeg"/><Relationship Id="rId1" Type="http://schemas.openxmlformats.org/officeDocument/2006/relationships/image" Target="../media/image9.jpg"/><Relationship Id="rId6" Type="http://schemas.openxmlformats.org/officeDocument/2006/relationships/image" Target="../media/image14.jpg"/><Relationship Id="rId5" Type="http://schemas.openxmlformats.org/officeDocument/2006/relationships/image" Target="../media/image13.jpg"/><Relationship Id="rId10" Type="http://schemas.openxmlformats.org/officeDocument/2006/relationships/image" Target="../media/image18.jpg"/><Relationship Id="rId4" Type="http://schemas.openxmlformats.org/officeDocument/2006/relationships/image" Target="../media/image12.jpg"/><Relationship Id="rId9" Type="http://schemas.openxmlformats.org/officeDocument/2006/relationships/image" Target="../media/image1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jpg"/><Relationship Id="rId2" Type="http://schemas.openxmlformats.org/officeDocument/2006/relationships/image" Target="../media/image21.jpg"/><Relationship Id="rId1" Type="http://schemas.openxmlformats.org/officeDocument/2006/relationships/image" Target="../media/image20.jpeg"/><Relationship Id="rId6" Type="http://schemas.openxmlformats.org/officeDocument/2006/relationships/image" Target="../media/image16.jpg"/><Relationship Id="rId5" Type="http://schemas.openxmlformats.org/officeDocument/2006/relationships/image" Target="../media/image24.jpg"/><Relationship Id="rId4" Type="http://schemas.openxmlformats.org/officeDocument/2006/relationships/image" Target="../media/image23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7" Type="http://schemas.openxmlformats.org/officeDocument/2006/relationships/image" Target="../media/image32.jp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5" Type="http://schemas.openxmlformats.org/officeDocument/2006/relationships/image" Target="../media/image30.jpeg"/><Relationship Id="rId4" Type="http://schemas.openxmlformats.org/officeDocument/2006/relationships/image" Target="../media/image29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g"/><Relationship Id="rId7" Type="http://schemas.openxmlformats.org/officeDocument/2006/relationships/image" Target="../media/image39.jpg"/><Relationship Id="rId2" Type="http://schemas.openxmlformats.org/officeDocument/2006/relationships/image" Target="../media/image34.jpeg"/><Relationship Id="rId1" Type="http://schemas.openxmlformats.org/officeDocument/2006/relationships/image" Target="../media/image33.jpg"/><Relationship Id="rId6" Type="http://schemas.openxmlformats.org/officeDocument/2006/relationships/image" Target="../media/image38.jpg"/><Relationship Id="rId5" Type="http://schemas.openxmlformats.org/officeDocument/2006/relationships/image" Target="../media/image37.jpg"/><Relationship Id="rId4" Type="http://schemas.openxmlformats.org/officeDocument/2006/relationships/image" Target="../media/image36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jpeg"/><Relationship Id="rId2" Type="http://schemas.openxmlformats.org/officeDocument/2006/relationships/image" Target="../media/image41.jpeg"/><Relationship Id="rId1" Type="http://schemas.openxmlformats.org/officeDocument/2006/relationships/image" Target="../media/image40.jpg"/><Relationship Id="rId4" Type="http://schemas.openxmlformats.org/officeDocument/2006/relationships/image" Target="../media/image43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jpg"/><Relationship Id="rId1" Type="http://schemas.openxmlformats.org/officeDocument/2006/relationships/image" Target="../media/image32.jpg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jpeg"/><Relationship Id="rId3" Type="http://schemas.openxmlformats.org/officeDocument/2006/relationships/image" Target="../media/image47.jpeg"/><Relationship Id="rId7" Type="http://schemas.openxmlformats.org/officeDocument/2006/relationships/image" Target="../media/image51.jpeg"/><Relationship Id="rId12" Type="http://schemas.openxmlformats.org/officeDocument/2006/relationships/image" Target="../media/image56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6" Type="http://schemas.openxmlformats.org/officeDocument/2006/relationships/image" Target="../media/image50.jpeg"/><Relationship Id="rId11" Type="http://schemas.openxmlformats.org/officeDocument/2006/relationships/image" Target="../media/image55.jpeg"/><Relationship Id="rId5" Type="http://schemas.openxmlformats.org/officeDocument/2006/relationships/image" Target="../media/image49.jpeg"/><Relationship Id="rId10" Type="http://schemas.openxmlformats.org/officeDocument/2006/relationships/image" Target="../media/image54.jpeg"/><Relationship Id="rId4" Type="http://schemas.openxmlformats.org/officeDocument/2006/relationships/image" Target="../media/image48.jpeg"/><Relationship Id="rId9" Type="http://schemas.openxmlformats.org/officeDocument/2006/relationships/image" Target="../media/image53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57.png"/><Relationship Id="rId1" Type="http://schemas.openxmlformats.org/officeDocument/2006/relationships/chart" Target="../charts/chart6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4.jpeg"/><Relationship Id="rId3" Type="http://schemas.openxmlformats.org/officeDocument/2006/relationships/image" Target="../media/image60.jpg"/><Relationship Id="rId7" Type="http://schemas.openxmlformats.org/officeDocument/2006/relationships/image" Target="../media/image63.jpeg"/><Relationship Id="rId2" Type="http://schemas.openxmlformats.org/officeDocument/2006/relationships/image" Target="../media/image59.jpg"/><Relationship Id="rId1" Type="http://schemas.openxmlformats.org/officeDocument/2006/relationships/image" Target="../media/image58.jpeg"/><Relationship Id="rId6" Type="http://schemas.openxmlformats.org/officeDocument/2006/relationships/image" Target="../media/image62.jpeg"/><Relationship Id="rId5" Type="http://schemas.openxmlformats.org/officeDocument/2006/relationships/image" Target="../media/image24.jpg"/><Relationship Id="rId4" Type="http://schemas.openxmlformats.org/officeDocument/2006/relationships/image" Target="../media/image61.jpg"/><Relationship Id="rId9" Type="http://schemas.openxmlformats.org/officeDocument/2006/relationships/image" Target="../media/image65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jpg"/><Relationship Id="rId3" Type="http://schemas.openxmlformats.org/officeDocument/2006/relationships/image" Target="../media/image71.jpeg"/><Relationship Id="rId7" Type="http://schemas.openxmlformats.org/officeDocument/2006/relationships/image" Target="../media/image75.jpeg"/><Relationship Id="rId12" Type="http://schemas.openxmlformats.org/officeDocument/2006/relationships/image" Target="../media/image80.jpg"/><Relationship Id="rId2" Type="http://schemas.openxmlformats.org/officeDocument/2006/relationships/image" Target="../media/image70.jpg"/><Relationship Id="rId1" Type="http://schemas.openxmlformats.org/officeDocument/2006/relationships/image" Target="../media/image69.jpg"/><Relationship Id="rId6" Type="http://schemas.openxmlformats.org/officeDocument/2006/relationships/image" Target="../media/image74.jpeg"/><Relationship Id="rId11" Type="http://schemas.openxmlformats.org/officeDocument/2006/relationships/image" Target="../media/image79.jpg"/><Relationship Id="rId5" Type="http://schemas.openxmlformats.org/officeDocument/2006/relationships/image" Target="../media/image73.jpeg"/><Relationship Id="rId10" Type="http://schemas.openxmlformats.org/officeDocument/2006/relationships/image" Target="../media/image78.jpg"/><Relationship Id="rId4" Type="http://schemas.openxmlformats.org/officeDocument/2006/relationships/image" Target="../media/image72.jpeg"/><Relationship Id="rId9" Type="http://schemas.openxmlformats.org/officeDocument/2006/relationships/image" Target="../media/image77.jp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g"/><Relationship Id="rId7" Type="http://schemas.openxmlformats.org/officeDocument/2006/relationships/image" Target="../media/image86.jpg"/><Relationship Id="rId2" Type="http://schemas.openxmlformats.org/officeDocument/2006/relationships/image" Target="../media/image33.jpg"/><Relationship Id="rId1" Type="http://schemas.openxmlformats.org/officeDocument/2006/relationships/image" Target="../media/image81.jpeg"/><Relationship Id="rId6" Type="http://schemas.openxmlformats.org/officeDocument/2006/relationships/image" Target="../media/image85.jpg"/><Relationship Id="rId5" Type="http://schemas.openxmlformats.org/officeDocument/2006/relationships/image" Target="../media/image84.jpeg"/><Relationship Id="rId4" Type="http://schemas.openxmlformats.org/officeDocument/2006/relationships/image" Target="../media/image83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510540</xdr:colOff>
      <xdr:row>0</xdr:row>
      <xdr:rowOff>76200</xdr:rowOff>
    </xdr:from>
    <xdr:to>
      <xdr:col>8</xdr:col>
      <xdr:colOff>310221</xdr:colOff>
      <xdr:row>14</xdr:row>
      <xdr:rowOff>243840</xdr:rowOff>
    </xdr:to>
    <xdr:pic>
      <xdr:nvPicPr>
        <xdr:cNvPr id="3996009" name="Picture 31" descr="logo">
          <a:extLst>
            <a:ext uri="{FF2B5EF4-FFF2-40B4-BE49-F238E27FC236}">
              <a16:creationId xmlns:a16="http://schemas.microsoft.com/office/drawing/2014/main" id="{00000000-0008-0000-0000-000069F9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140" y="76200"/>
          <a:ext cx="3350601" cy="3108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17</xdr:row>
      <xdr:rowOff>144781</xdr:rowOff>
    </xdr:from>
    <xdr:to>
      <xdr:col>10</xdr:col>
      <xdr:colOff>83820</xdr:colOff>
      <xdr:row>26</xdr:row>
      <xdr:rowOff>359055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4686301"/>
          <a:ext cx="7231380" cy="3414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1973580</xdr:colOff>
      <xdr:row>30</xdr:row>
      <xdr:rowOff>228600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8420" cy="9014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3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3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3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3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3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3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40</xdr:row>
          <xdr:rowOff>0</xdr:rowOff>
        </xdr:from>
        <xdr:to>
          <xdr:col>8</xdr:col>
          <xdr:colOff>365760</xdr:colOff>
          <xdr:row>40</xdr:row>
          <xdr:rowOff>236220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3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41</xdr:row>
          <xdr:rowOff>0</xdr:rowOff>
        </xdr:from>
        <xdr:to>
          <xdr:col>8</xdr:col>
          <xdr:colOff>365760</xdr:colOff>
          <xdr:row>41</xdr:row>
          <xdr:rowOff>236220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3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3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3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40</xdr:row>
          <xdr:rowOff>0</xdr:rowOff>
        </xdr:from>
        <xdr:to>
          <xdr:col>8</xdr:col>
          <xdr:colOff>365760</xdr:colOff>
          <xdr:row>40</xdr:row>
          <xdr:rowOff>236220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3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41</xdr:row>
          <xdr:rowOff>0</xdr:rowOff>
        </xdr:from>
        <xdr:to>
          <xdr:col>8</xdr:col>
          <xdr:colOff>365760</xdr:colOff>
          <xdr:row>41</xdr:row>
          <xdr:rowOff>236220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3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3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3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3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3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3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3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3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3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3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40</xdr:row>
          <xdr:rowOff>0</xdr:rowOff>
        </xdr:from>
        <xdr:to>
          <xdr:col>8</xdr:col>
          <xdr:colOff>365760</xdr:colOff>
          <xdr:row>40</xdr:row>
          <xdr:rowOff>236220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3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41</xdr:row>
          <xdr:rowOff>0</xdr:rowOff>
        </xdr:from>
        <xdr:to>
          <xdr:col>8</xdr:col>
          <xdr:colOff>365760</xdr:colOff>
          <xdr:row>41</xdr:row>
          <xdr:rowOff>236220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3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3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3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3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3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40</xdr:row>
          <xdr:rowOff>0</xdr:rowOff>
        </xdr:from>
        <xdr:to>
          <xdr:col>8</xdr:col>
          <xdr:colOff>365760</xdr:colOff>
          <xdr:row>40</xdr:row>
          <xdr:rowOff>266700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3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41</xdr:row>
          <xdr:rowOff>0</xdr:rowOff>
        </xdr:from>
        <xdr:to>
          <xdr:col>8</xdr:col>
          <xdr:colOff>365760</xdr:colOff>
          <xdr:row>41</xdr:row>
          <xdr:rowOff>266700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3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3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3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40</xdr:row>
          <xdr:rowOff>0</xdr:rowOff>
        </xdr:from>
        <xdr:to>
          <xdr:col>8</xdr:col>
          <xdr:colOff>365760</xdr:colOff>
          <xdr:row>40</xdr:row>
          <xdr:rowOff>266700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3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41</xdr:row>
          <xdr:rowOff>0</xdr:rowOff>
        </xdr:from>
        <xdr:to>
          <xdr:col>8</xdr:col>
          <xdr:colOff>365760</xdr:colOff>
          <xdr:row>41</xdr:row>
          <xdr:rowOff>266700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3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3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3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40</xdr:row>
          <xdr:rowOff>0</xdr:rowOff>
        </xdr:from>
        <xdr:to>
          <xdr:col>8</xdr:col>
          <xdr:colOff>365760</xdr:colOff>
          <xdr:row>40</xdr:row>
          <xdr:rowOff>266700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3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41</xdr:row>
          <xdr:rowOff>0</xdr:rowOff>
        </xdr:from>
        <xdr:to>
          <xdr:col>8</xdr:col>
          <xdr:colOff>365760</xdr:colOff>
          <xdr:row>41</xdr:row>
          <xdr:rowOff>266700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3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3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3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3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3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3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3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3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3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3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169736</xdr:colOff>
      <xdr:row>11</xdr:row>
      <xdr:rowOff>68580</xdr:rowOff>
    </xdr:from>
    <xdr:to>
      <xdr:col>5</xdr:col>
      <xdr:colOff>190500</xdr:colOff>
      <xdr:row>20</xdr:row>
      <xdr:rowOff>243840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>
          <a:off x="3194876" y="3444240"/>
          <a:ext cx="20764" cy="30708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236220</xdr:colOff>
      <xdr:row>12</xdr:row>
      <xdr:rowOff>220980</xdr:rowOff>
    </xdr:from>
    <xdr:to>
      <xdr:col>7</xdr:col>
      <xdr:colOff>487680</xdr:colOff>
      <xdr:row>12</xdr:row>
      <xdr:rowOff>220980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326136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480060</xdr:colOff>
      <xdr:row>12</xdr:row>
      <xdr:rowOff>220980</xdr:rowOff>
    </xdr:from>
    <xdr:to>
      <xdr:col>5</xdr:col>
      <xdr:colOff>243840</xdr:colOff>
      <xdr:row>12</xdr:row>
      <xdr:rowOff>224790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 flipV="1">
          <a:off x="1447800" y="3886200"/>
          <a:ext cx="1821180" cy="38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12</xdr:row>
      <xdr:rowOff>220980</xdr:rowOff>
    </xdr:from>
    <xdr:to>
      <xdr:col>7</xdr:col>
      <xdr:colOff>497396</xdr:colOff>
      <xdr:row>14</xdr:row>
      <xdr:rowOff>83820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flipH="1">
          <a:off x="4892040" y="37338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472440</xdr:colOff>
      <xdr:row>12</xdr:row>
      <xdr:rowOff>220980</xdr:rowOff>
    </xdr:from>
    <xdr:to>
      <xdr:col>2</xdr:col>
      <xdr:colOff>474536</xdr:colOff>
      <xdr:row>14</xdr:row>
      <xdr:rowOff>83820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1440180" y="3886200"/>
          <a:ext cx="2096" cy="4876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560070</xdr:colOff>
      <xdr:row>17</xdr:row>
      <xdr:rowOff>34290</xdr:rowOff>
    </xdr:from>
    <xdr:to>
      <xdr:col>2</xdr:col>
      <xdr:colOff>562166</xdr:colOff>
      <xdr:row>18</xdr:row>
      <xdr:rowOff>187984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 flipH="1">
          <a:off x="1527810" y="5322570"/>
          <a:ext cx="2096" cy="4813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19</xdr:row>
      <xdr:rowOff>274320</xdr:rowOff>
    </xdr:from>
    <xdr:to>
      <xdr:col>2</xdr:col>
      <xdr:colOff>563880</xdr:colOff>
      <xdr:row>24</xdr:row>
      <xdr:rowOff>83860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 flipH="1">
          <a:off x="1501140" y="6217920"/>
          <a:ext cx="30480" cy="14478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</xdr:colOff>
      <xdr:row>14</xdr:row>
      <xdr:rowOff>81643</xdr:rowOff>
    </xdr:from>
    <xdr:to>
      <xdr:col>4</xdr:col>
      <xdr:colOff>388620</xdr:colOff>
      <xdr:row>17</xdr:row>
      <xdr:rowOff>45720</xdr:rowOff>
    </xdr:to>
    <xdr:sp macro="" textlink="">
      <xdr:nvSpPr>
        <xdr:cNvPr id="18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327660" y="4371703"/>
          <a:ext cx="2400300" cy="96229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 ประธานคณะกรรมการดำเนินงาน</a:t>
          </a:r>
        </a:p>
        <a:p>
          <a:r>
            <a:rPr lang="th-TH" sz="1600" b="1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</a:t>
          </a:r>
          <a:r>
            <a:rPr lang="th-TH" sz="1600" b="1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รอง</a:t>
          </a:r>
          <a:r>
            <a:rPr lang="th-TH" sz="1600" b="1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ศาสตราจารย์</a:t>
          </a:r>
          <a:r>
            <a:rPr lang="th-TH" sz="1600" b="1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ดร.วีรพล  ทองมา</a:t>
          </a:r>
          <a:endParaRPr lang="th-TH" sz="1600" b="1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r>
            <a:rPr lang="th-TH" sz="1600" b="1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   อธิการบดีมหาวิทยาลัยแม่โจ้</a:t>
          </a:r>
          <a:endParaRPr lang="th-TH" sz="1600" b="1">
            <a:effectLst/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186143</xdr:colOff>
      <xdr:row>7</xdr:row>
      <xdr:rowOff>237310</xdr:rowOff>
    </xdr:from>
    <xdr:to>
      <xdr:col>7</xdr:col>
      <xdr:colOff>288470</xdr:colOff>
      <xdr:row>11</xdr:row>
      <xdr:rowOff>76200</xdr:rowOff>
    </xdr:to>
    <xdr:sp macro="" textlink="">
      <xdr:nvSpPr>
        <xdr:cNvPr id="26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1840772" y="2365467"/>
          <a:ext cx="2845527" cy="927462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200"/>
            <a:t> </a:t>
          </a:r>
          <a:r>
            <a:rPr lang="th-TH" sz="1800" b="1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ประธานคณะกรรมการการจัดการพลังงาน</a:t>
          </a:r>
          <a:endParaRPr lang="th-TH" sz="1800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l"/>
          <a:r>
            <a:rPr lang="th-TH" sz="1100" baseline="0"/>
            <a:t>    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รอง</a:t>
          </a:r>
          <a:r>
            <a:rPr lang="th-TH" sz="1800" b="1">
              <a:latin typeface="Angsana New" panose="02020603050405020304" pitchFamily="18" charset="-34"/>
              <a:cs typeface="Angsana New" panose="02020603050405020304" pitchFamily="18" charset="-34"/>
            </a:rPr>
            <a:t>ศาสตราจารย์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ดร.วีรพล  ทองมา</a:t>
          </a:r>
        </a:p>
        <a:p>
          <a:pPr algn="l"/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         อธิการบดีมหาวิทยาลัยแม่โจ้</a:t>
          </a:r>
          <a:endParaRPr lang="en-US" sz="18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</xdr:col>
      <xdr:colOff>152400</xdr:colOff>
      <xdr:row>17</xdr:row>
      <xdr:rowOff>274320</xdr:rowOff>
    </xdr:from>
    <xdr:to>
      <xdr:col>4</xdr:col>
      <xdr:colOff>274320</xdr:colOff>
      <xdr:row>19</xdr:row>
      <xdr:rowOff>236220</xdr:rowOff>
    </xdr:to>
    <xdr:sp macro="" textlink="">
      <xdr:nvSpPr>
        <xdr:cNvPr id="28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472440" y="5562600"/>
          <a:ext cx="2141220" cy="61722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400" b="1">
              <a:latin typeface="Angsana New" panose="02020603050405020304" pitchFamily="18" charset="-34"/>
              <a:cs typeface="Angsana New" panose="02020603050405020304" pitchFamily="18" charset="-34"/>
            </a:rPr>
            <a:t>                          เลขานุการ</a:t>
          </a:r>
        </a:p>
        <a:p>
          <a:pPr algn="l"/>
          <a:r>
            <a:rPr lang="th-TH" sz="1400" b="1">
              <a:latin typeface="Angsana New" panose="02020603050405020304" pitchFamily="18" charset="-34"/>
              <a:cs typeface="Angsana New" panose="02020603050405020304" pitchFamily="18" charset="-34"/>
            </a:rPr>
            <a:t>ผู้ช่วยศาสตราจารย์ ดร.สราวุธ พลวงษ์ศ</a:t>
          </a:r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รี    </a:t>
          </a:r>
          <a:endParaRPr lang="en-US" sz="14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</xdr:col>
      <xdr:colOff>373380</xdr:colOff>
      <xdr:row>22</xdr:row>
      <xdr:rowOff>85090</xdr:rowOff>
    </xdr:from>
    <xdr:to>
      <xdr:col>3</xdr:col>
      <xdr:colOff>678180</xdr:colOff>
      <xdr:row>23</xdr:row>
      <xdr:rowOff>76200</xdr:rowOff>
    </xdr:to>
    <xdr:sp macro="" textlink="">
      <xdr:nvSpPr>
        <xdr:cNvPr id="19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693420" y="7011670"/>
          <a:ext cx="1638300" cy="31877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       ด้านเทคนิค</a:t>
          </a:r>
          <a:endParaRPr lang="en-US" sz="1100"/>
        </a:p>
      </xdr:txBody>
    </xdr:sp>
    <xdr:clientData/>
  </xdr:twoCellAnchor>
  <xdr:twoCellAnchor>
    <xdr:from>
      <xdr:col>1</xdr:col>
      <xdr:colOff>361950</xdr:colOff>
      <xdr:row>23</xdr:row>
      <xdr:rowOff>262890</xdr:rowOff>
    </xdr:from>
    <xdr:to>
      <xdr:col>3</xdr:col>
      <xdr:colOff>681990</xdr:colOff>
      <xdr:row>24</xdr:row>
      <xdr:rowOff>240030</xdr:rowOff>
    </xdr:to>
    <xdr:sp macro="" textlink="">
      <xdr:nvSpPr>
        <xdr:cNvPr id="20" name="แผนผังลำดับงาน: กระบวนการ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681990" y="7517130"/>
          <a:ext cx="1653540" cy="30480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ด้านการประชาสัมพันธ์</a:t>
          </a:r>
          <a:endParaRPr lang="en-US" sz="1100"/>
        </a:p>
      </xdr:txBody>
    </xdr:sp>
    <xdr:clientData/>
  </xdr:twoCellAnchor>
  <xdr:twoCellAnchor>
    <xdr:from>
      <xdr:col>1</xdr:col>
      <xdr:colOff>381000</xdr:colOff>
      <xdr:row>20</xdr:row>
      <xdr:rowOff>142240</xdr:rowOff>
    </xdr:from>
    <xdr:to>
      <xdr:col>4</xdr:col>
      <xdr:colOff>15240</xdr:colOff>
      <xdr:row>21</xdr:row>
      <xdr:rowOff>201930</xdr:rowOff>
    </xdr:to>
    <xdr:sp macro="" textlink="">
      <xdr:nvSpPr>
        <xdr:cNvPr id="1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701040" y="6413500"/>
          <a:ext cx="1653540" cy="38735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ด้านแผนและการฝึกอบรม</a:t>
          </a:r>
          <a:endParaRPr lang="en-US" sz="1100"/>
        </a:p>
      </xdr:txBody>
    </xdr:sp>
    <xdr:clientData/>
  </xdr:twoCellAnchor>
  <xdr:twoCellAnchor>
    <xdr:from>
      <xdr:col>6</xdr:col>
      <xdr:colOff>297180</xdr:colOff>
      <xdr:row>23</xdr:row>
      <xdr:rowOff>0</xdr:rowOff>
    </xdr:from>
    <xdr:to>
      <xdr:col>6</xdr:col>
      <xdr:colOff>299276</xdr:colOff>
      <xdr:row>24</xdr:row>
      <xdr:rowOff>160020</xdr:rowOff>
    </xdr:to>
    <xdr:cxnSp macro="">
      <xdr:nvCxnSpPr>
        <xdr:cNvPr id="34" name="ตัวเชื่อมต่อตรง 33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4008120" y="7254240"/>
          <a:ext cx="2096" cy="4876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20</xdr:row>
      <xdr:rowOff>252730</xdr:rowOff>
    </xdr:from>
    <xdr:to>
      <xdr:col>8</xdr:col>
      <xdr:colOff>209550</xdr:colOff>
      <xdr:row>23</xdr:row>
      <xdr:rowOff>217170</xdr:rowOff>
    </xdr:to>
    <xdr:sp macro="" textlink="">
      <xdr:nvSpPr>
        <xdr:cNvPr id="31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2853690" y="6523990"/>
          <a:ext cx="2438400" cy="94742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ประธานคณะอนุกรรมการจัดการพลังงาน</a:t>
          </a:r>
        </a:p>
        <a:p>
          <a:pPr algn="l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                   ประจำส่วนงาน</a:t>
          </a:r>
          <a:r>
            <a:rPr lang="th-TH" sz="1600" b="1" baseline="0">
              <a:latin typeface="Angsana New" panose="02020603050405020304" pitchFamily="18" charset="-34"/>
              <a:cs typeface="Angsana New" panose="02020603050405020304" pitchFamily="18" charset="-34"/>
            </a:rPr>
            <a:t>  </a:t>
          </a:r>
          <a:endParaRPr lang="th-TH" sz="1600" b="1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l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ผู้ช่วยศาสตราจารย์ ดร.สราวุธ พลวงษ์ศ</a:t>
          </a:r>
          <a:r>
            <a:rPr lang="th-TH" sz="1100"/>
            <a:t>รี    </a:t>
          </a:r>
          <a:endParaRPr lang="en-US" sz="1100"/>
        </a:p>
      </xdr:txBody>
    </xdr:sp>
    <xdr:clientData/>
  </xdr:twoCellAnchor>
  <xdr:twoCellAnchor>
    <xdr:from>
      <xdr:col>4</xdr:col>
      <xdr:colOff>655320</xdr:colOff>
      <xdr:row>24</xdr:row>
      <xdr:rowOff>114300</xdr:rowOff>
    </xdr:from>
    <xdr:to>
      <xdr:col>8</xdr:col>
      <xdr:colOff>807720</xdr:colOff>
      <xdr:row>26</xdr:row>
      <xdr:rowOff>76200</xdr:rowOff>
    </xdr:to>
    <xdr:sp macro="" textlink="">
      <xdr:nvSpPr>
        <xdr:cNvPr id="33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2994660" y="7696200"/>
          <a:ext cx="2895600" cy="61722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400" b="1">
              <a:latin typeface="Angsana New" panose="02020603050405020304" pitchFamily="18" charset="-34"/>
              <a:cs typeface="Angsana New" panose="02020603050405020304" pitchFamily="18" charset="-34"/>
            </a:rPr>
            <a:t>                          เลขานุการ</a:t>
          </a:r>
        </a:p>
        <a:p>
          <a:pPr algn="l"/>
          <a:r>
            <a:rPr lang="th-TH" sz="1400" b="1">
              <a:latin typeface="Angsana New" panose="02020603050405020304" pitchFamily="18" charset="-34"/>
              <a:cs typeface="Angsana New" panose="02020603050405020304" pitchFamily="18" charset="-34"/>
            </a:rPr>
            <a:t>หัวหน้างานจัดการพลังงาน</a:t>
          </a:r>
          <a:r>
            <a:rPr lang="th-TH" sz="14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กองกายภาพและสิ่งแวดล้อม</a:t>
          </a:r>
          <a:endParaRPr lang="en-US" sz="14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7</xdr:col>
      <xdr:colOff>411480</xdr:colOff>
      <xdr:row>16</xdr:row>
      <xdr:rowOff>182880</xdr:rowOff>
    </xdr:from>
    <xdr:to>
      <xdr:col>7</xdr:col>
      <xdr:colOff>413576</xdr:colOff>
      <xdr:row>18</xdr:row>
      <xdr:rowOff>15240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4808220" y="5143500"/>
          <a:ext cx="2096" cy="4876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17</xdr:row>
      <xdr:rowOff>274320</xdr:rowOff>
    </xdr:from>
    <xdr:to>
      <xdr:col>8</xdr:col>
      <xdr:colOff>807720</xdr:colOff>
      <xdr:row>19</xdr:row>
      <xdr:rowOff>236220</xdr:rowOff>
    </xdr:to>
    <xdr:sp macro="" textlink="">
      <xdr:nvSpPr>
        <xdr:cNvPr id="36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3749040" y="5562600"/>
          <a:ext cx="2141220" cy="61722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400" b="1">
              <a:latin typeface="Angsana New" panose="02020603050405020304" pitchFamily="18" charset="-34"/>
              <a:cs typeface="Angsana New" panose="02020603050405020304" pitchFamily="18" charset="-34"/>
            </a:rPr>
            <a:t>                          เลขานุการ</a:t>
          </a:r>
        </a:p>
        <a:p>
          <a:pPr algn="l"/>
          <a:r>
            <a:rPr lang="th-TH" sz="1400" b="1">
              <a:latin typeface="Angsana New" panose="02020603050405020304" pitchFamily="18" charset="-34"/>
              <a:cs typeface="Angsana New" panose="02020603050405020304" pitchFamily="18" charset="-34"/>
            </a:rPr>
            <a:t>ผู้ช่วยศาสตราจารย์ ดร.สุลักษณา</a:t>
          </a:r>
          <a:r>
            <a:rPr lang="th-TH" sz="14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มงคล</a:t>
          </a:r>
          <a:endParaRPr lang="en-US" sz="14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434340</xdr:colOff>
      <xdr:row>14</xdr:row>
      <xdr:rowOff>60960</xdr:rowOff>
    </xdr:from>
    <xdr:to>
      <xdr:col>9</xdr:col>
      <xdr:colOff>125730</xdr:colOff>
      <xdr:row>17</xdr:row>
      <xdr:rowOff>17417</xdr:rowOff>
    </xdr:to>
    <xdr:sp macro="" textlink="">
      <xdr:nvSpPr>
        <xdr:cNvPr id="2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459480" y="4351020"/>
          <a:ext cx="2716530" cy="95467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400">
              <a:latin typeface="Angsana New" panose="02020603050405020304" pitchFamily="18" charset="-34"/>
              <a:cs typeface="Angsana New" panose="02020603050405020304" pitchFamily="18" charset="-34"/>
            </a:rPr>
            <a:t>  </a:t>
          </a:r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ประธานคณะกรรมการผู้ตรวจประเมิน</a:t>
          </a:r>
        </a:p>
        <a:p>
          <a:pPr algn="l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  </a:t>
          </a:r>
          <a:r>
            <a:rPr lang="th-TH" sz="1600" b="1" baseline="0">
              <a:latin typeface="Angsana New" panose="02020603050405020304" pitchFamily="18" charset="-34"/>
              <a:cs typeface="Angsana New" panose="02020603050405020304" pitchFamily="18" charset="-34"/>
            </a:rPr>
            <a:t>        </a:t>
          </a:r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   การจัดการพลังงานภายใน</a:t>
          </a:r>
        </a:p>
        <a:p>
          <a:pPr algn="l"/>
          <a:r>
            <a:rPr lang="th-TH" sz="1600" b="1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  ผู้ช่วยศาสตราจารย์ ดร.ชนวัฒน์</a:t>
          </a:r>
          <a:r>
            <a:rPr lang="th-TH" sz="1600" b="1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 นิทัศน์</a:t>
          </a:r>
          <a:r>
            <a:rPr lang="th-TH" sz="1600" baseline="0">
              <a:solidFill>
                <a:schemeClr val="dk1"/>
              </a:solidFill>
              <a:effectLst/>
              <a:latin typeface="Angsana New" panose="02020603050405020304" pitchFamily="18" charset="-34"/>
              <a:ea typeface="+mn-ea"/>
              <a:cs typeface="Angsana New" panose="02020603050405020304" pitchFamily="18" charset="-34"/>
            </a:rPr>
            <a:t>วิจิตร</a:t>
          </a:r>
          <a:endParaRPr lang="th-TH" sz="1600">
            <a:solidFill>
              <a:schemeClr val="dk1"/>
            </a:solidFill>
            <a:effectLst/>
            <a:latin typeface="Angsana New" panose="02020603050405020304" pitchFamily="18" charset="-34"/>
            <a:ea typeface="+mn-ea"/>
            <a:cs typeface="Angsana New" panose="02020603050405020304" pitchFamily="18" charset="-34"/>
          </a:endParaRP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68580</xdr:rowOff>
    </xdr:from>
    <xdr:to>
      <xdr:col>8</xdr:col>
      <xdr:colOff>586741</xdr:colOff>
      <xdr:row>27</xdr:row>
      <xdr:rowOff>282327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93420"/>
          <a:ext cx="5722620" cy="802424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15241</xdr:colOff>
      <xdr:row>30</xdr:row>
      <xdr:rowOff>60960</xdr:rowOff>
    </xdr:from>
    <xdr:to>
      <xdr:col>8</xdr:col>
      <xdr:colOff>671755</xdr:colOff>
      <xdr:row>56</xdr:row>
      <xdr:rowOff>129540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1" y="9433560"/>
          <a:ext cx="5792394" cy="819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38100</xdr:rowOff>
    </xdr:from>
    <xdr:to>
      <xdr:col>8</xdr:col>
      <xdr:colOff>613409</xdr:colOff>
      <xdr:row>85</xdr:row>
      <xdr:rowOff>228600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70880"/>
          <a:ext cx="5749289" cy="826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83821</xdr:colOff>
      <xdr:row>88</xdr:row>
      <xdr:rowOff>91440</xdr:rowOff>
    </xdr:from>
    <xdr:to>
      <xdr:col>8</xdr:col>
      <xdr:colOff>594361</xdr:colOff>
      <xdr:row>114</xdr:row>
      <xdr:rowOff>190500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1" y="27538680"/>
          <a:ext cx="5646420" cy="817626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117</xdr:row>
      <xdr:rowOff>53340</xdr:rowOff>
    </xdr:from>
    <xdr:to>
      <xdr:col>8</xdr:col>
      <xdr:colOff>548639</xdr:colOff>
      <xdr:row>142</xdr:row>
      <xdr:rowOff>289560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6515040"/>
          <a:ext cx="5646419" cy="8001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3</xdr:row>
          <xdr:rowOff>22860</xdr:rowOff>
        </xdr:from>
        <xdr:to>
          <xdr:col>1</xdr:col>
          <xdr:colOff>647700</xdr:colOff>
          <xdr:row>3</xdr:row>
          <xdr:rowOff>297180</xdr:rowOff>
        </xdr:to>
        <xdr:sp macro="" textlink="">
          <xdr:nvSpPr>
            <xdr:cNvPr id="1417217" name="Check Box 1" hidden="1">
              <a:extLst>
                <a:ext uri="{63B3BB69-23CF-44E3-9099-C40C66FF867C}">
                  <a14:compatExt spid="_x0000_s1417217"/>
                </a:ext>
                <a:ext uri="{FF2B5EF4-FFF2-40B4-BE49-F238E27FC236}">
                  <a16:creationId xmlns:a16="http://schemas.microsoft.com/office/drawing/2014/main" id="{00000000-0008-0000-0600-000001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3</xdr:row>
          <xdr:rowOff>45720</xdr:rowOff>
        </xdr:from>
        <xdr:to>
          <xdr:col>5</xdr:col>
          <xdr:colOff>678180</xdr:colOff>
          <xdr:row>4</xdr:row>
          <xdr:rowOff>22860</xdr:rowOff>
        </xdr:to>
        <xdr:sp macro="" textlink="">
          <xdr:nvSpPr>
            <xdr:cNvPr id="1417218" name="Check Box 2" hidden="1">
              <a:extLst>
                <a:ext uri="{63B3BB69-23CF-44E3-9099-C40C66FF867C}">
                  <a14:compatExt spid="_x0000_s1417218"/>
                </a:ext>
                <a:ext uri="{FF2B5EF4-FFF2-40B4-BE49-F238E27FC236}">
                  <a16:creationId xmlns:a16="http://schemas.microsoft.com/office/drawing/2014/main" id="{00000000-0008-0000-0600-000002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45720</xdr:rowOff>
        </xdr:from>
        <xdr:to>
          <xdr:col>6</xdr:col>
          <xdr:colOff>0</xdr:colOff>
          <xdr:row>9</xdr:row>
          <xdr:rowOff>22860</xdr:rowOff>
        </xdr:to>
        <xdr:sp macro="" textlink="">
          <xdr:nvSpPr>
            <xdr:cNvPr id="1417219" name="Check Box 3" hidden="1">
              <a:extLst>
                <a:ext uri="{63B3BB69-23CF-44E3-9099-C40C66FF867C}">
                  <a14:compatExt spid="_x0000_s1417219"/>
                </a:ext>
                <a:ext uri="{FF2B5EF4-FFF2-40B4-BE49-F238E27FC236}">
                  <a16:creationId xmlns:a16="http://schemas.microsoft.com/office/drawing/2014/main" id="{00000000-0008-0000-0600-000003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60960</xdr:rowOff>
        </xdr:from>
        <xdr:to>
          <xdr:col>1</xdr:col>
          <xdr:colOff>647700</xdr:colOff>
          <xdr:row>9</xdr:row>
          <xdr:rowOff>22860</xdr:rowOff>
        </xdr:to>
        <xdr:sp macro="" textlink="">
          <xdr:nvSpPr>
            <xdr:cNvPr id="1417220" name="Check Box 4" hidden="1">
              <a:extLst>
                <a:ext uri="{63B3BB69-23CF-44E3-9099-C40C66FF867C}">
                  <a14:compatExt spid="_x0000_s1417220"/>
                </a:ext>
                <a:ext uri="{FF2B5EF4-FFF2-40B4-BE49-F238E27FC236}">
                  <a16:creationId xmlns:a16="http://schemas.microsoft.com/office/drawing/2014/main" id="{00000000-0008-0000-0600-000004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12</xdr:row>
          <xdr:rowOff>274320</xdr:rowOff>
        </xdr:from>
        <xdr:to>
          <xdr:col>1</xdr:col>
          <xdr:colOff>670560</xdr:colOff>
          <xdr:row>13</xdr:row>
          <xdr:rowOff>236220</xdr:rowOff>
        </xdr:to>
        <xdr:sp macro="" textlink="">
          <xdr:nvSpPr>
            <xdr:cNvPr id="1417221" name="Check Box 5" hidden="1">
              <a:extLst>
                <a:ext uri="{63B3BB69-23CF-44E3-9099-C40C66FF867C}">
                  <a14:compatExt spid="_x0000_s1417221"/>
                </a:ext>
                <a:ext uri="{FF2B5EF4-FFF2-40B4-BE49-F238E27FC236}">
                  <a16:creationId xmlns:a16="http://schemas.microsoft.com/office/drawing/2014/main" id="{00000000-0008-0000-0600-000005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10</xdr:row>
          <xdr:rowOff>60960</xdr:rowOff>
        </xdr:from>
        <xdr:to>
          <xdr:col>1</xdr:col>
          <xdr:colOff>647700</xdr:colOff>
          <xdr:row>11</xdr:row>
          <xdr:rowOff>22860</xdr:rowOff>
        </xdr:to>
        <xdr:sp macro="" textlink="">
          <xdr:nvSpPr>
            <xdr:cNvPr id="1417222" name="Check Box 6" hidden="1">
              <a:extLst>
                <a:ext uri="{63B3BB69-23CF-44E3-9099-C40C66FF867C}">
                  <a14:compatExt spid="_x0000_s1417222"/>
                </a:ext>
                <a:ext uri="{FF2B5EF4-FFF2-40B4-BE49-F238E27FC236}">
                  <a16:creationId xmlns:a16="http://schemas.microsoft.com/office/drawing/2014/main" id="{00000000-0008-0000-0600-000006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45720</xdr:rowOff>
        </xdr:from>
        <xdr:to>
          <xdr:col>6</xdr:col>
          <xdr:colOff>0</xdr:colOff>
          <xdr:row>11</xdr:row>
          <xdr:rowOff>22860</xdr:rowOff>
        </xdr:to>
        <xdr:sp macro="" textlink="">
          <xdr:nvSpPr>
            <xdr:cNvPr id="1417223" name="Check Box 7" hidden="1">
              <a:extLst>
                <a:ext uri="{63B3BB69-23CF-44E3-9099-C40C66FF867C}">
                  <a14:compatExt spid="_x0000_s1417223"/>
                </a:ext>
                <a:ext uri="{FF2B5EF4-FFF2-40B4-BE49-F238E27FC236}">
                  <a16:creationId xmlns:a16="http://schemas.microsoft.com/office/drawing/2014/main" id="{00000000-0008-0000-0600-000007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22860</xdr:colOff>
      <xdr:row>114</xdr:row>
      <xdr:rowOff>30480</xdr:rowOff>
    </xdr:from>
    <xdr:ext cx="5417820" cy="403860"/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85" t="12122" r="26591" b="80740"/>
        <a:stretch/>
      </xdr:blipFill>
      <xdr:spPr>
        <a:xfrm>
          <a:off x="358140" y="13304520"/>
          <a:ext cx="5417820" cy="403860"/>
        </a:xfrm>
        <a:prstGeom prst="rect">
          <a:avLst/>
        </a:prstGeom>
      </xdr:spPr>
    </xdr:pic>
    <xdr:clientData/>
  </xdr:oneCellAnchor>
  <xdr:twoCellAnchor editAs="oneCell">
    <xdr:from>
      <xdr:col>1</xdr:col>
      <xdr:colOff>34290</xdr:colOff>
      <xdr:row>86</xdr:row>
      <xdr:rowOff>41910</xdr:rowOff>
    </xdr:from>
    <xdr:to>
      <xdr:col>8</xdr:col>
      <xdr:colOff>601980</xdr:colOff>
      <xdr:row>97</xdr:row>
      <xdr:rowOff>270509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26628090"/>
          <a:ext cx="5368290" cy="3665219"/>
        </a:xfrm>
        <a:prstGeom prst="rect">
          <a:avLst/>
        </a:prstGeom>
      </xdr:spPr>
    </xdr:pic>
    <xdr:clientData/>
  </xdr:twoCellAnchor>
  <xdr:twoCellAnchor editAs="oneCell">
    <xdr:from>
      <xdr:col>1</xdr:col>
      <xdr:colOff>71524</xdr:colOff>
      <xdr:row>157</xdr:row>
      <xdr:rowOff>54392</xdr:rowOff>
    </xdr:from>
    <xdr:to>
      <xdr:col>8</xdr:col>
      <xdr:colOff>640080</xdr:colOff>
      <xdr:row>167</xdr:row>
      <xdr:rowOff>281940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804" y="44136092"/>
          <a:ext cx="5369156" cy="3351748"/>
        </a:xfrm>
        <a:prstGeom prst="rect">
          <a:avLst/>
        </a:prstGeom>
      </xdr:spPr>
    </xdr:pic>
    <xdr:clientData/>
  </xdr:twoCellAnchor>
  <xdr:twoCellAnchor editAs="oneCell">
    <xdr:from>
      <xdr:col>2</xdr:col>
      <xdr:colOff>217886</xdr:colOff>
      <xdr:row>30</xdr:row>
      <xdr:rowOff>60960</xdr:rowOff>
    </xdr:from>
    <xdr:to>
      <xdr:col>7</xdr:col>
      <xdr:colOff>586740</xdr:colOff>
      <xdr:row>41</xdr:row>
      <xdr:rowOff>274320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966" y="9151620"/>
          <a:ext cx="3797854" cy="3649980"/>
        </a:xfrm>
        <a:prstGeom prst="rect">
          <a:avLst/>
        </a:prstGeom>
      </xdr:spPr>
    </xdr:pic>
    <xdr:clientData/>
  </xdr:twoCellAnchor>
  <xdr:twoCellAnchor editAs="oneCell">
    <xdr:from>
      <xdr:col>1</xdr:col>
      <xdr:colOff>53339</xdr:colOff>
      <xdr:row>59</xdr:row>
      <xdr:rowOff>247972</xdr:rowOff>
    </xdr:from>
    <xdr:to>
      <xdr:col>8</xdr:col>
      <xdr:colOff>609600</xdr:colOff>
      <xdr:row>67</xdr:row>
      <xdr:rowOff>297179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19" y="18398812"/>
          <a:ext cx="5356861" cy="2548567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</xdr:colOff>
      <xdr:row>43</xdr:row>
      <xdr:rowOff>140412</xdr:rowOff>
    </xdr:from>
    <xdr:to>
      <xdr:col>8</xdr:col>
      <xdr:colOff>487680</xdr:colOff>
      <xdr:row>54</xdr:row>
      <xdr:rowOff>133443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3292532"/>
          <a:ext cx="5052060" cy="3429651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71</xdr:row>
      <xdr:rowOff>66098</xdr:rowOff>
    </xdr:from>
    <xdr:to>
      <xdr:col>8</xdr:col>
      <xdr:colOff>586740</xdr:colOff>
      <xdr:row>82</xdr:row>
      <xdr:rowOff>236220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21965978"/>
          <a:ext cx="5288280" cy="3606742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99</xdr:row>
      <xdr:rowOff>19989</xdr:rowOff>
    </xdr:from>
    <xdr:to>
      <xdr:col>8</xdr:col>
      <xdr:colOff>632460</xdr:colOff>
      <xdr:row>110</xdr:row>
      <xdr:rowOff>278594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30667629"/>
          <a:ext cx="5402580" cy="369522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114</xdr:row>
      <xdr:rowOff>48714</xdr:rowOff>
    </xdr:from>
    <xdr:to>
      <xdr:col>8</xdr:col>
      <xdr:colOff>594360</xdr:colOff>
      <xdr:row>125</xdr:row>
      <xdr:rowOff>281940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" y="35382654"/>
          <a:ext cx="5364480" cy="3669846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142</xdr:row>
      <xdr:rowOff>40224</xdr:rowOff>
    </xdr:from>
    <xdr:to>
      <xdr:col>8</xdr:col>
      <xdr:colOff>617220</xdr:colOff>
      <xdr:row>153</xdr:row>
      <xdr:rowOff>274320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9435624"/>
          <a:ext cx="5372100" cy="36707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9</xdr:row>
      <xdr:rowOff>466725</xdr:rowOff>
    </xdr:from>
    <xdr:to>
      <xdr:col>5</xdr:col>
      <xdr:colOff>504825</xdr:colOff>
      <xdr:row>9</xdr:row>
      <xdr:rowOff>569913</xdr:rowOff>
    </xdr:to>
    <xdr:sp macro="" textlink="">
      <xdr:nvSpPr>
        <xdr:cNvPr id="7" name="แผนผังลำดับงาน: ตัวเชื่อมต่อ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 bwMode="auto">
        <a:xfrm>
          <a:off x="4286250" y="31146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381000</xdr:colOff>
      <xdr:row>7</xdr:row>
      <xdr:rowOff>466725</xdr:rowOff>
    </xdr:from>
    <xdr:to>
      <xdr:col>3</xdr:col>
      <xdr:colOff>495300</xdr:colOff>
      <xdr:row>7</xdr:row>
      <xdr:rowOff>548786</xdr:rowOff>
    </xdr:to>
    <xdr:sp macro="" textlink="">
      <xdr:nvSpPr>
        <xdr:cNvPr id="8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485775</xdr:colOff>
      <xdr:row>9</xdr:row>
      <xdr:rowOff>390525</xdr:rowOff>
    </xdr:from>
    <xdr:to>
      <xdr:col>2</xdr:col>
      <xdr:colOff>600075</xdr:colOff>
      <xdr:row>9</xdr:row>
      <xdr:rowOff>493713</xdr:rowOff>
    </xdr:to>
    <xdr:sp macro="" textlink="">
      <xdr:nvSpPr>
        <xdr:cNvPr id="9" name="แผนผังลำดับงาน: ตัวเชื่อมต่อ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 bwMode="auto">
        <a:xfrm>
          <a:off x="2143125" y="301942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392430</xdr:colOff>
      <xdr:row>7</xdr:row>
      <xdr:rowOff>429260</xdr:rowOff>
    </xdr:from>
    <xdr:to>
      <xdr:col>1</xdr:col>
      <xdr:colOff>506730</xdr:colOff>
      <xdr:row>7</xdr:row>
      <xdr:rowOff>526242</xdr:rowOff>
    </xdr:to>
    <xdr:sp macro="" textlink="">
      <xdr:nvSpPr>
        <xdr:cNvPr id="10" name="แผนผังลำดับงาน: ตัวเชื่อมต่อ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 bwMode="auto">
        <a:xfrm>
          <a:off x="981075" y="30384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485775</xdr:colOff>
      <xdr:row>9</xdr:row>
      <xdr:rowOff>432435</xdr:rowOff>
    </xdr:from>
    <xdr:to>
      <xdr:col>6</xdr:col>
      <xdr:colOff>600075</xdr:colOff>
      <xdr:row>9</xdr:row>
      <xdr:rowOff>542502</xdr:rowOff>
    </xdr:to>
    <xdr:sp macro="" textlink="">
      <xdr:nvSpPr>
        <xdr:cNvPr id="12" name="แผนผังลำดับงาน: ตัวเชื่อมต่อ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6200775" y="33813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381000</xdr:colOff>
      <xdr:row>7</xdr:row>
      <xdr:rowOff>466725</xdr:rowOff>
    </xdr:from>
    <xdr:to>
      <xdr:col>4</xdr:col>
      <xdr:colOff>495300</xdr:colOff>
      <xdr:row>7</xdr:row>
      <xdr:rowOff>548786</xdr:rowOff>
    </xdr:to>
    <xdr:sp macro="" textlink="">
      <xdr:nvSpPr>
        <xdr:cNvPr id="2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502920</xdr:colOff>
      <xdr:row>7</xdr:row>
      <xdr:rowOff>525780</xdr:rowOff>
    </xdr:from>
    <xdr:to>
      <xdr:col>2</xdr:col>
      <xdr:colOff>480060</xdr:colOff>
      <xdr:row>9</xdr:row>
      <xdr:rowOff>419100</xdr:rowOff>
    </xdr:to>
    <xdr:sp macro="" textlink="">
      <xdr:nvSpPr>
        <xdr:cNvPr id="6764249" name="Line 1333">
          <a:extLst>
            <a:ext uri="{FF2B5EF4-FFF2-40B4-BE49-F238E27FC236}">
              <a16:creationId xmlns:a16="http://schemas.microsoft.com/office/drawing/2014/main" id="{00000000-0008-0000-0700-0000D9366700}"/>
            </a:ext>
          </a:extLst>
        </xdr:cNvPr>
        <xdr:cNvSpPr>
          <a:spLocks noChangeShapeType="1"/>
        </xdr:cNvSpPr>
      </xdr:nvSpPr>
      <xdr:spPr bwMode="auto">
        <a:xfrm>
          <a:off x="998220" y="2255520"/>
          <a:ext cx="1089660" cy="108204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601980</xdr:colOff>
      <xdr:row>7</xdr:row>
      <xdr:rowOff>533400</xdr:rowOff>
    </xdr:from>
    <xdr:to>
      <xdr:col>3</xdr:col>
      <xdr:colOff>373380</xdr:colOff>
      <xdr:row>9</xdr:row>
      <xdr:rowOff>441960</xdr:rowOff>
    </xdr:to>
    <xdr:sp macro="" textlink="">
      <xdr:nvSpPr>
        <xdr:cNvPr id="6764250" name="Line 1335">
          <a:extLst>
            <a:ext uri="{FF2B5EF4-FFF2-40B4-BE49-F238E27FC236}">
              <a16:creationId xmlns:a16="http://schemas.microsoft.com/office/drawing/2014/main" id="{00000000-0008-0000-0700-0000DA366700}"/>
            </a:ext>
          </a:extLst>
        </xdr:cNvPr>
        <xdr:cNvSpPr>
          <a:spLocks noChangeShapeType="1"/>
        </xdr:cNvSpPr>
      </xdr:nvSpPr>
      <xdr:spPr bwMode="auto">
        <a:xfrm flipH="1">
          <a:off x="2209800" y="2263140"/>
          <a:ext cx="830580" cy="109728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510540</xdr:colOff>
      <xdr:row>7</xdr:row>
      <xdr:rowOff>518160</xdr:rowOff>
    </xdr:from>
    <xdr:to>
      <xdr:col>4</xdr:col>
      <xdr:colOff>388620</xdr:colOff>
      <xdr:row>7</xdr:row>
      <xdr:rowOff>518160</xdr:rowOff>
    </xdr:to>
    <xdr:sp macro="" textlink="">
      <xdr:nvSpPr>
        <xdr:cNvPr id="6764251" name="Line 1336">
          <a:extLst>
            <a:ext uri="{FF2B5EF4-FFF2-40B4-BE49-F238E27FC236}">
              <a16:creationId xmlns:a16="http://schemas.microsoft.com/office/drawing/2014/main" id="{00000000-0008-0000-0700-0000DB366700}"/>
            </a:ext>
          </a:extLst>
        </xdr:cNvPr>
        <xdr:cNvSpPr>
          <a:spLocks noChangeShapeType="1"/>
        </xdr:cNvSpPr>
      </xdr:nvSpPr>
      <xdr:spPr bwMode="auto">
        <a:xfrm>
          <a:off x="3177540" y="2247900"/>
          <a:ext cx="845820" cy="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7</xdr:row>
      <xdr:rowOff>533400</xdr:rowOff>
    </xdr:from>
    <xdr:to>
      <xdr:col>5</xdr:col>
      <xdr:colOff>403860</xdr:colOff>
      <xdr:row>9</xdr:row>
      <xdr:rowOff>472440</xdr:rowOff>
    </xdr:to>
    <xdr:sp macro="" textlink="">
      <xdr:nvSpPr>
        <xdr:cNvPr id="6764252" name="Line 1337">
          <a:extLst>
            <a:ext uri="{FF2B5EF4-FFF2-40B4-BE49-F238E27FC236}">
              <a16:creationId xmlns:a16="http://schemas.microsoft.com/office/drawing/2014/main" id="{00000000-0008-0000-0700-0000DC366700}"/>
            </a:ext>
          </a:extLst>
        </xdr:cNvPr>
        <xdr:cNvSpPr>
          <a:spLocks noChangeShapeType="1"/>
        </xdr:cNvSpPr>
      </xdr:nvSpPr>
      <xdr:spPr bwMode="auto">
        <a:xfrm>
          <a:off x="4130040" y="2263140"/>
          <a:ext cx="914400" cy="112776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9</xdr:row>
      <xdr:rowOff>502920</xdr:rowOff>
    </xdr:from>
    <xdr:to>
      <xdr:col>6</xdr:col>
      <xdr:colOff>571500</xdr:colOff>
      <xdr:row>9</xdr:row>
      <xdr:rowOff>548640</xdr:rowOff>
    </xdr:to>
    <xdr:sp macro="" textlink="">
      <xdr:nvSpPr>
        <xdr:cNvPr id="6764253" name="Line 1338">
          <a:extLst>
            <a:ext uri="{FF2B5EF4-FFF2-40B4-BE49-F238E27FC236}">
              <a16:creationId xmlns:a16="http://schemas.microsoft.com/office/drawing/2014/main" id="{00000000-0008-0000-0700-0000DD366700}"/>
            </a:ext>
          </a:extLst>
        </xdr:cNvPr>
        <xdr:cNvSpPr>
          <a:spLocks noChangeShapeType="1"/>
        </xdr:cNvSpPr>
      </xdr:nvSpPr>
      <xdr:spPr bwMode="auto">
        <a:xfrm flipV="1">
          <a:off x="5135880" y="3421380"/>
          <a:ext cx="1143000" cy="4572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424180</xdr:colOff>
      <xdr:row>7</xdr:row>
      <xdr:rowOff>228600</xdr:rowOff>
    </xdr:from>
    <xdr:to>
      <xdr:col>5</xdr:col>
      <xdr:colOff>501650</xdr:colOff>
      <xdr:row>7</xdr:row>
      <xdr:rowOff>234950</xdr:rowOff>
    </xdr:to>
    <xdr:sp macro="" textlink="">
      <xdr:nvSpPr>
        <xdr:cNvPr id="13" name="Line 133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919480" y="2406650"/>
          <a:ext cx="4217670" cy="63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358775</xdr:colOff>
      <xdr:row>7</xdr:row>
      <xdr:rowOff>149225</xdr:rowOff>
    </xdr:from>
    <xdr:to>
      <xdr:col>1</xdr:col>
      <xdr:colOff>473075</xdr:colOff>
      <xdr:row>7</xdr:row>
      <xdr:rowOff>259292</xdr:rowOff>
    </xdr:to>
    <xdr:sp macro="" textlink="">
      <xdr:nvSpPr>
        <xdr:cNvPr id="14" name="แผนผังลำดับงาน: ตัวเชื่อมต่อ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 bwMode="auto">
        <a:xfrm>
          <a:off x="854075" y="24796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428625</xdr:colOff>
      <xdr:row>7</xdr:row>
      <xdr:rowOff>161925</xdr:rowOff>
    </xdr:from>
    <xdr:to>
      <xdr:col>2</xdr:col>
      <xdr:colOff>542925</xdr:colOff>
      <xdr:row>7</xdr:row>
      <xdr:rowOff>271992</xdr:rowOff>
    </xdr:to>
    <xdr:sp macro="" textlink="">
      <xdr:nvSpPr>
        <xdr:cNvPr id="15" name="แผนผังลำดับงาน: ตัวเชื่อมต่อ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 bwMode="auto">
        <a:xfrm>
          <a:off x="203517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377825</xdr:colOff>
      <xdr:row>7</xdr:row>
      <xdr:rowOff>161925</xdr:rowOff>
    </xdr:from>
    <xdr:to>
      <xdr:col>3</xdr:col>
      <xdr:colOff>492125</xdr:colOff>
      <xdr:row>7</xdr:row>
      <xdr:rowOff>271992</xdr:rowOff>
    </xdr:to>
    <xdr:sp macro="" textlink="">
      <xdr:nvSpPr>
        <xdr:cNvPr id="16" name="แผนผังลำดับงาน: ตัวเชื่อมต่อ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 bwMode="auto">
        <a:xfrm>
          <a:off x="30448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377825</xdr:colOff>
      <xdr:row>7</xdr:row>
      <xdr:rowOff>161925</xdr:rowOff>
    </xdr:from>
    <xdr:to>
      <xdr:col>4</xdr:col>
      <xdr:colOff>492125</xdr:colOff>
      <xdr:row>7</xdr:row>
      <xdr:rowOff>271992</xdr:rowOff>
    </xdr:to>
    <xdr:sp macro="" textlink="">
      <xdr:nvSpPr>
        <xdr:cNvPr id="17" name="แผนผังลำดับงาน: ตัวเชื่อมต่อ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 bwMode="auto">
        <a:xfrm>
          <a:off x="40100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428625</xdr:colOff>
      <xdr:row>7</xdr:row>
      <xdr:rowOff>161925</xdr:rowOff>
    </xdr:from>
    <xdr:to>
      <xdr:col>5</xdr:col>
      <xdr:colOff>542925</xdr:colOff>
      <xdr:row>7</xdr:row>
      <xdr:rowOff>271992</xdr:rowOff>
    </xdr:to>
    <xdr:sp macro="" textlink="">
      <xdr:nvSpPr>
        <xdr:cNvPr id="18" name="แผนผังลำดับงาน: ตัวเชื่อมต่อ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 bwMode="auto">
        <a:xfrm>
          <a:off x="50641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460375</xdr:colOff>
      <xdr:row>9</xdr:row>
      <xdr:rowOff>155575</xdr:rowOff>
    </xdr:from>
    <xdr:to>
      <xdr:col>6</xdr:col>
      <xdr:colOff>574675</xdr:colOff>
      <xdr:row>9</xdr:row>
      <xdr:rowOff>265642</xdr:rowOff>
    </xdr:to>
    <xdr:sp macro="" textlink="">
      <xdr:nvSpPr>
        <xdr:cNvPr id="19" name="แผนผังลำดับงาน: ตัวเชื่อมต่อ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6162675" y="35210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527050</xdr:colOff>
      <xdr:row>7</xdr:row>
      <xdr:rowOff>254000</xdr:rowOff>
    </xdr:from>
    <xdr:to>
      <xdr:col>6</xdr:col>
      <xdr:colOff>514350</xdr:colOff>
      <xdr:row>9</xdr:row>
      <xdr:rowOff>228600</xdr:rowOff>
    </xdr:to>
    <xdr:sp macro="" textlink="">
      <xdr:nvSpPr>
        <xdr:cNvPr id="20" name="Line 133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5162550" y="2432050"/>
          <a:ext cx="1054100" cy="11620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307975</xdr:colOff>
      <xdr:row>3</xdr:row>
      <xdr:rowOff>117475</xdr:rowOff>
    </xdr:from>
    <xdr:to>
      <xdr:col>3</xdr:col>
      <xdr:colOff>422275</xdr:colOff>
      <xdr:row>3</xdr:row>
      <xdr:rowOff>227542</xdr:rowOff>
    </xdr:to>
    <xdr:sp macro="" textlink="">
      <xdr:nvSpPr>
        <xdr:cNvPr id="22" name="แผนผังลำดับงาน: ตัวเชื่อมต่อ 2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2974975" y="97472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952500</xdr:colOff>
      <xdr:row>3</xdr:row>
      <xdr:rowOff>184150</xdr:rowOff>
    </xdr:from>
    <xdr:to>
      <xdr:col>3</xdr:col>
      <xdr:colOff>863600</xdr:colOff>
      <xdr:row>3</xdr:row>
      <xdr:rowOff>190500</xdr:rowOff>
    </xdr:to>
    <xdr:cxnSp macro="">
      <xdr:nvCxnSpPr>
        <xdr:cNvPr id="4" name="ตัวเชื่อมต่อตรง 3"/>
        <xdr:cNvCxnSpPr/>
      </xdr:nvCxnSpPr>
      <xdr:spPr>
        <a:xfrm>
          <a:off x="2559050" y="1041400"/>
          <a:ext cx="971550" cy="63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4</xdr:row>
      <xdr:rowOff>79375</xdr:rowOff>
    </xdr:from>
    <xdr:to>
      <xdr:col>3</xdr:col>
      <xdr:colOff>415925</xdr:colOff>
      <xdr:row>4</xdr:row>
      <xdr:rowOff>189442</xdr:rowOff>
    </xdr:to>
    <xdr:sp macro="" textlink="">
      <xdr:nvSpPr>
        <xdr:cNvPr id="26" name="แผนผังลำดับงาน: ตัวเชื่อมต่อ 25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2968625" y="1247775"/>
          <a:ext cx="114300" cy="110067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th-TH"/>
        </a:p>
      </xdr:txBody>
    </xdr:sp>
    <xdr:clientData/>
  </xdr:twoCellAnchor>
  <xdr:twoCellAnchor>
    <xdr:from>
      <xdr:col>2</xdr:col>
      <xdr:colOff>971550</xdr:colOff>
      <xdr:row>4</xdr:row>
      <xdr:rowOff>146050</xdr:rowOff>
    </xdr:from>
    <xdr:to>
      <xdr:col>3</xdr:col>
      <xdr:colOff>882650</xdr:colOff>
      <xdr:row>4</xdr:row>
      <xdr:rowOff>152400</xdr:rowOff>
    </xdr:to>
    <xdr:cxnSp macro="">
      <xdr:nvCxnSpPr>
        <xdr:cNvPr id="27" name="ตัวเชื่อมต่อตรง 26"/>
        <xdr:cNvCxnSpPr/>
      </xdr:nvCxnSpPr>
      <xdr:spPr>
        <a:xfrm>
          <a:off x="2578100" y="1314450"/>
          <a:ext cx="971550" cy="6350"/>
        </a:xfrm>
        <a:prstGeom prst="line">
          <a:avLst/>
        </a:prstGeom>
        <a:ln>
          <a:solidFill>
            <a:srgbClr val="00B05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6</xdr:row>
      <xdr:rowOff>45720</xdr:rowOff>
    </xdr:from>
    <xdr:to>
      <xdr:col>9</xdr:col>
      <xdr:colOff>838200</xdr:colOff>
      <xdr:row>27</xdr:row>
      <xdr:rowOff>259080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1767840"/>
          <a:ext cx="5966460" cy="66217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2</xdr:col>
          <xdr:colOff>0</xdr:colOff>
          <xdr:row>5</xdr:row>
          <xdr:rowOff>45720</xdr:rowOff>
        </xdr:to>
        <xdr:sp macro="" textlink="">
          <xdr:nvSpPr>
            <xdr:cNvPr id="1291443" name="Check Box 179" hidden="1">
              <a:extLst>
                <a:ext uri="{63B3BB69-23CF-44E3-9099-C40C66FF867C}">
                  <a14:compatExt spid="_x0000_s1291443"/>
                </a:ext>
                <a:ext uri="{FF2B5EF4-FFF2-40B4-BE49-F238E27FC236}">
                  <a16:creationId xmlns:a16="http://schemas.microsoft.com/office/drawing/2014/main" id="{00000000-0008-0000-0900-0000B3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83820</xdr:rowOff>
        </xdr:to>
        <xdr:sp macro="" textlink="">
          <xdr:nvSpPr>
            <xdr:cNvPr id="1291444" name="Check Box 180" hidden="1">
              <a:extLst>
                <a:ext uri="{63B3BB69-23CF-44E3-9099-C40C66FF867C}">
                  <a14:compatExt spid="_x0000_s1291444"/>
                </a:ext>
                <a:ext uri="{FF2B5EF4-FFF2-40B4-BE49-F238E27FC236}">
                  <a16:creationId xmlns:a16="http://schemas.microsoft.com/office/drawing/2014/main" id="{00000000-0008-0000-0900-0000B4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83820</xdr:rowOff>
        </xdr:to>
        <xdr:sp macro="" textlink="">
          <xdr:nvSpPr>
            <xdr:cNvPr id="1291445" name="Check Box 181" hidden="1">
              <a:extLst>
                <a:ext uri="{63B3BB69-23CF-44E3-9099-C40C66FF867C}">
                  <a14:compatExt spid="_x0000_s1291445"/>
                </a:ext>
                <a:ext uri="{FF2B5EF4-FFF2-40B4-BE49-F238E27FC236}">
                  <a16:creationId xmlns:a16="http://schemas.microsoft.com/office/drawing/2014/main" id="{00000000-0008-0000-0900-0000B5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2</xdr:col>
          <xdr:colOff>0</xdr:colOff>
          <xdr:row>10</xdr:row>
          <xdr:rowOff>83820</xdr:rowOff>
        </xdr:to>
        <xdr:sp macro="" textlink="">
          <xdr:nvSpPr>
            <xdr:cNvPr id="1291446" name="Check Box 182" hidden="1">
              <a:extLst>
                <a:ext uri="{63B3BB69-23CF-44E3-9099-C40C66FF867C}">
                  <a14:compatExt spid="_x0000_s1291446"/>
                </a:ext>
                <a:ext uri="{FF2B5EF4-FFF2-40B4-BE49-F238E27FC236}">
                  <a16:creationId xmlns:a16="http://schemas.microsoft.com/office/drawing/2014/main" id="{00000000-0008-0000-0900-0000B6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2</xdr:col>
          <xdr:colOff>0</xdr:colOff>
          <xdr:row>12</xdr:row>
          <xdr:rowOff>83820</xdr:rowOff>
        </xdr:to>
        <xdr:sp macro="" textlink="">
          <xdr:nvSpPr>
            <xdr:cNvPr id="1291448" name="Check Box 184" hidden="1">
              <a:extLst>
                <a:ext uri="{63B3BB69-23CF-44E3-9099-C40C66FF867C}">
                  <a14:compatExt spid="_x0000_s1291448"/>
                </a:ext>
                <a:ext uri="{FF2B5EF4-FFF2-40B4-BE49-F238E27FC236}">
                  <a16:creationId xmlns:a16="http://schemas.microsoft.com/office/drawing/2014/main" id="{00000000-0008-0000-0900-0000B8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83820</xdr:rowOff>
        </xdr:to>
        <xdr:sp macro="" textlink="">
          <xdr:nvSpPr>
            <xdr:cNvPr id="1291449" name="Check Box 185" hidden="1">
              <a:extLst>
                <a:ext uri="{63B3BB69-23CF-44E3-9099-C40C66FF867C}">
                  <a14:compatExt spid="_x0000_s1291449"/>
                </a:ext>
                <a:ext uri="{FF2B5EF4-FFF2-40B4-BE49-F238E27FC236}">
                  <a16:creationId xmlns:a16="http://schemas.microsoft.com/office/drawing/2014/main" id="{00000000-0008-0000-0900-0000B9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0</xdr:rowOff>
        </xdr:from>
        <xdr:to>
          <xdr:col>2</xdr:col>
          <xdr:colOff>22860</xdr:colOff>
          <xdr:row>15</xdr:row>
          <xdr:rowOff>22860</xdr:rowOff>
        </xdr:to>
        <xdr:sp macro="" textlink="">
          <xdr:nvSpPr>
            <xdr:cNvPr id="1291468" name="Check Box 204" hidden="1">
              <a:extLst>
                <a:ext uri="{63B3BB69-23CF-44E3-9099-C40C66FF867C}">
                  <a14:compatExt spid="_x0000_s1291468"/>
                </a:ext>
                <a:ext uri="{FF2B5EF4-FFF2-40B4-BE49-F238E27FC236}">
                  <a16:creationId xmlns:a16="http://schemas.microsoft.com/office/drawing/2014/main" id="{00000000-0008-0000-0900-0000CC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53340</xdr:colOff>
      <xdr:row>48</xdr:row>
      <xdr:rowOff>53340</xdr:rowOff>
    </xdr:from>
    <xdr:to>
      <xdr:col>8</xdr:col>
      <xdr:colOff>518160</xdr:colOff>
      <xdr:row>60</xdr:row>
      <xdr:rowOff>251460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" y="14775180"/>
          <a:ext cx="5227320" cy="403860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</xdr:colOff>
      <xdr:row>18</xdr:row>
      <xdr:rowOff>52582</xdr:rowOff>
    </xdr:from>
    <xdr:to>
      <xdr:col>7</xdr:col>
      <xdr:colOff>403860</xdr:colOff>
      <xdr:row>30</xdr:row>
      <xdr:rowOff>259080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1140" y="5363722"/>
          <a:ext cx="3665220" cy="389457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33</xdr:row>
      <xdr:rowOff>53589</xdr:rowOff>
    </xdr:from>
    <xdr:to>
      <xdr:col>8</xdr:col>
      <xdr:colOff>518160</xdr:colOff>
      <xdr:row>39</xdr:row>
      <xdr:rowOff>152400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9990069"/>
          <a:ext cx="5204460" cy="2019051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39</xdr:row>
      <xdr:rowOff>144780</xdr:rowOff>
    </xdr:from>
    <xdr:to>
      <xdr:col>8</xdr:col>
      <xdr:colOff>510540</xdr:colOff>
      <xdr:row>45</xdr:row>
      <xdr:rowOff>281939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" y="12001500"/>
          <a:ext cx="5181600" cy="205739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95</xdr:row>
      <xdr:rowOff>45720</xdr:rowOff>
    </xdr:from>
    <xdr:to>
      <xdr:col>8</xdr:col>
      <xdr:colOff>510540</xdr:colOff>
      <xdr:row>107</xdr:row>
      <xdr:rowOff>289560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24551640"/>
          <a:ext cx="5227320" cy="39928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64</xdr:row>
      <xdr:rowOff>42642</xdr:rowOff>
    </xdr:from>
    <xdr:to>
      <xdr:col>8</xdr:col>
      <xdr:colOff>525780</xdr:colOff>
      <xdr:row>76</xdr:row>
      <xdr:rowOff>297180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862262"/>
          <a:ext cx="5250180" cy="40035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99060</xdr:rowOff>
        </xdr:to>
        <xdr:sp macro="" textlink="">
          <xdr:nvSpPr>
            <xdr:cNvPr id="6400001" name="Check Box 1" hidden="1">
              <a:extLst>
                <a:ext uri="{63B3BB69-23CF-44E3-9099-C40C66FF867C}">
                  <a14:compatExt spid="_x0000_s6400001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83820</xdr:rowOff>
        </xdr:to>
        <xdr:sp macro="" textlink="">
          <xdr:nvSpPr>
            <xdr:cNvPr id="6400002" name="Check Box 2" hidden="1">
              <a:extLst>
                <a:ext uri="{63B3BB69-23CF-44E3-9099-C40C66FF867C}">
                  <a14:compatExt spid="_x0000_s6400002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83820</xdr:rowOff>
        </xdr:to>
        <xdr:sp macro="" textlink="">
          <xdr:nvSpPr>
            <xdr:cNvPr id="6400003" name="Check Box 3" hidden="1">
              <a:extLst>
                <a:ext uri="{63B3BB69-23CF-44E3-9099-C40C66FF867C}">
                  <a14:compatExt spid="_x0000_s6400003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99060</xdr:rowOff>
        </xdr:to>
        <xdr:sp macro="" textlink="">
          <xdr:nvSpPr>
            <xdr:cNvPr id="6400004" name="Check Box 4" hidden="1">
              <a:extLst>
                <a:ext uri="{63B3BB69-23CF-44E3-9099-C40C66FF867C}">
                  <a14:compatExt spid="_x0000_s6400004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83820</xdr:rowOff>
        </xdr:to>
        <xdr:sp macro="" textlink="">
          <xdr:nvSpPr>
            <xdr:cNvPr id="6400005" name="Check Box 5" hidden="1">
              <a:extLst>
                <a:ext uri="{63B3BB69-23CF-44E3-9099-C40C66FF867C}">
                  <a14:compatExt spid="_x0000_s6400005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83820</xdr:rowOff>
        </xdr:to>
        <xdr:sp macro="" textlink="">
          <xdr:nvSpPr>
            <xdr:cNvPr id="6400006" name="Check Box 6" hidden="1">
              <a:extLst>
                <a:ext uri="{63B3BB69-23CF-44E3-9099-C40C66FF867C}">
                  <a14:compatExt spid="_x0000_s6400006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CxnSpPr/>
      </xdr:nvCxnSpPr>
      <xdr:spPr>
        <a:xfrm>
          <a:off x="1814804" y="6572444"/>
          <a:ext cx="2562808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14" name="Straight Connector 12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CxnSpPr/>
      </xdr:nvCxnSpPr>
      <xdr:spPr>
        <a:xfrm>
          <a:off x="1817979" y="7553610"/>
          <a:ext cx="1461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15" name="Group 2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GrpSpPr>
          <a:grpSpLocks/>
        </xdr:cNvGrpSpPr>
      </xdr:nvGrpSpPr>
      <xdr:grpSpPr bwMode="auto">
        <a:xfrm>
          <a:off x="1761116" y="7363340"/>
          <a:ext cx="1455420" cy="293836"/>
          <a:chOff x="1600200" y="6963281"/>
          <a:chExt cx="1933575" cy="551944"/>
        </a:xfrm>
      </xdr:grpSpPr>
      <xdr:sp macro="" textlink="">
        <xdr:nvSpPr>
          <xdr:cNvPr id="16" name="Freeform 9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17" name="Straight Connector 19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12</xdr:col>
      <xdr:colOff>417195</xdr:colOff>
      <xdr:row>2</xdr:row>
      <xdr:rowOff>15240</xdr:rowOff>
    </xdr:from>
    <xdr:ext cx="3227615" cy="394723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3082380-40F3-4139-AA34-84130011B9BD}"/>
            </a:ext>
          </a:extLst>
        </xdr:cNvPr>
        <xdr:cNvSpPr txBox="1"/>
      </xdr:nvSpPr>
      <xdr:spPr>
        <a:xfrm>
          <a:off x="10224135" y="609600"/>
          <a:ext cx="3227615" cy="394723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แก้ไขข้อมูลในตาราง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ให้เป็นข้อมูลการใช้ไฟฟ้าปี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9</xdr:row>
      <xdr:rowOff>57150</xdr:rowOff>
    </xdr:from>
    <xdr:to>
      <xdr:col>11</xdr:col>
      <xdr:colOff>47625</xdr:colOff>
      <xdr:row>13</xdr:row>
      <xdr:rowOff>238125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26</xdr:row>
      <xdr:rowOff>155575</xdr:rowOff>
    </xdr:from>
    <xdr:to>
      <xdr:col>11</xdr:col>
      <xdr:colOff>342915</xdr:colOff>
      <xdr:row>30</xdr:row>
      <xdr:rowOff>247668</xdr:rowOff>
    </xdr:to>
    <xdr:sp macro="" textlink="">
      <xdr:nvSpPr>
        <xdr:cNvPr id="4" name="Rectangular Callout 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5040630" y="73107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7</xdr:row>
      <xdr:rowOff>228600</xdr:rowOff>
    </xdr:from>
    <xdr:to>
      <xdr:col>20</xdr:col>
      <xdr:colOff>87630</xdr:colOff>
      <xdr:row>10</xdr:row>
      <xdr:rowOff>255405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</xdr:row>
          <xdr:rowOff>0</xdr:rowOff>
        </xdr:from>
        <xdr:to>
          <xdr:col>2</xdr:col>
          <xdr:colOff>403860</xdr:colOff>
          <xdr:row>1</xdr:row>
          <xdr:rowOff>236220</xdr:rowOff>
        </xdr:to>
        <xdr:sp macro="" textlink="">
          <xdr:nvSpPr>
            <xdr:cNvPr id="6403073" name="Check Box 1" hidden="1">
              <a:extLst>
                <a:ext uri="{63B3BB69-23CF-44E3-9099-C40C66FF867C}">
                  <a14:compatExt spid="_x0000_s6403073"/>
                </a:ext>
                <a:ext uri="{FF2B5EF4-FFF2-40B4-BE49-F238E27FC236}">
                  <a16:creationId xmlns:a16="http://schemas.microsoft.com/office/drawing/2014/main" id="{00000000-0008-0000-1000-000001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</xdr:row>
          <xdr:rowOff>0</xdr:rowOff>
        </xdr:from>
        <xdr:to>
          <xdr:col>6</xdr:col>
          <xdr:colOff>381000</xdr:colOff>
          <xdr:row>1</xdr:row>
          <xdr:rowOff>236220</xdr:rowOff>
        </xdr:to>
        <xdr:sp macro="" textlink="">
          <xdr:nvSpPr>
            <xdr:cNvPr id="6403074" name="Check Box 2" hidden="1">
              <a:extLst>
                <a:ext uri="{63B3BB69-23CF-44E3-9099-C40C66FF867C}">
                  <a14:compatExt spid="_x0000_s6403074"/>
                </a:ext>
                <a:ext uri="{FF2B5EF4-FFF2-40B4-BE49-F238E27FC236}">
                  <a16:creationId xmlns:a16="http://schemas.microsoft.com/office/drawing/2014/main" id="{00000000-0008-0000-1000-000002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17" name="Rectangular Callout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152401</xdr:colOff>
      <xdr:row>6</xdr:row>
      <xdr:rowOff>137160</xdr:rowOff>
    </xdr:from>
    <xdr:to>
      <xdr:col>4</xdr:col>
      <xdr:colOff>236221</xdr:colOff>
      <xdr:row>9</xdr:row>
      <xdr:rowOff>289560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179321" y="1699260"/>
          <a:ext cx="2141220" cy="108966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>
          <a:off x="1945005" y="6187440"/>
          <a:ext cx="397979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251460</xdr:rowOff>
    </xdr:from>
    <xdr:to>
      <xdr:col>3</xdr:col>
      <xdr:colOff>1242060</xdr:colOff>
      <xdr:row>12</xdr:row>
      <xdr:rowOff>106680</xdr:rowOff>
    </xdr:to>
    <xdr:pic>
      <xdr:nvPicPr>
        <xdr:cNvPr id="2" name="Picture 237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88720"/>
          <a:ext cx="5646420" cy="2529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1160974</xdr:colOff>
      <xdr:row>5</xdr:row>
      <xdr:rowOff>127635</xdr:rowOff>
    </xdr:from>
    <xdr:to>
      <xdr:col>3</xdr:col>
      <xdr:colOff>689750</xdr:colOff>
      <xdr:row>8</xdr:row>
      <xdr:rowOff>200290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160974" y="1689735"/>
          <a:ext cx="4276036" cy="1009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700"/>
            </a:lnSpc>
          </a:pPr>
          <a: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(ใส่กราฟแสดงข้อมูลเปรียบเทียบข้อมูลการใช้พลังงานหรือดัชนีการใช้พลังงานเทียบกับค่าเป้าหมายภายในอาคารหรือเปรียบเทียบข้อมูล (ถ้ามี))</a:t>
          </a:r>
          <a:b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</a:br>
          <a:endParaRPr lang="th-TH" sz="1600" b="1">
            <a:ln>
              <a:noFill/>
            </a:ln>
            <a:solidFill>
              <a:srgbClr val="FF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224790</xdr:colOff>
      <xdr:row>7</xdr:row>
      <xdr:rowOff>129540</xdr:rowOff>
    </xdr:from>
    <xdr:to>
      <xdr:col>10</xdr:col>
      <xdr:colOff>579120</xdr:colOff>
      <xdr:row>12</xdr:row>
      <xdr:rowOff>179094</xdr:rowOff>
    </xdr:to>
    <xdr:sp macro="" textlink="">
      <xdr:nvSpPr>
        <xdr:cNvPr id="1917953" name="คำบรรยายภาพแบบสี่เหลี่ยม 8">
          <a:extLst>
            <a:ext uri="{FF2B5EF4-FFF2-40B4-BE49-F238E27FC236}">
              <a16:creationId xmlns:a16="http://schemas.microsoft.com/office/drawing/2014/main" id="{00000000-0008-0000-1800-000001441D00}"/>
            </a:ext>
          </a:extLst>
        </xdr:cNvPr>
        <xdr:cNvSpPr>
          <a:spLocks noChangeArrowheads="1"/>
        </xdr:cNvSpPr>
      </xdr:nvSpPr>
      <xdr:spPr bwMode="auto">
        <a:xfrm>
          <a:off x="4187190" y="2225040"/>
          <a:ext cx="2754630" cy="1383054"/>
        </a:xfrm>
        <a:prstGeom prst="wedgeRectCallout">
          <a:avLst>
            <a:gd name="adj1" fmla="val 24843"/>
            <a:gd name="adj2" fmla="val 63741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7</xdr:row>
          <xdr:rowOff>22860</xdr:rowOff>
        </xdr:from>
        <xdr:to>
          <xdr:col>0</xdr:col>
          <xdr:colOff>693420</xdr:colOff>
          <xdr:row>7</xdr:row>
          <xdr:rowOff>251460</xdr:rowOff>
        </xdr:to>
        <xdr:sp macro="" textlink="">
          <xdr:nvSpPr>
            <xdr:cNvPr id="1091586" name="Check Box 2" hidden="1">
              <a:extLst>
                <a:ext uri="{63B3BB69-23CF-44E3-9099-C40C66FF867C}">
                  <a14:compatExt spid="_x0000_s1091586"/>
                </a:ext>
                <a:ext uri="{FF2B5EF4-FFF2-40B4-BE49-F238E27FC236}">
                  <a16:creationId xmlns:a16="http://schemas.microsoft.com/office/drawing/2014/main" id="{00000000-0008-0000-1900-000002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8</xdr:row>
          <xdr:rowOff>0</xdr:rowOff>
        </xdr:from>
        <xdr:to>
          <xdr:col>0</xdr:col>
          <xdr:colOff>693420</xdr:colOff>
          <xdr:row>8</xdr:row>
          <xdr:rowOff>236220</xdr:rowOff>
        </xdr:to>
        <xdr:sp macro="" textlink="">
          <xdr:nvSpPr>
            <xdr:cNvPr id="1091588" name="Check Box 4" hidden="1">
              <a:extLst>
                <a:ext uri="{63B3BB69-23CF-44E3-9099-C40C66FF867C}">
                  <a14:compatExt spid="_x0000_s1091588"/>
                </a:ext>
                <a:ext uri="{FF2B5EF4-FFF2-40B4-BE49-F238E27FC236}">
                  <a16:creationId xmlns:a16="http://schemas.microsoft.com/office/drawing/2014/main" id="{00000000-0008-0000-1900-000004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12</xdr:row>
          <xdr:rowOff>22860</xdr:rowOff>
        </xdr:from>
        <xdr:to>
          <xdr:col>0</xdr:col>
          <xdr:colOff>693420</xdr:colOff>
          <xdr:row>12</xdr:row>
          <xdr:rowOff>251460</xdr:rowOff>
        </xdr:to>
        <xdr:sp macro="" textlink="">
          <xdr:nvSpPr>
            <xdr:cNvPr id="1091591" name="Check Box 7" hidden="1">
              <a:extLst>
                <a:ext uri="{63B3BB69-23CF-44E3-9099-C40C66FF867C}">
                  <a14:compatExt spid="_x0000_s1091591"/>
                </a:ext>
                <a:ext uri="{FF2B5EF4-FFF2-40B4-BE49-F238E27FC236}">
                  <a16:creationId xmlns:a16="http://schemas.microsoft.com/office/drawing/2014/main" id="{00000000-0008-0000-1900-000007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13</xdr:row>
          <xdr:rowOff>0</xdr:rowOff>
        </xdr:from>
        <xdr:to>
          <xdr:col>0</xdr:col>
          <xdr:colOff>693420</xdr:colOff>
          <xdr:row>13</xdr:row>
          <xdr:rowOff>236220</xdr:rowOff>
        </xdr:to>
        <xdr:sp macro="" textlink="">
          <xdr:nvSpPr>
            <xdr:cNvPr id="1091592" name="Check Box 8" hidden="1">
              <a:extLst>
                <a:ext uri="{63B3BB69-23CF-44E3-9099-C40C66FF867C}">
                  <a14:compatExt spid="_x0000_s1091592"/>
                </a:ext>
                <a:ext uri="{FF2B5EF4-FFF2-40B4-BE49-F238E27FC236}">
                  <a16:creationId xmlns:a16="http://schemas.microsoft.com/office/drawing/2014/main" id="{00000000-0008-0000-1900-000008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14</xdr:row>
          <xdr:rowOff>0</xdr:rowOff>
        </xdr:from>
        <xdr:to>
          <xdr:col>0</xdr:col>
          <xdr:colOff>693420</xdr:colOff>
          <xdr:row>14</xdr:row>
          <xdr:rowOff>236220</xdr:rowOff>
        </xdr:to>
        <xdr:sp macro="" textlink="">
          <xdr:nvSpPr>
            <xdr:cNvPr id="1091593" name="Check Box 9" hidden="1">
              <a:extLst>
                <a:ext uri="{63B3BB69-23CF-44E3-9099-C40C66FF867C}">
                  <a14:compatExt spid="_x0000_s1091593"/>
                </a:ext>
                <a:ext uri="{FF2B5EF4-FFF2-40B4-BE49-F238E27FC236}">
                  <a16:creationId xmlns:a16="http://schemas.microsoft.com/office/drawing/2014/main" id="{00000000-0008-0000-1900-000009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14</xdr:row>
          <xdr:rowOff>0</xdr:rowOff>
        </xdr:from>
        <xdr:to>
          <xdr:col>0</xdr:col>
          <xdr:colOff>693420</xdr:colOff>
          <xdr:row>14</xdr:row>
          <xdr:rowOff>236220</xdr:rowOff>
        </xdr:to>
        <xdr:sp macro="" textlink="">
          <xdr:nvSpPr>
            <xdr:cNvPr id="1091594" name="Check Box 10" hidden="1">
              <a:extLst>
                <a:ext uri="{63B3BB69-23CF-44E3-9099-C40C66FF867C}">
                  <a14:compatExt spid="_x0000_s1091594"/>
                </a:ext>
                <a:ext uri="{FF2B5EF4-FFF2-40B4-BE49-F238E27FC236}">
                  <a16:creationId xmlns:a16="http://schemas.microsoft.com/office/drawing/2014/main" id="{00000000-0008-0000-1900-00000A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6</xdr:row>
      <xdr:rowOff>36195</xdr:rowOff>
    </xdr:from>
    <xdr:to>
      <xdr:col>4</xdr:col>
      <xdr:colOff>233695</xdr:colOff>
      <xdr:row>11</xdr:row>
      <xdr:rowOff>78187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3381375" y="1390650"/>
          <a:ext cx="2990850" cy="1247775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57350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E00-00003EC00800}"/>
            </a:ext>
          </a:extLst>
        </xdr:cNvPr>
        <xdr:cNvSpPr>
          <a:spLocks noChangeArrowheads="1"/>
        </xdr:cNvSpPr>
      </xdr:nvSpPr>
      <xdr:spPr bwMode="auto">
        <a:xfrm>
          <a:off x="2305050" y="1504950"/>
          <a:ext cx="2990850" cy="1247775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345</xdr:row>
      <xdr:rowOff>0</xdr:rowOff>
    </xdr:from>
    <xdr:to>
      <xdr:col>24</xdr:col>
      <xdr:colOff>161925</xdr:colOff>
      <xdr:row>354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10302240" y="90708480"/>
          <a:ext cx="4467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1">
            <a:defRPr sz="1000"/>
          </a:pPr>
          <a:r>
            <a:rPr lang="th-TH" sz="2400" b="0" i="0" strike="noStrike">
              <a:solidFill>
                <a:srgbClr val="000000"/>
              </a:solidFill>
              <a:latin typeface="Tahoma"/>
              <a:cs typeface="Tahoma"/>
            </a:rPr>
            <a:t>มาตรการที่ 7</a:t>
          </a:r>
        </a:p>
      </xdr:txBody>
    </xdr:sp>
    <xdr:clientData/>
  </xdr:twoCellAnchor>
  <xdr:twoCellAnchor editAs="oneCell">
    <xdr:from>
      <xdr:col>19</xdr:col>
      <xdr:colOff>495300</xdr:colOff>
      <xdr:row>19</xdr:row>
      <xdr:rowOff>0</xdr:rowOff>
    </xdr:from>
    <xdr:to>
      <xdr:col>22</xdr:col>
      <xdr:colOff>662940</xdr:colOff>
      <xdr:row>29</xdr:row>
      <xdr:rowOff>190500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1520" y="5631180"/>
          <a:ext cx="2225040" cy="3162300"/>
        </a:xfrm>
        <a:prstGeom prst="rect">
          <a:avLst/>
        </a:prstGeom>
      </xdr:spPr>
    </xdr:pic>
    <xdr:clientData/>
  </xdr:twoCellAnchor>
  <xdr:twoCellAnchor editAs="oneCell">
    <xdr:from>
      <xdr:col>23</xdr:col>
      <xdr:colOff>510540</xdr:colOff>
      <xdr:row>19</xdr:row>
      <xdr:rowOff>137160</xdr:rowOff>
    </xdr:from>
    <xdr:to>
      <xdr:col>26</xdr:col>
      <xdr:colOff>548640</xdr:colOff>
      <xdr:row>30</xdr:row>
      <xdr:rowOff>22860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9960" y="5768340"/>
          <a:ext cx="2095500" cy="3154680"/>
        </a:xfrm>
        <a:prstGeom prst="rect">
          <a:avLst/>
        </a:prstGeom>
      </xdr:spPr>
    </xdr:pic>
    <xdr:clientData/>
  </xdr:twoCellAnchor>
  <xdr:twoCellAnchor editAs="oneCell">
    <xdr:from>
      <xdr:col>18</xdr:col>
      <xdr:colOff>342900</xdr:colOff>
      <xdr:row>21</xdr:row>
      <xdr:rowOff>30480</xdr:rowOff>
    </xdr:from>
    <xdr:to>
      <xdr:col>21</xdr:col>
      <xdr:colOff>312420</xdr:colOff>
      <xdr:row>31</xdr:row>
      <xdr:rowOff>175260</xdr:rowOff>
    </xdr:to>
    <xdr:pic>
      <xdr:nvPicPr>
        <xdr:cNvPr id="18" name="รูปภาพ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323320" y="6256020"/>
          <a:ext cx="2026920" cy="3116580"/>
        </a:xfrm>
        <a:prstGeom prst="rect">
          <a:avLst/>
        </a:prstGeom>
      </xdr:spPr>
    </xdr:pic>
    <xdr:clientData/>
  </xdr:twoCellAnchor>
  <xdr:twoCellAnchor editAs="oneCell">
    <xdr:from>
      <xdr:col>10</xdr:col>
      <xdr:colOff>53340</xdr:colOff>
      <xdr:row>20</xdr:row>
      <xdr:rowOff>274320</xdr:rowOff>
    </xdr:from>
    <xdr:to>
      <xdr:col>11</xdr:col>
      <xdr:colOff>662940</xdr:colOff>
      <xdr:row>31</xdr:row>
      <xdr:rowOff>90260</xdr:rowOff>
    </xdr:to>
    <xdr:pic>
      <xdr:nvPicPr>
        <xdr:cNvPr id="19" name="รูปภาพ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1520" y="6202680"/>
          <a:ext cx="1539240" cy="3084920"/>
        </a:xfrm>
        <a:prstGeom prst="rect">
          <a:avLst/>
        </a:prstGeom>
      </xdr:spPr>
    </xdr:pic>
    <xdr:clientData/>
  </xdr:twoCellAnchor>
  <xdr:twoCellAnchor editAs="oneCell">
    <xdr:from>
      <xdr:col>4</xdr:col>
      <xdr:colOff>373381</xdr:colOff>
      <xdr:row>20</xdr:row>
      <xdr:rowOff>289560</xdr:rowOff>
    </xdr:from>
    <xdr:to>
      <xdr:col>9</xdr:col>
      <xdr:colOff>359845</xdr:colOff>
      <xdr:row>31</xdr:row>
      <xdr:rowOff>160020</xdr:rowOff>
    </xdr:to>
    <xdr:pic>
      <xdr:nvPicPr>
        <xdr:cNvPr id="20" name="รูปภาพ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 flipV="1">
          <a:off x="2316481" y="6217920"/>
          <a:ext cx="1891464" cy="313944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21</xdr:row>
      <xdr:rowOff>0</xdr:rowOff>
    </xdr:from>
    <xdr:to>
      <xdr:col>4</xdr:col>
      <xdr:colOff>205740</xdr:colOff>
      <xdr:row>31</xdr:row>
      <xdr:rowOff>131785</xdr:rowOff>
    </xdr:to>
    <xdr:pic>
      <xdr:nvPicPr>
        <xdr:cNvPr id="21" name="รูปภาพ 2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225540"/>
          <a:ext cx="2049780" cy="3103585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86</xdr:row>
      <xdr:rowOff>82248</xdr:rowOff>
    </xdr:from>
    <xdr:to>
      <xdr:col>11</xdr:col>
      <xdr:colOff>861060</xdr:colOff>
      <xdr:row>94</xdr:row>
      <xdr:rowOff>243840</xdr:rowOff>
    </xdr:to>
    <xdr:pic>
      <xdr:nvPicPr>
        <xdr:cNvPr id="23" name="รูปภาพ 2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25540668"/>
          <a:ext cx="5989320" cy="247807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16</xdr:row>
      <xdr:rowOff>152400</xdr:rowOff>
    </xdr:from>
    <xdr:to>
      <xdr:col>3</xdr:col>
      <xdr:colOff>274320</xdr:colOff>
      <xdr:row>17</xdr:row>
      <xdr:rowOff>297180</xdr:rowOff>
    </xdr:to>
    <xdr:cxnSp macro="">
      <xdr:nvCxnSpPr>
        <xdr:cNvPr id="3" name="ตัวเชื่อมต่อตรง 2"/>
        <xdr:cNvCxnSpPr/>
      </xdr:nvCxnSpPr>
      <xdr:spPr>
        <a:xfrm flipV="1">
          <a:off x="3390900" y="511302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144780</xdr:colOff>
      <xdr:row>16</xdr:row>
      <xdr:rowOff>190500</xdr:rowOff>
    </xdr:from>
    <xdr:to>
      <xdr:col>4</xdr:col>
      <xdr:colOff>304800</xdr:colOff>
      <xdr:row>17</xdr:row>
      <xdr:rowOff>335280</xdr:rowOff>
    </xdr:to>
    <xdr:cxnSp macro="">
      <xdr:nvCxnSpPr>
        <xdr:cNvPr id="4" name="ตัวเชื่อมต่อตรง 3"/>
        <xdr:cNvCxnSpPr/>
      </xdr:nvCxnSpPr>
      <xdr:spPr>
        <a:xfrm flipV="1">
          <a:off x="3810000" y="515112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121920</xdr:colOff>
      <xdr:row>16</xdr:row>
      <xdr:rowOff>190500</xdr:rowOff>
    </xdr:from>
    <xdr:to>
      <xdr:col>5</xdr:col>
      <xdr:colOff>281940</xdr:colOff>
      <xdr:row>17</xdr:row>
      <xdr:rowOff>335280</xdr:rowOff>
    </xdr:to>
    <xdr:cxnSp macro="">
      <xdr:nvCxnSpPr>
        <xdr:cNvPr id="5" name="ตัวเชื่อมต่อตรง 4"/>
        <xdr:cNvCxnSpPr/>
      </xdr:nvCxnSpPr>
      <xdr:spPr>
        <a:xfrm flipV="1">
          <a:off x="4175760" y="515112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99060</xdr:colOff>
      <xdr:row>16</xdr:row>
      <xdr:rowOff>167640</xdr:rowOff>
    </xdr:from>
    <xdr:to>
      <xdr:col>6</xdr:col>
      <xdr:colOff>259080</xdr:colOff>
      <xdr:row>17</xdr:row>
      <xdr:rowOff>312420</xdr:rowOff>
    </xdr:to>
    <xdr:cxnSp macro="">
      <xdr:nvCxnSpPr>
        <xdr:cNvPr id="6" name="ตัวเชื่อมต่อตรง 5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99060</xdr:colOff>
      <xdr:row>16</xdr:row>
      <xdr:rowOff>167640</xdr:rowOff>
    </xdr:from>
    <xdr:to>
      <xdr:col>7</xdr:col>
      <xdr:colOff>259080</xdr:colOff>
      <xdr:row>17</xdr:row>
      <xdr:rowOff>312420</xdr:rowOff>
    </xdr:to>
    <xdr:cxnSp macro="">
      <xdr:nvCxnSpPr>
        <xdr:cNvPr id="7" name="ตัวเชื่อมต่อตรง 6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99060</xdr:colOff>
      <xdr:row>16</xdr:row>
      <xdr:rowOff>167640</xdr:rowOff>
    </xdr:from>
    <xdr:to>
      <xdr:col>8</xdr:col>
      <xdr:colOff>259080</xdr:colOff>
      <xdr:row>17</xdr:row>
      <xdr:rowOff>312420</xdr:rowOff>
    </xdr:to>
    <xdr:cxnSp macro="">
      <xdr:nvCxnSpPr>
        <xdr:cNvPr id="8" name="ตัวเชื่อมต่อตรง 7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99060</xdr:colOff>
      <xdr:row>16</xdr:row>
      <xdr:rowOff>167640</xdr:rowOff>
    </xdr:from>
    <xdr:to>
      <xdr:col>9</xdr:col>
      <xdr:colOff>259080</xdr:colOff>
      <xdr:row>17</xdr:row>
      <xdr:rowOff>312420</xdr:rowOff>
    </xdr:to>
    <xdr:cxnSp macro="">
      <xdr:nvCxnSpPr>
        <xdr:cNvPr id="9" name="ตัวเชื่อมต่อตรง 8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99060</xdr:colOff>
      <xdr:row>16</xdr:row>
      <xdr:rowOff>167640</xdr:rowOff>
    </xdr:from>
    <xdr:to>
      <xdr:col>10</xdr:col>
      <xdr:colOff>259080</xdr:colOff>
      <xdr:row>17</xdr:row>
      <xdr:rowOff>312420</xdr:rowOff>
    </xdr:to>
    <xdr:cxnSp macro="">
      <xdr:nvCxnSpPr>
        <xdr:cNvPr id="10" name="ตัวเชื่อมต่อตรง 9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99060</xdr:colOff>
      <xdr:row>16</xdr:row>
      <xdr:rowOff>167640</xdr:rowOff>
    </xdr:from>
    <xdr:to>
      <xdr:col>11</xdr:col>
      <xdr:colOff>259080</xdr:colOff>
      <xdr:row>17</xdr:row>
      <xdr:rowOff>312420</xdr:rowOff>
    </xdr:to>
    <xdr:cxnSp macro="">
      <xdr:nvCxnSpPr>
        <xdr:cNvPr id="11" name="ตัวเชื่อมต่อตรง 10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99060</xdr:colOff>
      <xdr:row>16</xdr:row>
      <xdr:rowOff>167640</xdr:rowOff>
    </xdr:from>
    <xdr:to>
      <xdr:col>12</xdr:col>
      <xdr:colOff>259080</xdr:colOff>
      <xdr:row>17</xdr:row>
      <xdr:rowOff>312420</xdr:rowOff>
    </xdr:to>
    <xdr:cxnSp macro="">
      <xdr:nvCxnSpPr>
        <xdr:cNvPr id="12" name="ตัวเชื่อมต่อตรง 11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99060</xdr:colOff>
      <xdr:row>16</xdr:row>
      <xdr:rowOff>167640</xdr:rowOff>
    </xdr:from>
    <xdr:to>
      <xdr:col>13</xdr:col>
      <xdr:colOff>259080</xdr:colOff>
      <xdr:row>17</xdr:row>
      <xdr:rowOff>312420</xdr:rowOff>
    </xdr:to>
    <xdr:cxnSp macro="">
      <xdr:nvCxnSpPr>
        <xdr:cNvPr id="13" name="ตัวเชื่อมต่อตรง 12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99060</xdr:colOff>
      <xdr:row>16</xdr:row>
      <xdr:rowOff>167640</xdr:rowOff>
    </xdr:from>
    <xdr:to>
      <xdr:col>14</xdr:col>
      <xdr:colOff>259080</xdr:colOff>
      <xdr:row>17</xdr:row>
      <xdr:rowOff>312420</xdr:rowOff>
    </xdr:to>
    <xdr:cxnSp macro="">
      <xdr:nvCxnSpPr>
        <xdr:cNvPr id="14" name="ตัวเชื่อมต่อตรง 13"/>
        <xdr:cNvCxnSpPr/>
      </xdr:nvCxnSpPr>
      <xdr:spPr>
        <a:xfrm flipV="1">
          <a:off x="4541520" y="51282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7</xdr:row>
      <xdr:rowOff>289560</xdr:rowOff>
    </xdr:from>
    <xdr:to>
      <xdr:col>13</xdr:col>
      <xdr:colOff>274320</xdr:colOff>
      <xdr:row>7</xdr:row>
      <xdr:rowOff>685800</xdr:rowOff>
    </xdr:to>
    <xdr:cxnSp macro="">
      <xdr:nvCxnSpPr>
        <xdr:cNvPr id="15" name="ตัวเชื่อมต่อตรง 14"/>
        <xdr:cNvCxnSpPr/>
      </xdr:nvCxnSpPr>
      <xdr:spPr>
        <a:xfrm flipV="1">
          <a:off x="7277100" y="223266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129540</xdr:colOff>
      <xdr:row>6</xdr:row>
      <xdr:rowOff>167640</xdr:rowOff>
    </xdr:from>
    <xdr:to>
      <xdr:col>8</xdr:col>
      <xdr:colOff>289560</xdr:colOff>
      <xdr:row>6</xdr:row>
      <xdr:rowOff>563880</xdr:rowOff>
    </xdr:to>
    <xdr:cxnSp macro="">
      <xdr:nvCxnSpPr>
        <xdr:cNvPr id="16" name="ตัวเชื่อมต่อตรง 15"/>
        <xdr:cNvCxnSpPr/>
      </xdr:nvCxnSpPr>
      <xdr:spPr>
        <a:xfrm flipV="1">
          <a:off x="5349240" y="185928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91440</xdr:colOff>
      <xdr:row>5</xdr:row>
      <xdr:rowOff>198120</xdr:rowOff>
    </xdr:from>
    <xdr:to>
      <xdr:col>8</xdr:col>
      <xdr:colOff>251460</xdr:colOff>
      <xdr:row>5</xdr:row>
      <xdr:rowOff>594360</xdr:rowOff>
    </xdr:to>
    <xdr:cxnSp macro="">
      <xdr:nvCxnSpPr>
        <xdr:cNvPr id="17" name="ตัวเชื่อมต่อตรง 16"/>
        <xdr:cNvCxnSpPr/>
      </xdr:nvCxnSpPr>
      <xdr:spPr>
        <a:xfrm flipV="1">
          <a:off x="5311140" y="1638300"/>
          <a:ext cx="160020" cy="3962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45720</xdr:rowOff>
        </xdr:to>
        <xdr:sp macro="" textlink="">
          <xdr:nvSpPr>
            <xdr:cNvPr id="91213" name="Check Box 77" hidden="1">
              <a:extLst>
                <a:ext uri="{63B3BB69-23CF-44E3-9099-C40C66FF867C}">
                  <a14:compatExt spid="_x0000_s91213"/>
                </a:ext>
                <a:ext uri="{FF2B5EF4-FFF2-40B4-BE49-F238E27FC236}">
                  <a16:creationId xmlns:a16="http://schemas.microsoft.com/office/drawing/2014/main" id="{00000000-0008-0000-2000-00004D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83820</xdr:rowOff>
        </xdr:to>
        <xdr:sp macro="" textlink="">
          <xdr:nvSpPr>
            <xdr:cNvPr id="91214" name="Check Box 78" hidden="1">
              <a:extLst>
                <a:ext uri="{63B3BB69-23CF-44E3-9099-C40C66FF867C}">
                  <a14:compatExt spid="_x0000_s91214"/>
                </a:ext>
                <a:ext uri="{FF2B5EF4-FFF2-40B4-BE49-F238E27FC236}">
                  <a16:creationId xmlns:a16="http://schemas.microsoft.com/office/drawing/2014/main" id="{00000000-0008-0000-2000-00004E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83820</xdr:rowOff>
        </xdr:to>
        <xdr:sp macro="" textlink="">
          <xdr:nvSpPr>
            <xdr:cNvPr id="91215" name="Check Box 79" hidden="1">
              <a:extLst>
                <a:ext uri="{63B3BB69-23CF-44E3-9099-C40C66FF867C}">
                  <a14:compatExt spid="_x0000_s91215"/>
                </a:ext>
                <a:ext uri="{FF2B5EF4-FFF2-40B4-BE49-F238E27FC236}">
                  <a16:creationId xmlns:a16="http://schemas.microsoft.com/office/drawing/2014/main" id="{00000000-0008-0000-2000-00004F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83820</xdr:rowOff>
        </xdr:to>
        <xdr:sp macro="" textlink="">
          <xdr:nvSpPr>
            <xdr:cNvPr id="91216" name="Check Box 80" hidden="1">
              <a:extLst>
                <a:ext uri="{63B3BB69-23CF-44E3-9099-C40C66FF867C}">
                  <a14:compatExt spid="_x0000_s91216"/>
                </a:ext>
                <a:ext uri="{FF2B5EF4-FFF2-40B4-BE49-F238E27FC236}">
                  <a16:creationId xmlns:a16="http://schemas.microsoft.com/office/drawing/2014/main" id="{00000000-0008-0000-2000-000050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38100</xdr:rowOff>
        </xdr:to>
        <xdr:sp macro="" textlink="">
          <xdr:nvSpPr>
            <xdr:cNvPr id="91217" name="Check Box 81" hidden="1">
              <a:extLst>
                <a:ext uri="{63B3BB69-23CF-44E3-9099-C40C66FF867C}">
                  <a14:compatExt spid="_x0000_s91217"/>
                </a:ext>
                <a:ext uri="{FF2B5EF4-FFF2-40B4-BE49-F238E27FC236}">
                  <a16:creationId xmlns:a16="http://schemas.microsoft.com/office/drawing/2014/main" id="{00000000-0008-0000-2000-00005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83820</xdr:rowOff>
        </xdr:to>
        <xdr:sp macro="" textlink="">
          <xdr:nvSpPr>
            <xdr:cNvPr id="91218" name="Check Box 82" hidden="1">
              <a:extLst>
                <a:ext uri="{63B3BB69-23CF-44E3-9099-C40C66FF867C}">
                  <a14:compatExt spid="_x0000_s91218"/>
                </a:ext>
                <a:ext uri="{FF2B5EF4-FFF2-40B4-BE49-F238E27FC236}">
                  <a16:creationId xmlns:a16="http://schemas.microsoft.com/office/drawing/2014/main" id="{00000000-0008-0000-2000-000052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83820</xdr:rowOff>
        </xdr:to>
        <xdr:sp macro="" textlink="">
          <xdr:nvSpPr>
            <xdr:cNvPr id="91219" name="Check Box 83" hidden="1">
              <a:extLst>
                <a:ext uri="{63B3BB69-23CF-44E3-9099-C40C66FF867C}">
                  <a14:compatExt spid="_x0000_s91219"/>
                </a:ext>
                <a:ext uri="{FF2B5EF4-FFF2-40B4-BE49-F238E27FC236}">
                  <a16:creationId xmlns:a16="http://schemas.microsoft.com/office/drawing/2014/main" id="{00000000-0008-0000-2000-000053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38100</xdr:rowOff>
        </xdr:to>
        <xdr:sp macro="" textlink="">
          <xdr:nvSpPr>
            <xdr:cNvPr id="91220" name="Check Box 84" hidden="1">
              <a:extLst>
                <a:ext uri="{63B3BB69-23CF-44E3-9099-C40C66FF867C}">
                  <a14:compatExt spid="_x0000_s91220"/>
                </a:ext>
                <a:ext uri="{FF2B5EF4-FFF2-40B4-BE49-F238E27FC236}">
                  <a16:creationId xmlns:a16="http://schemas.microsoft.com/office/drawing/2014/main" id="{00000000-0008-0000-2000-000054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38100</xdr:rowOff>
        </xdr:to>
        <xdr:sp macro="" textlink="">
          <xdr:nvSpPr>
            <xdr:cNvPr id="91221" name="Check Box 85" hidden="1">
              <a:extLst>
                <a:ext uri="{63B3BB69-23CF-44E3-9099-C40C66FF867C}">
                  <a14:compatExt spid="_x0000_s91221"/>
                </a:ext>
                <a:ext uri="{FF2B5EF4-FFF2-40B4-BE49-F238E27FC236}">
                  <a16:creationId xmlns:a16="http://schemas.microsoft.com/office/drawing/2014/main" id="{00000000-0008-0000-2000-000055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53560</xdr:colOff>
      <xdr:row>108</xdr:row>
      <xdr:rowOff>60960</xdr:rowOff>
    </xdr:from>
    <xdr:to>
      <xdr:col>8</xdr:col>
      <xdr:colOff>701040</xdr:colOff>
      <xdr:row>118</xdr:row>
      <xdr:rowOff>274319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360" y="22593300"/>
          <a:ext cx="5570000" cy="333756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45721</xdr:colOff>
      <xdr:row>78</xdr:row>
      <xdr:rowOff>45720</xdr:rowOff>
    </xdr:from>
    <xdr:to>
      <xdr:col>4</xdr:col>
      <xdr:colOff>464820</xdr:colOff>
      <xdr:row>87</xdr:row>
      <xdr:rowOff>297180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1" y="9456420"/>
          <a:ext cx="2476499" cy="306324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30481</xdr:colOff>
      <xdr:row>90</xdr:row>
      <xdr:rowOff>45720</xdr:rowOff>
    </xdr:from>
    <xdr:to>
      <xdr:col>4</xdr:col>
      <xdr:colOff>655320</xdr:colOff>
      <xdr:row>100</xdr:row>
      <xdr:rowOff>289560</xdr:rowOff>
    </xdr:to>
    <xdr:pic>
      <xdr:nvPicPr>
        <xdr:cNvPr id="16" name="รูปภาพ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1" y="13205460"/>
          <a:ext cx="2682239" cy="336804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65</xdr:row>
      <xdr:rowOff>30480</xdr:rowOff>
    </xdr:from>
    <xdr:to>
      <xdr:col>4</xdr:col>
      <xdr:colOff>381000</xdr:colOff>
      <xdr:row>74</xdr:row>
      <xdr:rowOff>281940</xdr:rowOff>
    </xdr:to>
    <xdr:pic>
      <xdr:nvPicPr>
        <xdr:cNvPr id="17" name="รูปภาพ 1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5379720"/>
          <a:ext cx="2392680" cy="3063240"/>
        </a:xfrm>
        <a:prstGeom prst="rect">
          <a:avLst/>
        </a:prstGeom>
      </xdr:spPr>
    </xdr:pic>
    <xdr:clientData/>
  </xdr:twoCellAnchor>
  <xdr:twoCellAnchor editAs="oneCell">
    <xdr:from>
      <xdr:col>4</xdr:col>
      <xdr:colOff>349190</xdr:colOff>
      <xdr:row>65</xdr:row>
      <xdr:rowOff>30480</xdr:rowOff>
    </xdr:from>
    <xdr:to>
      <xdr:col>8</xdr:col>
      <xdr:colOff>752898</xdr:colOff>
      <xdr:row>74</xdr:row>
      <xdr:rowOff>281940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390" y="5379720"/>
          <a:ext cx="3268828" cy="3063240"/>
        </a:xfrm>
        <a:prstGeom prst="rect">
          <a:avLst/>
        </a:prstGeom>
      </xdr:spPr>
    </xdr:pic>
    <xdr:clientData/>
  </xdr:twoCellAnchor>
  <xdr:twoCellAnchor editAs="oneCell">
    <xdr:from>
      <xdr:col>4</xdr:col>
      <xdr:colOff>434339</xdr:colOff>
      <xdr:row>78</xdr:row>
      <xdr:rowOff>53340</xdr:rowOff>
    </xdr:from>
    <xdr:to>
      <xdr:col>8</xdr:col>
      <xdr:colOff>708660</xdr:colOff>
      <xdr:row>87</xdr:row>
      <xdr:rowOff>289560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7539" y="9464040"/>
          <a:ext cx="3139441" cy="30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617220</xdr:colOff>
      <xdr:row>90</xdr:row>
      <xdr:rowOff>45720</xdr:rowOff>
    </xdr:from>
    <xdr:to>
      <xdr:col>8</xdr:col>
      <xdr:colOff>762001</xdr:colOff>
      <xdr:row>100</xdr:row>
      <xdr:rowOff>297180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0420" y="13205460"/>
          <a:ext cx="3009901" cy="337566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15240</xdr:rowOff>
        </xdr:to>
        <xdr:sp macro="" textlink="">
          <xdr:nvSpPr>
            <xdr:cNvPr id="67585" name="Check Box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21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15240</xdr:rowOff>
        </xdr:to>
        <xdr:sp macro="" textlink="">
          <xdr:nvSpPr>
            <xdr:cNvPr id="67586" name="Check Box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21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15240</xdr:rowOff>
        </xdr:to>
        <xdr:sp macro="" textlink="">
          <xdr:nvSpPr>
            <xdr:cNvPr id="67587" name="Check Box 3" hidden="1">
              <a:extLst>
                <a:ext uri="{63B3BB69-23CF-44E3-9099-C40C66FF867C}">
                  <a14:compatExt spid="_x0000_s67587"/>
                </a:ext>
                <a:ext uri="{FF2B5EF4-FFF2-40B4-BE49-F238E27FC236}">
                  <a16:creationId xmlns:a16="http://schemas.microsoft.com/office/drawing/2014/main" id="{00000000-0008-0000-2100-00000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15240</xdr:rowOff>
        </xdr:to>
        <xdr:sp macro="" textlink="">
          <xdr:nvSpPr>
            <xdr:cNvPr id="67594" name="Check Box 10" hidden="1">
              <a:extLst>
                <a:ext uri="{63B3BB69-23CF-44E3-9099-C40C66FF867C}">
                  <a14:compatExt spid="_x0000_s67594"/>
                </a:ext>
                <a:ext uri="{FF2B5EF4-FFF2-40B4-BE49-F238E27FC236}">
                  <a16:creationId xmlns:a16="http://schemas.microsoft.com/office/drawing/2014/main" id="{00000000-0008-0000-2100-00000A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15240</xdr:rowOff>
        </xdr:to>
        <xdr:sp macro="" textlink="">
          <xdr:nvSpPr>
            <xdr:cNvPr id="67595" name="Check Box 11" hidden="1">
              <a:extLst>
                <a:ext uri="{63B3BB69-23CF-44E3-9099-C40C66FF867C}">
                  <a14:compatExt spid="_x0000_s67595"/>
                </a:ext>
                <a:ext uri="{FF2B5EF4-FFF2-40B4-BE49-F238E27FC236}">
                  <a16:creationId xmlns:a16="http://schemas.microsoft.com/office/drawing/2014/main" id="{00000000-0008-0000-2100-00000B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15240</xdr:rowOff>
        </xdr:to>
        <xdr:sp macro="" textlink="">
          <xdr:nvSpPr>
            <xdr:cNvPr id="67596" name="Check Box 12" hidden="1">
              <a:extLst>
                <a:ext uri="{63B3BB69-23CF-44E3-9099-C40C66FF867C}">
                  <a14:compatExt spid="_x0000_s67596"/>
                </a:ext>
                <a:ext uri="{FF2B5EF4-FFF2-40B4-BE49-F238E27FC236}">
                  <a16:creationId xmlns:a16="http://schemas.microsoft.com/office/drawing/2014/main" id="{00000000-0008-0000-2100-00000C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22860</xdr:rowOff>
        </xdr:to>
        <xdr:sp macro="" textlink="">
          <xdr:nvSpPr>
            <xdr:cNvPr id="67663" name="Check Box 79" hidden="1">
              <a:extLst>
                <a:ext uri="{63B3BB69-23CF-44E3-9099-C40C66FF867C}">
                  <a14:compatExt spid="_x0000_s67663"/>
                </a:ext>
                <a:ext uri="{FF2B5EF4-FFF2-40B4-BE49-F238E27FC236}">
                  <a16:creationId xmlns:a16="http://schemas.microsoft.com/office/drawing/2014/main" id="{00000000-0008-0000-2100-00004F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22860</xdr:rowOff>
        </xdr:to>
        <xdr:sp macro="" textlink="">
          <xdr:nvSpPr>
            <xdr:cNvPr id="67664" name="Check Box 80" hidden="1">
              <a:extLst>
                <a:ext uri="{63B3BB69-23CF-44E3-9099-C40C66FF867C}">
                  <a14:compatExt spid="_x0000_s67664"/>
                </a:ext>
                <a:ext uri="{FF2B5EF4-FFF2-40B4-BE49-F238E27FC236}">
                  <a16:creationId xmlns:a16="http://schemas.microsoft.com/office/drawing/2014/main" id="{00000000-0008-0000-2100-000050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22860</xdr:rowOff>
        </xdr:to>
        <xdr:sp macro="" textlink="">
          <xdr:nvSpPr>
            <xdr:cNvPr id="67665" name="Check Box 81" hidden="1">
              <a:extLst>
                <a:ext uri="{63B3BB69-23CF-44E3-9099-C40C66FF867C}">
                  <a14:compatExt spid="_x0000_s67665"/>
                </a:ext>
                <a:ext uri="{FF2B5EF4-FFF2-40B4-BE49-F238E27FC236}">
                  <a16:creationId xmlns:a16="http://schemas.microsoft.com/office/drawing/2014/main" id="{00000000-0008-0000-2100-00005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22860</xdr:rowOff>
        </xdr:to>
        <xdr:sp macro="" textlink="">
          <xdr:nvSpPr>
            <xdr:cNvPr id="67666" name="Check Box 82" hidden="1">
              <a:extLst>
                <a:ext uri="{63B3BB69-23CF-44E3-9099-C40C66FF867C}">
                  <a14:compatExt spid="_x0000_s67666"/>
                </a:ext>
                <a:ext uri="{FF2B5EF4-FFF2-40B4-BE49-F238E27FC236}">
                  <a16:creationId xmlns:a16="http://schemas.microsoft.com/office/drawing/2014/main" id="{00000000-0008-0000-2100-00005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22860</xdr:rowOff>
        </xdr:to>
        <xdr:sp macro="" textlink="">
          <xdr:nvSpPr>
            <xdr:cNvPr id="67667" name="Check Box 83" hidden="1">
              <a:extLst>
                <a:ext uri="{63B3BB69-23CF-44E3-9099-C40C66FF867C}">
                  <a14:compatExt spid="_x0000_s67667"/>
                </a:ext>
                <a:ext uri="{FF2B5EF4-FFF2-40B4-BE49-F238E27FC236}">
                  <a16:creationId xmlns:a16="http://schemas.microsoft.com/office/drawing/2014/main" id="{00000000-0008-0000-2100-00005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22860</xdr:rowOff>
        </xdr:to>
        <xdr:sp macro="" textlink="">
          <xdr:nvSpPr>
            <xdr:cNvPr id="67668" name="Check Box 84" hidden="1">
              <a:extLst>
                <a:ext uri="{63B3BB69-23CF-44E3-9099-C40C66FF867C}">
                  <a14:compatExt spid="_x0000_s67668"/>
                </a:ext>
                <a:ext uri="{FF2B5EF4-FFF2-40B4-BE49-F238E27FC236}">
                  <a16:creationId xmlns:a16="http://schemas.microsoft.com/office/drawing/2014/main" id="{00000000-0008-0000-2100-000054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22860</xdr:rowOff>
        </xdr:to>
        <xdr:sp macro="" textlink="">
          <xdr:nvSpPr>
            <xdr:cNvPr id="67669" name="Check Box 85" hidden="1">
              <a:extLst>
                <a:ext uri="{63B3BB69-23CF-44E3-9099-C40C66FF867C}">
                  <a14:compatExt spid="_x0000_s67669"/>
                </a:ext>
                <a:ext uri="{FF2B5EF4-FFF2-40B4-BE49-F238E27FC236}">
                  <a16:creationId xmlns:a16="http://schemas.microsoft.com/office/drawing/2014/main" id="{00000000-0008-0000-2100-000055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22860</xdr:rowOff>
        </xdr:to>
        <xdr:sp macro="" textlink="">
          <xdr:nvSpPr>
            <xdr:cNvPr id="67670" name="Check Box 86" hidden="1">
              <a:extLst>
                <a:ext uri="{63B3BB69-23CF-44E3-9099-C40C66FF867C}">
                  <a14:compatExt spid="_x0000_s67670"/>
                </a:ext>
                <a:ext uri="{FF2B5EF4-FFF2-40B4-BE49-F238E27FC236}">
                  <a16:creationId xmlns:a16="http://schemas.microsoft.com/office/drawing/2014/main" id="{00000000-0008-0000-2100-000056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22860</xdr:rowOff>
        </xdr:to>
        <xdr:sp macro="" textlink="">
          <xdr:nvSpPr>
            <xdr:cNvPr id="67671" name="Check Box 87" hidden="1">
              <a:extLst>
                <a:ext uri="{63B3BB69-23CF-44E3-9099-C40C66FF867C}">
                  <a14:compatExt spid="_x0000_s67671"/>
                </a:ext>
                <a:ext uri="{FF2B5EF4-FFF2-40B4-BE49-F238E27FC236}">
                  <a16:creationId xmlns:a16="http://schemas.microsoft.com/office/drawing/2014/main" id="{00000000-0008-0000-2100-000057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7620</xdr:rowOff>
        </xdr:from>
        <xdr:to>
          <xdr:col>1</xdr:col>
          <xdr:colOff>381000</xdr:colOff>
          <xdr:row>4</xdr:row>
          <xdr:rowOff>251460</xdr:rowOff>
        </xdr:to>
        <xdr:sp macro="" textlink="">
          <xdr:nvSpPr>
            <xdr:cNvPr id="3411969" name="Check Box 1" hidden="1">
              <a:extLst>
                <a:ext uri="{63B3BB69-23CF-44E3-9099-C40C66FF867C}">
                  <a14:compatExt spid="_x0000_s3411969"/>
                </a:ext>
                <a:ext uri="{FF2B5EF4-FFF2-40B4-BE49-F238E27FC236}">
                  <a16:creationId xmlns:a16="http://schemas.microsoft.com/office/drawing/2014/main" id="{00000000-0008-0000-2200-000001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7620</xdr:rowOff>
        </xdr:from>
        <xdr:to>
          <xdr:col>1</xdr:col>
          <xdr:colOff>381000</xdr:colOff>
          <xdr:row>6</xdr:row>
          <xdr:rowOff>251460</xdr:rowOff>
        </xdr:to>
        <xdr:sp macro="" textlink="">
          <xdr:nvSpPr>
            <xdr:cNvPr id="3411970" name="Check Box 2" hidden="1">
              <a:extLst>
                <a:ext uri="{63B3BB69-23CF-44E3-9099-C40C66FF867C}">
                  <a14:compatExt spid="_x0000_s3411970"/>
                </a:ext>
                <a:ext uri="{FF2B5EF4-FFF2-40B4-BE49-F238E27FC236}">
                  <a16:creationId xmlns:a16="http://schemas.microsoft.com/office/drawing/2014/main" id="{00000000-0008-0000-2200-000002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7620</xdr:rowOff>
        </xdr:from>
        <xdr:to>
          <xdr:col>1</xdr:col>
          <xdr:colOff>381000</xdr:colOff>
          <xdr:row>8</xdr:row>
          <xdr:rowOff>251460</xdr:rowOff>
        </xdr:to>
        <xdr:sp macro="" textlink="">
          <xdr:nvSpPr>
            <xdr:cNvPr id="3411971" name="Check Box 3" hidden="1">
              <a:extLst>
                <a:ext uri="{63B3BB69-23CF-44E3-9099-C40C66FF867C}">
                  <a14:compatExt spid="_x0000_s3411971"/>
                </a:ext>
                <a:ext uri="{FF2B5EF4-FFF2-40B4-BE49-F238E27FC236}">
                  <a16:creationId xmlns:a16="http://schemas.microsoft.com/office/drawing/2014/main" id="{00000000-0008-0000-2200-000003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7620</xdr:rowOff>
        </xdr:from>
        <xdr:to>
          <xdr:col>1</xdr:col>
          <xdr:colOff>381000</xdr:colOff>
          <xdr:row>10</xdr:row>
          <xdr:rowOff>251460</xdr:rowOff>
        </xdr:to>
        <xdr:sp macro="" textlink="">
          <xdr:nvSpPr>
            <xdr:cNvPr id="3411972" name="Check Box 4" hidden="1">
              <a:extLst>
                <a:ext uri="{63B3BB69-23CF-44E3-9099-C40C66FF867C}">
                  <a14:compatExt spid="_x0000_s3411972"/>
                </a:ext>
                <a:ext uri="{FF2B5EF4-FFF2-40B4-BE49-F238E27FC236}">
                  <a16:creationId xmlns:a16="http://schemas.microsoft.com/office/drawing/2014/main" id="{00000000-0008-0000-2200-000004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11</xdr:row>
          <xdr:rowOff>22860</xdr:rowOff>
        </xdr:from>
        <xdr:to>
          <xdr:col>3</xdr:col>
          <xdr:colOff>312420</xdr:colOff>
          <xdr:row>11</xdr:row>
          <xdr:rowOff>304800</xdr:rowOff>
        </xdr:to>
        <xdr:sp macro="" textlink="">
          <xdr:nvSpPr>
            <xdr:cNvPr id="6454276" name="Check Box 4" hidden="1">
              <a:extLst>
                <a:ext uri="{63B3BB69-23CF-44E3-9099-C40C66FF867C}">
                  <a14:compatExt spid="_x0000_s6454276"/>
                </a:ext>
                <a:ext uri="{FF2B5EF4-FFF2-40B4-BE49-F238E27FC236}">
                  <a16:creationId xmlns:a16="http://schemas.microsoft.com/office/drawing/2014/main" id="{00000000-0008-0000-2300-000004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12</xdr:row>
          <xdr:rowOff>0</xdr:rowOff>
        </xdr:from>
        <xdr:to>
          <xdr:col>3</xdr:col>
          <xdr:colOff>327660</xdr:colOff>
          <xdr:row>12</xdr:row>
          <xdr:rowOff>266700</xdr:rowOff>
        </xdr:to>
        <xdr:sp macro="" textlink="">
          <xdr:nvSpPr>
            <xdr:cNvPr id="6454277" name="Check Box 5" hidden="1">
              <a:extLst>
                <a:ext uri="{63B3BB69-23CF-44E3-9099-C40C66FF867C}">
                  <a14:compatExt spid="_x0000_s6454277"/>
                </a:ext>
                <a:ext uri="{FF2B5EF4-FFF2-40B4-BE49-F238E27FC236}">
                  <a16:creationId xmlns:a16="http://schemas.microsoft.com/office/drawing/2014/main" id="{00000000-0008-0000-2300-000005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13</xdr:row>
          <xdr:rowOff>7620</xdr:rowOff>
        </xdr:from>
        <xdr:to>
          <xdr:col>3</xdr:col>
          <xdr:colOff>312420</xdr:colOff>
          <xdr:row>14</xdr:row>
          <xdr:rowOff>22860</xdr:rowOff>
        </xdr:to>
        <xdr:sp macro="" textlink="">
          <xdr:nvSpPr>
            <xdr:cNvPr id="6454278" name="Check Box 6" hidden="1">
              <a:extLst>
                <a:ext uri="{63B3BB69-23CF-44E3-9099-C40C66FF867C}">
                  <a14:compatExt spid="_x0000_s6454278"/>
                </a:ext>
                <a:ext uri="{FF2B5EF4-FFF2-40B4-BE49-F238E27FC236}">
                  <a16:creationId xmlns:a16="http://schemas.microsoft.com/office/drawing/2014/main" id="{00000000-0008-0000-2300-000006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31</xdr:row>
          <xdr:rowOff>22860</xdr:rowOff>
        </xdr:from>
        <xdr:to>
          <xdr:col>3</xdr:col>
          <xdr:colOff>312420</xdr:colOff>
          <xdr:row>31</xdr:row>
          <xdr:rowOff>304800</xdr:rowOff>
        </xdr:to>
        <xdr:sp macro="" textlink="">
          <xdr:nvSpPr>
            <xdr:cNvPr id="6454279" name="Check Box 7" hidden="1">
              <a:extLst>
                <a:ext uri="{63B3BB69-23CF-44E3-9099-C40C66FF867C}">
                  <a14:compatExt spid="_x0000_s6454279"/>
                </a:ext>
                <a:ext uri="{FF2B5EF4-FFF2-40B4-BE49-F238E27FC236}">
                  <a16:creationId xmlns:a16="http://schemas.microsoft.com/office/drawing/2014/main" id="{00000000-0008-0000-2300-000007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32</xdr:row>
          <xdr:rowOff>0</xdr:rowOff>
        </xdr:from>
        <xdr:to>
          <xdr:col>3</xdr:col>
          <xdr:colOff>327660</xdr:colOff>
          <xdr:row>32</xdr:row>
          <xdr:rowOff>266700</xdr:rowOff>
        </xdr:to>
        <xdr:sp macro="" textlink="">
          <xdr:nvSpPr>
            <xdr:cNvPr id="6454280" name="Check Box 8" hidden="1">
              <a:extLst>
                <a:ext uri="{63B3BB69-23CF-44E3-9099-C40C66FF867C}">
                  <a14:compatExt spid="_x0000_s6454280"/>
                </a:ext>
                <a:ext uri="{FF2B5EF4-FFF2-40B4-BE49-F238E27FC236}">
                  <a16:creationId xmlns:a16="http://schemas.microsoft.com/office/drawing/2014/main" id="{00000000-0008-0000-2300-000008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33</xdr:row>
          <xdr:rowOff>7620</xdr:rowOff>
        </xdr:from>
        <xdr:to>
          <xdr:col>3</xdr:col>
          <xdr:colOff>312420</xdr:colOff>
          <xdr:row>33</xdr:row>
          <xdr:rowOff>297180</xdr:rowOff>
        </xdr:to>
        <xdr:sp macro="" textlink="">
          <xdr:nvSpPr>
            <xdr:cNvPr id="6454281" name="Check Box 9" hidden="1">
              <a:extLst>
                <a:ext uri="{63B3BB69-23CF-44E3-9099-C40C66FF867C}">
                  <a14:compatExt spid="_x0000_s6454281"/>
                </a:ext>
                <a:ext uri="{FF2B5EF4-FFF2-40B4-BE49-F238E27FC236}">
                  <a16:creationId xmlns:a16="http://schemas.microsoft.com/office/drawing/2014/main" id="{00000000-0008-0000-2300-000009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421005</xdr:colOff>
      <xdr:row>1</xdr:row>
      <xdr:rowOff>44450</xdr:rowOff>
    </xdr:from>
    <xdr:ext cx="4548617" cy="697114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4DCD4E2-78C0-4FC9-940F-89A524122188}"/>
            </a:ext>
          </a:extLst>
        </xdr:cNvPr>
        <xdr:cNvSpPr txBox="1"/>
      </xdr:nvSpPr>
      <xdr:spPr>
        <a:xfrm>
          <a:off x="9879965" y="308610"/>
          <a:ext cx="4548617" cy="697114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ขาดภาพและการคำนวณผลไฟ้าของแต่ละมารการ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80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(ทำเพิ่มในชีทที่ถัดไป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&gt;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ภาพ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+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คำนวณผลไฟฟ้าและการคำนวณด้านไฟฟ้า)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86360</xdr:colOff>
      <xdr:row>15</xdr:row>
      <xdr:rowOff>83820</xdr:rowOff>
    </xdr:from>
    <xdr:to>
      <xdr:col>7</xdr:col>
      <xdr:colOff>883920</xdr:colOff>
      <xdr:row>25</xdr:row>
      <xdr:rowOff>212304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280" y="4541520"/>
          <a:ext cx="5788660" cy="3100284"/>
        </a:xfrm>
        <a:prstGeom prst="rect">
          <a:avLst/>
        </a:prstGeom>
      </xdr:spPr>
    </xdr:pic>
    <xdr:clientData/>
  </xdr:twoCellAnchor>
  <xdr:twoCellAnchor editAs="oneCell">
    <xdr:from>
      <xdr:col>3</xdr:col>
      <xdr:colOff>822960</xdr:colOff>
      <xdr:row>5</xdr:row>
      <xdr:rowOff>15240</xdr:rowOff>
    </xdr:from>
    <xdr:to>
      <xdr:col>5</xdr:col>
      <xdr:colOff>857131</xdr:colOff>
      <xdr:row>14</xdr:row>
      <xdr:rowOff>259080</xdr:rowOff>
    </xdr:to>
    <xdr:pic>
      <xdr:nvPicPr>
        <xdr:cNvPr id="4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6440" y="1501140"/>
          <a:ext cx="2053471" cy="291846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</xdr:colOff>
      <xdr:row>5</xdr:row>
      <xdr:rowOff>15240</xdr:rowOff>
    </xdr:from>
    <xdr:to>
      <xdr:col>7</xdr:col>
      <xdr:colOff>1011509</xdr:colOff>
      <xdr:row>14</xdr:row>
      <xdr:rowOff>251460</xdr:rowOff>
    </xdr:to>
    <xdr:pic>
      <xdr:nvPicPr>
        <xdr:cNvPr id="7" name="รูปภาพ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501140"/>
          <a:ext cx="1933529" cy="29108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7620</xdr:rowOff>
    </xdr:from>
    <xdr:to>
      <xdr:col>3</xdr:col>
      <xdr:colOff>699810</xdr:colOff>
      <xdr:row>14</xdr:row>
      <xdr:rowOff>213360</xdr:rowOff>
    </xdr:to>
    <xdr:pic>
      <xdr:nvPicPr>
        <xdr:cNvPr id="8" name="รูปภาพ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0" y="1493520"/>
          <a:ext cx="1873290" cy="288036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55836</xdr:colOff>
      <xdr:row>5</xdr:row>
      <xdr:rowOff>30480</xdr:rowOff>
    </xdr:from>
    <xdr:to>
      <xdr:col>7</xdr:col>
      <xdr:colOff>868680</xdr:colOff>
      <xdr:row>16</xdr:row>
      <xdr:rowOff>274320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56" y="1516380"/>
          <a:ext cx="5895384" cy="351282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16</xdr:row>
      <xdr:rowOff>259080</xdr:rowOff>
    </xdr:from>
    <xdr:to>
      <xdr:col>7</xdr:col>
      <xdr:colOff>876300</xdr:colOff>
      <xdr:row>28</xdr:row>
      <xdr:rowOff>251460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5013960"/>
          <a:ext cx="5913120" cy="355854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348615</xdr:colOff>
      <xdr:row>11</xdr:row>
      <xdr:rowOff>68580</xdr:rowOff>
    </xdr:from>
    <xdr:to>
      <xdr:col>7</xdr:col>
      <xdr:colOff>615315</xdr:colOff>
      <xdr:row>14</xdr:row>
      <xdr:rowOff>190500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3168015" y="2987040"/>
          <a:ext cx="2987040" cy="145542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11</xdr:row>
          <xdr:rowOff>22860</xdr:rowOff>
        </xdr:from>
        <xdr:to>
          <xdr:col>2</xdr:col>
          <xdr:colOff>312420</xdr:colOff>
          <xdr:row>11</xdr:row>
          <xdr:rowOff>304800</xdr:rowOff>
        </xdr:to>
        <xdr:sp macro="" textlink="">
          <xdr:nvSpPr>
            <xdr:cNvPr id="6422529" name="Check Box 1" hidden="1">
              <a:extLst>
                <a:ext uri="{63B3BB69-23CF-44E3-9099-C40C66FF867C}">
                  <a14:compatExt spid="_x0000_s6422529"/>
                </a:ext>
                <a:ext uri="{FF2B5EF4-FFF2-40B4-BE49-F238E27FC236}">
                  <a16:creationId xmlns:a16="http://schemas.microsoft.com/office/drawing/2014/main" id="{00000000-0008-0000-2400-000001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12</xdr:row>
          <xdr:rowOff>0</xdr:rowOff>
        </xdr:from>
        <xdr:to>
          <xdr:col>2</xdr:col>
          <xdr:colOff>327660</xdr:colOff>
          <xdr:row>12</xdr:row>
          <xdr:rowOff>266700</xdr:rowOff>
        </xdr:to>
        <xdr:sp macro="" textlink="">
          <xdr:nvSpPr>
            <xdr:cNvPr id="6422530" name="Check Box 2" hidden="1">
              <a:extLst>
                <a:ext uri="{63B3BB69-23CF-44E3-9099-C40C66FF867C}">
                  <a14:compatExt spid="_x0000_s6422530"/>
                </a:ext>
                <a:ext uri="{FF2B5EF4-FFF2-40B4-BE49-F238E27FC236}">
                  <a16:creationId xmlns:a16="http://schemas.microsoft.com/office/drawing/2014/main" id="{00000000-0008-0000-2400-000002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</xdr:row>
          <xdr:rowOff>7620</xdr:rowOff>
        </xdr:from>
        <xdr:to>
          <xdr:col>2</xdr:col>
          <xdr:colOff>312420</xdr:colOff>
          <xdr:row>13</xdr:row>
          <xdr:rowOff>289560</xdr:rowOff>
        </xdr:to>
        <xdr:sp macro="" textlink="">
          <xdr:nvSpPr>
            <xdr:cNvPr id="6422531" name="Check Box 3" hidden="1">
              <a:extLst>
                <a:ext uri="{63B3BB69-23CF-44E3-9099-C40C66FF867C}">
                  <a14:compatExt spid="_x0000_s6422531"/>
                </a:ext>
                <a:ext uri="{FF2B5EF4-FFF2-40B4-BE49-F238E27FC236}">
                  <a16:creationId xmlns:a16="http://schemas.microsoft.com/office/drawing/2014/main" id="{00000000-0008-0000-2400-000003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Arrowheads="1"/>
        </xdr:cNvSpPr>
      </xdr:nvSpPr>
      <xdr:spPr bwMode="auto">
        <a:xfrm>
          <a:off x="2303145" y="1668780"/>
          <a:ext cx="2985135" cy="1390650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7620</xdr:rowOff>
        </xdr:to>
        <xdr:sp macro="" textlink="">
          <xdr:nvSpPr>
            <xdr:cNvPr id="2816001" name="Check Box 1" hidden="1">
              <a:extLst>
                <a:ext uri="{63B3BB69-23CF-44E3-9099-C40C66FF867C}">
                  <a14:compatExt spid="_x0000_s2816001"/>
                </a:ext>
                <a:ext uri="{FF2B5EF4-FFF2-40B4-BE49-F238E27FC236}">
                  <a16:creationId xmlns:a16="http://schemas.microsoft.com/office/drawing/2014/main" id="{00000000-0008-0000-2600-00000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0</xdr:rowOff>
        </xdr:to>
        <xdr:sp macro="" textlink="">
          <xdr:nvSpPr>
            <xdr:cNvPr id="2816030" name="Check Box 30" hidden="1">
              <a:extLst>
                <a:ext uri="{63B3BB69-23CF-44E3-9099-C40C66FF867C}">
                  <a14:compatExt spid="_x0000_s2816030"/>
                </a:ext>
                <a:ext uri="{FF2B5EF4-FFF2-40B4-BE49-F238E27FC236}">
                  <a16:creationId xmlns:a16="http://schemas.microsoft.com/office/drawing/2014/main" id="{00000000-0008-0000-2600-00001E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6</xdr:row>
          <xdr:rowOff>0</xdr:rowOff>
        </xdr:from>
        <xdr:to>
          <xdr:col>2</xdr:col>
          <xdr:colOff>350520</xdr:colOff>
          <xdr:row>7</xdr:row>
          <xdr:rowOff>7620</xdr:rowOff>
        </xdr:to>
        <xdr:sp macro="" textlink="">
          <xdr:nvSpPr>
            <xdr:cNvPr id="2816031" name="Check Box 31" hidden="1">
              <a:extLst>
                <a:ext uri="{63B3BB69-23CF-44E3-9099-C40C66FF867C}">
                  <a14:compatExt spid="_x0000_s2816031"/>
                </a:ext>
                <a:ext uri="{FF2B5EF4-FFF2-40B4-BE49-F238E27FC236}">
                  <a16:creationId xmlns:a16="http://schemas.microsoft.com/office/drawing/2014/main" id="{00000000-0008-0000-2600-00001F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9</xdr:row>
          <xdr:rowOff>0</xdr:rowOff>
        </xdr:from>
        <xdr:to>
          <xdr:col>2</xdr:col>
          <xdr:colOff>350520</xdr:colOff>
          <xdr:row>10</xdr:row>
          <xdr:rowOff>7620</xdr:rowOff>
        </xdr:to>
        <xdr:sp macro="" textlink="">
          <xdr:nvSpPr>
            <xdr:cNvPr id="2816032" name="Check Box 32" hidden="1">
              <a:extLst>
                <a:ext uri="{63B3BB69-23CF-44E3-9099-C40C66FF867C}">
                  <a14:compatExt spid="_x0000_s2816032"/>
                </a:ext>
                <a:ext uri="{FF2B5EF4-FFF2-40B4-BE49-F238E27FC236}">
                  <a16:creationId xmlns:a16="http://schemas.microsoft.com/office/drawing/2014/main" id="{00000000-0008-0000-2600-000020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274320</xdr:rowOff>
        </xdr:to>
        <xdr:sp macro="" textlink="">
          <xdr:nvSpPr>
            <xdr:cNvPr id="2816033" name="Check Box 33" hidden="1">
              <a:extLst>
                <a:ext uri="{63B3BB69-23CF-44E3-9099-C40C66FF867C}">
                  <a14:compatExt spid="_x0000_s2816033"/>
                </a:ext>
                <a:ext uri="{FF2B5EF4-FFF2-40B4-BE49-F238E27FC236}">
                  <a16:creationId xmlns:a16="http://schemas.microsoft.com/office/drawing/2014/main" id="{00000000-0008-0000-2600-00002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266700</xdr:rowOff>
        </xdr:to>
        <xdr:sp macro="" textlink="">
          <xdr:nvSpPr>
            <xdr:cNvPr id="2816034" name="Check Box 34" hidden="1">
              <a:extLst>
                <a:ext uri="{63B3BB69-23CF-44E3-9099-C40C66FF867C}">
                  <a14:compatExt spid="_x0000_s2816034"/>
                </a:ext>
                <a:ext uri="{FF2B5EF4-FFF2-40B4-BE49-F238E27FC236}">
                  <a16:creationId xmlns:a16="http://schemas.microsoft.com/office/drawing/2014/main" id="{00000000-0008-0000-2600-000022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7620</xdr:rowOff>
        </xdr:to>
        <xdr:sp macro="" textlink="">
          <xdr:nvSpPr>
            <xdr:cNvPr id="2816035" name="Check Box 35" hidden="1">
              <a:extLst>
                <a:ext uri="{63B3BB69-23CF-44E3-9099-C40C66FF867C}">
                  <a14:compatExt spid="_x0000_s2816035"/>
                </a:ext>
                <a:ext uri="{FF2B5EF4-FFF2-40B4-BE49-F238E27FC236}">
                  <a16:creationId xmlns:a16="http://schemas.microsoft.com/office/drawing/2014/main" id="{00000000-0008-0000-2600-000023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17</xdr:row>
          <xdr:rowOff>0</xdr:rowOff>
        </xdr:from>
        <xdr:to>
          <xdr:col>2</xdr:col>
          <xdr:colOff>350520</xdr:colOff>
          <xdr:row>18</xdr:row>
          <xdr:rowOff>7620</xdr:rowOff>
        </xdr:to>
        <xdr:sp macro="" textlink="">
          <xdr:nvSpPr>
            <xdr:cNvPr id="2816036" name="Check Box 36" hidden="1">
              <a:extLst>
                <a:ext uri="{63B3BB69-23CF-44E3-9099-C40C66FF867C}">
                  <a14:compatExt spid="_x0000_s2816036"/>
                </a:ext>
                <a:ext uri="{FF2B5EF4-FFF2-40B4-BE49-F238E27FC236}">
                  <a16:creationId xmlns:a16="http://schemas.microsoft.com/office/drawing/2014/main" id="{00000000-0008-0000-2600-000024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21</xdr:row>
          <xdr:rowOff>0</xdr:rowOff>
        </xdr:from>
        <xdr:to>
          <xdr:col>2</xdr:col>
          <xdr:colOff>350520</xdr:colOff>
          <xdr:row>21</xdr:row>
          <xdr:rowOff>274320</xdr:rowOff>
        </xdr:to>
        <xdr:sp macro="" textlink="">
          <xdr:nvSpPr>
            <xdr:cNvPr id="2816045" name="Check Box 45" hidden="1">
              <a:extLst>
                <a:ext uri="{63B3BB69-23CF-44E3-9099-C40C66FF867C}">
                  <a14:compatExt spid="_x0000_s2816045"/>
                </a:ext>
                <a:ext uri="{FF2B5EF4-FFF2-40B4-BE49-F238E27FC236}">
                  <a16:creationId xmlns:a16="http://schemas.microsoft.com/office/drawing/2014/main" id="{00000000-0008-0000-2600-00002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21</xdr:row>
          <xdr:rowOff>0</xdr:rowOff>
        </xdr:from>
        <xdr:to>
          <xdr:col>2</xdr:col>
          <xdr:colOff>350520</xdr:colOff>
          <xdr:row>21</xdr:row>
          <xdr:rowOff>266700</xdr:rowOff>
        </xdr:to>
        <xdr:sp macro="" textlink="">
          <xdr:nvSpPr>
            <xdr:cNvPr id="2816046" name="Check Box 46" hidden="1">
              <a:extLst>
                <a:ext uri="{63B3BB69-23CF-44E3-9099-C40C66FF867C}">
                  <a14:compatExt spid="_x0000_s2816046"/>
                </a:ext>
                <a:ext uri="{FF2B5EF4-FFF2-40B4-BE49-F238E27FC236}">
                  <a16:creationId xmlns:a16="http://schemas.microsoft.com/office/drawing/2014/main" id="{00000000-0008-0000-2600-000022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7620</xdr:rowOff>
        </xdr:to>
        <xdr:sp macro="" textlink="">
          <xdr:nvSpPr>
            <xdr:cNvPr id="2816047" name="Check Box 47" hidden="1">
              <a:extLst>
                <a:ext uri="{63B3BB69-23CF-44E3-9099-C40C66FF867C}">
                  <a14:compatExt spid="_x0000_s2816047"/>
                </a:ext>
                <a:ext uri="{FF2B5EF4-FFF2-40B4-BE49-F238E27FC236}">
                  <a16:creationId xmlns:a16="http://schemas.microsoft.com/office/drawing/2014/main" id="{00000000-0008-0000-2600-000023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25</xdr:row>
          <xdr:rowOff>0</xdr:rowOff>
        </xdr:from>
        <xdr:to>
          <xdr:col>2</xdr:col>
          <xdr:colOff>350520</xdr:colOff>
          <xdr:row>26</xdr:row>
          <xdr:rowOff>7620</xdr:rowOff>
        </xdr:to>
        <xdr:sp macro="" textlink="">
          <xdr:nvSpPr>
            <xdr:cNvPr id="2816048" name="Check Box 48" hidden="1">
              <a:extLst>
                <a:ext uri="{63B3BB69-23CF-44E3-9099-C40C66FF867C}">
                  <a14:compatExt spid="_x0000_s2816048"/>
                </a:ext>
                <a:ext uri="{FF2B5EF4-FFF2-40B4-BE49-F238E27FC236}">
                  <a16:creationId xmlns:a16="http://schemas.microsoft.com/office/drawing/2014/main" id="{00000000-0008-0000-2600-000024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47097</xdr:colOff>
      <xdr:row>35</xdr:row>
      <xdr:rowOff>53340</xdr:rowOff>
    </xdr:from>
    <xdr:to>
      <xdr:col>3</xdr:col>
      <xdr:colOff>60961</xdr:colOff>
      <xdr:row>41</xdr:row>
      <xdr:rowOff>68580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37" y="10523220"/>
          <a:ext cx="2589424" cy="179832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</xdr:colOff>
      <xdr:row>35</xdr:row>
      <xdr:rowOff>68586</xdr:rowOff>
    </xdr:from>
    <xdr:to>
      <xdr:col>6</xdr:col>
      <xdr:colOff>533400</xdr:colOff>
      <xdr:row>41</xdr:row>
      <xdr:rowOff>7620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2760" y="10538466"/>
          <a:ext cx="2613660" cy="1722114"/>
        </a:xfrm>
        <a:prstGeom prst="rect">
          <a:avLst/>
        </a:prstGeom>
      </xdr:spPr>
    </xdr:pic>
    <xdr:clientData/>
  </xdr:twoCellAnchor>
  <xdr:twoCellAnchor editAs="oneCell">
    <xdr:from>
      <xdr:col>1</xdr:col>
      <xdr:colOff>37900</xdr:colOff>
      <xdr:row>40</xdr:row>
      <xdr:rowOff>251460</xdr:rowOff>
    </xdr:from>
    <xdr:to>
      <xdr:col>3</xdr:col>
      <xdr:colOff>198120</xdr:colOff>
      <xdr:row>46</xdr:row>
      <xdr:rowOff>266700</xdr:rowOff>
    </xdr:to>
    <xdr:pic>
      <xdr:nvPicPr>
        <xdr:cNvPr id="20" name="รูปภาพ 1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240" y="12207240"/>
          <a:ext cx="2735780" cy="1798320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40</xdr:row>
      <xdr:rowOff>249928</xdr:rowOff>
    </xdr:from>
    <xdr:to>
      <xdr:col>6</xdr:col>
      <xdr:colOff>533400</xdr:colOff>
      <xdr:row>46</xdr:row>
      <xdr:rowOff>274320</xdr:rowOff>
    </xdr:to>
    <xdr:pic>
      <xdr:nvPicPr>
        <xdr:cNvPr id="22" name="รูปภาพ 2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3169920" y="12205708"/>
          <a:ext cx="2476500" cy="1807472"/>
        </a:xfrm>
        <a:prstGeom prst="rect">
          <a:avLst/>
        </a:prstGeom>
      </xdr:spPr>
    </xdr:pic>
    <xdr:clientData/>
  </xdr:twoCellAnchor>
  <xdr:twoCellAnchor editAs="oneCell">
    <xdr:from>
      <xdr:col>1</xdr:col>
      <xdr:colOff>42719</xdr:colOff>
      <xdr:row>51</xdr:row>
      <xdr:rowOff>68580</xdr:rowOff>
    </xdr:from>
    <xdr:to>
      <xdr:col>3</xdr:col>
      <xdr:colOff>129541</xdr:colOff>
      <xdr:row>57</xdr:row>
      <xdr:rowOff>30480</xdr:rowOff>
    </xdr:to>
    <xdr:pic>
      <xdr:nvPicPr>
        <xdr:cNvPr id="23" name="รูปภาพ 2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59" y="15293340"/>
          <a:ext cx="2662382" cy="1744980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56</xdr:row>
      <xdr:rowOff>295030</xdr:rowOff>
    </xdr:from>
    <xdr:to>
      <xdr:col>6</xdr:col>
      <xdr:colOff>541020</xdr:colOff>
      <xdr:row>62</xdr:row>
      <xdr:rowOff>259080</xdr:rowOff>
    </xdr:to>
    <xdr:pic>
      <xdr:nvPicPr>
        <xdr:cNvPr id="24" name="รูปภาพ 2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8480" y="17005690"/>
          <a:ext cx="2575560" cy="1747130"/>
        </a:xfrm>
        <a:prstGeom prst="rect">
          <a:avLst/>
        </a:prstGeom>
      </xdr:spPr>
    </xdr:pic>
    <xdr:clientData/>
  </xdr:twoCellAnchor>
  <xdr:twoCellAnchor editAs="oneCell">
    <xdr:from>
      <xdr:col>3</xdr:col>
      <xdr:colOff>106680</xdr:colOff>
      <xdr:row>51</xdr:row>
      <xdr:rowOff>61655</xdr:rowOff>
    </xdr:from>
    <xdr:to>
      <xdr:col>6</xdr:col>
      <xdr:colOff>541020</xdr:colOff>
      <xdr:row>57</xdr:row>
      <xdr:rowOff>30480</xdr:rowOff>
    </xdr:to>
    <xdr:pic>
      <xdr:nvPicPr>
        <xdr:cNvPr id="25" name="รูปภาพ 2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6580" y="15286415"/>
          <a:ext cx="2537460" cy="175190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57</xdr:row>
      <xdr:rowOff>21108</xdr:rowOff>
    </xdr:from>
    <xdr:to>
      <xdr:col>3</xdr:col>
      <xdr:colOff>121920</xdr:colOff>
      <xdr:row>62</xdr:row>
      <xdr:rowOff>266700</xdr:rowOff>
    </xdr:to>
    <xdr:pic>
      <xdr:nvPicPr>
        <xdr:cNvPr id="26" name="รูปภาพ 2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17028948"/>
          <a:ext cx="2651760" cy="1731492"/>
        </a:xfrm>
        <a:prstGeom prst="rect">
          <a:avLst/>
        </a:prstGeom>
      </xdr:spPr>
    </xdr:pic>
    <xdr:clientData/>
  </xdr:twoCellAnchor>
  <xdr:twoCellAnchor editAs="oneCell">
    <xdr:from>
      <xdr:col>1</xdr:col>
      <xdr:colOff>37440</xdr:colOff>
      <xdr:row>65</xdr:row>
      <xdr:rowOff>45720</xdr:rowOff>
    </xdr:from>
    <xdr:to>
      <xdr:col>2</xdr:col>
      <xdr:colOff>929640</xdr:colOff>
      <xdr:row>71</xdr:row>
      <xdr:rowOff>38100</xdr:rowOff>
    </xdr:to>
    <xdr:pic>
      <xdr:nvPicPr>
        <xdr:cNvPr id="27" name="รูปภาพ 2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80" y="19431000"/>
          <a:ext cx="2469540" cy="1775460"/>
        </a:xfrm>
        <a:prstGeom prst="rect">
          <a:avLst/>
        </a:prstGeom>
      </xdr:spPr>
    </xdr:pic>
    <xdr:clientData/>
  </xdr:twoCellAnchor>
  <xdr:twoCellAnchor editAs="oneCell">
    <xdr:from>
      <xdr:col>1</xdr:col>
      <xdr:colOff>40112</xdr:colOff>
      <xdr:row>71</xdr:row>
      <xdr:rowOff>30480</xdr:rowOff>
    </xdr:from>
    <xdr:to>
      <xdr:col>2</xdr:col>
      <xdr:colOff>899159</xdr:colOff>
      <xdr:row>76</xdr:row>
      <xdr:rowOff>259080</xdr:rowOff>
    </xdr:to>
    <xdr:pic>
      <xdr:nvPicPr>
        <xdr:cNvPr id="28" name="รูปภาพ 2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452" y="21198840"/>
          <a:ext cx="2436387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913698</xdr:colOff>
      <xdr:row>65</xdr:row>
      <xdr:rowOff>53340</xdr:rowOff>
    </xdr:from>
    <xdr:to>
      <xdr:col>6</xdr:col>
      <xdr:colOff>525779</xdr:colOff>
      <xdr:row>71</xdr:row>
      <xdr:rowOff>45720</xdr:rowOff>
    </xdr:to>
    <xdr:pic>
      <xdr:nvPicPr>
        <xdr:cNvPr id="29" name="รูปภาพ 2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5378" y="19438620"/>
          <a:ext cx="2713421" cy="1775460"/>
        </a:xfrm>
        <a:prstGeom prst="rect">
          <a:avLst/>
        </a:prstGeom>
      </xdr:spPr>
    </xdr:pic>
    <xdr:clientData/>
  </xdr:twoCellAnchor>
  <xdr:twoCellAnchor editAs="oneCell">
    <xdr:from>
      <xdr:col>2</xdr:col>
      <xdr:colOff>890948</xdr:colOff>
      <xdr:row>71</xdr:row>
      <xdr:rowOff>22860</xdr:rowOff>
    </xdr:from>
    <xdr:to>
      <xdr:col>6</xdr:col>
      <xdr:colOff>525779</xdr:colOff>
      <xdr:row>76</xdr:row>
      <xdr:rowOff>266700</xdr:rowOff>
    </xdr:to>
    <xdr:pic>
      <xdr:nvPicPr>
        <xdr:cNvPr id="30" name="รูปภาพ 29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628" y="21191220"/>
          <a:ext cx="2736171" cy="172974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4</xdr:row>
          <xdr:rowOff>0</xdr:rowOff>
        </xdr:from>
        <xdr:to>
          <xdr:col>2</xdr:col>
          <xdr:colOff>350520</xdr:colOff>
          <xdr:row>5</xdr:row>
          <xdr:rowOff>7620</xdr:rowOff>
        </xdr:to>
        <xdr:sp macro="" textlink="">
          <xdr:nvSpPr>
            <xdr:cNvPr id="3410945" name="Check Box 1" hidden="1">
              <a:extLst>
                <a:ext uri="{63B3BB69-23CF-44E3-9099-C40C66FF867C}">
                  <a14:compatExt spid="_x0000_s3410945"/>
                </a:ext>
                <a:ext uri="{FF2B5EF4-FFF2-40B4-BE49-F238E27FC236}">
                  <a16:creationId xmlns:a16="http://schemas.microsoft.com/office/drawing/2014/main" id="{00000000-0008-0000-2700-000001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7620</xdr:rowOff>
        </xdr:to>
        <xdr:sp macro="" textlink="">
          <xdr:nvSpPr>
            <xdr:cNvPr id="3410946" name="Check Box 2" hidden="1">
              <a:extLst>
                <a:ext uri="{63B3BB69-23CF-44E3-9099-C40C66FF867C}">
                  <a14:compatExt spid="_x0000_s3410946"/>
                </a:ext>
                <a:ext uri="{FF2B5EF4-FFF2-40B4-BE49-F238E27FC236}">
                  <a16:creationId xmlns:a16="http://schemas.microsoft.com/office/drawing/2014/main" id="{00000000-0008-0000-2700-000002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8</xdr:row>
          <xdr:rowOff>0</xdr:rowOff>
        </xdr:from>
        <xdr:to>
          <xdr:col>2</xdr:col>
          <xdr:colOff>350520</xdr:colOff>
          <xdr:row>9</xdr:row>
          <xdr:rowOff>7620</xdr:rowOff>
        </xdr:to>
        <xdr:sp macro="" textlink="">
          <xdr:nvSpPr>
            <xdr:cNvPr id="3410947" name="Check Box 3" hidden="1">
              <a:extLst>
                <a:ext uri="{63B3BB69-23CF-44E3-9099-C40C66FF867C}">
                  <a14:compatExt spid="_x0000_s3410947"/>
                </a:ext>
                <a:ext uri="{FF2B5EF4-FFF2-40B4-BE49-F238E27FC236}">
                  <a16:creationId xmlns:a16="http://schemas.microsoft.com/office/drawing/2014/main" id="{00000000-0008-0000-2700-000003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0</xdr:colOff>
      <xdr:row>87</xdr:row>
      <xdr:rowOff>0</xdr:rowOff>
    </xdr:from>
    <xdr:to>
      <xdr:col>23</xdr:col>
      <xdr:colOff>457200</xdr:colOff>
      <xdr:row>112</xdr:row>
      <xdr:rowOff>121114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3260" y="25778460"/>
          <a:ext cx="10058400" cy="755061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15</xdr:row>
      <xdr:rowOff>75952</xdr:rowOff>
    </xdr:from>
    <xdr:to>
      <xdr:col>6</xdr:col>
      <xdr:colOff>662940</xdr:colOff>
      <xdr:row>26</xdr:row>
      <xdr:rowOff>259080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" y="4457452"/>
          <a:ext cx="5265420" cy="345210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99060</xdr:rowOff>
        </xdr:to>
        <xdr:sp macro="" textlink="">
          <xdr:nvSpPr>
            <xdr:cNvPr id="6523905" name="Check Box 1" hidden="1">
              <a:extLst>
                <a:ext uri="{63B3BB69-23CF-44E3-9099-C40C66FF867C}">
                  <a14:compatExt spid="_x0000_s6523905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83820</xdr:rowOff>
        </xdr:to>
        <xdr:sp macro="" textlink="">
          <xdr:nvSpPr>
            <xdr:cNvPr id="6523906" name="Check Box 2" hidden="1">
              <a:extLst>
                <a:ext uri="{63B3BB69-23CF-44E3-9099-C40C66FF867C}">
                  <a14:compatExt spid="_x0000_s6523906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83820</xdr:rowOff>
        </xdr:to>
        <xdr:sp macro="" textlink="">
          <xdr:nvSpPr>
            <xdr:cNvPr id="6523907" name="Check Box 3" hidden="1">
              <a:extLst>
                <a:ext uri="{63B3BB69-23CF-44E3-9099-C40C66FF867C}">
                  <a14:compatExt spid="_x0000_s6523907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99060</xdr:rowOff>
        </xdr:to>
        <xdr:sp macro="" textlink="">
          <xdr:nvSpPr>
            <xdr:cNvPr id="6523908" name="Check Box 4" hidden="1">
              <a:extLst>
                <a:ext uri="{63B3BB69-23CF-44E3-9099-C40C66FF867C}">
                  <a14:compatExt spid="_x0000_s6523908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83820</xdr:rowOff>
        </xdr:to>
        <xdr:sp macro="" textlink="">
          <xdr:nvSpPr>
            <xdr:cNvPr id="6523909" name="Check Box 5" hidden="1">
              <a:extLst>
                <a:ext uri="{63B3BB69-23CF-44E3-9099-C40C66FF867C}">
                  <a14:compatExt spid="_x0000_s6523909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83820</xdr:rowOff>
        </xdr:to>
        <xdr:sp macro="" textlink="">
          <xdr:nvSpPr>
            <xdr:cNvPr id="6523910" name="Check Box 6" hidden="1">
              <a:extLst>
                <a:ext uri="{63B3BB69-23CF-44E3-9099-C40C66FF867C}">
                  <a14:compatExt spid="_x0000_s6523910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2" name="Straight Connector 1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CxnSpPr/>
      </xdr:nvCxnSpPr>
      <xdr:spPr>
        <a:xfrm>
          <a:off x="1813560" y="6635115"/>
          <a:ext cx="256794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3" name="Straight Connector 1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CxnSpPr/>
      </xdr:nvCxnSpPr>
      <xdr:spPr>
        <a:xfrm>
          <a:off x="1816735" y="7163435"/>
          <a:ext cx="14630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4" name="Group 2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GrpSpPr>
          <a:grpSpLocks/>
        </xdr:cNvGrpSpPr>
      </xdr:nvGrpSpPr>
      <xdr:grpSpPr bwMode="auto">
        <a:xfrm>
          <a:off x="1761116" y="7363340"/>
          <a:ext cx="1455420" cy="293836"/>
          <a:chOff x="1600200" y="6963281"/>
          <a:chExt cx="1933575" cy="551944"/>
        </a:xfrm>
      </xdr:grpSpPr>
      <xdr:sp macro="" textlink="">
        <xdr:nvSpPr>
          <xdr:cNvPr id="5" name="Freeform 9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6" name="Straight Connector 19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57150</xdr:rowOff>
    </xdr:from>
    <xdr:to>
      <xdr:col>11</xdr:col>
      <xdr:colOff>47625</xdr:colOff>
      <xdr:row>12</xdr:row>
      <xdr:rowOff>238125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25</xdr:row>
      <xdr:rowOff>155575</xdr:rowOff>
    </xdr:from>
    <xdr:to>
      <xdr:col>11</xdr:col>
      <xdr:colOff>342915</xdr:colOff>
      <xdr:row>29</xdr:row>
      <xdr:rowOff>247668</xdr:rowOff>
    </xdr:to>
    <xdr:sp macro="" textlink="">
      <xdr:nvSpPr>
        <xdr:cNvPr id="3" name="Rectangular Callou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/>
      </xdr:nvSpPr>
      <xdr:spPr>
        <a:xfrm>
          <a:off x="5048250" y="70440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6</xdr:row>
      <xdr:rowOff>228600</xdr:rowOff>
    </xdr:from>
    <xdr:to>
      <xdr:col>20</xdr:col>
      <xdr:colOff>87630</xdr:colOff>
      <xdr:row>9</xdr:row>
      <xdr:rowOff>255405</xdr:rowOff>
    </xdr:to>
    <xdr:sp macro="" textlink="">
      <xdr:nvSpPr>
        <xdr:cNvPr id="4" name="Rectangular Callout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2</xdr:row>
      <xdr:rowOff>60960</xdr:rowOff>
    </xdr:from>
    <xdr:to>
      <xdr:col>12</xdr:col>
      <xdr:colOff>632460</xdr:colOff>
      <xdr:row>13</xdr:row>
      <xdr:rowOff>243840</xdr:rowOff>
    </xdr:to>
    <xdr:graphicFrame macro="">
      <xdr:nvGraphicFramePr>
        <xdr:cNvPr id="2216590" name="แผนภูมิ 7">
          <a:extLst>
            <a:ext uri="{FF2B5EF4-FFF2-40B4-BE49-F238E27FC236}">
              <a16:creationId xmlns:a16="http://schemas.microsoft.com/office/drawing/2014/main" id="{00000000-0008-0000-2C00-00008ED2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18</xdr:row>
      <xdr:rowOff>45720</xdr:rowOff>
    </xdr:from>
    <xdr:to>
      <xdr:col>12</xdr:col>
      <xdr:colOff>617220</xdr:colOff>
      <xdr:row>29</xdr:row>
      <xdr:rowOff>190500</xdr:rowOff>
    </xdr:to>
    <xdr:graphicFrame macro="">
      <xdr:nvGraphicFramePr>
        <xdr:cNvPr id="4" name="แผนภูมิ 8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0.89307</cdr:x>
      <cdr:y>0.81033</cdr:y>
    </cdr:from>
    <cdr:to>
      <cdr:x>0.97224</cdr:x>
      <cdr:y>0.85989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194425" y="31051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th-TH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เดือน</a:t>
          </a:r>
        </a:p>
      </cdr:txBody>
    </cdr:sp>
  </cdr:relSizeAnchor>
  <cdr:relSizeAnchor xmlns:cdr="http://schemas.openxmlformats.org/drawingml/2006/chartDrawing">
    <cdr:from>
      <cdr:x>0.02378</cdr:x>
      <cdr:y>0.06497</cdr:y>
    </cdr:from>
    <cdr:to>
      <cdr:x>0.10049</cdr:x>
      <cdr:y>0.11734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71450" y="2476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MJ</a:t>
          </a:r>
          <a:endParaRPr lang="th-TH" sz="12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0.30465</cdr:x>
      <cdr:y>0.30438</cdr:y>
    </cdr:from>
    <cdr:to>
      <cdr:x>0.7333</cdr:x>
      <cdr:y>0.70745</cdr:y>
    </cdr:to>
    <cdr:sp macro="" textlink="">
      <cdr:nvSpPr>
        <cdr:cNvPr id="5" name="คำบรรยายภาพแบบสี่เหลี่ยม 4"/>
        <cdr:cNvSpPr/>
      </cdr:nvSpPr>
      <cdr:spPr>
        <a:xfrm xmlns:a="http://schemas.openxmlformats.org/drawingml/2006/main">
          <a:off x="2131060" y="1094740"/>
          <a:ext cx="2998480" cy="1449705"/>
        </a:xfrm>
        <a:prstGeom xmlns:a="http://schemas.openxmlformats.org/drawingml/2006/main" prst="wedgeRectCallou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th-TH" sz="1100"/>
            <a:t>ไม่มีการใช้ที่หน่วยงาน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</xdr:row>
          <xdr:rowOff>30480</xdr:rowOff>
        </xdr:from>
        <xdr:to>
          <xdr:col>2</xdr:col>
          <xdr:colOff>419100</xdr:colOff>
          <xdr:row>1</xdr:row>
          <xdr:rowOff>266700</xdr:rowOff>
        </xdr:to>
        <xdr:sp macro="" textlink="">
          <xdr:nvSpPr>
            <xdr:cNvPr id="6479873" name="Check Box 1" hidden="1">
              <a:extLst>
                <a:ext uri="{63B3BB69-23CF-44E3-9099-C40C66FF867C}">
                  <a14:compatExt spid="_x0000_s6479873"/>
                </a:ext>
                <a:ext uri="{FF2B5EF4-FFF2-40B4-BE49-F238E27FC236}">
                  <a16:creationId xmlns:a16="http://schemas.microsoft.com/office/drawing/2014/main" id="{00000000-0008-0000-2D00-000001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</xdr:row>
          <xdr:rowOff>38100</xdr:rowOff>
        </xdr:from>
        <xdr:to>
          <xdr:col>6</xdr:col>
          <xdr:colOff>388620</xdr:colOff>
          <xdr:row>1</xdr:row>
          <xdr:rowOff>274320</xdr:rowOff>
        </xdr:to>
        <xdr:sp macro="" textlink="">
          <xdr:nvSpPr>
            <xdr:cNvPr id="6479874" name="Check Box 2" hidden="1">
              <a:extLst>
                <a:ext uri="{63B3BB69-23CF-44E3-9099-C40C66FF867C}">
                  <a14:compatExt spid="_x0000_s6479874"/>
                </a:ext>
                <a:ext uri="{FF2B5EF4-FFF2-40B4-BE49-F238E27FC236}">
                  <a16:creationId xmlns:a16="http://schemas.microsoft.com/office/drawing/2014/main" id="{00000000-0008-0000-2D00-000002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320040</xdr:rowOff>
    </xdr:from>
    <xdr:to>
      <xdr:col>9</xdr:col>
      <xdr:colOff>914400</xdr:colOff>
      <xdr:row>12</xdr:row>
      <xdr:rowOff>22860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285962</xdr:colOff>
      <xdr:row>10</xdr:row>
      <xdr:rowOff>21167</xdr:rowOff>
    </xdr:from>
    <xdr:to>
      <xdr:col>9</xdr:col>
      <xdr:colOff>813253</xdr:colOff>
      <xdr:row>10</xdr:row>
      <xdr:rowOff>310945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5741882" y="3389207"/>
          <a:ext cx="527291" cy="2897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th-TH" sz="1400">
              <a:latin typeface="TH SarabunPSK" pitchFamily="34" charset="-34"/>
              <a:cs typeface="TH SarabunPSK" pitchFamily="34" charset="-34"/>
            </a:rPr>
            <a:t>เดือน</a:t>
          </a:r>
        </a:p>
      </xdr:txBody>
    </xdr:sp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0.1109</cdr:x>
      <cdr:y>0.01919</cdr:y>
    </cdr:from>
    <cdr:to>
      <cdr:x>0.18243</cdr:x>
      <cdr:y>0.08939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3425" y="66675"/>
          <a:ext cx="476250" cy="275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TH SarabunPSK" pitchFamily="34" charset="-34"/>
              <a:cs typeface="TH SarabunPSK" pitchFamily="34" charset="-34"/>
            </a:rPr>
            <a:t>MJ</a:t>
          </a:r>
          <a:endParaRPr lang="th-TH" sz="1400"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38100</xdr:rowOff>
    </xdr:from>
    <xdr:to>
      <xdr:col>3</xdr:col>
      <xdr:colOff>1737360</xdr:colOff>
      <xdr:row>11</xdr:row>
      <xdr:rowOff>281940</xdr:rowOff>
    </xdr:to>
    <xdr:graphicFrame macro="">
      <xdr:nvGraphicFramePr>
        <xdr:cNvPr id="6465732" name="แผนภูมิ 1">
          <a:extLst>
            <a:ext uri="{FF2B5EF4-FFF2-40B4-BE49-F238E27FC236}">
              <a16:creationId xmlns:a16="http://schemas.microsoft.com/office/drawing/2014/main" id="{00000000-0008-0000-3100-0000C4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</xdr:colOff>
      <xdr:row>13</xdr:row>
      <xdr:rowOff>30480</xdr:rowOff>
    </xdr:from>
    <xdr:to>
      <xdr:col>3</xdr:col>
      <xdr:colOff>1714500</xdr:colOff>
      <xdr:row>24</xdr:row>
      <xdr:rowOff>274320</xdr:rowOff>
    </xdr:to>
    <xdr:graphicFrame macro="">
      <xdr:nvGraphicFramePr>
        <xdr:cNvPr id="6465733" name="แผนภูมิ 1">
          <a:extLst>
            <a:ext uri="{FF2B5EF4-FFF2-40B4-BE49-F238E27FC236}">
              <a16:creationId xmlns:a16="http://schemas.microsoft.com/office/drawing/2014/main" id="{00000000-0008-0000-3100-0000C5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16</xdr:row>
      <xdr:rowOff>53340</xdr:rowOff>
    </xdr:from>
    <xdr:to>
      <xdr:col>4</xdr:col>
      <xdr:colOff>853440</xdr:colOff>
      <xdr:row>26</xdr:row>
      <xdr:rowOff>190500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1429346</xdr:colOff>
      <xdr:row>16</xdr:row>
      <xdr:rowOff>46785</xdr:rowOff>
    </xdr:from>
    <xdr:to>
      <xdr:col>3</xdr:col>
      <xdr:colOff>732461</xdr:colOff>
      <xdr:row>16</xdr:row>
      <xdr:rowOff>281296</xdr:rowOff>
    </xdr:to>
    <xdr:pic>
      <xdr:nvPicPr>
        <xdr:cNvPr id="6051521" name="Picture 38">
          <a:extLst>
            <a:ext uri="{FF2B5EF4-FFF2-40B4-BE49-F238E27FC236}">
              <a16:creationId xmlns:a16="http://schemas.microsoft.com/office/drawing/2014/main" id="{00000000-0008-0000-3200-0000C156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346" y="5175045"/>
          <a:ext cx="3501735" cy="234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1636395</xdr:colOff>
      <xdr:row>17</xdr:row>
      <xdr:rowOff>197485</xdr:rowOff>
    </xdr:from>
    <xdr:to>
      <xdr:col>3</xdr:col>
      <xdr:colOff>426720</xdr:colOff>
      <xdr:row>21</xdr:row>
      <xdr:rowOff>322009</xdr:rowOff>
    </xdr:to>
    <xdr:sp macro="" textlink="">
      <xdr:nvSpPr>
        <xdr:cNvPr id="8" name="คำบรรยายภาพแบบสี่เหลี่ยม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1636395" y="5638165"/>
          <a:ext cx="2988945" cy="137420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xdr:twoCellAnchor>
    <xdr:from>
      <xdr:col>0</xdr:col>
      <xdr:colOff>0</xdr:colOff>
      <xdr:row>1</xdr:row>
      <xdr:rowOff>83820</xdr:rowOff>
    </xdr:from>
    <xdr:to>
      <xdr:col>4</xdr:col>
      <xdr:colOff>899160</xdr:colOff>
      <xdr:row>12</xdr:row>
      <xdr:rowOff>228600</xdr:rowOff>
    </xdr:to>
    <xdr:graphicFrame macro="">
      <xdr:nvGraphicFramePr>
        <xdr:cNvPr id="6051519" name="แผนภูมิ 7">
          <a:extLst>
            <a:ext uri="{FF2B5EF4-FFF2-40B4-BE49-F238E27FC236}">
              <a16:creationId xmlns:a16="http://schemas.microsoft.com/office/drawing/2014/main" id="{00000000-0008-0000-3200-0000BF56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10</xdr:col>
      <xdr:colOff>42156</xdr:colOff>
      <xdr:row>24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CxnSpPr/>
      </xdr:nvCxnSpPr>
      <xdr:spPr>
        <a:xfrm>
          <a:off x="1943100" y="6238875"/>
          <a:ext cx="417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144780</xdr:rowOff>
    </xdr:from>
    <xdr:to>
      <xdr:col>17</xdr:col>
      <xdr:colOff>358140</xdr:colOff>
      <xdr:row>13</xdr:row>
      <xdr:rowOff>220980</xdr:rowOff>
    </xdr:to>
    <xdr:graphicFrame macro="">
      <xdr:nvGraphicFramePr>
        <xdr:cNvPr id="2738751" name="แผนภูมิ 3">
          <a:extLst>
            <a:ext uri="{FF2B5EF4-FFF2-40B4-BE49-F238E27FC236}">
              <a16:creationId xmlns:a16="http://schemas.microsoft.com/office/drawing/2014/main" id="{00000000-0008-0000-3400-00003FCA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51</xdr:row>
      <xdr:rowOff>180975</xdr:rowOff>
    </xdr:from>
    <xdr:to>
      <xdr:col>6</xdr:col>
      <xdr:colOff>0</xdr:colOff>
      <xdr:row>51</xdr:row>
      <xdr:rowOff>182563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251460</xdr:rowOff>
    </xdr:from>
    <xdr:to>
      <xdr:col>22</xdr:col>
      <xdr:colOff>205740</xdr:colOff>
      <xdr:row>39</xdr:row>
      <xdr:rowOff>60960</xdr:rowOff>
    </xdr:to>
    <xdr:graphicFrame macro="">
      <xdr:nvGraphicFramePr>
        <xdr:cNvPr id="6155920" name="แผนภูมิ 7">
          <a:extLst>
            <a:ext uri="{FF2B5EF4-FFF2-40B4-BE49-F238E27FC236}">
              <a16:creationId xmlns:a16="http://schemas.microsoft.com/office/drawing/2014/main" id="{00000000-0008-0000-3500-000090EE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</xdr:colOff>
      <xdr:row>12</xdr:row>
      <xdr:rowOff>182880</xdr:rowOff>
    </xdr:from>
    <xdr:to>
      <xdr:col>12</xdr:col>
      <xdr:colOff>838200</xdr:colOff>
      <xdr:row>24</xdr:row>
      <xdr:rowOff>15240</xdr:rowOff>
    </xdr:to>
    <xdr:graphicFrame macro="">
      <xdr:nvGraphicFramePr>
        <xdr:cNvPr id="5715475" name="แผนภูมิ 7">
          <a:extLst>
            <a:ext uri="{FF2B5EF4-FFF2-40B4-BE49-F238E27FC236}">
              <a16:creationId xmlns:a16="http://schemas.microsoft.com/office/drawing/2014/main" id="{00000000-0008-0000-3600-000013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220980</xdr:colOff>
      <xdr:row>3</xdr:row>
      <xdr:rowOff>15240</xdr:rowOff>
    </xdr:from>
    <xdr:to>
      <xdr:col>21</xdr:col>
      <xdr:colOff>350520</xdr:colOff>
      <xdr:row>17</xdr:row>
      <xdr:rowOff>99060</xdr:rowOff>
    </xdr:to>
    <xdr:graphicFrame macro="">
      <xdr:nvGraphicFramePr>
        <xdr:cNvPr id="5715476" name="แผนภูมิ 1">
          <a:extLst>
            <a:ext uri="{FF2B5EF4-FFF2-40B4-BE49-F238E27FC236}">
              <a16:creationId xmlns:a16="http://schemas.microsoft.com/office/drawing/2014/main" id="{00000000-0008-0000-3600-000014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220980</xdr:colOff>
      <xdr:row>18</xdr:row>
      <xdr:rowOff>167640</xdr:rowOff>
    </xdr:from>
    <xdr:to>
      <xdr:col>21</xdr:col>
      <xdr:colOff>350520</xdr:colOff>
      <xdr:row>29</xdr:row>
      <xdr:rowOff>243840</xdr:rowOff>
    </xdr:to>
    <xdr:graphicFrame macro="">
      <xdr:nvGraphicFramePr>
        <xdr:cNvPr id="5715477" name="แผนภูมิ 1">
          <a:extLst>
            <a:ext uri="{FF2B5EF4-FFF2-40B4-BE49-F238E27FC236}">
              <a16:creationId xmlns:a16="http://schemas.microsoft.com/office/drawing/2014/main" id="{00000000-0008-0000-3600-000015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373380</xdr:colOff>
      <xdr:row>6</xdr:row>
      <xdr:rowOff>91440</xdr:rowOff>
    </xdr:from>
    <xdr:to>
      <xdr:col>3</xdr:col>
      <xdr:colOff>548640</xdr:colOff>
      <xdr:row>6</xdr:row>
      <xdr:rowOff>243840</xdr:rowOff>
    </xdr:to>
    <xdr:cxnSp macro="">
      <xdr:nvCxnSpPr>
        <xdr:cNvPr id="7" name="ตัวเชื่อมต่อตรง 6"/>
        <xdr:cNvCxnSpPr/>
      </xdr:nvCxnSpPr>
      <xdr:spPr>
        <a:xfrm flipV="1">
          <a:off x="5455920" y="153924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7</xdr:row>
      <xdr:rowOff>91440</xdr:rowOff>
    </xdr:from>
    <xdr:to>
      <xdr:col>3</xdr:col>
      <xdr:colOff>548640</xdr:colOff>
      <xdr:row>7</xdr:row>
      <xdr:rowOff>243840</xdr:rowOff>
    </xdr:to>
    <xdr:cxnSp macro="">
      <xdr:nvCxnSpPr>
        <xdr:cNvPr id="8" name="ตัวเชื่อมต่อตรง 7"/>
        <xdr:cNvCxnSpPr/>
      </xdr:nvCxnSpPr>
      <xdr:spPr>
        <a:xfrm flipV="1">
          <a:off x="5455920" y="153924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8</xdr:row>
      <xdr:rowOff>91440</xdr:rowOff>
    </xdr:from>
    <xdr:to>
      <xdr:col>3</xdr:col>
      <xdr:colOff>548640</xdr:colOff>
      <xdr:row>8</xdr:row>
      <xdr:rowOff>243840</xdr:rowOff>
    </xdr:to>
    <xdr:cxnSp macro="">
      <xdr:nvCxnSpPr>
        <xdr:cNvPr id="9" name="ตัวเชื่อมต่อตรง 8"/>
        <xdr:cNvCxnSpPr/>
      </xdr:nvCxnSpPr>
      <xdr:spPr>
        <a:xfrm flipV="1">
          <a:off x="5455920" y="153924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9</xdr:row>
      <xdr:rowOff>91440</xdr:rowOff>
    </xdr:from>
    <xdr:to>
      <xdr:col>3</xdr:col>
      <xdr:colOff>548640</xdr:colOff>
      <xdr:row>9</xdr:row>
      <xdr:rowOff>243840</xdr:rowOff>
    </xdr:to>
    <xdr:cxnSp macro="">
      <xdr:nvCxnSpPr>
        <xdr:cNvPr id="10" name="ตัวเชื่อมต่อตรง 9"/>
        <xdr:cNvCxnSpPr/>
      </xdr:nvCxnSpPr>
      <xdr:spPr>
        <a:xfrm flipV="1">
          <a:off x="5455920" y="153924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17</xdr:row>
      <xdr:rowOff>91440</xdr:rowOff>
    </xdr:from>
    <xdr:to>
      <xdr:col>3</xdr:col>
      <xdr:colOff>548640</xdr:colOff>
      <xdr:row>17</xdr:row>
      <xdr:rowOff>243840</xdr:rowOff>
    </xdr:to>
    <xdr:cxnSp macro="">
      <xdr:nvCxnSpPr>
        <xdr:cNvPr id="15" name="ตัวเชื่อมต่อตรง 14"/>
        <xdr:cNvCxnSpPr/>
      </xdr:nvCxnSpPr>
      <xdr:spPr>
        <a:xfrm flipV="1">
          <a:off x="4572000" y="153924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18</xdr:row>
      <xdr:rowOff>91440</xdr:rowOff>
    </xdr:from>
    <xdr:to>
      <xdr:col>3</xdr:col>
      <xdr:colOff>548640</xdr:colOff>
      <xdr:row>18</xdr:row>
      <xdr:rowOff>243840</xdr:rowOff>
    </xdr:to>
    <xdr:cxnSp macro="">
      <xdr:nvCxnSpPr>
        <xdr:cNvPr id="16" name="ตัวเชื่อมต่อตรง 15"/>
        <xdr:cNvCxnSpPr/>
      </xdr:nvCxnSpPr>
      <xdr:spPr>
        <a:xfrm flipV="1">
          <a:off x="4572000" y="183642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19</xdr:row>
      <xdr:rowOff>91440</xdr:rowOff>
    </xdr:from>
    <xdr:to>
      <xdr:col>3</xdr:col>
      <xdr:colOff>548640</xdr:colOff>
      <xdr:row>19</xdr:row>
      <xdr:rowOff>243840</xdr:rowOff>
    </xdr:to>
    <xdr:cxnSp macro="">
      <xdr:nvCxnSpPr>
        <xdr:cNvPr id="17" name="ตัวเชื่อมต่อตรง 16"/>
        <xdr:cNvCxnSpPr/>
      </xdr:nvCxnSpPr>
      <xdr:spPr>
        <a:xfrm flipV="1">
          <a:off x="4572000" y="213360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373380</xdr:colOff>
      <xdr:row>20</xdr:row>
      <xdr:rowOff>91440</xdr:rowOff>
    </xdr:from>
    <xdr:to>
      <xdr:col>3</xdr:col>
      <xdr:colOff>548640</xdr:colOff>
      <xdr:row>20</xdr:row>
      <xdr:rowOff>243840</xdr:rowOff>
    </xdr:to>
    <xdr:cxnSp macro="">
      <xdr:nvCxnSpPr>
        <xdr:cNvPr id="18" name="ตัวเชื่อมต่อตรง 17"/>
        <xdr:cNvCxnSpPr/>
      </xdr:nvCxnSpPr>
      <xdr:spPr>
        <a:xfrm flipV="1">
          <a:off x="4572000" y="2430780"/>
          <a:ext cx="17526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4</xdr:row>
      <xdr:rowOff>0</xdr:rowOff>
    </xdr:from>
    <xdr:to>
      <xdr:col>4</xdr:col>
      <xdr:colOff>419100</xdr:colOff>
      <xdr:row>4</xdr:row>
      <xdr:rowOff>0</xdr:rowOff>
    </xdr:to>
    <xdr:sp macro="" textlink="">
      <xdr:nvSpPr>
        <xdr:cNvPr id="6112662" name="Rectangle 270">
          <a:extLst>
            <a:ext uri="{FF2B5EF4-FFF2-40B4-BE49-F238E27FC236}">
              <a16:creationId xmlns:a16="http://schemas.microsoft.com/office/drawing/2014/main" id="{00000000-0008-0000-3700-000096455D00}"/>
            </a:ext>
          </a:extLst>
        </xdr:cNvPr>
        <xdr:cNvSpPr>
          <a:spLocks noChangeArrowheads="1"/>
        </xdr:cNvSpPr>
      </xdr:nvSpPr>
      <xdr:spPr bwMode="auto">
        <a:xfrm>
          <a:off x="990600" y="998220"/>
          <a:ext cx="2171700" cy="0"/>
        </a:xfrm>
        <a:prstGeom prst="rect">
          <a:avLst/>
        </a:prstGeom>
        <a:solidFill>
          <a:srgbClr val="FFFF00">
            <a:alpha val="3098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21970</xdr:colOff>
      <xdr:row>5</xdr:row>
      <xdr:rowOff>38100</xdr:rowOff>
    </xdr:from>
    <xdr:to>
      <xdr:col>8</xdr:col>
      <xdr:colOff>617220</xdr:colOff>
      <xdr:row>30</xdr:row>
      <xdr:rowOff>228600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70" y="1386840"/>
          <a:ext cx="6081650" cy="80010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33</xdr:row>
      <xdr:rowOff>76200</xdr:rowOff>
    </xdr:from>
    <xdr:to>
      <xdr:col>8</xdr:col>
      <xdr:colOff>609599</xdr:colOff>
      <xdr:row>62</xdr:row>
      <xdr:rowOff>259080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0142220"/>
          <a:ext cx="6050279" cy="912876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65</xdr:row>
      <xdr:rowOff>38100</xdr:rowOff>
    </xdr:from>
    <xdr:to>
      <xdr:col>8</xdr:col>
      <xdr:colOff>609600</xdr:colOff>
      <xdr:row>93</xdr:row>
      <xdr:rowOff>266700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9956780"/>
          <a:ext cx="6088380" cy="89763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96</xdr:row>
      <xdr:rowOff>45720</xdr:rowOff>
    </xdr:from>
    <xdr:to>
      <xdr:col>8</xdr:col>
      <xdr:colOff>647700</xdr:colOff>
      <xdr:row>124</xdr:row>
      <xdr:rowOff>259080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29649420"/>
          <a:ext cx="6088380" cy="896112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127</xdr:row>
      <xdr:rowOff>53340</xdr:rowOff>
    </xdr:from>
    <xdr:to>
      <xdr:col>8</xdr:col>
      <xdr:colOff>624840</xdr:colOff>
      <xdr:row>155</xdr:row>
      <xdr:rowOff>266700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9342060"/>
          <a:ext cx="6073140" cy="896112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</xdr:row>
          <xdr:rowOff>22860</xdr:rowOff>
        </xdr:from>
        <xdr:to>
          <xdr:col>2</xdr:col>
          <xdr:colOff>647700</xdr:colOff>
          <xdr:row>5</xdr:row>
          <xdr:rowOff>45720</xdr:rowOff>
        </xdr:to>
        <xdr:sp macro="" textlink="">
          <xdr:nvSpPr>
            <xdr:cNvPr id="1377330" name="Check Box 50" hidden="1">
              <a:extLst>
                <a:ext uri="{63B3BB69-23CF-44E3-9099-C40C66FF867C}">
                  <a14:compatExt spid="_x0000_s1377330"/>
                </a:ext>
                <a:ext uri="{FF2B5EF4-FFF2-40B4-BE49-F238E27FC236}">
                  <a16:creationId xmlns:a16="http://schemas.microsoft.com/office/drawing/2014/main" id="{00000000-0008-0000-3800-000032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373380</xdr:colOff>
          <xdr:row>4</xdr:row>
          <xdr:rowOff>45720</xdr:rowOff>
        </xdr:from>
        <xdr:to>
          <xdr:col>6</xdr:col>
          <xdr:colOff>678180</xdr:colOff>
          <xdr:row>5</xdr:row>
          <xdr:rowOff>83820</xdr:rowOff>
        </xdr:to>
        <xdr:sp macro="" textlink="">
          <xdr:nvSpPr>
            <xdr:cNvPr id="1377331" name="Check Box 51" hidden="1">
              <a:extLst>
                <a:ext uri="{63B3BB69-23CF-44E3-9099-C40C66FF867C}">
                  <a14:compatExt spid="_x0000_s1377331"/>
                </a:ext>
                <a:ext uri="{FF2B5EF4-FFF2-40B4-BE49-F238E27FC236}">
                  <a16:creationId xmlns:a16="http://schemas.microsoft.com/office/drawing/2014/main" id="{00000000-0008-0000-3800-000033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</xdr:row>
          <xdr:rowOff>45720</xdr:rowOff>
        </xdr:from>
        <xdr:to>
          <xdr:col>7</xdr:col>
          <xdr:colOff>0</xdr:colOff>
          <xdr:row>10</xdr:row>
          <xdr:rowOff>83820</xdr:rowOff>
        </xdr:to>
        <xdr:sp macro="" textlink="">
          <xdr:nvSpPr>
            <xdr:cNvPr id="1377332" name="Check Box 52" hidden="1">
              <a:extLst>
                <a:ext uri="{63B3BB69-23CF-44E3-9099-C40C66FF867C}">
                  <a14:compatExt spid="_x0000_s1377332"/>
                </a:ext>
                <a:ext uri="{FF2B5EF4-FFF2-40B4-BE49-F238E27FC236}">
                  <a16:creationId xmlns:a16="http://schemas.microsoft.com/office/drawing/2014/main" id="{00000000-0008-0000-3800-000034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9</xdr:row>
          <xdr:rowOff>60960</xdr:rowOff>
        </xdr:from>
        <xdr:to>
          <xdr:col>2</xdr:col>
          <xdr:colOff>647700</xdr:colOff>
          <xdr:row>10</xdr:row>
          <xdr:rowOff>83820</xdr:rowOff>
        </xdr:to>
        <xdr:sp macro="" textlink="">
          <xdr:nvSpPr>
            <xdr:cNvPr id="1377333" name="Check Box 53" hidden="1">
              <a:extLst>
                <a:ext uri="{63B3BB69-23CF-44E3-9099-C40C66FF867C}">
                  <a14:compatExt spid="_x0000_s1377333"/>
                </a:ext>
                <a:ext uri="{FF2B5EF4-FFF2-40B4-BE49-F238E27FC236}">
                  <a16:creationId xmlns:a16="http://schemas.microsoft.com/office/drawing/2014/main" id="{00000000-0008-0000-3800-000035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38100</xdr:rowOff>
        </xdr:to>
        <xdr:sp macro="" textlink="">
          <xdr:nvSpPr>
            <xdr:cNvPr id="1377334" name="Check Box 54" hidden="1">
              <a:extLst>
                <a:ext uri="{63B3BB69-23CF-44E3-9099-C40C66FF867C}">
                  <a14:compatExt spid="_x0000_s1377334"/>
                </a:ext>
                <a:ext uri="{FF2B5EF4-FFF2-40B4-BE49-F238E27FC236}">
                  <a16:creationId xmlns:a16="http://schemas.microsoft.com/office/drawing/2014/main" id="{00000000-0008-0000-3800-000036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11</xdr:row>
          <xdr:rowOff>60960</xdr:rowOff>
        </xdr:from>
        <xdr:to>
          <xdr:col>2</xdr:col>
          <xdr:colOff>647700</xdr:colOff>
          <xdr:row>12</xdr:row>
          <xdr:rowOff>83820</xdr:rowOff>
        </xdr:to>
        <xdr:sp macro="" textlink="">
          <xdr:nvSpPr>
            <xdr:cNvPr id="1377335" name="Check Box 55" hidden="1">
              <a:extLst>
                <a:ext uri="{63B3BB69-23CF-44E3-9099-C40C66FF867C}">
                  <a14:compatExt spid="_x0000_s1377335"/>
                </a:ext>
                <a:ext uri="{FF2B5EF4-FFF2-40B4-BE49-F238E27FC236}">
                  <a16:creationId xmlns:a16="http://schemas.microsoft.com/office/drawing/2014/main" id="{00000000-0008-0000-3800-000037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11</xdr:row>
          <xdr:rowOff>45720</xdr:rowOff>
        </xdr:from>
        <xdr:to>
          <xdr:col>7</xdr:col>
          <xdr:colOff>0</xdr:colOff>
          <xdr:row>12</xdr:row>
          <xdr:rowOff>83820</xdr:rowOff>
        </xdr:to>
        <xdr:sp macro="" textlink="">
          <xdr:nvSpPr>
            <xdr:cNvPr id="1377336" name="Check Box 56" hidden="1">
              <a:extLst>
                <a:ext uri="{63B3BB69-23CF-44E3-9099-C40C66FF867C}">
                  <a14:compatExt spid="_x0000_s1377336"/>
                </a:ext>
                <a:ext uri="{FF2B5EF4-FFF2-40B4-BE49-F238E27FC236}">
                  <a16:creationId xmlns:a16="http://schemas.microsoft.com/office/drawing/2014/main" id="{00000000-0008-0000-3800-000038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14</xdr:row>
          <xdr:rowOff>274320</xdr:rowOff>
        </xdr:from>
        <xdr:to>
          <xdr:col>2</xdr:col>
          <xdr:colOff>670560</xdr:colOff>
          <xdr:row>16</xdr:row>
          <xdr:rowOff>38100</xdr:rowOff>
        </xdr:to>
        <xdr:sp macro="" textlink="">
          <xdr:nvSpPr>
            <xdr:cNvPr id="1377337" name="Check Box 57" hidden="1">
              <a:extLst>
                <a:ext uri="{63B3BB69-23CF-44E3-9099-C40C66FF867C}">
                  <a14:compatExt spid="_x0000_s1377337"/>
                </a:ext>
                <a:ext uri="{FF2B5EF4-FFF2-40B4-BE49-F238E27FC236}">
                  <a16:creationId xmlns:a16="http://schemas.microsoft.com/office/drawing/2014/main" id="{00000000-0008-0000-3800-000039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38100</xdr:rowOff>
        </xdr:to>
        <xdr:sp macro="" textlink="">
          <xdr:nvSpPr>
            <xdr:cNvPr id="1377338" name="Check Box 58" hidden="1">
              <a:extLst>
                <a:ext uri="{63B3BB69-23CF-44E3-9099-C40C66FF867C}">
                  <a14:compatExt spid="_x0000_s1377338"/>
                </a:ext>
                <a:ext uri="{FF2B5EF4-FFF2-40B4-BE49-F238E27FC236}">
                  <a16:creationId xmlns:a16="http://schemas.microsoft.com/office/drawing/2014/main" id="{00000000-0008-0000-3800-00003A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76200</xdr:colOff>
      <xdr:row>46</xdr:row>
      <xdr:rowOff>60961</xdr:rowOff>
    </xdr:from>
    <xdr:to>
      <xdr:col>8</xdr:col>
      <xdr:colOff>643890</xdr:colOff>
      <xdr:row>57</xdr:row>
      <xdr:rowOff>251461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" y="13883641"/>
          <a:ext cx="5368290" cy="3627120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17</xdr:row>
      <xdr:rowOff>22860</xdr:rowOff>
    </xdr:from>
    <xdr:to>
      <xdr:col>7</xdr:col>
      <xdr:colOff>441959</xdr:colOff>
      <xdr:row>28</xdr:row>
      <xdr:rowOff>297180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6360" y="5074920"/>
          <a:ext cx="3627119" cy="371094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31</xdr:row>
      <xdr:rowOff>52106</xdr:rowOff>
    </xdr:from>
    <xdr:to>
      <xdr:col>8</xdr:col>
      <xdr:colOff>632460</xdr:colOff>
      <xdr:row>37</xdr:row>
      <xdr:rowOff>38100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9447566"/>
          <a:ext cx="5372100" cy="1860514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37</xdr:row>
      <xdr:rowOff>20004</xdr:rowOff>
    </xdr:from>
    <xdr:to>
      <xdr:col>8</xdr:col>
      <xdr:colOff>609600</xdr:colOff>
      <xdr:row>42</xdr:row>
      <xdr:rowOff>236220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1289984"/>
          <a:ext cx="5349240" cy="1778316"/>
        </a:xfrm>
        <a:prstGeom prst="rect">
          <a:avLst/>
        </a:prstGeom>
      </xdr:spPr>
    </xdr:pic>
    <xdr:clientData/>
  </xdr:twoCellAnchor>
  <xdr:twoCellAnchor editAs="oneCell">
    <xdr:from>
      <xdr:col>1</xdr:col>
      <xdr:colOff>64206</xdr:colOff>
      <xdr:row>80</xdr:row>
      <xdr:rowOff>60960</xdr:rowOff>
    </xdr:from>
    <xdr:to>
      <xdr:col>8</xdr:col>
      <xdr:colOff>640080</xdr:colOff>
      <xdr:row>93</xdr:row>
      <xdr:rowOff>228600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26" y="23225760"/>
          <a:ext cx="5376474" cy="3634740"/>
        </a:xfrm>
        <a:prstGeom prst="rect">
          <a:avLst/>
        </a:prstGeom>
      </xdr:spPr>
    </xdr:pic>
    <xdr:clientData/>
  </xdr:twoCellAnchor>
  <xdr:twoCellAnchor editAs="oneCell">
    <xdr:from>
      <xdr:col>1</xdr:col>
      <xdr:colOff>15185</xdr:colOff>
      <xdr:row>63</xdr:row>
      <xdr:rowOff>15240</xdr:rowOff>
    </xdr:from>
    <xdr:to>
      <xdr:col>5</xdr:col>
      <xdr:colOff>182881</xdr:colOff>
      <xdr:row>70</xdr:row>
      <xdr:rowOff>68580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05" y="18783300"/>
          <a:ext cx="2910896" cy="1920240"/>
        </a:xfrm>
        <a:prstGeom prst="rect">
          <a:avLst/>
        </a:prstGeom>
      </xdr:spPr>
    </xdr:pic>
    <xdr:clientData/>
  </xdr:twoCellAnchor>
  <xdr:twoCellAnchor editAs="oneCell">
    <xdr:from>
      <xdr:col>5</xdr:col>
      <xdr:colOff>164696</xdr:colOff>
      <xdr:row>63</xdr:row>
      <xdr:rowOff>15240</xdr:rowOff>
    </xdr:from>
    <xdr:to>
      <xdr:col>8</xdr:col>
      <xdr:colOff>670560</xdr:colOff>
      <xdr:row>70</xdr:row>
      <xdr:rowOff>68580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4616" y="18783300"/>
          <a:ext cx="2563264" cy="192024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69</xdr:row>
      <xdr:rowOff>250717</xdr:rowOff>
    </xdr:from>
    <xdr:to>
      <xdr:col>5</xdr:col>
      <xdr:colOff>167640</xdr:colOff>
      <xdr:row>76</xdr:row>
      <xdr:rowOff>251461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" y="20618977"/>
          <a:ext cx="2887980" cy="1867644"/>
        </a:xfrm>
        <a:prstGeom prst="rect">
          <a:avLst/>
        </a:prstGeom>
      </xdr:spPr>
    </xdr:pic>
    <xdr:clientData/>
  </xdr:twoCellAnchor>
  <xdr:twoCellAnchor editAs="oneCell">
    <xdr:from>
      <xdr:col>5</xdr:col>
      <xdr:colOff>167640</xdr:colOff>
      <xdr:row>69</xdr:row>
      <xdr:rowOff>248010</xdr:rowOff>
    </xdr:from>
    <xdr:to>
      <xdr:col>8</xdr:col>
      <xdr:colOff>678180</xdr:colOff>
      <xdr:row>76</xdr:row>
      <xdr:rowOff>243840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7560" y="20616270"/>
          <a:ext cx="2567940" cy="186273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38100</xdr:rowOff>
    </xdr:from>
    <xdr:to>
      <xdr:col>6</xdr:col>
      <xdr:colOff>2141220</xdr:colOff>
      <xdr:row>48</xdr:row>
      <xdr:rowOff>182880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1049000" cy="668274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CxnSpPr/>
      </xdr:nvCxnSpPr>
      <xdr:spPr>
        <a:xfrm flipV="1">
          <a:off x="5638800" y="208788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CxnSpPr/>
      </xdr:nvCxnSpPr>
      <xdr:spPr>
        <a:xfrm flipV="1">
          <a:off x="6576060" y="204216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CxnSpPr/>
      </xdr:nvCxnSpPr>
      <xdr:spPr>
        <a:xfrm flipV="1">
          <a:off x="563880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CxnSpPr/>
      </xdr:nvCxnSpPr>
      <xdr:spPr>
        <a:xfrm flipV="1">
          <a:off x="657606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11" name="ตัวเชื่อมต่อตรง 3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CxnSpPr/>
      </xdr:nvCxnSpPr>
      <xdr:spPr>
        <a:xfrm flipV="1">
          <a:off x="563880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2" name="ตัวเชื่อมต่อตรง 30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4" name="ตัวเชื่อมต่อตรง 5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26</xdr:row>
      <xdr:rowOff>144780</xdr:rowOff>
    </xdr:from>
    <xdr:to>
      <xdr:col>8</xdr:col>
      <xdr:colOff>670560</xdr:colOff>
      <xdr:row>55</xdr:row>
      <xdr:rowOff>198120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"/>
          <a:ext cx="11170920" cy="734568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1676400</xdr:colOff>
      <xdr:row>43</xdr:row>
      <xdr:rowOff>211797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81160" cy="5743917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68580</xdr:rowOff>
    </xdr:from>
    <xdr:to>
      <xdr:col>8</xdr:col>
      <xdr:colOff>594360</xdr:colOff>
      <xdr:row>42</xdr:row>
      <xdr:rowOff>137160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74320"/>
          <a:ext cx="6004560" cy="787908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271</xdr:row>
      <xdr:rowOff>22860</xdr:rowOff>
    </xdr:from>
    <xdr:to>
      <xdr:col>8</xdr:col>
      <xdr:colOff>632460</xdr:colOff>
      <xdr:row>311</xdr:row>
      <xdr:rowOff>160020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26753820"/>
          <a:ext cx="6027420" cy="775716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136</xdr:row>
      <xdr:rowOff>68580</xdr:rowOff>
    </xdr:from>
    <xdr:to>
      <xdr:col>8</xdr:col>
      <xdr:colOff>647699</xdr:colOff>
      <xdr:row>150</xdr:row>
      <xdr:rowOff>144780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7929860"/>
          <a:ext cx="6057899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75210</xdr:colOff>
      <xdr:row>150</xdr:row>
      <xdr:rowOff>152400</xdr:rowOff>
    </xdr:from>
    <xdr:to>
      <xdr:col>8</xdr:col>
      <xdr:colOff>647700</xdr:colOff>
      <xdr:row>166</xdr:row>
      <xdr:rowOff>15240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10" y="20680680"/>
          <a:ext cx="6058890" cy="291084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166</xdr:row>
      <xdr:rowOff>14230</xdr:rowOff>
    </xdr:from>
    <xdr:to>
      <xdr:col>8</xdr:col>
      <xdr:colOff>647700</xdr:colOff>
      <xdr:row>177</xdr:row>
      <xdr:rowOff>167640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3590510"/>
          <a:ext cx="6050280" cy="224891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406</xdr:row>
      <xdr:rowOff>58172</xdr:rowOff>
    </xdr:from>
    <xdr:to>
      <xdr:col>8</xdr:col>
      <xdr:colOff>624840</xdr:colOff>
      <xdr:row>420</xdr:row>
      <xdr:rowOff>22860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401232"/>
          <a:ext cx="6073140" cy="2631688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420</xdr:row>
      <xdr:rowOff>7620</xdr:rowOff>
    </xdr:from>
    <xdr:to>
      <xdr:col>8</xdr:col>
      <xdr:colOff>624538</xdr:colOff>
      <xdr:row>431</xdr:row>
      <xdr:rowOff>152400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50017680"/>
          <a:ext cx="6057598" cy="224028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391</xdr:row>
      <xdr:rowOff>46318</xdr:rowOff>
    </xdr:from>
    <xdr:to>
      <xdr:col>8</xdr:col>
      <xdr:colOff>624840</xdr:colOff>
      <xdr:row>406</xdr:row>
      <xdr:rowOff>83820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44531878"/>
          <a:ext cx="6065520" cy="289500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91</xdr:row>
      <xdr:rowOff>38100</xdr:rowOff>
    </xdr:from>
    <xdr:to>
      <xdr:col>8</xdr:col>
      <xdr:colOff>662941</xdr:colOff>
      <xdr:row>122</xdr:row>
      <xdr:rowOff>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113520"/>
          <a:ext cx="6149340" cy="58674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117</xdr:row>
      <xdr:rowOff>152401</xdr:rowOff>
    </xdr:from>
    <xdr:to>
      <xdr:col>8</xdr:col>
      <xdr:colOff>678180</xdr:colOff>
      <xdr:row>131</xdr:row>
      <xdr:rowOff>60961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14180821"/>
          <a:ext cx="6156960" cy="257556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346</xdr:row>
      <xdr:rowOff>30480</xdr:rowOff>
    </xdr:from>
    <xdr:to>
      <xdr:col>8</xdr:col>
      <xdr:colOff>594360</xdr:colOff>
      <xdr:row>386</xdr:row>
      <xdr:rowOff>106680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5638740"/>
          <a:ext cx="6065520" cy="76962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316</xdr:row>
      <xdr:rowOff>38100</xdr:rowOff>
    </xdr:from>
    <xdr:to>
      <xdr:col>8</xdr:col>
      <xdr:colOff>609600</xdr:colOff>
      <xdr:row>342</xdr:row>
      <xdr:rowOff>213360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5684460"/>
          <a:ext cx="5943600" cy="790194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251460</xdr:colOff>
      <xdr:row>4</xdr:row>
      <xdr:rowOff>60960</xdr:rowOff>
    </xdr:from>
    <xdr:to>
      <xdr:col>1</xdr:col>
      <xdr:colOff>609600</xdr:colOff>
      <xdr:row>4</xdr:row>
      <xdr:rowOff>213360</xdr:rowOff>
    </xdr:to>
    <xdr:cxnSp macro="">
      <xdr:nvCxnSpPr>
        <xdr:cNvPr id="3" name="ตัวเชื่อมต่อตรง 2"/>
        <xdr:cNvCxnSpPr/>
      </xdr:nvCxnSpPr>
      <xdr:spPr>
        <a:xfrm flipV="1">
          <a:off x="3147060" y="108966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205740</xdr:colOff>
      <xdr:row>5</xdr:row>
      <xdr:rowOff>76200</xdr:rowOff>
    </xdr:from>
    <xdr:to>
      <xdr:col>1</xdr:col>
      <xdr:colOff>563880</xdr:colOff>
      <xdr:row>5</xdr:row>
      <xdr:rowOff>228600</xdr:rowOff>
    </xdr:to>
    <xdr:cxnSp macro="">
      <xdr:nvCxnSpPr>
        <xdr:cNvPr id="4" name="ตัวเชื่อมต่อตรง 3"/>
        <xdr:cNvCxnSpPr/>
      </xdr:nvCxnSpPr>
      <xdr:spPr>
        <a:xfrm flipV="1">
          <a:off x="3101340" y="140208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175260</xdr:colOff>
      <xdr:row>6</xdr:row>
      <xdr:rowOff>68580</xdr:rowOff>
    </xdr:from>
    <xdr:to>
      <xdr:col>1</xdr:col>
      <xdr:colOff>533400</xdr:colOff>
      <xdr:row>6</xdr:row>
      <xdr:rowOff>220980</xdr:rowOff>
    </xdr:to>
    <xdr:cxnSp macro="">
      <xdr:nvCxnSpPr>
        <xdr:cNvPr id="5" name="ตัวเชื่อมต่อตรง 4"/>
        <xdr:cNvCxnSpPr/>
      </xdr:nvCxnSpPr>
      <xdr:spPr>
        <a:xfrm flipV="1">
          <a:off x="3070860" y="169164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175260</xdr:colOff>
      <xdr:row>7</xdr:row>
      <xdr:rowOff>99060</xdr:rowOff>
    </xdr:from>
    <xdr:to>
      <xdr:col>1</xdr:col>
      <xdr:colOff>533400</xdr:colOff>
      <xdr:row>7</xdr:row>
      <xdr:rowOff>251460</xdr:rowOff>
    </xdr:to>
    <xdr:cxnSp macro="">
      <xdr:nvCxnSpPr>
        <xdr:cNvPr id="6" name="ตัวเชื่อมต่อตรง 5"/>
        <xdr:cNvCxnSpPr/>
      </xdr:nvCxnSpPr>
      <xdr:spPr>
        <a:xfrm flipV="1">
          <a:off x="3070860" y="201930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129540</xdr:colOff>
      <xdr:row>8</xdr:row>
      <xdr:rowOff>68580</xdr:rowOff>
    </xdr:from>
    <xdr:to>
      <xdr:col>1</xdr:col>
      <xdr:colOff>487680</xdr:colOff>
      <xdr:row>8</xdr:row>
      <xdr:rowOff>220980</xdr:rowOff>
    </xdr:to>
    <xdr:cxnSp macro="">
      <xdr:nvCxnSpPr>
        <xdr:cNvPr id="7" name="ตัวเชื่อมต่อตรง 6"/>
        <xdr:cNvCxnSpPr/>
      </xdr:nvCxnSpPr>
      <xdr:spPr>
        <a:xfrm flipV="1">
          <a:off x="3025140" y="228600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175260</xdr:colOff>
      <xdr:row>9</xdr:row>
      <xdr:rowOff>289560</xdr:rowOff>
    </xdr:from>
    <xdr:to>
      <xdr:col>1</xdr:col>
      <xdr:colOff>533400</xdr:colOff>
      <xdr:row>9</xdr:row>
      <xdr:rowOff>441960</xdr:rowOff>
    </xdr:to>
    <xdr:cxnSp macro="">
      <xdr:nvCxnSpPr>
        <xdr:cNvPr id="8" name="ตัวเชื่อมต่อตรง 7"/>
        <xdr:cNvCxnSpPr/>
      </xdr:nvCxnSpPr>
      <xdr:spPr>
        <a:xfrm flipV="1">
          <a:off x="3070860" y="280416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10</xdr:row>
      <xdr:rowOff>53340</xdr:rowOff>
    </xdr:from>
    <xdr:to>
      <xdr:col>1</xdr:col>
      <xdr:colOff>548640</xdr:colOff>
      <xdr:row>10</xdr:row>
      <xdr:rowOff>205740</xdr:rowOff>
    </xdr:to>
    <xdr:cxnSp macro="">
      <xdr:nvCxnSpPr>
        <xdr:cNvPr id="9" name="ตัวเชื่อมต่อตรง 8"/>
        <xdr:cNvCxnSpPr/>
      </xdr:nvCxnSpPr>
      <xdr:spPr>
        <a:xfrm flipV="1">
          <a:off x="3086100" y="3322320"/>
          <a:ext cx="358140" cy="152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45720</xdr:rowOff>
        </xdr:to>
        <xdr:sp macro="" textlink="">
          <xdr:nvSpPr>
            <xdr:cNvPr id="90166" name="Check Box 54" hidden="1">
              <a:extLst>
                <a:ext uri="{63B3BB69-23CF-44E3-9099-C40C66FF867C}">
                  <a14:compatExt spid="_x0000_s90166"/>
                </a:ext>
                <a:ext uri="{FF2B5EF4-FFF2-40B4-BE49-F238E27FC236}">
                  <a16:creationId xmlns:a16="http://schemas.microsoft.com/office/drawing/2014/main" id="{00000000-0008-0000-3F00-000036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83820</xdr:rowOff>
        </xdr:to>
        <xdr:sp macro="" textlink="">
          <xdr:nvSpPr>
            <xdr:cNvPr id="90167" name="Check Box 55" hidden="1">
              <a:extLst>
                <a:ext uri="{63B3BB69-23CF-44E3-9099-C40C66FF867C}">
                  <a14:compatExt spid="_x0000_s90167"/>
                </a:ext>
                <a:ext uri="{FF2B5EF4-FFF2-40B4-BE49-F238E27FC236}">
                  <a16:creationId xmlns:a16="http://schemas.microsoft.com/office/drawing/2014/main" id="{00000000-0008-0000-3F00-000037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83820</xdr:rowOff>
        </xdr:to>
        <xdr:sp macro="" textlink="">
          <xdr:nvSpPr>
            <xdr:cNvPr id="90168" name="Check Box 56" hidden="1">
              <a:extLst>
                <a:ext uri="{63B3BB69-23CF-44E3-9099-C40C66FF867C}">
                  <a14:compatExt spid="_x0000_s90168"/>
                </a:ext>
                <a:ext uri="{FF2B5EF4-FFF2-40B4-BE49-F238E27FC236}">
                  <a16:creationId xmlns:a16="http://schemas.microsoft.com/office/drawing/2014/main" id="{00000000-0008-0000-3F00-000038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83820</xdr:rowOff>
        </xdr:to>
        <xdr:sp macro="" textlink="">
          <xdr:nvSpPr>
            <xdr:cNvPr id="90169" name="Check Box 57" hidden="1">
              <a:extLst>
                <a:ext uri="{63B3BB69-23CF-44E3-9099-C40C66FF867C}">
                  <a14:compatExt spid="_x0000_s90169"/>
                </a:ext>
                <a:ext uri="{FF2B5EF4-FFF2-40B4-BE49-F238E27FC236}">
                  <a16:creationId xmlns:a16="http://schemas.microsoft.com/office/drawing/2014/main" id="{00000000-0008-0000-3F00-000039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38100</xdr:rowOff>
        </xdr:to>
        <xdr:sp macro="" textlink="">
          <xdr:nvSpPr>
            <xdr:cNvPr id="90170" name="Check Box 58" hidden="1">
              <a:extLst>
                <a:ext uri="{63B3BB69-23CF-44E3-9099-C40C66FF867C}">
                  <a14:compatExt spid="_x0000_s90170"/>
                </a:ext>
                <a:ext uri="{FF2B5EF4-FFF2-40B4-BE49-F238E27FC236}">
                  <a16:creationId xmlns:a16="http://schemas.microsoft.com/office/drawing/2014/main" id="{00000000-0008-0000-3F00-00003A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83820</xdr:rowOff>
        </xdr:to>
        <xdr:sp macro="" textlink="">
          <xdr:nvSpPr>
            <xdr:cNvPr id="90171" name="Check Box 59" hidden="1">
              <a:extLst>
                <a:ext uri="{63B3BB69-23CF-44E3-9099-C40C66FF867C}">
                  <a14:compatExt spid="_x0000_s90171"/>
                </a:ext>
                <a:ext uri="{FF2B5EF4-FFF2-40B4-BE49-F238E27FC236}">
                  <a16:creationId xmlns:a16="http://schemas.microsoft.com/office/drawing/2014/main" id="{00000000-0008-0000-3F00-00003B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83820</xdr:rowOff>
        </xdr:to>
        <xdr:sp macro="" textlink="">
          <xdr:nvSpPr>
            <xdr:cNvPr id="90172" name="Check Box 60" hidden="1">
              <a:extLst>
                <a:ext uri="{63B3BB69-23CF-44E3-9099-C40C66FF867C}">
                  <a14:compatExt spid="_x0000_s90172"/>
                </a:ext>
                <a:ext uri="{FF2B5EF4-FFF2-40B4-BE49-F238E27FC236}">
                  <a16:creationId xmlns:a16="http://schemas.microsoft.com/office/drawing/2014/main" id="{00000000-0008-0000-3F00-00003C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38100</xdr:rowOff>
        </xdr:to>
        <xdr:sp macro="" textlink="">
          <xdr:nvSpPr>
            <xdr:cNvPr id="90173" name="Check Box 61" hidden="1">
              <a:extLst>
                <a:ext uri="{63B3BB69-23CF-44E3-9099-C40C66FF867C}">
                  <a14:compatExt spid="_x0000_s90173"/>
                </a:ext>
                <a:ext uri="{FF2B5EF4-FFF2-40B4-BE49-F238E27FC236}">
                  <a16:creationId xmlns:a16="http://schemas.microsoft.com/office/drawing/2014/main" id="{00000000-0008-0000-3F00-00003D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38100</xdr:rowOff>
        </xdr:to>
        <xdr:sp macro="" textlink="">
          <xdr:nvSpPr>
            <xdr:cNvPr id="90174" name="Check Box 62" hidden="1">
              <a:extLst>
                <a:ext uri="{63B3BB69-23CF-44E3-9099-C40C66FF867C}">
                  <a14:compatExt spid="_x0000_s90174"/>
                </a:ext>
                <a:ext uri="{FF2B5EF4-FFF2-40B4-BE49-F238E27FC236}">
                  <a16:creationId xmlns:a16="http://schemas.microsoft.com/office/drawing/2014/main" id="{00000000-0008-0000-3F00-00003E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66040</xdr:colOff>
      <xdr:row>53</xdr:row>
      <xdr:rowOff>63500</xdr:rowOff>
    </xdr:from>
    <xdr:to>
      <xdr:col>8</xdr:col>
      <xdr:colOff>751840</xdr:colOff>
      <xdr:row>65</xdr:row>
      <xdr:rowOff>231140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840" y="16134080"/>
          <a:ext cx="5486400" cy="3870960"/>
        </a:xfrm>
        <a:prstGeom prst="rect">
          <a:avLst/>
        </a:prstGeom>
      </xdr:spPr>
    </xdr:pic>
    <xdr:clientData/>
  </xdr:twoCellAnchor>
  <xdr:twoCellAnchor editAs="oneCell">
    <xdr:from>
      <xdr:col>1</xdr:col>
      <xdr:colOff>60932</xdr:colOff>
      <xdr:row>106</xdr:row>
      <xdr:rowOff>30480</xdr:rowOff>
    </xdr:from>
    <xdr:to>
      <xdr:col>8</xdr:col>
      <xdr:colOff>762083</xdr:colOff>
      <xdr:row>119</xdr:row>
      <xdr:rowOff>266700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32" y="32194500"/>
          <a:ext cx="5501751" cy="42976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71</xdr:row>
      <xdr:rowOff>22860</xdr:rowOff>
    </xdr:from>
    <xdr:to>
      <xdr:col>8</xdr:col>
      <xdr:colOff>822960</xdr:colOff>
      <xdr:row>83</xdr:row>
      <xdr:rowOff>274320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21556980"/>
          <a:ext cx="5600700" cy="400812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88</xdr:row>
      <xdr:rowOff>45720</xdr:rowOff>
    </xdr:from>
    <xdr:to>
      <xdr:col>8</xdr:col>
      <xdr:colOff>784860</xdr:colOff>
      <xdr:row>100</xdr:row>
      <xdr:rowOff>266700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26738580"/>
          <a:ext cx="5554980" cy="3977640"/>
        </a:xfrm>
        <a:prstGeom prst="rect">
          <a:avLst/>
        </a:prstGeom>
      </xdr:spPr>
    </xdr:pic>
    <xdr:clientData/>
  </xdr:twoCellAnchor>
  <xdr:twoCellAnchor editAs="oneCell">
    <xdr:from>
      <xdr:col>5</xdr:col>
      <xdr:colOff>65970</xdr:colOff>
      <xdr:row>36</xdr:row>
      <xdr:rowOff>53340</xdr:rowOff>
    </xdr:from>
    <xdr:to>
      <xdr:col>8</xdr:col>
      <xdr:colOff>800100</xdr:colOff>
      <xdr:row>49</xdr:row>
      <xdr:rowOff>236220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4970" y="10949940"/>
          <a:ext cx="2791530" cy="4198620"/>
        </a:xfrm>
        <a:prstGeom prst="rect">
          <a:avLst/>
        </a:prstGeom>
      </xdr:spPr>
    </xdr:pic>
    <xdr:clientData/>
  </xdr:twoCellAnchor>
  <xdr:twoCellAnchor editAs="oneCell">
    <xdr:from>
      <xdr:col>3</xdr:col>
      <xdr:colOff>92044</xdr:colOff>
      <xdr:row>21</xdr:row>
      <xdr:rowOff>38099</xdr:rowOff>
    </xdr:from>
    <xdr:to>
      <xdr:col>7</xdr:col>
      <xdr:colOff>106680</xdr:colOff>
      <xdr:row>32</xdr:row>
      <xdr:rowOff>241828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9444" y="6286499"/>
          <a:ext cx="2757836" cy="364034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36</xdr:row>
      <xdr:rowOff>53339</xdr:rowOff>
    </xdr:from>
    <xdr:to>
      <xdr:col>5</xdr:col>
      <xdr:colOff>99060</xdr:colOff>
      <xdr:row>49</xdr:row>
      <xdr:rowOff>236220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10949939"/>
          <a:ext cx="2819400" cy="419862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586564</xdr:colOff>
      <xdr:row>47</xdr:row>
      <xdr:rowOff>160020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951043" cy="839724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601980</xdr:colOff>
      <xdr:row>50</xdr:row>
      <xdr:rowOff>114300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966459" cy="88773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548640</xdr:colOff>
      <xdr:row>49</xdr:row>
      <xdr:rowOff>121920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913119" cy="87096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apaporn\Target%20&amp;%20Plan\Building\Phyathai%203_ET&amp;P\Energy%20Consumption%20&amp;%20EEI%20_PP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thprapon\common\DeltaElectronics3\rawDa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3591;&#3634;&#3609;%20&#3588;&#3640;&#3603;&#3617;&#3591;&#3588;&#3621;\&#3595;&#3629;&#3591;&#3592;&#3604;&#3627;&#3617;&#3634;&#3618;&#3588;&#3619;&#3640;&#3601;%20Font_TH%20sarabun%204%20exel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2/formbuild_2561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0/&#3650;&#3588;&#3619;&#3591;&#3585;&#3634;&#3619;&#3626;&#3656;&#3591;&#3648;&#3626;&#3619;&#3636;&#3617;&#3649;&#3621;&#3632;&#3585;&#3635;&#3585;&#3633;&#3610;&#3604;&#3641;&#3649;&#3621;&#3629;&#3634;&#3588;&#3634;&#3619;&#3588;&#3623;&#3610;&#3588;&#3640;&#3617;&#3616;&#3634;&#3588;&#3619;&#3633;&#3600;%20%20&#3619;&#3632;&#3618;&#3632;&#3607;&#3637;&#3656;%202%20%20(&#3649;&#3626;&#3591;&#3626;&#3623;&#3656;&#3634;&#3591;-&#3648;&#3588;&#3619;&#3639;&#3656;&#3629;&#3591;&#3611;&#3619;&#3633;&#3610;&#3629;&#3634;&#3585;&#3634;&#362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Water"/>
      <sheetName val="Chart2"/>
      <sheetName val="Product"/>
      <sheetName val="Chart3"/>
      <sheetName val="EEI"/>
      <sheetName val="Chart4"/>
      <sheetName val="Chart5"/>
      <sheetName val="Sheet1"/>
      <sheetName val="Energy Consumption &amp; EEI _PPW"/>
      <sheetName val="fas"/>
      <sheetName val="CU03+SF01-4"/>
      <sheetName val="การใช้พลังงาน(1)"/>
      <sheetName val="ปก"/>
      <sheetName val="หน้ารับรอง"/>
      <sheetName val="สารบัญ"/>
      <sheetName val="ข้อมูลเบื้องต้น"/>
      <sheetName val="เบื้องต้น-ต่อ"/>
      <sheetName val="ขั้นตอนที่1"/>
      <sheetName val="โครงสร้างหน้าที่"/>
      <sheetName val="วิธีการเผยแพร่"/>
      <sheetName val="เอกสารเผยแพร่ "/>
      <sheetName val="ขั้นตอนที่2"/>
      <sheetName val="ข้อมูล"/>
      <sheetName val="สรุป EMM2"/>
      <sheetName val="ขั้นตอนที่3"/>
      <sheetName val="เอกสารเผยแพร่นโยบาย"/>
      <sheetName val="ขั้นตอนที่4"/>
      <sheetName val="4.1.1)ข้อมูลการผลิตปี 62"/>
      <sheetName val="หม้อแปลงปัจจุบัน"/>
      <sheetName val="ไฟฟ้าปี 62"/>
      <sheetName val="เชื้อเพลิง 62"/>
      <sheetName val="เชื้อเพลิงเพื่อผลิตไฟฟ้า 62"/>
      <sheetName val="สัดส่วนไฟฟ้า 62"/>
      <sheetName val="สัดส่วนเชื้อเพลิง 62"/>
      <sheetName val="ประเมินระดับผลิตภัณฑ์"/>
      <sheetName val="4.2.2) ข้อมูลSEC 62"/>
      <sheetName val="เปรียบเทียบข้อมูลโรงงาน"/>
      <sheetName val="ประเมินระดับเครื่องจักร"/>
      <sheetName val="ประเมินระดับเครื่องจักร-1"/>
      <sheetName val="เกณฑ์การประเมิน"/>
      <sheetName val="ข้อมูลไฟฟ้าเครื่องจักร"/>
      <sheetName val="ข้อมูลเชื้อเพลิงเครื่องจักร "/>
      <sheetName val="ขั้นตอนที่5"/>
      <sheetName val="มาตรการและเป้าหมายปี63"/>
      <sheetName val="แผนอนุรักษ์ไฟฟ้า"/>
      <sheetName val="แผนอนุรักษ์ความร้อน"/>
      <sheetName val="มาตรการไฟฟ้า1-1"/>
      <sheetName val="มาตรการไฟฟ้า1-2"/>
      <sheetName val="วิธีการคำนวณ1"/>
      <sheetName val="มาตรการไฟฟ้า2-1"/>
      <sheetName val="มาตรการไฟฟ้า2-2"/>
      <sheetName val="วิธีการคำนวณ2"/>
      <sheetName val="มาตรการความร้อน 1-1"/>
      <sheetName val="มาตรการความร้อน 1-2"/>
      <sheetName val="แผนฝึกอบรมและกิจกรรม"/>
      <sheetName val="เพิ่มเติมเผยแพร่อบรม"/>
      <sheetName val="เพิ่มเติมเผยแพร่อบรม (2)"/>
      <sheetName val="ขั้นตอนที่6ตรวจสอบและวิเคราะห์"/>
      <sheetName val="สรุปผลการตรวจสอบ"/>
      <sheetName val="ผลการตรวจสอบและวิเคราะห์ไฟฟ้า1"/>
      <sheetName val="ภาพ+คำนวณผลไฟฟ้า1"/>
      <sheetName val="การคำนวณ1"/>
      <sheetName val="ผลการตรวจสอบและวิเคราะห์ไฟฟ้า2"/>
      <sheetName val="ภาพ+คำนวณผลไฟฟ้า2"/>
      <sheetName val="การคำนวณ2"/>
      <sheetName val="ผลการตรวจสอบด้านความร้อน"/>
      <sheetName val="ภาพ+คำนวณผลความร้อน"/>
      <sheetName val="ผลดำเนินการตามแผนฝึกอบรม"/>
      <sheetName val="ผลดำเนินการตามแผนกิจกรรม"/>
      <sheetName val="6.3.1) ข้อมูลการผลิตปี 63"/>
      <sheetName val="6.3.2) ไฟฟ้าปี 63"/>
      <sheetName val="6.3.3) เชื้อเพลิง 63"/>
      <sheetName val="กราฟพลังงาน"/>
      <sheetName val="6.3.4) เชื้อเพลิงผลิตไฟฟ้า 63"/>
      <sheetName val="กราฟพลังงานผลิตไฟฟ้า"/>
      <sheetName val="6.3.5) สัดส่วนไฟฟ้า 63"/>
      <sheetName val="6.3.6) สัดส่วนเชื้อเพลิง 63"/>
      <sheetName val="กราฟสัดส่วนการใช้พลังงาน"/>
      <sheetName val="6.3.7) ข้อมูลSEC 62-63"/>
      <sheetName val="เพิ่มเติมเทียบข้อมูล"/>
      <sheetName val="การตรวจติดตาม"/>
      <sheetName val="เพิ่มเติมเผยแพร่ผู้ตรวจประเมินฯ"/>
      <sheetName val="ผลการตรวจประเมินภายใน"/>
      <sheetName val="การตรวจติดตามการจัดการ"/>
      <sheetName val="การตรวจติดตามการจัดการต่อ"/>
      <sheetName val="การทบทวนวิเคราะห์และแก้ไข"/>
      <sheetName val="เอกสารบันทึกวาระการประชุม"/>
      <sheetName val="สรุปผลการทบทวน"/>
      <sheetName val="เพิ่มเติมเผยแพร่ทบทวน"/>
      <sheetName val="ภาคผนวก"/>
      <sheetName val="ภาคผนวก ก."/>
      <sheetName val="ผ (ก.1)"/>
      <sheetName val="ภาคผนวก ข"/>
    </sheetNames>
    <sheetDataSet>
      <sheetData sheetId="0" refreshError="1">
        <row r="2">
          <cell r="A2" t="str">
            <v>อาคาร บางกอกซิตี้ ทาวเวอร์</v>
          </cell>
        </row>
        <row r="3">
          <cell r="A3" t="str">
            <v>บริษัท : กองทุนรวมสินทรัพย์ไทย 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A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EEtemp"/>
      <sheetName val="Water"/>
      <sheetName val="Chart2"/>
      <sheetName val="Product"/>
      <sheetName val="Chart3"/>
      <sheetName val="EEI"/>
      <sheetName val="Chart4"/>
      <sheetName val="Chart5"/>
      <sheetName val="EEItemp"/>
      <sheetName val="Sheet2"/>
      <sheetName val="Sheet3"/>
      <sheetName val="#REF"/>
      <sheetName val="Sol-Other"/>
      <sheetName val="การใช้พลังงาน(1)"/>
      <sheetName val="MONTH"/>
      <sheetName val="f_test_ผลรวม"/>
      <sheetName val="f_test_รหัส"/>
      <sheetName val="f_test_วัน"/>
      <sheetName val="Fuel Type"/>
      <sheetName val="จ้างหล่อ"/>
      <sheetName val="Attachment-4(2)"/>
      <sheetName val="MAY"/>
      <sheetName val="Pulp2"/>
      <sheetName val="ก.3"/>
      <sheetName val="Eirr"/>
      <sheetName val="CV005 CCA to FM"/>
      <sheetName val="CV001 FM for upload"/>
      <sheetName val="work order"/>
      <sheetName val="SBM2 (FG.1)"/>
      <sheetName val="Fuel_Type"/>
      <sheetName val="ก_3"/>
      <sheetName val="SBM2_(FG_1)"/>
      <sheetName val="work_order"/>
      <sheetName val="UW FRM E2"/>
      <sheetName val="SUM น้ำ"/>
      <sheetName val="NOJOS"/>
      <sheetName val="FIAT"/>
      <sheetName val="rawData"/>
      <sheetName val="CV005_CCA_to_FM"/>
      <sheetName val="CV001_FM_for_upload"/>
      <sheetName val="Fuel_Type1"/>
      <sheetName val="ก_31"/>
      <sheetName val="work_order1"/>
      <sheetName val="SBM2_(FG_1)1"/>
      <sheetName val="UW_FRM_E2"/>
      <sheetName val="SUM_น้ำ"/>
      <sheetName val="data"/>
      <sheetName val="AA"/>
      <sheetName val="Headcount"/>
      <sheetName val="EG-F-BE59-03B1(LPG)"/>
      <sheetName val="Fuel_Type2"/>
      <sheetName val="ก_32"/>
      <sheetName val="work_order2"/>
      <sheetName val="Fuel_Type3"/>
      <sheetName val="ก_33"/>
      <sheetName val="work_order3"/>
      <sheetName val="Fuel_Type4"/>
      <sheetName val="ก_34"/>
      <sheetName val="work_order4"/>
      <sheetName val="Fuel_Type5"/>
      <sheetName val="ก_35"/>
      <sheetName val="work_order5"/>
      <sheetName val="Fuel_Type6"/>
      <sheetName val="ก_36"/>
      <sheetName val="work_order6"/>
      <sheetName val="Fuel_Type7"/>
      <sheetName val="ก_37"/>
      <sheetName val="work_order7"/>
    </sheetNames>
    <sheetDataSet>
      <sheetData sheetId="0" refreshError="1">
        <row r="2">
          <cell r="A2" t="str">
            <v>บริษัท เดลต้า อิเลคโทรนิคส์ (ประเทศไทย) จำกัด (มหาชน) โรงงานที่สาม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กลุ่ม"/>
      <sheetName val="FG"/>
      <sheetName val="INPUT"/>
      <sheetName val="ข้อมูลเบื้องต้น"/>
      <sheetName val=" เทียบ"/>
      <sheetName val="ไม่เทียบ"/>
      <sheetName val="allNY"/>
      <sheetName val="ซองจดหมาย (ปกติ)"/>
      <sheetName val="รายชื่อโรงงาน"/>
      <sheetName val="กรอกข้อมูลเบื้องต้น"/>
      <sheetName val="ซองจดหมาย (A4)"/>
      <sheetName val="ซองจดหมาย"/>
      <sheetName val="Lists"/>
      <sheetName val="Lebel"/>
      <sheetName val="fas"/>
      <sheetName val="input_FBR51-52"/>
      <sheetName val="ECCT 419 ฉบับ able"/>
      <sheetName val="Energy Base 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>
            <v>1</v>
          </cell>
        </row>
        <row r="3">
          <cell r="B3">
            <v>2</v>
          </cell>
        </row>
        <row r="4">
          <cell r="B4">
            <v>3</v>
          </cell>
        </row>
        <row r="5">
          <cell r="B5">
            <v>4</v>
          </cell>
        </row>
        <row r="6">
          <cell r="B6">
            <v>5</v>
          </cell>
        </row>
        <row r="7">
          <cell r="B7">
            <v>6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20</v>
          </cell>
        </row>
        <row r="22">
          <cell r="B22">
            <v>21</v>
          </cell>
        </row>
        <row r="23">
          <cell r="B23">
            <v>22</v>
          </cell>
        </row>
        <row r="24">
          <cell r="B24">
            <v>23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26</v>
          </cell>
        </row>
        <row r="28">
          <cell r="B28">
            <v>27</v>
          </cell>
        </row>
        <row r="29">
          <cell r="B29">
            <v>28</v>
          </cell>
        </row>
        <row r="30">
          <cell r="B30">
            <v>29</v>
          </cell>
        </row>
        <row r="31">
          <cell r="B31">
            <v>30</v>
          </cell>
        </row>
        <row r="32">
          <cell r="B32">
            <v>31</v>
          </cell>
        </row>
        <row r="33">
          <cell r="B33">
            <v>32</v>
          </cell>
        </row>
        <row r="34">
          <cell r="B34">
            <v>33</v>
          </cell>
        </row>
        <row r="35">
          <cell r="B35">
            <v>34</v>
          </cell>
        </row>
        <row r="36">
          <cell r="B36">
            <v>35</v>
          </cell>
        </row>
        <row r="37">
          <cell r="B37">
            <v>36</v>
          </cell>
        </row>
        <row r="38">
          <cell r="B38">
            <v>37</v>
          </cell>
        </row>
        <row r="39">
          <cell r="B39">
            <v>38</v>
          </cell>
        </row>
        <row r="40">
          <cell r="B40">
            <v>39</v>
          </cell>
        </row>
        <row r="41">
          <cell r="B41">
            <v>40</v>
          </cell>
        </row>
        <row r="42">
          <cell r="B42">
            <v>41</v>
          </cell>
        </row>
        <row r="43">
          <cell r="B43">
            <v>42</v>
          </cell>
        </row>
        <row r="44">
          <cell r="B44">
            <v>43</v>
          </cell>
        </row>
        <row r="45">
          <cell r="B45">
            <v>44</v>
          </cell>
        </row>
        <row r="46">
          <cell r="B46">
            <v>45</v>
          </cell>
        </row>
        <row r="47">
          <cell r="B47">
            <v>46</v>
          </cell>
        </row>
        <row r="48">
          <cell r="B48">
            <v>47</v>
          </cell>
        </row>
        <row r="49">
          <cell r="B49">
            <v>48</v>
          </cell>
        </row>
        <row r="50">
          <cell r="B50">
            <v>49</v>
          </cell>
        </row>
        <row r="51">
          <cell r="B51">
            <v>50</v>
          </cell>
        </row>
        <row r="52">
          <cell r="B52">
            <v>51</v>
          </cell>
        </row>
        <row r="53">
          <cell r="B53">
            <v>52</v>
          </cell>
        </row>
        <row r="54">
          <cell r="B54">
            <v>53</v>
          </cell>
        </row>
        <row r="55">
          <cell r="B55">
            <v>54</v>
          </cell>
        </row>
        <row r="56">
          <cell r="B56">
            <v>55</v>
          </cell>
        </row>
        <row r="57">
          <cell r="B57">
            <v>56</v>
          </cell>
        </row>
        <row r="58">
          <cell r="B58">
            <v>57</v>
          </cell>
        </row>
        <row r="59">
          <cell r="B59">
            <v>58</v>
          </cell>
        </row>
        <row r="60">
          <cell r="B60">
            <v>59</v>
          </cell>
        </row>
        <row r="61">
          <cell r="B61">
            <v>60</v>
          </cell>
        </row>
        <row r="62">
          <cell r="B62">
            <v>61</v>
          </cell>
        </row>
        <row r="63">
          <cell r="B63">
            <v>62</v>
          </cell>
        </row>
        <row r="64">
          <cell r="B64">
            <v>63</v>
          </cell>
        </row>
        <row r="65">
          <cell r="B65">
            <v>64</v>
          </cell>
        </row>
        <row r="66">
          <cell r="B66">
            <v>65</v>
          </cell>
        </row>
        <row r="67">
          <cell r="B67">
            <v>66</v>
          </cell>
        </row>
        <row r="68">
          <cell r="B68">
            <v>67</v>
          </cell>
        </row>
        <row r="69">
          <cell r="B69">
            <v>68</v>
          </cell>
        </row>
        <row r="70">
          <cell r="B70">
            <v>69</v>
          </cell>
        </row>
        <row r="71">
          <cell r="B71">
            <v>70</v>
          </cell>
        </row>
        <row r="72">
          <cell r="B72">
            <v>71</v>
          </cell>
        </row>
        <row r="73">
          <cell r="B73">
            <v>72</v>
          </cell>
        </row>
        <row r="74">
          <cell r="B74">
            <v>73</v>
          </cell>
        </row>
        <row r="75">
          <cell r="B75">
            <v>74</v>
          </cell>
        </row>
        <row r="76">
          <cell r="B76">
            <v>75</v>
          </cell>
        </row>
        <row r="77">
          <cell r="B77">
            <v>76</v>
          </cell>
        </row>
        <row r="78">
          <cell r="B78">
            <v>77</v>
          </cell>
        </row>
        <row r="79">
          <cell r="B79">
            <v>78</v>
          </cell>
        </row>
        <row r="80">
          <cell r="B80">
            <v>79</v>
          </cell>
        </row>
        <row r="81">
          <cell r="B81">
            <v>80</v>
          </cell>
        </row>
        <row r="82">
          <cell r="B82">
            <v>81</v>
          </cell>
        </row>
        <row r="83">
          <cell r="B83">
            <v>82</v>
          </cell>
        </row>
        <row r="84">
          <cell r="B84">
            <v>83</v>
          </cell>
        </row>
        <row r="85">
          <cell r="B85">
            <v>84</v>
          </cell>
        </row>
        <row r="86">
          <cell r="B86">
            <v>85</v>
          </cell>
        </row>
        <row r="87">
          <cell r="B87">
            <v>86</v>
          </cell>
        </row>
        <row r="88">
          <cell r="B88">
            <v>87</v>
          </cell>
        </row>
        <row r="89">
          <cell r="B89">
            <v>88</v>
          </cell>
        </row>
        <row r="90">
          <cell r="B90">
            <v>89</v>
          </cell>
        </row>
        <row r="91">
          <cell r="B91">
            <v>90</v>
          </cell>
        </row>
        <row r="92">
          <cell r="B92">
            <v>91</v>
          </cell>
        </row>
        <row r="93">
          <cell r="B93">
            <v>92</v>
          </cell>
        </row>
        <row r="94">
          <cell r="B94">
            <v>93</v>
          </cell>
        </row>
        <row r="95">
          <cell r="B95">
            <v>94</v>
          </cell>
        </row>
        <row r="96">
          <cell r="B96">
            <v>95</v>
          </cell>
        </row>
        <row r="97">
          <cell r="B97">
            <v>96</v>
          </cell>
        </row>
        <row r="98">
          <cell r="B98">
            <v>97</v>
          </cell>
        </row>
        <row r="99">
          <cell r="B99">
            <v>98</v>
          </cell>
        </row>
        <row r="100">
          <cell r="B100">
            <v>99</v>
          </cell>
        </row>
        <row r="101">
          <cell r="B101">
            <v>100</v>
          </cell>
        </row>
        <row r="102">
          <cell r="B102">
            <v>101</v>
          </cell>
        </row>
        <row r="103">
          <cell r="B103">
            <v>102</v>
          </cell>
        </row>
        <row r="104">
          <cell r="B104">
            <v>103</v>
          </cell>
        </row>
        <row r="105">
          <cell r="B105">
            <v>104</v>
          </cell>
        </row>
        <row r="106">
          <cell r="B106">
            <v>105</v>
          </cell>
        </row>
        <row r="107">
          <cell r="B107">
            <v>106</v>
          </cell>
        </row>
        <row r="108">
          <cell r="B108">
            <v>107</v>
          </cell>
        </row>
        <row r="109">
          <cell r="B109">
            <v>108</v>
          </cell>
        </row>
        <row r="110">
          <cell r="B110">
            <v>109</v>
          </cell>
        </row>
        <row r="111">
          <cell r="B111">
            <v>110</v>
          </cell>
        </row>
        <row r="112">
          <cell r="B112">
            <v>111</v>
          </cell>
        </row>
        <row r="113">
          <cell r="B113">
            <v>112</v>
          </cell>
        </row>
        <row r="114">
          <cell r="B114">
            <v>113</v>
          </cell>
        </row>
        <row r="115">
          <cell r="B115">
            <v>114</v>
          </cell>
        </row>
        <row r="116">
          <cell r="B116">
            <v>115</v>
          </cell>
        </row>
        <row r="117">
          <cell r="B117">
            <v>116</v>
          </cell>
        </row>
        <row r="118">
          <cell r="B118">
            <v>117</v>
          </cell>
        </row>
        <row r="119">
          <cell r="B119">
            <v>118</v>
          </cell>
        </row>
        <row r="120">
          <cell r="B120">
            <v>119</v>
          </cell>
        </row>
        <row r="121">
          <cell r="B121">
            <v>120</v>
          </cell>
        </row>
        <row r="122">
          <cell r="B122">
            <v>121</v>
          </cell>
        </row>
        <row r="123">
          <cell r="B123">
            <v>122</v>
          </cell>
        </row>
        <row r="124">
          <cell r="B124">
            <v>123</v>
          </cell>
        </row>
        <row r="125">
          <cell r="B125">
            <v>124</v>
          </cell>
        </row>
        <row r="126">
          <cell r="B126">
            <v>125</v>
          </cell>
        </row>
        <row r="127">
          <cell r="B127">
            <v>126</v>
          </cell>
        </row>
        <row r="128">
          <cell r="B128">
            <v>127</v>
          </cell>
        </row>
        <row r="129">
          <cell r="B129">
            <v>128</v>
          </cell>
        </row>
        <row r="130">
          <cell r="B130">
            <v>129</v>
          </cell>
        </row>
        <row r="131">
          <cell r="B131">
            <v>130</v>
          </cell>
        </row>
        <row r="132">
          <cell r="B132">
            <v>131</v>
          </cell>
        </row>
        <row r="133">
          <cell r="B133">
            <v>132</v>
          </cell>
        </row>
        <row r="134">
          <cell r="B134">
            <v>133</v>
          </cell>
        </row>
        <row r="135">
          <cell r="B135">
            <v>134</v>
          </cell>
        </row>
        <row r="136">
          <cell r="B136">
            <v>135</v>
          </cell>
        </row>
        <row r="137">
          <cell r="B137">
            <v>136</v>
          </cell>
        </row>
        <row r="138">
          <cell r="B138">
            <v>137</v>
          </cell>
        </row>
        <row r="139">
          <cell r="B139">
            <v>138</v>
          </cell>
        </row>
        <row r="140">
          <cell r="B140">
            <v>139</v>
          </cell>
        </row>
        <row r="141">
          <cell r="B141">
            <v>140</v>
          </cell>
        </row>
        <row r="142">
          <cell r="B142">
            <v>141</v>
          </cell>
        </row>
        <row r="143">
          <cell r="B143">
            <v>142</v>
          </cell>
        </row>
        <row r="144">
          <cell r="B144">
            <v>143</v>
          </cell>
        </row>
        <row r="145">
          <cell r="B145">
            <v>144</v>
          </cell>
        </row>
        <row r="146">
          <cell r="B146">
            <v>145</v>
          </cell>
        </row>
        <row r="147">
          <cell r="B147">
            <v>146</v>
          </cell>
        </row>
        <row r="148">
          <cell r="B148">
            <v>147</v>
          </cell>
        </row>
        <row r="149">
          <cell r="B149">
            <v>148</v>
          </cell>
        </row>
        <row r="150">
          <cell r="B150">
            <v>149</v>
          </cell>
        </row>
        <row r="151">
          <cell r="B151">
            <v>150</v>
          </cell>
        </row>
        <row r="152">
          <cell r="B152">
            <v>151</v>
          </cell>
        </row>
        <row r="153">
          <cell r="B153">
            <v>152</v>
          </cell>
        </row>
        <row r="154">
          <cell r="B154">
            <v>153</v>
          </cell>
        </row>
        <row r="155">
          <cell r="B155">
            <v>154</v>
          </cell>
        </row>
        <row r="156">
          <cell r="B156">
            <v>155</v>
          </cell>
        </row>
        <row r="157">
          <cell r="B157">
            <v>156</v>
          </cell>
        </row>
        <row r="158">
          <cell r="B158">
            <v>157</v>
          </cell>
        </row>
        <row r="159">
          <cell r="B159">
            <v>158</v>
          </cell>
        </row>
        <row r="160">
          <cell r="B160">
            <v>159</v>
          </cell>
        </row>
        <row r="161">
          <cell r="B161">
            <v>160</v>
          </cell>
        </row>
        <row r="162">
          <cell r="B162">
            <v>161</v>
          </cell>
        </row>
        <row r="163">
          <cell r="B163">
            <v>162</v>
          </cell>
        </row>
        <row r="164">
          <cell r="B164">
            <v>163</v>
          </cell>
        </row>
        <row r="165">
          <cell r="B165">
            <v>164</v>
          </cell>
        </row>
      </sheetData>
      <sheetData sheetId="15"/>
      <sheetData sheetId="16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คำรับรอง"/>
      <sheetName val="สารบัญ"/>
      <sheetName val="ข้อมูลเบื้องต้น"/>
      <sheetName val="ขั้นตอน1"/>
      <sheetName val="คำสั่งแต่งตั้ง"/>
      <sheetName val="วิธีการเผยแพร่"/>
      <sheetName val="เอกสารเผยแพร่"/>
      <sheetName val="ขั้นตอน2"/>
      <sheetName val="ขั้นตอน3"/>
      <sheetName val="เอกสารเผยแพร่นโยบาย"/>
      <sheetName val="ขั้นตอน4 "/>
      <sheetName val="4.1.1 ข้อมูลการใช้อาคาร_60"/>
      <sheetName val="ข้อมูลการใช้อาคารรายเดือน_60"/>
      <sheetName val="หม้อแปลงปัจจุบัน"/>
      <sheetName val="ไฟฟ้าปี 60"/>
      <sheetName val="เชื้อเพลิง 60"/>
      <sheetName val="เชื้อเพลิงเพื่อผลิตไฟฟ้า 60"/>
      <sheetName val="สัดส่วนไฟฟ้า 60"/>
      <sheetName val="สัดส่วนเชื้อเพลิง 60"/>
      <sheetName val="SEC(พื้นที่) 60"/>
      <sheetName val="SEC(โรงพยาบาล) 60"/>
      <sheetName val="SEC(โรงแรม) 60"/>
      <sheetName val="เปรียบเทียบข้อมูลอาคาร"/>
      <sheetName val="ประเมินระดับเครื่องจักร"/>
      <sheetName val="ประเมินระดับเครื่องจักร-1"/>
      <sheetName val="ข้อมูลไฟฟ้าเครื่องจักร"/>
      <sheetName val="ข้อมูลความร้อนเครื่องจักร"/>
      <sheetName val="ขั้นตอนที่ 5"/>
      <sheetName val="มาตรการและเป้าหมาย"/>
      <sheetName val="แผนไฟฟ้า"/>
      <sheetName val="แผนความร้อน"/>
      <sheetName val="มาตรการไฟฟ้า1-1"/>
      <sheetName val="มาตรการไฟฟ้า1-2"/>
      <sheetName val="วิธีการคำนวณไฟฟ้า1"/>
      <sheetName val="มาตรการไฟฟ้า1-1 (2)"/>
      <sheetName val="มาตรการไฟฟ้า1-2 (2)"/>
      <sheetName val="วิธีการคำนวณไฟฟ้า1 (2)"/>
      <sheetName val="มาตรการความร้อน1-1"/>
      <sheetName val="มาตรการความร้อน1-2"/>
      <sheetName val="วิธีการคำนวณความร้อน1"/>
      <sheetName val="มาตรการความร้อน1-1 (2)"/>
      <sheetName val="มาตรการความร้อน1-2 (2)"/>
      <sheetName val="วิธีการคำนวณความร้อน1 (2)"/>
      <sheetName val="แผนการฝึกอบรม"/>
      <sheetName val="เพิ่มเติมเผยแพร่ฝึกอบรม"/>
      <sheetName val="เพิ่มเติมเผยแพร่ฝึกอบรม (2)"/>
      <sheetName val="ขั้นตอนที่ 6"/>
      <sheetName val="ผลมาตรการปี61"/>
      <sheetName val="ผลการตรวจสอบ-วิเคราะห์ไฟฟ้า"/>
      <sheetName val="ภาพ+คำนวณผลไฟฟ้า1"/>
      <sheetName val="การคำนวณด้านไฟฟ้า"/>
      <sheetName val="ผลการตรวจสอบ-วิเคราะห์ไฟฟ้า (2"/>
      <sheetName val="ภาพ+คำนวณผลไฟฟ้า1 (2)"/>
      <sheetName val="การคำนวณด้านไฟฟ้า (2)"/>
      <sheetName val="ผลการตรวจสอบ-วิเคราะห์ความร้อน"/>
      <sheetName val="ภาพ+คำนวณผลความร้อน"/>
      <sheetName val="การคำนวณด้านความร้อน"/>
      <sheetName val="ผลการตรวจสอบ-วิเคราะห์ความร (2"/>
      <sheetName val="ภาพ+คำนวณผลความร้อน (2)"/>
      <sheetName val="การคำนวณด้านความร้อน (2)"/>
      <sheetName val="ผลการติดตามแผนฝีกอบรม"/>
      <sheetName val="ผลการติดตามแผนกิจกรรม"/>
      <sheetName val="6.3.1 ข้อมูลการใช้อาคาร_61"/>
      <sheetName val="ข้อมูลการใช้อาคารรายเดือน_61"/>
      <sheetName val="6.3.2) ไฟฟ้าปี 61"/>
      <sheetName val="6.3.3) เชื้อเพลิง 61"/>
      <sheetName val="กราฟพลังงาน"/>
      <sheetName val="6.3.4) เชื้อเพลิงผลิตไฟฟ้า 61"/>
      <sheetName val="กราฟพลังงานผลิตไฟฟ้า"/>
      <sheetName val="6.3.5) สัดส่วนไฟฟ้า 61"/>
      <sheetName val="6.3.6) สัดส่วนเชื้อเพลิง 61"/>
      <sheetName val="กราฟสัดส่วนการใช้พลังงาน"/>
      <sheetName val="SEC (ทุกกรณี) (2)"/>
      <sheetName val="กราฟSEC (ทุกกรณี)"/>
      <sheetName val="SEC  (โรงพยาบาล) (2)"/>
      <sheetName val="กราฟSEC  (โรงพยาบาล)"/>
      <sheetName val="SEC (โรงแรม) (2)"/>
      <sheetName val="กราฟSEC  (โรงแรม)"/>
      <sheetName val="ขั้นตอน7"/>
      <sheetName val="เพิ่มเติมเผยแพร่ผู้ตรวจประเมินฯ"/>
      <sheetName val="ผลตรวจประเมิน-1"/>
      <sheetName val="ผลตรวจประเมิน-2"/>
      <sheetName val="ผลตรวจประเมิน-3"/>
      <sheetName val="ขั้นตอน8"/>
      <sheetName val="เอกสารบันทึกวาระการประชุม"/>
      <sheetName val="สรุปผลการทบทวน"/>
      <sheetName val="การเผยแพร่"/>
      <sheetName val="ภาคผนวก"/>
      <sheetName val="ภาคผนวก ก."/>
      <sheetName val="ผ (ก.1)"/>
      <sheetName val="ภาคผนวก 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24">
          <cell r="Q24">
            <v>0</v>
          </cell>
        </row>
      </sheetData>
      <sheetData sheetId="17"/>
      <sheetData sheetId="18">
        <row r="11">
          <cell r="B11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0">
          <cell r="F20">
            <v>0</v>
          </cell>
        </row>
      </sheetData>
      <sheetData sheetId="66">
        <row r="5">
          <cell r="V5" t="str">
            <v>ม.ค.</v>
          </cell>
          <cell r="W5" t="str">
            <v>ก.พ.</v>
          </cell>
          <cell r="X5" t="str">
            <v>มี.ค.</v>
          </cell>
          <cell r="Y5" t="str">
            <v>เม.ย.</v>
          </cell>
          <cell r="Z5" t="str">
            <v>พ.ค.</v>
          </cell>
          <cell r="AA5" t="str">
            <v>มิ.ย.</v>
          </cell>
          <cell r="AB5" t="str">
            <v>ก.ค.</v>
          </cell>
          <cell r="AC5" t="str">
            <v>ส.ค.</v>
          </cell>
          <cell r="AD5" t="str">
            <v>ก.ย.</v>
          </cell>
          <cell r="AE5" t="str">
            <v>ต.ค.</v>
          </cell>
          <cell r="AF5" t="str">
            <v>พ.ย.</v>
          </cell>
          <cell r="AG5" t="str">
            <v>ธ.ค.</v>
          </cell>
        </row>
        <row r="6"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</sheetData>
      <sheetData sheetId="67"/>
      <sheetData sheetId="68"/>
      <sheetData sheetId="69"/>
      <sheetData sheetId="70"/>
      <sheetData sheetId="71">
        <row r="7">
          <cell r="A7" t="str">
            <v>หม้อไอน้ำ</v>
          </cell>
        </row>
        <row r="8">
          <cell r="A8" t="str">
            <v>หม้อต้มน้ำมันร้อน</v>
          </cell>
        </row>
        <row r="13">
          <cell r="D13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สงสว่าง"/>
      <sheetName val="ปรับอากาศ"/>
      <sheetName val="Sheet3"/>
    </sheetNames>
    <sheetDataSet>
      <sheetData sheetId="0">
        <row r="765">
          <cell r="E765">
            <v>63115</v>
          </cell>
        </row>
      </sheetData>
      <sheetData sheetId="1">
        <row r="2655">
          <cell r="G2655">
            <v>2402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hyperlink" Target="mailto:suradet215@gmail.com" TargetMode="External"/><Relationship Id="rId6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0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9.xml"/><Relationship Id="rId5" Type="http://schemas.openxmlformats.org/officeDocument/2006/relationships/ctrlProp" Target="../ctrlProps/ctrlProp48.xml"/><Relationship Id="rId10" Type="http://schemas.openxmlformats.org/officeDocument/2006/relationships/ctrlProp" Target="../ctrlProps/ctrlProp53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8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57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56.xml"/><Relationship Id="rId5" Type="http://schemas.openxmlformats.org/officeDocument/2006/relationships/ctrlProp" Target="../ctrlProps/ctrlProp55.xml"/><Relationship Id="rId10" Type="http://schemas.openxmlformats.org/officeDocument/2006/relationships/ctrlProp" Target="../ctrlProps/ctrlProp60.xml"/><Relationship Id="rId4" Type="http://schemas.openxmlformats.org/officeDocument/2006/relationships/ctrlProp" Target="../ctrlProps/ctrlProp54.xml"/><Relationship Id="rId9" Type="http://schemas.openxmlformats.org/officeDocument/2006/relationships/ctrlProp" Target="../ctrlProps/ctrlProp5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68.xml"/><Relationship Id="rId4" Type="http://schemas.openxmlformats.org/officeDocument/2006/relationships/ctrlProp" Target="../ctrlProps/ctrlProp6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3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72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71.xml"/><Relationship Id="rId5" Type="http://schemas.openxmlformats.org/officeDocument/2006/relationships/ctrlProp" Target="../ctrlProps/ctrlProp70.xml"/><Relationship Id="rId4" Type="http://schemas.openxmlformats.org/officeDocument/2006/relationships/ctrlProp" Target="../ctrlProps/ctrlProp69.xml"/><Relationship Id="rId9" Type="http://schemas.openxmlformats.org/officeDocument/2006/relationships/ctrlProp" Target="../ctrlProps/ctrlProp7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9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78.xml"/><Relationship Id="rId12" Type="http://schemas.openxmlformats.org/officeDocument/2006/relationships/ctrlProp" Target="../ctrlProps/ctrlProp83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77.xml"/><Relationship Id="rId11" Type="http://schemas.openxmlformats.org/officeDocument/2006/relationships/ctrlProp" Target="../ctrlProps/ctrlProp82.xml"/><Relationship Id="rId5" Type="http://schemas.openxmlformats.org/officeDocument/2006/relationships/ctrlProp" Target="../ctrlProps/ctrlProp76.xml"/><Relationship Id="rId10" Type="http://schemas.openxmlformats.org/officeDocument/2006/relationships/ctrlProp" Target="../ctrlProps/ctrlProp81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8.xml"/><Relationship Id="rId13" Type="http://schemas.openxmlformats.org/officeDocument/2006/relationships/ctrlProp" Target="../ctrlProps/ctrlProp93.xml"/><Relationship Id="rId18" Type="http://schemas.openxmlformats.org/officeDocument/2006/relationships/ctrlProp" Target="../ctrlProps/ctrlProp98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87.xml"/><Relationship Id="rId12" Type="http://schemas.openxmlformats.org/officeDocument/2006/relationships/ctrlProp" Target="../ctrlProps/ctrlProp92.xml"/><Relationship Id="rId17" Type="http://schemas.openxmlformats.org/officeDocument/2006/relationships/ctrlProp" Target="../ctrlProps/ctrlProp97.xml"/><Relationship Id="rId2" Type="http://schemas.openxmlformats.org/officeDocument/2006/relationships/drawing" Target="../drawings/drawing24.xml"/><Relationship Id="rId16" Type="http://schemas.openxmlformats.org/officeDocument/2006/relationships/ctrlProp" Target="../ctrlProps/ctrlProp96.xml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86.xml"/><Relationship Id="rId11" Type="http://schemas.openxmlformats.org/officeDocument/2006/relationships/ctrlProp" Target="../ctrlProps/ctrlProp91.xml"/><Relationship Id="rId5" Type="http://schemas.openxmlformats.org/officeDocument/2006/relationships/ctrlProp" Target="../ctrlProps/ctrlProp85.xml"/><Relationship Id="rId15" Type="http://schemas.openxmlformats.org/officeDocument/2006/relationships/ctrlProp" Target="../ctrlProps/ctrlProp95.xml"/><Relationship Id="rId10" Type="http://schemas.openxmlformats.org/officeDocument/2006/relationships/ctrlProp" Target="../ctrlProps/ctrlProp90.xml"/><Relationship Id="rId4" Type="http://schemas.openxmlformats.org/officeDocument/2006/relationships/ctrlProp" Target="../ctrlProps/ctrlProp84.xml"/><Relationship Id="rId9" Type="http://schemas.openxmlformats.org/officeDocument/2006/relationships/ctrlProp" Target="../ctrlProps/ctrlProp89.xml"/><Relationship Id="rId14" Type="http://schemas.openxmlformats.org/officeDocument/2006/relationships/ctrlProp" Target="../ctrlProps/ctrlProp9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102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5.bin"/><Relationship Id="rId6" Type="http://schemas.openxmlformats.org/officeDocument/2006/relationships/ctrlProp" Target="../ctrlProps/ctrlProp101.xml"/><Relationship Id="rId5" Type="http://schemas.openxmlformats.org/officeDocument/2006/relationships/ctrlProp" Target="../ctrlProps/ctrlProp100.xml"/><Relationship Id="rId4" Type="http://schemas.openxmlformats.org/officeDocument/2006/relationships/ctrlProp" Target="../ctrlProps/ctrlProp99.xm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7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106.x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105.xml"/><Relationship Id="rId5" Type="http://schemas.openxmlformats.org/officeDocument/2006/relationships/ctrlProp" Target="../ctrlProps/ctrlProp104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103.xml"/><Relationship Id="rId9" Type="http://schemas.openxmlformats.org/officeDocument/2006/relationships/ctrlProp" Target="../ctrlProps/ctrlProp108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9.bin"/><Relationship Id="rId6" Type="http://schemas.openxmlformats.org/officeDocument/2006/relationships/ctrlProp" Target="../ctrlProps/ctrlProp111.xml"/><Relationship Id="rId5" Type="http://schemas.openxmlformats.org/officeDocument/2006/relationships/ctrlProp" Target="../ctrlProps/ctrlProp110.xml"/><Relationship Id="rId4" Type="http://schemas.openxmlformats.org/officeDocument/2006/relationships/ctrlProp" Target="../ctrlProps/ctrlProp10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6.xml"/><Relationship Id="rId13" Type="http://schemas.openxmlformats.org/officeDocument/2006/relationships/ctrlProp" Target="../ctrlProps/ctrlProp121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115.xml"/><Relationship Id="rId12" Type="http://schemas.openxmlformats.org/officeDocument/2006/relationships/ctrlProp" Target="../ctrlProps/ctrlProp120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1.bin"/><Relationship Id="rId6" Type="http://schemas.openxmlformats.org/officeDocument/2006/relationships/ctrlProp" Target="../ctrlProps/ctrlProp114.xml"/><Relationship Id="rId11" Type="http://schemas.openxmlformats.org/officeDocument/2006/relationships/ctrlProp" Target="../ctrlProps/ctrlProp119.xml"/><Relationship Id="rId5" Type="http://schemas.openxmlformats.org/officeDocument/2006/relationships/ctrlProp" Target="../ctrlProps/ctrlProp113.xml"/><Relationship Id="rId15" Type="http://schemas.openxmlformats.org/officeDocument/2006/relationships/ctrlProp" Target="../ctrlProps/ctrlProp123.xml"/><Relationship Id="rId10" Type="http://schemas.openxmlformats.org/officeDocument/2006/relationships/ctrlProp" Target="../ctrlProps/ctrlProp118.xml"/><Relationship Id="rId4" Type="http://schemas.openxmlformats.org/officeDocument/2006/relationships/ctrlProp" Target="../ctrlProps/ctrlProp112.xml"/><Relationship Id="rId9" Type="http://schemas.openxmlformats.org/officeDocument/2006/relationships/ctrlProp" Target="../ctrlProps/ctrlProp117.xml"/><Relationship Id="rId14" Type="http://schemas.openxmlformats.org/officeDocument/2006/relationships/ctrlProp" Target="../ctrlProps/ctrlProp122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2.bin"/><Relationship Id="rId6" Type="http://schemas.openxmlformats.org/officeDocument/2006/relationships/ctrlProp" Target="../ctrlProps/ctrlProp126.xml"/><Relationship Id="rId5" Type="http://schemas.openxmlformats.org/officeDocument/2006/relationships/ctrlProp" Target="../ctrlProps/ctrlProp125.xml"/><Relationship Id="rId4" Type="http://schemas.openxmlformats.org/officeDocument/2006/relationships/ctrlProp" Target="../ctrlProps/ctrlProp12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1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130.x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5.bin"/><Relationship Id="rId6" Type="http://schemas.openxmlformats.org/officeDocument/2006/relationships/ctrlProp" Target="../ctrlProps/ctrlProp129.xml"/><Relationship Id="rId5" Type="http://schemas.openxmlformats.org/officeDocument/2006/relationships/ctrlProp" Target="../ctrlProps/ctrlProp128.xml"/><Relationship Id="rId4" Type="http://schemas.openxmlformats.org/officeDocument/2006/relationships/ctrlProp" Target="../ctrlProps/ctrlProp127.xml"/><Relationship Id="rId9" Type="http://schemas.openxmlformats.org/officeDocument/2006/relationships/ctrlProp" Target="../ctrlProps/ctrlProp132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9.bin"/><Relationship Id="rId5" Type="http://schemas.openxmlformats.org/officeDocument/2006/relationships/ctrlProp" Target="../ctrlProps/ctrlProp134.xml"/><Relationship Id="rId4" Type="http://schemas.openxmlformats.org/officeDocument/2006/relationships/ctrlProp" Target="../ctrlProps/ctrlProp133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9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138.xml"/><Relationship Id="rId12" Type="http://schemas.openxmlformats.org/officeDocument/2006/relationships/ctrlProp" Target="../ctrlProps/ctrlProp143.x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0.bin"/><Relationship Id="rId6" Type="http://schemas.openxmlformats.org/officeDocument/2006/relationships/ctrlProp" Target="../ctrlProps/ctrlProp137.xml"/><Relationship Id="rId11" Type="http://schemas.openxmlformats.org/officeDocument/2006/relationships/ctrlProp" Target="../ctrlProps/ctrlProp142.xml"/><Relationship Id="rId5" Type="http://schemas.openxmlformats.org/officeDocument/2006/relationships/ctrlProp" Target="../ctrlProps/ctrlProp136.xml"/><Relationship Id="rId10" Type="http://schemas.openxmlformats.org/officeDocument/2006/relationships/ctrlProp" Target="../ctrlProps/ctrlProp141.xml"/><Relationship Id="rId4" Type="http://schemas.openxmlformats.org/officeDocument/2006/relationships/ctrlProp" Target="../ctrlProps/ctrlProp135.xml"/><Relationship Id="rId9" Type="http://schemas.openxmlformats.org/officeDocument/2006/relationships/ctrlProp" Target="../ctrlProps/ctrlProp140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8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147.xml"/><Relationship Id="rId12" Type="http://schemas.openxmlformats.org/officeDocument/2006/relationships/ctrlProp" Target="../ctrlProps/ctrlProp152.xml"/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7.bin"/><Relationship Id="rId6" Type="http://schemas.openxmlformats.org/officeDocument/2006/relationships/ctrlProp" Target="../ctrlProps/ctrlProp146.xml"/><Relationship Id="rId11" Type="http://schemas.openxmlformats.org/officeDocument/2006/relationships/ctrlProp" Target="../ctrlProps/ctrlProp151.xml"/><Relationship Id="rId5" Type="http://schemas.openxmlformats.org/officeDocument/2006/relationships/ctrlProp" Target="../ctrlProps/ctrlProp145.xml"/><Relationship Id="rId10" Type="http://schemas.openxmlformats.org/officeDocument/2006/relationships/ctrlProp" Target="../ctrlProps/ctrlProp150.xml"/><Relationship Id="rId4" Type="http://schemas.openxmlformats.org/officeDocument/2006/relationships/ctrlProp" Target="../ctrlProps/ctrlProp144.xml"/><Relationship Id="rId9" Type="http://schemas.openxmlformats.org/officeDocument/2006/relationships/ctrlProp" Target="../ctrlProps/ctrlProp149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K36"/>
  <sheetViews>
    <sheetView showGridLines="0" tabSelected="1" showWhiteSpace="0" view="pageBreakPreview" zoomScaleNormal="110" zoomScaleSheetLayoutView="100" workbookViewId="0">
      <selection activeCell="M12" sqref="M12"/>
    </sheetView>
  </sheetViews>
  <sheetFormatPr defaultColWidth="9" defaultRowHeight="15.6"/>
  <cols>
    <col min="1" max="1" width="5" style="293" customWidth="1"/>
    <col min="2" max="5" width="9" style="293"/>
    <col min="6" max="6" width="9.3984375" style="293" customWidth="1"/>
    <col min="7" max="8" width="9.59765625" style="293" customWidth="1"/>
    <col min="9" max="9" width="11.5" style="293" customWidth="1"/>
    <col min="10" max="10" width="17" style="293" customWidth="1"/>
    <col min="11" max="11" width="4.69921875" style="293" customWidth="1"/>
    <col min="12" max="16384" width="9" style="293"/>
  </cols>
  <sheetData>
    <row r="1" spans="1:11" ht="15" customHeight="1" thickTop="1">
      <c r="A1" s="1463"/>
      <c r="B1" s="1464"/>
      <c r="C1" s="1464"/>
      <c r="D1" s="1464"/>
      <c r="E1" s="1465"/>
      <c r="F1" s="1465"/>
      <c r="G1" s="1465"/>
      <c r="H1" s="1465"/>
      <c r="I1" s="1465"/>
      <c r="J1" s="1465"/>
      <c r="K1" s="1466"/>
    </row>
    <row r="2" spans="1:11" ht="15" customHeight="1">
      <c r="A2" s="1467"/>
      <c r="B2" s="593"/>
      <c r="C2" s="593"/>
      <c r="D2" s="593"/>
      <c r="E2" s="1468"/>
      <c r="F2" s="1468"/>
      <c r="G2" s="1468"/>
      <c r="H2" s="1468"/>
      <c r="I2" s="1468"/>
      <c r="J2" s="1468"/>
      <c r="K2" s="1469"/>
    </row>
    <row r="3" spans="1:11">
      <c r="A3" s="1467"/>
      <c r="B3" s="593"/>
      <c r="C3" s="593"/>
      <c r="D3" s="593"/>
      <c r="E3" s="593"/>
      <c r="F3" s="593"/>
      <c r="G3" s="593"/>
      <c r="H3" s="593"/>
      <c r="I3" s="593"/>
      <c r="J3" s="593"/>
      <c r="K3" s="1470"/>
    </row>
    <row r="4" spans="1:11">
      <c r="A4" s="1467"/>
      <c r="B4" s="593"/>
      <c r="C4" s="593"/>
      <c r="D4" s="593"/>
      <c r="E4" s="593"/>
      <c r="F4" s="593"/>
      <c r="G4" s="593"/>
      <c r="H4" s="593"/>
      <c r="I4" s="593"/>
      <c r="J4" s="593"/>
      <c r="K4" s="1470"/>
    </row>
    <row r="5" spans="1:11">
      <c r="A5" s="1467"/>
      <c r="B5" s="593"/>
      <c r="C5" s="593"/>
      <c r="D5" s="593"/>
      <c r="E5" s="593"/>
      <c r="F5" s="593"/>
      <c r="G5" s="593"/>
      <c r="H5" s="593"/>
      <c r="I5" s="593"/>
      <c r="J5" s="593"/>
      <c r="K5" s="1470"/>
    </row>
    <row r="6" spans="1:11">
      <c r="A6" s="1467"/>
      <c r="B6" s="593"/>
      <c r="C6" s="593"/>
      <c r="D6" s="593"/>
      <c r="E6" s="593"/>
      <c r="F6" s="593"/>
      <c r="G6" s="593"/>
      <c r="H6" s="593"/>
      <c r="I6" s="593"/>
      <c r="J6" s="593"/>
      <c r="K6" s="1470"/>
    </row>
    <row r="7" spans="1:11">
      <c r="A7" s="1467"/>
      <c r="B7" s="593"/>
      <c r="C7" s="593"/>
      <c r="D7" s="593"/>
      <c r="E7" s="593"/>
      <c r="F7" s="593"/>
      <c r="G7" s="593"/>
      <c r="H7" s="593"/>
      <c r="I7" s="593"/>
      <c r="J7" s="593"/>
      <c r="K7" s="1470"/>
    </row>
    <row r="8" spans="1:11">
      <c r="A8" s="1467"/>
      <c r="B8" s="593"/>
      <c r="C8" s="593"/>
      <c r="D8" s="593"/>
      <c r="E8" s="593"/>
      <c r="F8" s="593"/>
      <c r="G8" s="593"/>
      <c r="H8" s="593"/>
      <c r="I8" s="593"/>
      <c r="J8" s="593"/>
      <c r="K8" s="1470"/>
    </row>
    <row r="9" spans="1:11">
      <c r="A9" s="1467"/>
      <c r="B9" s="593"/>
      <c r="C9" s="593"/>
      <c r="D9" s="593"/>
      <c r="E9" s="593"/>
      <c r="F9" s="593"/>
      <c r="G9" s="593"/>
      <c r="H9" s="593"/>
      <c r="I9" s="593"/>
      <c r="J9" s="593"/>
      <c r="K9" s="1470"/>
    </row>
    <row r="10" spans="1:11">
      <c r="A10" s="1467"/>
      <c r="B10" s="593"/>
      <c r="C10" s="593"/>
      <c r="D10" s="593"/>
      <c r="E10" s="593"/>
      <c r="F10" s="593"/>
      <c r="G10" s="593"/>
      <c r="H10" s="593"/>
      <c r="I10" s="593"/>
      <c r="J10" s="593"/>
      <c r="K10" s="1470"/>
    </row>
    <row r="11" spans="1:11">
      <c r="A11" s="1467"/>
      <c r="B11" s="593"/>
      <c r="C11" s="593"/>
      <c r="D11" s="593"/>
      <c r="E11" s="593"/>
      <c r="F11" s="593"/>
      <c r="G11" s="593"/>
      <c r="H11" s="593"/>
      <c r="I11" s="593"/>
      <c r="J11" s="593"/>
      <c r="K11" s="1470"/>
    </row>
    <row r="12" spans="1:11">
      <c r="A12" s="1467"/>
      <c r="B12" s="593"/>
      <c r="C12" s="593"/>
      <c r="D12" s="593"/>
      <c r="E12" s="593"/>
      <c r="F12" s="593"/>
      <c r="G12" s="593"/>
      <c r="H12" s="593"/>
      <c r="I12" s="593"/>
      <c r="J12" s="593"/>
      <c r="K12" s="1470"/>
    </row>
    <row r="13" spans="1:11">
      <c r="A13" s="1467"/>
      <c r="B13" s="593"/>
      <c r="C13" s="593"/>
      <c r="D13" s="593"/>
      <c r="E13" s="593"/>
      <c r="F13" s="593"/>
      <c r="G13" s="593"/>
      <c r="H13" s="593"/>
      <c r="I13" s="593"/>
      <c r="J13" s="593"/>
      <c r="K13" s="1470"/>
    </row>
    <row r="14" spans="1:11">
      <c r="A14" s="1467"/>
      <c r="B14" s="593"/>
      <c r="C14" s="593"/>
      <c r="D14" s="593"/>
      <c r="E14" s="593"/>
      <c r="F14" s="593"/>
      <c r="G14" s="593"/>
      <c r="H14" s="593"/>
      <c r="I14" s="593"/>
      <c r="J14" s="593"/>
      <c r="K14" s="1470"/>
    </row>
    <row r="15" spans="1:11" ht="51.6">
      <c r="A15" s="1556" t="s">
        <v>682</v>
      </c>
      <c r="B15" s="1557"/>
      <c r="C15" s="1557"/>
      <c r="D15" s="1557"/>
      <c r="E15" s="1557"/>
      <c r="F15" s="1557"/>
      <c r="G15" s="1557"/>
      <c r="H15" s="1557"/>
      <c r="I15" s="1557"/>
      <c r="J15" s="1557"/>
      <c r="K15" s="1558"/>
    </row>
    <row r="16" spans="1:11" ht="51.6">
      <c r="A16" s="1471" t="s">
        <v>729</v>
      </c>
      <c r="B16" s="1472"/>
      <c r="C16" s="1472"/>
      <c r="D16" s="1472"/>
      <c r="E16" s="1472"/>
      <c r="F16" s="1472"/>
      <c r="G16" s="1472"/>
      <c r="H16" s="1472"/>
      <c r="I16" s="1472"/>
      <c r="J16" s="1472"/>
      <c r="K16" s="1473"/>
    </row>
    <row r="17" spans="1:11" ht="37.200000000000003">
      <c r="A17" s="1474" t="s">
        <v>1284</v>
      </c>
      <c r="B17" s="1475"/>
      <c r="C17" s="1475"/>
      <c r="D17" s="1475"/>
      <c r="E17" s="1475"/>
      <c r="F17" s="1475"/>
      <c r="G17" s="1475"/>
      <c r="H17" s="1475"/>
      <c r="I17" s="1475"/>
      <c r="J17" s="1475"/>
      <c r="K17" s="1473"/>
    </row>
    <row r="18" spans="1:11" ht="34.799999999999997">
      <c r="A18" s="1467"/>
      <c r="B18" s="593"/>
      <c r="C18" s="593"/>
      <c r="D18" s="593"/>
      <c r="E18" s="593"/>
      <c r="F18" s="593"/>
      <c r="G18" s="593"/>
      <c r="H18" s="593"/>
      <c r="I18" s="593"/>
      <c r="J18" s="593"/>
      <c r="K18" s="1476"/>
    </row>
    <row r="19" spans="1:11">
      <c r="A19" s="1467"/>
      <c r="B19" s="593"/>
      <c r="C19" s="593"/>
      <c r="D19" s="593"/>
      <c r="E19" s="593"/>
      <c r="F19" s="593"/>
      <c r="G19" s="593"/>
      <c r="H19" s="593"/>
      <c r="I19" s="593"/>
      <c r="J19" s="593"/>
      <c r="K19" s="1470"/>
    </row>
    <row r="20" spans="1:11" ht="28.8">
      <c r="A20" s="1467"/>
      <c r="B20" s="593"/>
      <c r="C20" s="593"/>
      <c r="D20" s="593"/>
      <c r="E20" s="593"/>
      <c r="F20" s="593"/>
      <c r="G20" s="593"/>
      <c r="H20" s="593"/>
      <c r="I20" s="593"/>
      <c r="J20" s="593"/>
      <c r="K20" s="1477"/>
    </row>
    <row r="21" spans="1:11" ht="28.8">
      <c r="A21" s="1467"/>
      <c r="B21" s="593"/>
      <c r="C21" s="593"/>
      <c r="D21" s="593"/>
      <c r="E21" s="593"/>
      <c r="F21" s="593"/>
      <c r="G21" s="593"/>
      <c r="H21" s="593"/>
      <c r="I21" s="593"/>
      <c r="J21" s="593"/>
      <c r="K21" s="1477"/>
    </row>
    <row r="22" spans="1:11" ht="28.8">
      <c r="A22" s="1467"/>
      <c r="B22" s="593"/>
      <c r="C22" s="593"/>
      <c r="D22" s="593"/>
      <c r="E22" s="593"/>
      <c r="F22" s="593"/>
      <c r="G22" s="593"/>
      <c r="H22" s="593"/>
      <c r="I22" s="593"/>
      <c r="J22" s="593"/>
      <c r="K22" s="1477"/>
    </row>
    <row r="23" spans="1:11" ht="28.8">
      <c r="A23" s="1467"/>
      <c r="B23" s="593"/>
      <c r="C23" s="593"/>
      <c r="D23" s="593"/>
      <c r="E23" s="593"/>
      <c r="F23" s="593"/>
      <c r="G23" s="593"/>
      <c r="H23" s="593"/>
      <c r="I23" s="593"/>
      <c r="J23" s="593"/>
      <c r="K23" s="1477"/>
    </row>
    <row r="24" spans="1:11" ht="28.8">
      <c r="A24" s="1467"/>
      <c r="B24" s="593"/>
      <c r="C24" s="593"/>
      <c r="D24" s="593"/>
      <c r="E24" s="593"/>
      <c r="F24" s="593"/>
      <c r="G24" s="593"/>
      <c r="H24" s="593"/>
      <c r="I24" s="593"/>
      <c r="J24" s="593"/>
      <c r="K24" s="1477"/>
    </row>
    <row r="25" spans="1:11" ht="28.8">
      <c r="A25" s="1467"/>
      <c r="B25" s="593"/>
      <c r="C25" s="593"/>
      <c r="D25" s="593"/>
      <c r="E25" s="593"/>
      <c r="F25" s="593"/>
      <c r="G25" s="593"/>
      <c r="H25" s="593"/>
      <c r="I25" s="593"/>
      <c r="J25" s="593"/>
      <c r="K25" s="1477"/>
    </row>
    <row r="26" spans="1:11" ht="28.8">
      <c r="A26" s="1467"/>
      <c r="B26" s="593"/>
      <c r="C26" s="593"/>
      <c r="D26" s="593"/>
      <c r="E26" s="593"/>
      <c r="F26" s="593"/>
      <c r="G26" s="593"/>
      <c r="H26" s="593"/>
      <c r="I26" s="593"/>
      <c r="J26" s="593"/>
      <c r="K26" s="1477"/>
    </row>
    <row r="27" spans="1:11" ht="28.8">
      <c r="A27" s="1467"/>
      <c r="B27" s="593"/>
      <c r="C27" s="593"/>
      <c r="D27" s="593"/>
      <c r="E27" s="593"/>
      <c r="F27" s="593"/>
      <c r="G27" s="593"/>
      <c r="H27" s="593"/>
      <c r="I27" s="593"/>
      <c r="J27" s="593"/>
      <c r="K27" s="1477"/>
    </row>
    <row r="28" spans="1:11" ht="28.8">
      <c r="A28" s="1467"/>
      <c r="B28" s="593"/>
      <c r="C28" s="593"/>
      <c r="D28" s="593"/>
      <c r="E28" s="593"/>
      <c r="F28" s="593"/>
      <c r="G28" s="593"/>
      <c r="H28" s="593"/>
      <c r="I28" s="593"/>
      <c r="J28" s="593"/>
      <c r="K28" s="1477"/>
    </row>
    <row r="29" spans="1:11">
      <c r="A29" s="1467"/>
      <c r="B29" s="593"/>
      <c r="C29" s="593"/>
      <c r="D29" s="593"/>
      <c r="E29" s="593"/>
      <c r="F29" s="593"/>
      <c r="G29" s="593"/>
      <c r="H29" s="593"/>
      <c r="I29" s="593"/>
      <c r="J29" s="593"/>
      <c r="K29" s="1470"/>
    </row>
    <row r="30" spans="1:11">
      <c r="A30" s="1467"/>
      <c r="B30" s="593"/>
      <c r="C30" s="593"/>
      <c r="D30" s="593"/>
      <c r="E30" s="593"/>
      <c r="F30" s="593"/>
      <c r="G30" s="593"/>
      <c r="H30" s="593"/>
      <c r="I30" s="593"/>
      <c r="J30" s="593"/>
      <c r="K30" s="1470"/>
    </row>
    <row r="31" spans="1:11">
      <c r="A31" s="1467"/>
      <c r="B31" s="593"/>
      <c r="C31" s="593"/>
      <c r="D31" s="593"/>
      <c r="E31" s="593"/>
      <c r="F31" s="593"/>
      <c r="G31" s="593"/>
      <c r="H31" s="593"/>
      <c r="I31" s="593"/>
      <c r="J31" s="593"/>
      <c r="K31" s="1470"/>
    </row>
    <row r="32" spans="1:11" ht="34.799999999999997">
      <c r="A32" s="1478"/>
      <c r="B32" s="1479"/>
      <c r="C32" s="1554" t="s">
        <v>27</v>
      </c>
      <c r="D32" s="1554"/>
      <c r="E32" s="1554"/>
      <c r="F32" s="1559" t="s">
        <v>407</v>
      </c>
      <c r="G32" s="1559"/>
      <c r="H32" s="1559"/>
      <c r="I32" s="1559"/>
      <c r="J32" s="1480"/>
      <c r="K32" s="1476"/>
    </row>
    <row r="33" spans="1:11" ht="34.799999999999997">
      <c r="A33" s="1478"/>
      <c r="B33" s="1479"/>
      <c r="C33" s="1554" t="s">
        <v>57</v>
      </c>
      <c r="D33" s="1554"/>
      <c r="E33" s="1554"/>
      <c r="F33" s="1560" t="str">
        <f>F32</f>
        <v>มหาวิทยาลัยแม่โจ้</v>
      </c>
      <c r="G33" s="1560"/>
      <c r="H33" s="1560"/>
      <c r="I33" s="1560"/>
      <c r="J33" s="1481"/>
      <c r="K33" s="1476"/>
    </row>
    <row r="34" spans="1:11" ht="34.799999999999997">
      <c r="A34" s="1478"/>
      <c r="B34" s="1479"/>
      <c r="C34" s="1554" t="s">
        <v>58</v>
      </c>
      <c r="D34" s="1554"/>
      <c r="E34" s="1554"/>
      <c r="F34" s="1555" t="s">
        <v>930</v>
      </c>
      <c r="G34" s="1555"/>
      <c r="H34" s="1555"/>
      <c r="I34" s="1555"/>
      <c r="J34" s="1480"/>
      <c r="K34" s="1476"/>
    </row>
    <row r="35" spans="1:11" ht="16.2" thickBot="1">
      <c r="A35" s="1482"/>
      <c r="B35" s="1483"/>
      <c r="C35" s="1483"/>
      <c r="D35" s="1483"/>
      <c r="E35" s="1483"/>
      <c r="F35" s="1483"/>
      <c r="G35" s="1483"/>
      <c r="H35" s="1483"/>
      <c r="I35" s="1483"/>
      <c r="J35" s="1483"/>
      <c r="K35" s="1484"/>
    </row>
    <row r="36" spans="1:11" ht="16.2" thickTop="1"/>
  </sheetData>
  <mergeCells count="7">
    <mergeCell ref="C34:E34"/>
    <mergeCell ref="F34:I34"/>
    <mergeCell ref="A15:K15"/>
    <mergeCell ref="C32:E32"/>
    <mergeCell ref="F32:I32"/>
    <mergeCell ref="C33:E33"/>
    <mergeCell ref="F33:I33"/>
  </mergeCells>
  <printOptions horizontalCentered="1"/>
  <pageMargins left="0.78740157480314965" right="0.59055118110236227" top="0.78740157480314965" bottom="0.59055118110236227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I45"/>
  <sheetViews>
    <sheetView showGridLines="0" view="pageBreakPreview" zoomScaleNormal="100" zoomScaleSheetLayoutView="100" zoomScalePageLayoutView="80" workbookViewId="0">
      <selection activeCell="M12" sqref="M12"/>
    </sheetView>
  </sheetViews>
  <sheetFormatPr defaultColWidth="9" defaultRowHeight="15.6"/>
  <cols>
    <col min="1" max="1" width="1.3984375" style="20" customWidth="1"/>
    <col min="2" max="3" width="9" style="20"/>
    <col min="4" max="4" width="11.5" style="20" customWidth="1"/>
    <col min="5" max="5" width="5.59765625" style="20" customWidth="1"/>
    <col min="6" max="6" width="12.69921875" style="20" customWidth="1"/>
    <col min="7" max="7" width="9" style="20"/>
    <col min="8" max="8" width="26.3984375" style="20" customWidth="1"/>
    <col min="9" max="9" width="18.59765625" style="20" customWidth="1"/>
    <col min="10" max="16384" width="9" style="20"/>
  </cols>
  <sheetData>
    <row r="1" spans="1:9">
      <c r="A1" s="173"/>
      <c r="B1" s="174"/>
      <c r="C1" s="174"/>
      <c r="D1" s="174"/>
      <c r="E1" s="174"/>
      <c r="F1" s="174"/>
      <c r="G1" s="174"/>
      <c r="H1" s="175"/>
    </row>
    <row r="2" spans="1:9" ht="27.75" customHeight="1">
      <c r="A2" s="176"/>
      <c r="B2" s="1561" t="s">
        <v>254</v>
      </c>
      <c r="C2" s="1561"/>
      <c r="D2" s="1561"/>
      <c r="E2" s="1561"/>
      <c r="F2" s="1561"/>
      <c r="G2" s="1561"/>
      <c r="H2" s="1562"/>
      <c r="I2" s="177"/>
    </row>
    <row r="3" spans="1:9" s="184" customFormat="1" ht="27" customHeight="1">
      <c r="A3" s="178"/>
      <c r="B3" s="179"/>
      <c r="C3" s="1563" t="s">
        <v>28</v>
      </c>
      <c r="D3" s="1563"/>
      <c r="E3" s="180" t="str">
        <f>'ปก '!F33</f>
        <v>มหาวิทยาลัยแม่โจ้</v>
      </c>
      <c r="F3" s="181"/>
      <c r="G3" s="181"/>
      <c r="H3" s="182"/>
      <c r="I3" s="183"/>
    </row>
    <row r="4" spans="1:9" s="184" customFormat="1" ht="9" customHeight="1">
      <c r="A4" s="178"/>
      <c r="B4" s="169"/>
      <c r="C4" s="185"/>
      <c r="D4" s="185"/>
      <c r="E4" s="185"/>
      <c r="F4" s="185"/>
      <c r="G4" s="185"/>
      <c r="H4" s="186"/>
      <c r="I4" s="169"/>
    </row>
    <row r="5" spans="1:9" s="191" customFormat="1" ht="27" customHeight="1">
      <c r="A5" s="187"/>
      <c r="B5" s="188" t="s">
        <v>275</v>
      </c>
      <c r="C5" s="189"/>
      <c r="D5" s="189"/>
      <c r="E5" s="189"/>
      <c r="F5" s="189"/>
      <c r="G5" s="189"/>
      <c r="H5" s="190"/>
      <c r="I5" s="189"/>
    </row>
    <row r="6" spans="1:9" s="184" customFormat="1" ht="22.5" customHeight="1">
      <c r="A6" s="178"/>
      <c r="B6" s="171"/>
      <c r="C6" s="192" t="s">
        <v>30</v>
      </c>
      <c r="D6" s="193"/>
      <c r="E6" s="193"/>
      <c r="F6" s="193"/>
      <c r="G6" s="171"/>
      <c r="H6" s="194"/>
      <c r="I6" s="171"/>
    </row>
    <row r="7" spans="1:9" s="184" customFormat="1" ht="22.5" customHeight="1">
      <c r="A7" s="178"/>
      <c r="B7" s="171" t="s">
        <v>29</v>
      </c>
      <c r="C7" s="171"/>
      <c r="D7" s="171"/>
      <c r="E7" s="195"/>
      <c r="F7" s="195"/>
      <c r="G7" s="195"/>
      <c r="H7" s="194"/>
      <c r="I7" s="171"/>
    </row>
    <row r="8" spans="1:9" s="184" customFormat="1">
      <c r="A8" s="178"/>
      <c r="B8" s="169"/>
      <c r="C8" s="169"/>
      <c r="D8" s="169"/>
      <c r="E8" s="169"/>
      <c r="F8" s="169"/>
      <c r="G8" s="169"/>
      <c r="H8" s="196"/>
      <c r="I8" s="169"/>
    </row>
    <row r="9" spans="1:9" s="184" customFormat="1" ht="21" customHeight="1">
      <c r="A9" s="178"/>
      <c r="B9" s="197"/>
      <c r="C9" s="197"/>
      <c r="D9" s="197"/>
      <c r="E9" s="197"/>
      <c r="F9" s="171" t="s">
        <v>94</v>
      </c>
      <c r="G9" s="197"/>
      <c r="H9" s="198"/>
      <c r="I9" s="197"/>
    </row>
    <row r="10" spans="1:9" s="184" customFormat="1" ht="21" customHeight="1">
      <c r="A10" s="178"/>
      <c r="B10" s="197"/>
      <c r="C10" s="197"/>
      <c r="D10" s="197"/>
      <c r="E10" s="197"/>
      <c r="F10" s="171" t="s">
        <v>1323</v>
      </c>
      <c r="G10" s="197"/>
      <c r="H10" s="198"/>
      <c r="I10" s="197"/>
    </row>
    <row r="11" spans="1:9" s="184" customFormat="1" ht="21" customHeight="1">
      <c r="A11" s="178"/>
      <c r="B11" s="197"/>
      <c r="C11" s="197"/>
      <c r="D11" s="197"/>
      <c r="E11" s="197"/>
      <c r="F11" s="171" t="s">
        <v>1363</v>
      </c>
      <c r="G11" s="197"/>
      <c r="H11" s="198"/>
      <c r="I11" s="197"/>
    </row>
    <row r="12" spans="1:9" s="184" customFormat="1" ht="21" customHeight="1">
      <c r="A12" s="178"/>
      <c r="B12" s="169"/>
      <c r="C12" s="169"/>
      <c r="D12" s="169"/>
      <c r="E12" s="169"/>
      <c r="F12" s="171" t="s">
        <v>255</v>
      </c>
      <c r="G12" s="169"/>
      <c r="H12" s="196"/>
      <c r="I12" s="169"/>
    </row>
    <row r="13" spans="1:9" s="200" customFormat="1" ht="34.5" customHeight="1">
      <c r="A13" s="199"/>
      <c r="B13" s="188" t="s">
        <v>276</v>
      </c>
      <c r="C13" s="185"/>
      <c r="D13" s="185"/>
      <c r="E13" s="185"/>
      <c r="F13" s="185"/>
      <c r="G13" s="185"/>
      <c r="H13" s="186"/>
      <c r="I13" s="185"/>
    </row>
    <row r="14" spans="1:9" s="184" customFormat="1" ht="22.5" customHeight="1">
      <c r="A14" s="178"/>
      <c r="B14" s="171"/>
      <c r="C14" s="171" t="s">
        <v>3</v>
      </c>
      <c r="D14" s="193"/>
      <c r="E14" s="201"/>
      <c r="F14" s="195"/>
      <c r="G14" s="171"/>
      <c r="H14" s="202"/>
      <c r="I14" s="171"/>
    </row>
    <row r="15" spans="1:9" s="184" customFormat="1" ht="23.4">
      <c r="A15" s="178"/>
      <c r="B15" s="171"/>
      <c r="C15" s="169"/>
      <c r="D15" s="169"/>
      <c r="E15" s="169"/>
      <c r="F15" s="169"/>
      <c r="G15" s="171"/>
      <c r="H15" s="196"/>
      <c r="I15" s="169"/>
    </row>
    <row r="16" spans="1:9" s="184" customFormat="1" ht="21" customHeight="1">
      <c r="A16" s="178"/>
      <c r="B16" s="169"/>
      <c r="C16" s="169"/>
      <c r="D16" s="169"/>
      <c r="E16" s="169"/>
      <c r="F16" s="169"/>
      <c r="G16" s="171"/>
      <c r="H16" s="196"/>
      <c r="I16" s="169"/>
    </row>
    <row r="17" spans="1:9" s="184" customFormat="1" ht="23.4">
      <c r="A17" s="178"/>
      <c r="B17" s="203" t="s">
        <v>1030</v>
      </c>
      <c r="C17" s="192"/>
      <c r="D17" s="171"/>
      <c r="E17" s="171"/>
      <c r="F17" s="192"/>
      <c r="G17" s="192" t="s">
        <v>945</v>
      </c>
      <c r="H17" s="194"/>
      <c r="I17" s="169"/>
    </row>
    <row r="18" spans="1:9" s="184" customFormat="1" ht="24" customHeight="1">
      <c r="A18" s="178"/>
      <c r="B18" s="192" t="s">
        <v>1360</v>
      </c>
      <c r="C18" s="192"/>
      <c r="D18" s="171"/>
      <c r="E18" s="171"/>
      <c r="F18" s="192"/>
      <c r="G18" s="192" t="s">
        <v>1361</v>
      </c>
      <c r="H18" s="194"/>
      <c r="I18" s="169"/>
    </row>
    <row r="19" spans="1:9" s="184" customFormat="1" ht="24" customHeight="1">
      <c r="A19" s="178"/>
      <c r="B19" s="171" t="s">
        <v>1359</v>
      </c>
      <c r="C19" s="171"/>
      <c r="D19" s="171"/>
      <c r="E19" s="171"/>
      <c r="F19" s="171"/>
      <c r="G19" s="171" t="s">
        <v>1145</v>
      </c>
      <c r="H19" s="194"/>
      <c r="I19" s="169"/>
    </row>
    <row r="20" spans="1:9" s="184" customFormat="1" ht="24" customHeight="1">
      <c r="A20" s="178"/>
      <c r="B20" s="171" t="s">
        <v>1147</v>
      </c>
      <c r="C20" s="171"/>
      <c r="D20" s="171"/>
      <c r="E20" s="171"/>
      <c r="F20" s="171"/>
      <c r="G20" s="171" t="s">
        <v>1146</v>
      </c>
      <c r="H20" s="194"/>
      <c r="I20" s="169"/>
    </row>
    <row r="21" spans="1:9" s="184" customFormat="1" ht="24" customHeight="1">
      <c r="A21" s="178"/>
      <c r="B21" s="171" t="s">
        <v>1031</v>
      </c>
      <c r="C21" s="171"/>
      <c r="D21" s="171"/>
      <c r="E21" s="171"/>
      <c r="F21" s="171"/>
      <c r="G21" s="171" t="s">
        <v>946</v>
      </c>
      <c r="H21" s="194"/>
      <c r="I21" s="169"/>
    </row>
    <row r="22" spans="1:9" s="184" customFormat="1" ht="23.4">
      <c r="A22" s="178"/>
      <c r="B22" s="171"/>
      <c r="C22" s="171"/>
      <c r="D22" s="171"/>
      <c r="E22" s="171"/>
      <c r="F22" s="171"/>
      <c r="G22" s="171"/>
      <c r="H22" s="194"/>
      <c r="I22" s="169"/>
    </row>
    <row r="23" spans="1:9" s="184" customFormat="1" ht="23.4">
      <c r="A23" s="178"/>
      <c r="B23" s="171"/>
      <c r="C23" s="171"/>
      <c r="D23" s="171"/>
      <c r="E23" s="171"/>
      <c r="F23" s="171"/>
      <c r="G23" s="171"/>
      <c r="H23" s="194"/>
      <c r="I23" s="169"/>
    </row>
    <row r="24" spans="1:9" s="200" customFormat="1" ht="33.75" customHeight="1">
      <c r="A24" s="199"/>
      <c r="B24" s="188" t="s">
        <v>768</v>
      </c>
      <c r="C24" s="185"/>
      <c r="D24" s="185"/>
      <c r="E24" s="185"/>
      <c r="F24" s="185"/>
      <c r="G24" s="185"/>
      <c r="H24" s="186"/>
      <c r="I24" s="185"/>
    </row>
    <row r="25" spans="1:9" s="184" customFormat="1" ht="22.5" customHeight="1">
      <c r="A25" s="178"/>
      <c r="B25" s="171" t="s">
        <v>31</v>
      </c>
      <c r="C25" s="171" t="s">
        <v>4</v>
      </c>
      <c r="D25" s="193"/>
      <c r="E25" s="193"/>
      <c r="F25" s="193"/>
      <c r="G25" s="171"/>
      <c r="H25" s="194"/>
      <c r="I25" s="171"/>
    </row>
    <row r="26" spans="1:9" s="184" customFormat="1" ht="23.4">
      <c r="A26" s="178"/>
      <c r="B26" s="171" t="s">
        <v>32</v>
      </c>
      <c r="C26" s="171"/>
      <c r="D26" s="171"/>
      <c r="E26" s="171"/>
      <c r="F26" s="171"/>
      <c r="G26" s="171"/>
      <c r="H26" s="194"/>
      <c r="I26" s="171"/>
    </row>
    <row r="27" spans="1:9" s="184" customFormat="1" ht="23.4">
      <c r="A27" s="178"/>
      <c r="B27" s="171" t="s">
        <v>774</v>
      </c>
      <c r="C27" s="171"/>
      <c r="D27" s="171"/>
      <c r="E27" s="171"/>
      <c r="F27" s="171"/>
      <c r="G27" s="171"/>
      <c r="H27" s="194"/>
      <c r="I27" s="171"/>
    </row>
    <row r="28" spans="1:9" s="184" customFormat="1" ht="24" customHeight="1">
      <c r="A28" s="178"/>
      <c r="B28" s="171"/>
      <c r="C28" s="171"/>
      <c r="D28" s="171"/>
      <c r="E28" s="171"/>
      <c r="F28" s="171" t="s">
        <v>1020</v>
      </c>
      <c r="G28" s="171"/>
      <c r="H28" s="194"/>
      <c r="I28" s="171"/>
    </row>
    <row r="29" spans="1:9" s="184" customFormat="1" ht="24" customHeight="1">
      <c r="A29" s="178"/>
      <c r="B29" s="171"/>
      <c r="C29" s="171"/>
      <c r="D29" s="171"/>
      <c r="E29" s="171"/>
      <c r="F29" s="171" t="s">
        <v>1019</v>
      </c>
      <c r="G29" s="171"/>
      <c r="H29" s="194"/>
      <c r="I29" s="171"/>
    </row>
    <row r="30" spans="1:9" s="184" customFormat="1" ht="24" customHeight="1">
      <c r="A30" s="178"/>
      <c r="B30" s="171"/>
      <c r="C30" s="171"/>
      <c r="D30" s="171"/>
      <c r="E30" s="171"/>
      <c r="F30" s="171" t="s">
        <v>1363</v>
      </c>
      <c r="G30" s="171"/>
      <c r="H30" s="194"/>
      <c r="I30" s="171"/>
    </row>
    <row r="31" spans="1:9" s="184" customFormat="1" ht="24" customHeight="1" thickBot="1">
      <c r="A31" s="204"/>
      <c r="B31" s="205"/>
      <c r="C31" s="205"/>
      <c r="D31" s="205"/>
      <c r="E31" s="206"/>
      <c r="F31" s="206" t="s">
        <v>255</v>
      </c>
      <c r="G31" s="206"/>
      <c r="H31" s="207"/>
      <c r="I31" s="171"/>
    </row>
    <row r="32" spans="1:9" ht="23.4">
      <c r="B32" s="21"/>
      <c r="C32" s="21"/>
      <c r="D32" s="21"/>
      <c r="E32" s="21"/>
      <c r="F32" s="21"/>
      <c r="G32" s="21"/>
      <c r="H32" s="21"/>
      <c r="I32" s="21"/>
    </row>
    <row r="33" spans="2:9" ht="23.4">
      <c r="B33" s="21"/>
      <c r="C33" s="21"/>
      <c r="D33" s="21"/>
      <c r="E33" s="21"/>
      <c r="F33" s="21"/>
      <c r="G33" s="21"/>
      <c r="H33" s="21"/>
      <c r="I33" s="21"/>
    </row>
    <row r="34" spans="2:9" ht="23.4">
      <c r="B34" s="21"/>
      <c r="C34" s="21"/>
      <c r="D34" s="21"/>
      <c r="E34" s="21"/>
      <c r="F34" s="21"/>
      <c r="G34" s="21"/>
      <c r="H34" s="21"/>
      <c r="I34" s="21"/>
    </row>
    <row r="35" spans="2:9" ht="23.4">
      <c r="B35" s="21"/>
      <c r="C35" s="21"/>
      <c r="D35" s="21"/>
      <c r="E35" s="21"/>
      <c r="F35" s="21"/>
      <c r="G35" s="21"/>
      <c r="H35" s="21"/>
      <c r="I35" s="21"/>
    </row>
    <row r="36" spans="2:9" ht="23.4">
      <c r="B36" s="21"/>
      <c r="C36" s="21"/>
      <c r="D36" s="21"/>
      <c r="E36" s="21"/>
      <c r="F36" s="21"/>
      <c r="G36" s="21"/>
      <c r="H36" s="21"/>
      <c r="I36" s="21"/>
    </row>
    <row r="37" spans="2:9" ht="23.4">
      <c r="B37" s="21"/>
      <c r="C37" s="21"/>
      <c r="D37" s="21"/>
      <c r="E37" s="21"/>
      <c r="F37" s="21"/>
      <c r="G37" s="21"/>
      <c r="H37" s="21"/>
      <c r="I37" s="21"/>
    </row>
    <row r="38" spans="2:9">
      <c r="B38" s="208"/>
      <c r="C38" s="208"/>
      <c r="D38" s="208"/>
      <c r="E38" s="208"/>
      <c r="F38" s="208"/>
      <c r="G38" s="208"/>
      <c r="H38" s="208"/>
      <c r="I38" s="208"/>
    </row>
    <row r="39" spans="2:9">
      <c r="B39" s="208"/>
      <c r="C39" s="208"/>
      <c r="D39" s="208"/>
      <c r="E39" s="208"/>
      <c r="F39" s="208"/>
      <c r="G39" s="208"/>
      <c r="H39" s="208"/>
      <c r="I39" s="208"/>
    </row>
    <row r="40" spans="2:9">
      <c r="B40" s="208"/>
      <c r="C40" s="208"/>
      <c r="D40" s="208"/>
      <c r="E40" s="208"/>
      <c r="F40" s="208"/>
      <c r="G40" s="208"/>
      <c r="H40" s="208"/>
      <c r="I40" s="208"/>
    </row>
    <row r="41" spans="2:9">
      <c r="B41" s="208"/>
      <c r="C41" s="208"/>
      <c r="D41" s="208"/>
      <c r="E41" s="208"/>
      <c r="F41" s="208"/>
      <c r="G41" s="208"/>
      <c r="H41" s="208"/>
      <c r="I41" s="208"/>
    </row>
    <row r="42" spans="2:9">
      <c r="B42" s="208"/>
      <c r="C42" s="208"/>
      <c r="D42" s="208"/>
      <c r="E42" s="208"/>
      <c r="F42" s="208"/>
      <c r="G42" s="208"/>
      <c r="H42" s="208"/>
      <c r="I42" s="208"/>
    </row>
    <row r="43" spans="2:9">
      <c r="B43" s="208"/>
      <c r="C43" s="208"/>
      <c r="D43" s="208"/>
      <c r="E43" s="208"/>
      <c r="F43" s="208"/>
      <c r="G43" s="208"/>
      <c r="H43" s="208"/>
      <c r="I43" s="208"/>
    </row>
    <row r="44" spans="2:9">
      <c r="B44" s="208"/>
      <c r="C44" s="208"/>
      <c r="D44" s="208"/>
      <c r="E44" s="208"/>
      <c r="F44" s="208"/>
      <c r="G44" s="208"/>
      <c r="H44" s="208"/>
      <c r="I44" s="208"/>
    </row>
    <row r="45" spans="2:9">
      <c r="B45" s="208"/>
      <c r="C45" s="208"/>
      <c r="D45" s="208"/>
      <c r="E45" s="208"/>
      <c r="F45" s="208"/>
      <c r="G45" s="208"/>
      <c r="H45" s="208"/>
      <c r="I45" s="208"/>
    </row>
  </sheetData>
  <mergeCells count="2">
    <mergeCell ref="B2:H2"/>
    <mergeCell ref="C3:D3"/>
  </mergeCells>
  <phoneticPr fontId="5" type="noConversion"/>
  <pageMargins left="0.78740157480314965" right="0.39370078740157483" top="0.78740157480314965" bottom="0.3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J19"/>
  <sheetViews>
    <sheetView showGridLines="0" view="pageBreakPreview" topLeftCell="A7" zoomScaleNormal="100" zoomScaleSheetLayoutView="100" workbookViewId="0">
      <selection activeCell="M12" sqref="M12"/>
    </sheetView>
  </sheetViews>
  <sheetFormatPr defaultColWidth="9" defaultRowHeight="23.4"/>
  <cols>
    <col min="1" max="1" width="3.8984375" style="209" customWidth="1"/>
    <col min="2" max="2" width="11.69921875" style="209" customWidth="1"/>
    <col min="3" max="3" width="3.8984375" style="209" customWidth="1"/>
    <col min="4" max="8" width="9" style="209"/>
    <col min="9" max="9" width="12.69921875" style="209" customWidth="1"/>
    <col min="10" max="10" width="7" style="210" customWidth="1"/>
    <col min="11" max="16384" width="9" style="209"/>
  </cols>
  <sheetData>
    <row r="1" spans="1:10" ht="34.799999999999997">
      <c r="B1" s="1564" t="s">
        <v>256</v>
      </c>
      <c r="C1" s="1564"/>
      <c r="D1" s="1564"/>
      <c r="E1" s="1564"/>
      <c r="F1" s="1564"/>
      <c r="G1" s="1564"/>
      <c r="H1" s="1564"/>
      <c r="I1" s="1564"/>
      <c r="J1" s="1564"/>
    </row>
    <row r="3" spans="1:10" s="211" customFormat="1" ht="28.8">
      <c r="C3" s="212"/>
      <c r="D3" s="212"/>
      <c r="E3" s="212"/>
      <c r="F3" s="212"/>
      <c r="G3" s="212"/>
      <c r="H3" s="212"/>
      <c r="I3" s="212"/>
      <c r="J3" s="213" t="s">
        <v>257</v>
      </c>
    </row>
    <row r="5" spans="1:10" s="211" customFormat="1" ht="28.8">
      <c r="A5" s="211" t="s">
        <v>258</v>
      </c>
      <c r="J5" s="214">
        <v>1</v>
      </c>
    </row>
    <row r="6" spans="1:10" s="211" customFormat="1" ht="28.8">
      <c r="A6" s="211" t="s">
        <v>259</v>
      </c>
      <c r="J6" s="214"/>
    </row>
    <row r="7" spans="1:10" s="211" customFormat="1" ht="28.8">
      <c r="A7" s="211" t="s">
        <v>260</v>
      </c>
      <c r="C7" s="211" t="s">
        <v>261</v>
      </c>
      <c r="J7" s="214">
        <v>3</v>
      </c>
    </row>
    <row r="8" spans="1:10" s="211" customFormat="1" ht="28.8">
      <c r="A8" s="211" t="s">
        <v>262</v>
      </c>
      <c r="C8" s="211" t="s">
        <v>263</v>
      </c>
      <c r="D8" s="172"/>
      <c r="J8" s="214">
        <v>15</v>
      </c>
    </row>
    <row r="9" spans="1:10" s="211" customFormat="1" ht="28.8">
      <c r="A9" s="211" t="s">
        <v>264</v>
      </c>
      <c r="C9" s="211" t="s">
        <v>265</v>
      </c>
      <c r="J9" s="214">
        <v>16</v>
      </c>
    </row>
    <row r="10" spans="1:10" s="211" customFormat="1" ht="28.8">
      <c r="A10" s="211" t="s">
        <v>266</v>
      </c>
      <c r="C10" s="211" t="s">
        <v>267</v>
      </c>
      <c r="J10" s="214">
        <v>20</v>
      </c>
    </row>
    <row r="11" spans="1:10" s="211" customFormat="1" ht="28.8">
      <c r="A11" s="211" t="s">
        <v>268</v>
      </c>
      <c r="C11" s="211" t="s">
        <v>269</v>
      </c>
      <c r="J11" s="214">
        <v>50</v>
      </c>
    </row>
    <row r="12" spans="1:10" s="211" customFormat="1" ht="28.8">
      <c r="C12" s="211" t="s">
        <v>110</v>
      </c>
      <c r="J12" s="214"/>
    </row>
    <row r="13" spans="1:10" s="211" customFormat="1" ht="28.8">
      <c r="A13" s="211" t="s">
        <v>270</v>
      </c>
      <c r="C13" s="211" t="s">
        <v>669</v>
      </c>
      <c r="J13" s="214">
        <v>64</v>
      </c>
    </row>
    <row r="14" spans="1:10" s="211" customFormat="1" ht="28.8">
      <c r="C14" s="211" t="s">
        <v>670</v>
      </c>
      <c r="J14" s="214"/>
    </row>
    <row r="15" spans="1:10" s="211" customFormat="1" ht="28.8">
      <c r="A15" s="211" t="s">
        <v>271</v>
      </c>
      <c r="C15" s="211" t="s">
        <v>272</v>
      </c>
      <c r="J15" s="214">
        <v>104</v>
      </c>
    </row>
    <row r="16" spans="1:10" s="211" customFormat="1" ht="28.8">
      <c r="A16" s="211" t="s">
        <v>273</v>
      </c>
      <c r="C16" s="211" t="s">
        <v>274</v>
      </c>
      <c r="J16" s="214">
        <v>115</v>
      </c>
    </row>
    <row r="17" spans="1:10" s="216" customFormat="1" ht="28.8">
      <c r="A17" s="215" t="s">
        <v>33</v>
      </c>
      <c r="J17" s="217"/>
    </row>
    <row r="18" spans="1:10" s="216" customFormat="1" ht="28.8">
      <c r="A18" s="215"/>
      <c r="B18" s="215" t="s">
        <v>1098</v>
      </c>
      <c r="C18" s="215"/>
      <c r="D18" s="215"/>
      <c r="E18" s="215"/>
      <c r="F18" s="215"/>
      <c r="J18" s="218"/>
    </row>
    <row r="19" spans="1:10" s="216" customFormat="1" ht="28.8">
      <c r="A19" s="215"/>
      <c r="B19" s="215" t="s">
        <v>1099</v>
      </c>
      <c r="C19" s="215"/>
      <c r="D19" s="215"/>
      <c r="E19" s="215"/>
      <c r="F19" s="215"/>
      <c r="J19" s="218"/>
    </row>
  </sheetData>
  <mergeCells count="1">
    <mergeCell ref="B1:J1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P61"/>
  <sheetViews>
    <sheetView showGridLines="0" view="pageBreakPreview" topLeftCell="A10" zoomScaleNormal="100" zoomScaleSheetLayoutView="100" workbookViewId="0">
      <selection activeCell="M12" sqref="M12"/>
    </sheetView>
  </sheetViews>
  <sheetFormatPr defaultColWidth="9" defaultRowHeight="19.8"/>
  <cols>
    <col min="1" max="1" width="2.5" style="69" customWidth="1"/>
    <col min="2" max="2" width="3.09765625" style="75" customWidth="1"/>
    <col min="3" max="3" width="5.5" style="69" customWidth="1"/>
    <col min="4" max="4" width="5.8984375" style="69" customWidth="1"/>
    <col min="5" max="5" width="5.5" style="69" customWidth="1"/>
    <col min="6" max="6" width="5" style="69" customWidth="1"/>
    <col min="7" max="7" width="7.5" style="69" customWidth="1"/>
    <col min="8" max="8" width="6.09765625" style="69" customWidth="1"/>
    <col min="9" max="9" width="8.69921875" style="69" customWidth="1"/>
    <col min="10" max="10" width="5.3984375" style="69" customWidth="1"/>
    <col min="11" max="11" width="4.09765625" style="69" customWidth="1"/>
    <col min="12" max="12" width="8.3984375" style="69" customWidth="1"/>
    <col min="13" max="13" width="8.8984375" style="69" customWidth="1"/>
    <col min="14" max="14" width="11.69921875" style="69" customWidth="1"/>
    <col min="15" max="15" width="2.8984375" style="69" customWidth="1"/>
    <col min="16" max="16384" width="9" style="69"/>
  </cols>
  <sheetData>
    <row r="1" spans="1:16" s="70" customFormat="1" ht="30.75" customHeight="1" thickTop="1" thickBot="1">
      <c r="A1" s="1587" t="s">
        <v>258</v>
      </c>
      <c r="B1" s="1588"/>
      <c r="C1" s="1588"/>
      <c r="D1" s="1588"/>
      <c r="E1" s="1588"/>
      <c r="F1" s="1588"/>
      <c r="G1" s="1588"/>
      <c r="H1" s="1588"/>
      <c r="I1" s="1588"/>
      <c r="J1" s="1588"/>
      <c r="K1" s="1588"/>
      <c r="L1" s="1588"/>
      <c r="M1" s="1588"/>
      <c r="N1" s="1589"/>
      <c r="O1" s="219"/>
      <c r="P1" s="219"/>
    </row>
    <row r="2" spans="1:16" s="70" customFormat="1" ht="21.75" customHeight="1" thickTop="1">
      <c r="B2" s="220"/>
    </row>
    <row r="3" spans="1:16" ht="21.75" customHeight="1">
      <c r="A3" s="1592" t="s">
        <v>769</v>
      </c>
      <c r="B3" s="1592"/>
      <c r="C3" s="1592"/>
      <c r="D3" s="1592"/>
      <c r="E3" s="1592"/>
      <c r="F3" s="1592"/>
      <c r="G3" s="1592"/>
      <c r="H3" s="1592"/>
      <c r="I3" s="1592"/>
      <c r="J3" s="1592"/>
      <c r="K3" s="1592"/>
      <c r="L3" s="1592"/>
      <c r="M3" s="1592"/>
      <c r="N3" s="1592"/>
    </row>
    <row r="4" spans="1:16" s="60" customFormat="1" ht="21.75" customHeight="1">
      <c r="B4" s="63">
        <v>1</v>
      </c>
      <c r="C4" s="60" t="s">
        <v>280</v>
      </c>
      <c r="E4" s="221"/>
      <c r="F4" s="1590" t="str">
        <f>'ปก '!F32:I32</f>
        <v>มหาวิทยาลัยแม่โจ้</v>
      </c>
      <c r="G4" s="1590"/>
      <c r="H4" s="1590"/>
      <c r="I4" s="1590"/>
      <c r="J4" s="1590"/>
      <c r="K4" s="1590"/>
      <c r="L4" s="1590"/>
      <c r="M4" s="1590"/>
      <c r="N4" s="1590"/>
    </row>
    <row r="5" spans="1:16" s="60" customFormat="1" ht="21.75" customHeight="1">
      <c r="B5" s="63"/>
      <c r="C5" s="60" t="s">
        <v>714</v>
      </c>
      <c r="E5" s="221"/>
      <c r="F5" s="1590" t="str">
        <f>'ปก '!F33:I33</f>
        <v>มหาวิทยาลัยแม่โจ้</v>
      </c>
      <c r="G5" s="1590"/>
      <c r="H5" s="1590"/>
      <c r="I5" s="1590"/>
      <c r="J5" s="1590"/>
      <c r="K5" s="1590"/>
      <c r="L5" s="1590"/>
      <c r="M5" s="1590"/>
      <c r="N5" s="1590"/>
    </row>
    <row r="6" spans="1:16" s="60" customFormat="1" ht="21.75" customHeight="1">
      <c r="B6" s="63"/>
      <c r="C6" s="60" t="s">
        <v>281</v>
      </c>
      <c r="E6" s="221"/>
      <c r="F6" s="1591" t="str">
        <f>'ปก '!F34:I34</f>
        <v>85302-0095</v>
      </c>
      <c r="G6" s="1591"/>
      <c r="H6" s="1591"/>
      <c r="I6" s="1591"/>
      <c r="J6" s="1591"/>
      <c r="K6" s="1591"/>
      <c r="L6" s="1591"/>
      <c r="M6" s="1591"/>
      <c r="N6" s="1591"/>
    </row>
    <row r="7" spans="1:16" s="60" customFormat="1" ht="21.75" customHeight="1">
      <c r="B7" s="63">
        <v>2</v>
      </c>
      <c r="C7" s="60" t="s">
        <v>730</v>
      </c>
    </row>
    <row r="8" spans="1:16" ht="21.75" customHeight="1">
      <c r="D8" s="1582" t="s">
        <v>1238</v>
      </c>
      <c r="E8" s="1582"/>
      <c r="F8" s="1582"/>
      <c r="G8" s="1582"/>
      <c r="H8" s="1582"/>
      <c r="I8" s="1582"/>
      <c r="J8" s="1582"/>
      <c r="K8" s="1582"/>
      <c r="L8" s="1582"/>
      <c r="M8" s="1582"/>
      <c r="N8" s="1582"/>
    </row>
    <row r="9" spans="1:16" ht="21.75" customHeight="1">
      <c r="D9" s="1582"/>
      <c r="E9" s="1582"/>
      <c r="F9" s="1582"/>
      <c r="G9" s="1582"/>
      <c r="H9" s="1582"/>
      <c r="I9" s="1582"/>
      <c r="J9" s="1582"/>
      <c r="K9" s="1582"/>
      <c r="L9" s="1582"/>
      <c r="M9" s="1582"/>
      <c r="N9" s="1582"/>
    </row>
    <row r="10" spans="1:16" ht="21.75" customHeight="1">
      <c r="D10" s="1582"/>
      <c r="E10" s="1582"/>
      <c r="F10" s="1582"/>
      <c r="G10" s="1582"/>
      <c r="H10" s="1582"/>
      <c r="I10" s="1582"/>
      <c r="J10" s="1582"/>
      <c r="K10" s="1582"/>
      <c r="L10" s="1582"/>
      <c r="M10" s="1582"/>
      <c r="N10" s="1582"/>
    </row>
    <row r="11" spans="1:16" ht="21.75" customHeight="1">
      <c r="D11" s="1582" t="s">
        <v>1239</v>
      </c>
      <c r="E11" s="1582"/>
      <c r="F11" s="1582"/>
      <c r="G11" s="1582"/>
      <c r="H11" s="1582"/>
      <c r="I11" s="1582"/>
      <c r="J11" s="1582"/>
      <c r="K11" s="1582"/>
      <c r="L11" s="1582"/>
      <c r="M11" s="1582"/>
      <c r="N11" s="1582"/>
    </row>
    <row r="12" spans="1:16" ht="21.75" customHeight="1">
      <c r="D12" s="1582"/>
      <c r="E12" s="1582"/>
      <c r="F12" s="1582"/>
      <c r="G12" s="1582"/>
      <c r="H12" s="1582"/>
      <c r="I12" s="1582"/>
      <c r="J12" s="1582"/>
      <c r="K12" s="1582"/>
      <c r="L12" s="1582"/>
      <c r="M12" s="1582"/>
      <c r="N12" s="1582"/>
    </row>
    <row r="13" spans="1:16" ht="21.75" customHeight="1">
      <c r="D13" s="1582"/>
      <c r="E13" s="1582"/>
      <c r="F13" s="1582"/>
      <c r="G13" s="1582"/>
      <c r="H13" s="1582"/>
      <c r="I13" s="1582"/>
      <c r="J13" s="1582"/>
      <c r="K13" s="1582"/>
      <c r="L13" s="1582"/>
      <c r="M13" s="1582"/>
      <c r="N13" s="1582"/>
    </row>
    <row r="14" spans="1:16" ht="13.95" customHeight="1"/>
    <row r="15" spans="1:16" s="60" customFormat="1" ht="21.75" customHeight="1">
      <c r="B15" s="63"/>
      <c r="C15" s="60" t="s">
        <v>715</v>
      </c>
    </row>
    <row r="16" spans="1:16" s="60" customFormat="1" ht="21.75" customHeight="1">
      <c r="B16" s="63"/>
      <c r="C16" s="60" t="s">
        <v>282</v>
      </c>
      <c r="D16" s="222">
        <v>63</v>
      </c>
      <c r="E16" s="223"/>
      <c r="F16" s="223"/>
      <c r="G16" s="63" t="s">
        <v>283</v>
      </c>
      <c r="H16" s="224" t="s">
        <v>408</v>
      </c>
      <c r="I16" s="225"/>
      <c r="J16" s="225"/>
      <c r="K16" s="226" t="s">
        <v>124</v>
      </c>
      <c r="L16" s="222" t="s">
        <v>177</v>
      </c>
      <c r="M16" s="223"/>
      <c r="N16" s="223"/>
    </row>
    <row r="17" spans="2:14" s="60" customFormat="1" ht="21.75" customHeight="1">
      <c r="B17" s="63"/>
      <c r="C17" s="60" t="s">
        <v>284</v>
      </c>
      <c r="D17" s="227" t="s">
        <v>409</v>
      </c>
      <c r="E17" s="228"/>
      <c r="F17" s="228"/>
      <c r="G17" s="63" t="s">
        <v>285</v>
      </c>
      <c r="H17" s="222" t="s">
        <v>134</v>
      </c>
      <c r="I17" s="229"/>
      <c r="K17" s="226" t="s">
        <v>286</v>
      </c>
      <c r="L17" s="228">
        <v>50290</v>
      </c>
      <c r="M17" s="228"/>
      <c r="N17" s="228"/>
    </row>
    <row r="18" spans="2:14" s="60" customFormat="1" ht="21.75" customHeight="1">
      <c r="B18" s="63"/>
      <c r="C18" s="60" t="s">
        <v>411</v>
      </c>
      <c r="D18" s="228"/>
      <c r="E18" s="228" t="s">
        <v>1175</v>
      </c>
      <c r="F18" s="228"/>
      <c r="G18" s="230" t="s">
        <v>926</v>
      </c>
      <c r="H18" s="229" t="s">
        <v>1158</v>
      </c>
      <c r="I18" s="229"/>
      <c r="J18" s="230"/>
      <c r="K18" s="230" t="s">
        <v>135</v>
      </c>
      <c r="L18" s="231" t="s">
        <v>951</v>
      </c>
      <c r="M18" s="228"/>
      <c r="N18" s="228"/>
    </row>
    <row r="19" spans="2:14" ht="13.2" customHeight="1"/>
    <row r="20" spans="2:14" s="60" customFormat="1" ht="21.75" customHeight="1">
      <c r="B20" s="63">
        <v>4</v>
      </c>
      <c r="C20" s="60" t="s">
        <v>19</v>
      </c>
    </row>
    <row r="21" spans="2:14" s="60" customFormat="1" ht="21.75" customHeight="1">
      <c r="B21" s="63"/>
      <c r="C21" s="60" t="s">
        <v>716</v>
      </c>
      <c r="F21" s="60" t="s">
        <v>717</v>
      </c>
      <c r="H21" s="60" t="s">
        <v>718</v>
      </c>
      <c r="J21" s="60" t="s">
        <v>731</v>
      </c>
    </row>
    <row r="22" spans="2:14" s="60" customFormat="1" ht="21.75" customHeight="1">
      <c r="B22" s="63"/>
      <c r="C22" s="60" t="s">
        <v>21</v>
      </c>
      <c r="F22" s="60" t="s">
        <v>125</v>
      </c>
      <c r="H22" s="232"/>
      <c r="I22" s="232"/>
      <c r="J22" s="232"/>
      <c r="K22" s="21"/>
      <c r="L22" s="21"/>
    </row>
    <row r="23" spans="2:14" s="60" customFormat="1" ht="21.75" customHeight="1">
      <c r="B23" s="63">
        <v>5</v>
      </c>
      <c r="C23" s="60" t="s">
        <v>410</v>
      </c>
      <c r="G23" s="21"/>
      <c r="H23" s="233">
        <v>2477</v>
      </c>
    </row>
    <row r="24" spans="2:14" s="60" customFormat="1" ht="21.75" customHeight="1">
      <c r="B24" s="63"/>
      <c r="C24" s="60" t="s">
        <v>1159</v>
      </c>
      <c r="E24" s="21"/>
      <c r="F24" s="60" t="s">
        <v>773</v>
      </c>
      <c r="G24" s="60" t="s">
        <v>1355</v>
      </c>
      <c r="H24" s="21"/>
      <c r="L24" s="60" t="s">
        <v>415</v>
      </c>
      <c r="M24" s="233">
        <v>15</v>
      </c>
      <c r="N24" s="60" t="s">
        <v>136</v>
      </c>
    </row>
    <row r="25" spans="2:14" s="60" customFormat="1" ht="21.75" customHeight="1">
      <c r="B25" s="63"/>
      <c r="C25" s="60" t="s">
        <v>415</v>
      </c>
      <c r="D25" s="233">
        <v>2</v>
      </c>
      <c r="E25" s="60" t="s">
        <v>1160</v>
      </c>
      <c r="G25" s="60" t="s">
        <v>415</v>
      </c>
      <c r="H25" s="233">
        <v>3</v>
      </c>
      <c r="I25" s="60" t="s">
        <v>1161</v>
      </c>
      <c r="L25" s="60" t="s">
        <v>415</v>
      </c>
      <c r="M25" s="233">
        <v>10</v>
      </c>
      <c r="N25" s="60" t="s">
        <v>1162</v>
      </c>
    </row>
    <row r="26" spans="2:14" s="60" customFormat="1" ht="23.4">
      <c r="B26" s="1527"/>
      <c r="C26" s="60" t="s">
        <v>1354</v>
      </c>
      <c r="H26" s="1531"/>
      <c r="M26" s="1531"/>
    </row>
    <row r="27" spans="2:14" s="235" customFormat="1" ht="13.5" customHeight="1">
      <c r="B27" s="234"/>
      <c r="D27" s="171"/>
      <c r="G27" s="171"/>
    </row>
    <row r="28" spans="2:14" s="235" customFormat="1" ht="25.5" customHeight="1">
      <c r="B28" s="236" t="s">
        <v>95</v>
      </c>
      <c r="C28" s="235" t="s">
        <v>719</v>
      </c>
      <c r="F28" s="237">
        <v>115</v>
      </c>
      <c r="G28" s="171" t="s">
        <v>119</v>
      </c>
      <c r="H28" s="171"/>
      <c r="I28" s="171"/>
      <c r="J28" s="171"/>
      <c r="K28" s="171"/>
      <c r="L28" s="171"/>
    </row>
    <row r="29" spans="2:14" s="235" customFormat="1" ht="13.5" customHeight="1">
      <c r="B29" s="234"/>
      <c r="F29" s="171"/>
      <c r="G29" s="171"/>
      <c r="H29" s="171"/>
      <c r="I29" s="171"/>
      <c r="J29" s="171"/>
      <c r="K29" s="171"/>
      <c r="L29" s="171"/>
    </row>
    <row r="30" spans="2:14" s="235" customFormat="1" ht="21.75" customHeight="1">
      <c r="B30" s="236" t="s">
        <v>96</v>
      </c>
      <c r="C30" s="235" t="s">
        <v>720</v>
      </c>
    </row>
    <row r="31" spans="2:14" s="235" customFormat="1" ht="26.25" customHeight="1">
      <c r="B31" s="234"/>
      <c r="C31" s="235" t="s">
        <v>721</v>
      </c>
      <c r="F31" s="237" t="s">
        <v>130</v>
      </c>
      <c r="G31" s="235" t="s">
        <v>120</v>
      </c>
      <c r="H31" s="201"/>
    </row>
    <row r="32" spans="2:14" s="235" customFormat="1" ht="13.5" customHeight="1">
      <c r="B32" s="234"/>
      <c r="F32" s="171"/>
      <c r="H32" s="201"/>
    </row>
    <row r="33" spans="2:14" s="235" customFormat="1" ht="13.5" customHeight="1">
      <c r="B33" s="1526"/>
      <c r="F33" s="171"/>
      <c r="H33" s="1525"/>
    </row>
    <row r="34" spans="2:14" s="235" customFormat="1" ht="21.75" customHeight="1">
      <c r="B34" s="236" t="s">
        <v>97</v>
      </c>
      <c r="C34" s="235" t="s">
        <v>722</v>
      </c>
      <c r="H34" s="201"/>
    </row>
    <row r="35" spans="2:14" s="235" customFormat="1" ht="24.75" customHeight="1">
      <c r="B35" s="234"/>
      <c r="C35" s="235" t="s">
        <v>723</v>
      </c>
      <c r="F35" s="171"/>
      <c r="G35" s="237" t="s">
        <v>130</v>
      </c>
      <c r="H35" s="192" t="s">
        <v>121</v>
      </c>
    </row>
    <row r="36" spans="2:14" s="235" customFormat="1" ht="23.4">
      <c r="B36" s="236" t="s">
        <v>98</v>
      </c>
      <c r="C36" s="171" t="s">
        <v>288</v>
      </c>
      <c r="D36" s="171"/>
      <c r="E36" s="171"/>
      <c r="F36" s="171"/>
      <c r="G36" s="171"/>
      <c r="H36" s="171"/>
      <c r="I36" s="171"/>
      <c r="J36" s="171"/>
      <c r="K36" s="171"/>
      <c r="L36" s="171"/>
    </row>
    <row r="37" spans="2:14" s="70" customFormat="1" ht="14.25" customHeight="1">
      <c r="B37" s="220"/>
      <c r="C37" s="197"/>
      <c r="D37" s="197"/>
      <c r="E37" s="197"/>
      <c r="F37" s="197"/>
      <c r="G37" s="197"/>
      <c r="H37" s="197"/>
      <c r="I37" s="197"/>
      <c r="J37" s="197"/>
      <c r="K37" s="197"/>
      <c r="L37" s="197"/>
    </row>
    <row r="38" spans="2:14" s="235" customFormat="1" ht="23.4">
      <c r="B38" s="1583" t="s">
        <v>289</v>
      </c>
      <c r="C38" s="1583"/>
      <c r="D38" s="1583" t="s">
        <v>290</v>
      </c>
      <c r="E38" s="1583"/>
      <c r="F38" s="1583"/>
      <c r="G38" s="1583"/>
      <c r="H38" s="1583"/>
      <c r="I38" s="1584" t="s">
        <v>291</v>
      </c>
      <c r="J38" s="1585"/>
      <c r="K38" s="1585"/>
      <c r="L38" s="1585"/>
      <c r="M38" s="1586"/>
      <c r="N38" s="238" t="s">
        <v>292</v>
      </c>
    </row>
    <row r="39" spans="2:14" s="60" customFormat="1" ht="23.4">
      <c r="B39" s="1565">
        <v>1</v>
      </c>
      <c r="C39" s="1566"/>
      <c r="D39" s="1565" t="s">
        <v>412</v>
      </c>
      <c r="E39" s="1571"/>
      <c r="F39" s="1571"/>
      <c r="G39" s="1571"/>
      <c r="H39" s="1572"/>
      <c r="I39" s="239" t="s">
        <v>122</v>
      </c>
      <c r="J39" s="240"/>
      <c r="K39" s="240"/>
      <c r="L39" s="241"/>
      <c r="M39" s="242"/>
      <c r="N39" s="1569" t="s">
        <v>943</v>
      </c>
    </row>
    <row r="40" spans="2:14" s="60" customFormat="1" ht="23.4">
      <c r="B40" s="1567"/>
      <c r="C40" s="1568"/>
      <c r="D40" s="1573"/>
      <c r="E40" s="1574"/>
      <c r="F40" s="1574"/>
      <c r="G40" s="1574"/>
      <c r="H40" s="1575"/>
      <c r="I40" s="243" t="s">
        <v>123</v>
      </c>
      <c r="J40" s="244"/>
      <c r="K40" s="244"/>
      <c r="L40" s="245"/>
      <c r="M40" s="246"/>
      <c r="N40" s="1570"/>
    </row>
    <row r="41" spans="2:14" s="60" customFormat="1" ht="23.4">
      <c r="B41" s="1565">
        <v>2</v>
      </c>
      <c r="C41" s="1566"/>
      <c r="D41" s="1565" t="s">
        <v>413</v>
      </c>
      <c r="E41" s="1578"/>
      <c r="F41" s="1578"/>
      <c r="G41" s="1578"/>
      <c r="H41" s="1566"/>
      <c r="I41" s="239" t="s">
        <v>122</v>
      </c>
      <c r="J41" s="240"/>
      <c r="K41" s="240"/>
      <c r="L41" s="241"/>
      <c r="M41" s="242"/>
      <c r="N41" s="1569" t="s">
        <v>414</v>
      </c>
    </row>
    <row r="42" spans="2:14" s="60" customFormat="1" ht="23.4">
      <c r="B42" s="1567"/>
      <c r="C42" s="1568"/>
      <c r="D42" s="1567"/>
      <c r="E42" s="1579"/>
      <c r="F42" s="1579"/>
      <c r="G42" s="1579"/>
      <c r="H42" s="1568"/>
      <c r="I42" s="243" t="s">
        <v>123</v>
      </c>
      <c r="J42" s="244"/>
      <c r="K42" s="244"/>
      <c r="L42" s="245"/>
      <c r="M42" s="246"/>
      <c r="N42" s="1570"/>
    </row>
    <row r="43" spans="2:14" s="70" customFormat="1" ht="18.75" hidden="1" customHeight="1">
      <c r="B43" s="1565">
        <v>1</v>
      </c>
      <c r="C43" s="1572"/>
      <c r="D43" s="1565"/>
      <c r="E43" s="1571"/>
      <c r="F43" s="1571"/>
      <c r="G43" s="1571"/>
      <c r="H43" s="1572"/>
      <c r="I43" s="239" t="s">
        <v>122</v>
      </c>
      <c r="J43" s="240"/>
      <c r="K43" s="240"/>
      <c r="L43" s="241"/>
      <c r="M43" s="242"/>
      <c r="N43" s="1569"/>
    </row>
    <row r="44" spans="2:14" s="70" customFormat="1" ht="21.6" hidden="1">
      <c r="B44" s="1573"/>
      <c r="C44" s="1575"/>
      <c r="D44" s="1573"/>
      <c r="E44" s="1574"/>
      <c r="F44" s="1574"/>
      <c r="G44" s="1574"/>
      <c r="H44" s="1575"/>
      <c r="I44" s="243" t="s">
        <v>123</v>
      </c>
      <c r="J44" s="244"/>
      <c r="K44" s="244"/>
      <c r="L44" s="245"/>
      <c r="M44" s="246"/>
      <c r="N44" s="1570"/>
    </row>
    <row r="45" spans="2:14" s="70" customFormat="1" ht="21.6">
      <c r="B45" s="208"/>
      <c r="C45" s="208"/>
      <c r="D45" s="208"/>
      <c r="E45" s="208"/>
      <c r="F45" s="208"/>
      <c r="G45" s="208"/>
      <c r="H45" s="208"/>
      <c r="I45" s="240"/>
      <c r="J45" s="240"/>
      <c r="K45" s="240"/>
      <c r="L45" s="241"/>
      <c r="M45" s="240"/>
      <c r="N45" s="247"/>
    </row>
    <row r="46" spans="2:14" s="70" customFormat="1">
      <c r="B46" s="220"/>
    </row>
    <row r="47" spans="2:14" s="70" customFormat="1">
      <c r="B47" s="1605" t="s">
        <v>293</v>
      </c>
      <c r="C47" s="1606"/>
      <c r="D47" s="1606"/>
      <c r="E47" s="1606"/>
      <c r="F47" s="1606"/>
      <c r="G47" s="248"/>
      <c r="H47" s="248"/>
      <c r="I47" s="248"/>
      <c r="J47" s="248"/>
      <c r="K47" s="248"/>
      <c r="L47" s="248"/>
      <c r="M47" s="248"/>
      <c r="N47" s="249"/>
    </row>
    <row r="48" spans="2:14" s="70" customFormat="1">
      <c r="B48" s="250" t="s">
        <v>34</v>
      </c>
      <c r="C48" s="251"/>
      <c r="D48" s="251"/>
      <c r="E48" s="251"/>
      <c r="F48" s="251"/>
      <c r="G48" s="252"/>
      <c r="H48" s="252"/>
      <c r="I48" s="252"/>
      <c r="J48" s="252"/>
      <c r="K48" s="252"/>
      <c r="L48" s="252"/>
      <c r="M48" s="252"/>
      <c r="N48" s="253"/>
    </row>
    <row r="49" spans="2:14" s="70" customFormat="1">
      <c r="B49" s="1580"/>
      <c r="C49" s="1581"/>
      <c r="D49" s="254" t="s">
        <v>775</v>
      </c>
      <c r="E49" s="1576" t="s">
        <v>12</v>
      </c>
      <c r="F49" s="1576"/>
      <c r="G49" s="1576"/>
      <c r="H49" s="1576"/>
      <c r="I49" s="1576"/>
      <c r="J49" s="1576"/>
      <c r="K49" s="1576"/>
      <c r="L49" s="1576"/>
      <c r="M49" s="1576"/>
      <c r="N49" s="1577"/>
    </row>
    <row r="50" spans="2:14" s="70" customFormat="1" ht="15.75" customHeight="1">
      <c r="B50" s="1603"/>
      <c r="C50" s="1604"/>
      <c r="D50" s="254"/>
      <c r="E50" s="1576" t="s">
        <v>785</v>
      </c>
      <c r="F50" s="1576"/>
      <c r="G50" s="1576"/>
      <c r="H50" s="1576"/>
      <c r="I50" s="1576"/>
      <c r="J50" s="1576"/>
      <c r="K50" s="1576"/>
      <c r="L50" s="1576"/>
      <c r="M50" s="1576"/>
      <c r="N50" s="1577"/>
    </row>
    <row r="51" spans="2:14" s="70" customFormat="1" ht="18" customHeight="1">
      <c r="B51" s="1603"/>
      <c r="C51" s="1604"/>
      <c r="D51" s="254" t="s">
        <v>776</v>
      </c>
      <c r="E51" s="1593" t="s">
        <v>13</v>
      </c>
      <c r="F51" s="1593"/>
      <c r="G51" s="1593"/>
      <c r="H51" s="1593"/>
      <c r="I51" s="1593"/>
      <c r="J51" s="1593"/>
      <c r="K51" s="1593"/>
      <c r="L51" s="1593"/>
      <c r="M51" s="1593"/>
      <c r="N51" s="1594"/>
    </row>
    <row r="52" spans="2:14" s="70" customFormat="1">
      <c r="B52" s="255"/>
      <c r="C52" s="254"/>
      <c r="D52" s="254"/>
      <c r="E52" s="1593"/>
      <c r="F52" s="1593"/>
      <c r="G52" s="1593"/>
      <c r="H52" s="1593"/>
      <c r="I52" s="1593"/>
      <c r="J52" s="1593"/>
      <c r="K52" s="1593"/>
      <c r="L52" s="1593"/>
      <c r="M52" s="1593"/>
      <c r="N52" s="1594"/>
    </row>
    <row r="53" spans="2:14" s="70" customFormat="1">
      <c r="B53" s="255"/>
      <c r="C53" s="254"/>
      <c r="D53" s="254" t="s">
        <v>777</v>
      </c>
      <c r="E53" s="1599" t="s">
        <v>778</v>
      </c>
      <c r="F53" s="1599"/>
      <c r="G53" s="1599"/>
      <c r="H53" s="1599"/>
      <c r="I53" s="1599"/>
      <c r="J53" s="1599"/>
      <c r="K53" s="1599"/>
      <c r="L53" s="1599"/>
      <c r="M53" s="1599"/>
      <c r="N53" s="1600"/>
    </row>
    <row r="54" spans="2:14" s="70" customFormat="1">
      <c r="B54" s="255"/>
      <c r="C54" s="254"/>
      <c r="D54" s="254" t="s">
        <v>779</v>
      </c>
      <c r="E54" s="256" t="s">
        <v>780</v>
      </c>
      <c r="F54" s="257"/>
      <c r="G54" s="257"/>
      <c r="H54" s="257"/>
      <c r="I54" s="257"/>
      <c r="J54" s="257"/>
      <c r="K54" s="257"/>
      <c r="L54" s="257"/>
      <c r="M54" s="257"/>
      <c r="N54" s="258"/>
    </row>
    <row r="55" spans="2:14" s="70" customFormat="1">
      <c r="B55" s="255"/>
      <c r="C55" s="254"/>
      <c r="D55" s="254" t="s">
        <v>781</v>
      </c>
      <c r="E55" s="1576" t="s">
        <v>782</v>
      </c>
      <c r="F55" s="1576"/>
      <c r="G55" s="1576"/>
      <c r="H55" s="1576"/>
      <c r="I55" s="1576"/>
      <c r="J55" s="1576"/>
      <c r="K55" s="1576"/>
      <c r="L55" s="1576"/>
      <c r="M55" s="1576"/>
      <c r="N55" s="1577"/>
    </row>
    <row r="56" spans="2:14" s="70" customFormat="1">
      <c r="B56" s="255"/>
      <c r="C56" s="254"/>
      <c r="D56" s="254"/>
      <c r="E56" s="257" t="s">
        <v>783</v>
      </c>
      <c r="F56" s="257"/>
      <c r="G56" s="257"/>
      <c r="H56" s="257"/>
      <c r="I56" s="257"/>
      <c r="J56" s="257"/>
      <c r="K56" s="257"/>
      <c r="L56" s="257"/>
      <c r="M56" s="257"/>
      <c r="N56" s="258"/>
    </row>
    <row r="57" spans="2:14" s="70" customFormat="1">
      <c r="B57" s="250" t="s">
        <v>35</v>
      </c>
      <c r="C57" s="251"/>
      <c r="D57" s="251"/>
      <c r="E57" s="251"/>
      <c r="F57" s="251"/>
      <c r="G57" s="252"/>
      <c r="H57" s="252"/>
      <c r="I57" s="252"/>
      <c r="J57" s="252"/>
      <c r="K57" s="252"/>
      <c r="L57" s="252"/>
      <c r="M57" s="252"/>
      <c r="N57" s="253"/>
    </row>
    <row r="58" spans="2:14" s="70" customFormat="1">
      <c r="B58" s="1601"/>
      <c r="C58" s="1602"/>
      <c r="D58" s="254" t="s">
        <v>775</v>
      </c>
      <c r="E58" s="256" t="s">
        <v>780</v>
      </c>
      <c r="F58" s="257"/>
      <c r="G58" s="257"/>
      <c r="H58" s="257"/>
      <c r="I58" s="257"/>
      <c r="J58" s="257"/>
      <c r="K58" s="257"/>
      <c r="L58" s="257"/>
      <c r="M58" s="257"/>
      <c r="N58" s="258"/>
    </row>
    <row r="59" spans="2:14" s="70" customFormat="1">
      <c r="B59" s="1597"/>
      <c r="C59" s="1598"/>
      <c r="D59" s="254" t="s">
        <v>776</v>
      </c>
      <c r="E59" s="1593" t="s">
        <v>784</v>
      </c>
      <c r="F59" s="1593"/>
      <c r="G59" s="1593"/>
      <c r="H59" s="1593"/>
      <c r="I59" s="1593"/>
      <c r="J59" s="1593"/>
      <c r="K59" s="1593"/>
      <c r="L59" s="1593"/>
      <c r="M59" s="1593"/>
      <c r="N59" s="1594"/>
    </row>
    <row r="60" spans="2:14">
      <c r="B60" s="259"/>
      <c r="C60" s="260"/>
      <c r="D60" s="260"/>
      <c r="E60" s="1595"/>
      <c r="F60" s="1595"/>
      <c r="G60" s="1595"/>
      <c r="H60" s="1595"/>
      <c r="I60" s="1595"/>
      <c r="J60" s="1595"/>
      <c r="K60" s="1595"/>
      <c r="L60" s="1595"/>
      <c r="M60" s="1595"/>
      <c r="N60" s="1596"/>
    </row>
    <row r="61" spans="2:14">
      <c r="B61" s="220"/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</row>
  </sheetData>
  <mergeCells count="31">
    <mergeCell ref="E59:N60"/>
    <mergeCell ref="B59:C59"/>
    <mergeCell ref="E55:N55"/>
    <mergeCell ref="E53:N53"/>
    <mergeCell ref="B43:C44"/>
    <mergeCell ref="B58:C58"/>
    <mergeCell ref="B51:C51"/>
    <mergeCell ref="B50:C50"/>
    <mergeCell ref="E51:N52"/>
    <mergeCell ref="B47:F47"/>
    <mergeCell ref="A1:N1"/>
    <mergeCell ref="F4:N4"/>
    <mergeCell ref="D8:N10"/>
    <mergeCell ref="F6:N6"/>
    <mergeCell ref="F5:N5"/>
    <mergeCell ref="A3:N3"/>
    <mergeCell ref="D11:N13"/>
    <mergeCell ref="D39:H40"/>
    <mergeCell ref="D38:H38"/>
    <mergeCell ref="I38:M38"/>
    <mergeCell ref="B38:C38"/>
    <mergeCell ref="N39:N40"/>
    <mergeCell ref="B39:C40"/>
    <mergeCell ref="B41:C42"/>
    <mergeCell ref="N43:N44"/>
    <mergeCell ref="D43:H44"/>
    <mergeCell ref="E50:N50"/>
    <mergeCell ref="D41:H42"/>
    <mergeCell ref="B49:C49"/>
    <mergeCell ref="E49:N49"/>
    <mergeCell ref="N41:N42"/>
  </mergeCells>
  <phoneticPr fontId="5" type="noConversion"/>
  <hyperlinks>
    <hyperlink ref="L18" r:id="rId1"/>
  </hyperlinks>
  <pageMargins left="0.59055118110236227" right="0.15748031496062992" top="0.9055118110236221" bottom="0.74803149606299213" header="0.31496062992125984" footer="0.31496062992125984"/>
  <pageSetup paperSize="9" orientation="portrait" useFirstPageNumber="1" r:id="rId2"/>
  <headerFooter>
    <oddFooter>หน้าที่ &amp;P</oddFooter>
  </headerFooter>
  <rowBreaks count="1" manualBreakCount="1">
    <brk id="33" max="1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" name="Check Box 26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" name="Check Box 36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8" name="Check Box 37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" name="Check Box 38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" name="Check Box 39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1" name="Check Box 40">
              <controlPr defaultSize="0" autoFill="0" autoLine="0" autoPict="0">
                <anchor moveWithCells="1">
                  <from>
                    <xdr:col>8</xdr:col>
                    <xdr:colOff>60960</xdr:colOff>
                    <xdr:row>40</xdr:row>
                    <xdr:rowOff>0</xdr:rowOff>
                  </from>
                  <to>
                    <xdr:col>8</xdr:col>
                    <xdr:colOff>365760</xdr:colOff>
                    <xdr:row>40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2" name="Check Box 41">
              <controlPr defaultSize="0" autoFill="0" autoLine="0" autoPict="0">
                <anchor moveWithCells="1">
                  <from>
                    <xdr:col>8</xdr:col>
                    <xdr:colOff>60960</xdr:colOff>
                    <xdr:row>41</xdr:row>
                    <xdr:rowOff>0</xdr:rowOff>
                  </from>
                  <to>
                    <xdr:col>8</xdr:col>
                    <xdr:colOff>365760</xdr:colOff>
                    <xdr:row>41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3" name="Check Box 42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4" name="Check Box 43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5" name="Check Box 44">
              <controlPr defaultSize="0" autoFill="0" autoLine="0" autoPict="0">
                <anchor moveWithCells="1">
                  <from>
                    <xdr:col>8</xdr:col>
                    <xdr:colOff>60960</xdr:colOff>
                    <xdr:row>40</xdr:row>
                    <xdr:rowOff>0</xdr:rowOff>
                  </from>
                  <to>
                    <xdr:col>8</xdr:col>
                    <xdr:colOff>365760</xdr:colOff>
                    <xdr:row>40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6" name="Check Box 45">
              <controlPr defaultSize="0" autoFill="0" autoLine="0" autoPict="0">
                <anchor moveWithCells="1">
                  <from>
                    <xdr:col>8</xdr:col>
                    <xdr:colOff>60960</xdr:colOff>
                    <xdr:row>41</xdr:row>
                    <xdr:rowOff>0</xdr:rowOff>
                  </from>
                  <to>
                    <xdr:col>8</xdr:col>
                    <xdr:colOff>365760</xdr:colOff>
                    <xdr:row>41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7" name="Check Box 46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8" name="Check Box 47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Check Box 49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50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51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2" name="Check Box 58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3" name="Check Box 59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24" name="Check Box 62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5" name="Check Box 63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6" name="Check Box 64">
              <controlPr defaultSize="0" autoFill="0" autoLine="0" autoPict="0">
                <anchor moveWithCells="1">
                  <from>
                    <xdr:col>8</xdr:col>
                    <xdr:colOff>60960</xdr:colOff>
                    <xdr:row>40</xdr:row>
                    <xdr:rowOff>0</xdr:rowOff>
                  </from>
                  <to>
                    <xdr:col>8</xdr:col>
                    <xdr:colOff>365760</xdr:colOff>
                    <xdr:row>40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7" name="Check Box 65">
              <controlPr defaultSize="0" autoFill="0" autoLine="0" autoPict="0">
                <anchor moveWithCells="1">
                  <from>
                    <xdr:col>8</xdr:col>
                    <xdr:colOff>60960</xdr:colOff>
                    <xdr:row>41</xdr:row>
                    <xdr:rowOff>0</xdr:rowOff>
                  </from>
                  <to>
                    <xdr:col>8</xdr:col>
                    <xdr:colOff>365760</xdr:colOff>
                    <xdr:row>41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28" name="Check Box 66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9" name="Check Box 67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30" name="Check Box 68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1" name="Check Box 69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2" name="Check Box 70">
              <controlPr defaultSize="0" autoFill="0" autoLine="0" autoPict="0">
                <anchor moveWithCells="1">
                  <from>
                    <xdr:col>8</xdr:col>
                    <xdr:colOff>60960</xdr:colOff>
                    <xdr:row>40</xdr:row>
                    <xdr:rowOff>0</xdr:rowOff>
                  </from>
                  <to>
                    <xdr:col>8</xdr:col>
                    <xdr:colOff>365760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3" name="Check Box 71">
              <controlPr defaultSize="0" autoFill="0" autoLine="0" autoPict="0">
                <anchor moveWithCells="1">
                  <from>
                    <xdr:col>8</xdr:col>
                    <xdr:colOff>60960</xdr:colOff>
                    <xdr:row>41</xdr:row>
                    <xdr:rowOff>0</xdr:rowOff>
                  </from>
                  <to>
                    <xdr:col>8</xdr:col>
                    <xdr:colOff>365760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34" name="Check Box 72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5" name="Check Box 73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6" name="Check Box 74">
              <controlPr defaultSize="0" autoFill="0" autoLine="0" autoPict="0">
                <anchor moveWithCells="1">
                  <from>
                    <xdr:col>8</xdr:col>
                    <xdr:colOff>60960</xdr:colOff>
                    <xdr:row>40</xdr:row>
                    <xdr:rowOff>0</xdr:rowOff>
                  </from>
                  <to>
                    <xdr:col>8</xdr:col>
                    <xdr:colOff>365760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7" name="Check Box 75">
              <controlPr defaultSize="0" autoFill="0" autoLine="0" autoPict="0">
                <anchor moveWithCells="1">
                  <from>
                    <xdr:col>8</xdr:col>
                    <xdr:colOff>60960</xdr:colOff>
                    <xdr:row>41</xdr:row>
                    <xdr:rowOff>0</xdr:rowOff>
                  </from>
                  <to>
                    <xdr:col>8</xdr:col>
                    <xdr:colOff>365760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8" name="Check Box 76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9" name="Check Box 77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40" name="Check Box 78">
              <controlPr defaultSize="0" autoFill="0" autoLine="0" autoPict="0">
                <anchor moveWithCells="1">
                  <from>
                    <xdr:col>8</xdr:col>
                    <xdr:colOff>60960</xdr:colOff>
                    <xdr:row>40</xdr:row>
                    <xdr:rowOff>0</xdr:rowOff>
                  </from>
                  <to>
                    <xdr:col>8</xdr:col>
                    <xdr:colOff>365760</xdr:colOff>
                    <xdr:row>40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1" name="Check Box 79">
              <controlPr defaultSize="0" autoFill="0" autoLine="0" autoPict="0">
                <anchor moveWithCells="1">
                  <from>
                    <xdr:col>8</xdr:col>
                    <xdr:colOff>60960</xdr:colOff>
                    <xdr:row>41</xdr:row>
                    <xdr:rowOff>0</xdr:rowOff>
                  </from>
                  <to>
                    <xdr:col>8</xdr:col>
                    <xdr:colOff>365760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42" name="Check Box 80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43" name="Check Box 81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44" name="Check Box 82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45" name="Check Box 83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46" name="Check Box 84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47" name="Check Box 85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48" name="Check Box 86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49" name="Check Box 87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50" name="Check Box 88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L30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5.8"/>
  <cols>
    <col min="1" max="1" width="4.19921875" style="286" customWidth="1"/>
    <col min="2" max="2" width="8.5" style="286" customWidth="1"/>
    <col min="3" max="8" width="9" style="286"/>
    <col min="9" max="9" width="12.69921875" style="286" customWidth="1"/>
    <col min="10" max="10" width="4.19921875" style="286" customWidth="1"/>
    <col min="11" max="16384" width="9" style="286"/>
  </cols>
  <sheetData>
    <row r="1" spans="1:10" s="268" customFormat="1" ht="27.6" thickTop="1" thickBot="1">
      <c r="A1" s="1607" t="s">
        <v>259</v>
      </c>
      <c r="B1" s="1608"/>
      <c r="C1" s="1608"/>
      <c r="D1" s="1608"/>
      <c r="E1" s="1608"/>
      <c r="F1" s="1608"/>
      <c r="G1" s="1608"/>
      <c r="H1" s="1608"/>
      <c r="I1" s="1608"/>
      <c r="J1" s="1609"/>
    </row>
    <row r="2" spans="1:10" s="268" customFormat="1" ht="26.4" thickTop="1"/>
    <row r="3" spans="1:10" s="268" customFormat="1" ht="26.4">
      <c r="A3" s="269" t="s">
        <v>306</v>
      </c>
      <c r="C3" s="270" t="s">
        <v>261</v>
      </c>
    </row>
    <row r="4" spans="1:10" s="268" customFormat="1" ht="15" customHeight="1"/>
    <row r="5" spans="1:10" s="268" customFormat="1" ht="26.4">
      <c r="A5" s="270" t="s">
        <v>36</v>
      </c>
    </row>
    <row r="6" spans="1:10" s="268" customFormat="1" ht="15.75" customHeight="1">
      <c r="B6" s="270"/>
    </row>
    <row r="7" spans="1:10" s="268" customFormat="1" ht="26.4">
      <c r="A7" s="271"/>
      <c r="B7" s="272"/>
      <c r="C7" s="273"/>
      <c r="D7" s="273"/>
      <c r="E7" s="273"/>
      <c r="F7" s="273"/>
      <c r="G7" s="273"/>
      <c r="H7" s="273"/>
      <c r="I7" s="273"/>
      <c r="J7" s="274"/>
    </row>
    <row r="8" spans="1:10" s="268" customFormat="1" ht="26.4">
      <c r="A8" s="275"/>
      <c r="B8" s="276"/>
      <c r="C8" s="277"/>
      <c r="D8" s="185"/>
      <c r="E8" s="277"/>
      <c r="F8" s="277"/>
      <c r="G8" s="277"/>
      <c r="H8" s="277"/>
      <c r="I8" s="277"/>
      <c r="J8" s="278"/>
    </row>
    <row r="9" spans="1:10" s="268" customFormat="1" ht="26.4">
      <c r="A9" s="275"/>
      <c r="B9" s="276"/>
      <c r="C9" s="277"/>
      <c r="D9" s="277"/>
      <c r="E9" s="277"/>
      <c r="F9" s="277"/>
      <c r="G9" s="277"/>
      <c r="H9" s="277"/>
      <c r="I9" s="277"/>
      <c r="J9" s="278"/>
    </row>
    <row r="10" spans="1:10" s="268" customFormat="1" ht="26.4">
      <c r="A10" s="275"/>
      <c r="B10" s="276"/>
      <c r="C10" s="277"/>
      <c r="D10" s="277"/>
      <c r="E10" s="277"/>
      <c r="F10" s="277"/>
      <c r="G10" s="277"/>
      <c r="H10" s="277"/>
      <c r="I10" s="277"/>
      <c r="J10" s="278"/>
    </row>
    <row r="11" spans="1:10" s="268" customFormat="1" ht="23.25" customHeight="1">
      <c r="A11" s="275"/>
      <c r="B11" s="279"/>
      <c r="C11" s="280"/>
      <c r="D11" s="280"/>
      <c r="E11" s="280"/>
      <c r="F11" s="280"/>
      <c r="G11" s="280"/>
      <c r="H11" s="280"/>
      <c r="I11" s="277"/>
      <c r="J11" s="278"/>
    </row>
    <row r="12" spans="1:10" s="268" customFormat="1" ht="23.25" customHeight="1">
      <c r="A12" s="275"/>
      <c r="B12" s="280"/>
      <c r="C12" s="280"/>
      <c r="D12" s="280"/>
      <c r="E12" s="280"/>
      <c r="F12" s="280"/>
      <c r="G12" s="280"/>
      <c r="H12" s="280"/>
      <c r="I12" s="277"/>
      <c r="J12" s="278"/>
    </row>
    <row r="13" spans="1:10" s="268" customFormat="1" ht="23.25" customHeight="1">
      <c r="A13" s="275"/>
      <c r="B13" s="280"/>
      <c r="C13" s="280"/>
      <c r="D13" s="280"/>
      <c r="E13" s="280"/>
      <c r="F13" s="280"/>
      <c r="G13" s="280"/>
      <c r="H13" s="280"/>
      <c r="I13" s="277"/>
      <c r="J13" s="278"/>
    </row>
    <row r="14" spans="1:10" s="268" customFormat="1" ht="26.4">
      <c r="A14" s="275"/>
      <c r="B14" s="276"/>
      <c r="C14" s="277"/>
      <c r="D14" s="277"/>
      <c r="E14" s="277"/>
      <c r="F14" s="277"/>
      <c r="G14" s="277"/>
      <c r="H14" s="277"/>
      <c r="I14" s="277"/>
      <c r="J14" s="278"/>
    </row>
    <row r="15" spans="1:10" s="268" customFormat="1" ht="26.4">
      <c r="A15" s="275"/>
      <c r="B15" s="276" t="s">
        <v>1148</v>
      </c>
      <c r="C15" s="1610"/>
      <c r="D15" s="1611"/>
      <c r="E15" s="1611"/>
      <c r="F15" s="1611"/>
      <c r="G15" s="1611"/>
      <c r="H15" s="1611"/>
      <c r="I15" s="1611"/>
      <c r="J15" s="278"/>
    </row>
    <row r="16" spans="1:10" s="268" customFormat="1" ht="26.4">
      <c r="A16" s="275"/>
      <c r="B16" s="276"/>
      <c r="C16" s="1611"/>
      <c r="D16" s="1611"/>
      <c r="E16" s="1611"/>
      <c r="F16" s="1611"/>
      <c r="G16" s="1611"/>
      <c r="H16" s="1611"/>
      <c r="I16" s="1611"/>
      <c r="J16" s="278"/>
    </row>
    <row r="17" spans="1:12" s="268" customFormat="1">
      <c r="A17" s="275"/>
      <c r="B17" s="277"/>
      <c r="C17" s="1611"/>
      <c r="D17" s="1611"/>
      <c r="E17" s="1611"/>
      <c r="F17" s="1611"/>
      <c r="G17" s="1611"/>
      <c r="H17" s="1611"/>
      <c r="I17" s="1611"/>
      <c r="J17" s="278"/>
    </row>
    <row r="18" spans="1:12" s="268" customFormat="1">
      <c r="A18" s="275"/>
      <c r="B18" s="277"/>
      <c r="C18" s="277"/>
      <c r="D18" s="277"/>
      <c r="E18" s="277"/>
      <c r="F18" s="277"/>
      <c r="G18" s="277"/>
      <c r="H18" s="277"/>
      <c r="I18" s="277"/>
      <c r="J18" s="278"/>
    </row>
    <row r="19" spans="1:12" s="268" customFormat="1">
      <c r="A19" s="275"/>
      <c r="B19" s="277"/>
      <c r="C19" s="277"/>
      <c r="D19" s="277"/>
      <c r="E19" s="277"/>
      <c r="F19" s="277"/>
      <c r="G19" s="277"/>
      <c r="H19" s="277"/>
      <c r="I19" s="277"/>
      <c r="J19" s="278"/>
    </row>
    <row r="20" spans="1:12" s="268" customFormat="1">
      <c r="A20" s="275"/>
      <c r="B20" s="277"/>
      <c r="C20" s="277"/>
      <c r="D20" s="277"/>
      <c r="E20" s="277"/>
      <c r="F20" s="277"/>
      <c r="G20" s="277"/>
      <c r="H20" s="277"/>
      <c r="I20" s="277"/>
      <c r="J20" s="278"/>
    </row>
    <row r="21" spans="1:12" s="268" customFormat="1">
      <c r="A21" s="275"/>
      <c r="B21" s="277"/>
      <c r="C21" s="277"/>
      <c r="D21" s="277"/>
      <c r="E21" s="277"/>
      <c r="F21" s="277"/>
      <c r="G21" s="277"/>
      <c r="H21" s="277"/>
      <c r="I21" s="277"/>
      <c r="J21" s="278"/>
    </row>
    <row r="22" spans="1:12" s="268" customFormat="1">
      <c r="A22" s="275"/>
      <c r="B22" s="1612"/>
      <c r="C22" s="1612"/>
      <c r="D22" s="1612"/>
      <c r="E22" s="1612"/>
      <c r="F22" s="1612"/>
      <c r="G22" s="1612"/>
      <c r="H22" s="1612"/>
      <c r="I22" s="277"/>
      <c r="J22" s="278"/>
    </row>
    <row r="23" spans="1:12" s="268" customFormat="1">
      <c r="A23" s="275"/>
      <c r="B23" s="266"/>
      <c r="C23" s="266"/>
      <c r="D23" s="266"/>
      <c r="E23" s="266"/>
      <c r="F23" s="266"/>
      <c r="G23" s="266"/>
      <c r="H23" s="266"/>
      <c r="I23" s="277"/>
      <c r="J23" s="278"/>
    </row>
    <row r="24" spans="1:12" s="268" customFormat="1">
      <c r="A24" s="275"/>
      <c r="B24" s="266"/>
      <c r="C24" s="266"/>
      <c r="D24" s="266"/>
      <c r="E24" s="266"/>
      <c r="F24" s="266"/>
      <c r="G24" s="1528"/>
      <c r="H24" s="266"/>
      <c r="I24" s="277"/>
      <c r="J24" s="278"/>
    </row>
    <row r="25" spans="1:12" s="268" customFormat="1">
      <c r="A25" s="275"/>
      <c r="B25" s="266"/>
      <c r="C25" s="266"/>
      <c r="D25" s="266"/>
      <c r="E25" s="266"/>
      <c r="F25" s="266"/>
      <c r="G25" s="266"/>
      <c r="H25" s="266"/>
      <c r="I25" s="277"/>
      <c r="J25" s="278"/>
    </row>
    <row r="26" spans="1:12" s="268" customFormat="1">
      <c r="A26" s="275"/>
      <c r="B26" s="266"/>
      <c r="C26" s="266"/>
      <c r="D26" s="266"/>
      <c r="E26" s="266"/>
      <c r="F26" s="266"/>
      <c r="G26" s="266"/>
      <c r="H26" s="266"/>
      <c r="I26" s="277"/>
      <c r="J26" s="278"/>
    </row>
    <row r="27" spans="1:12" s="268" customFormat="1" ht="21" customHeight="1">
      <c r="A27" s="281"/>
      <c r="B27" s="282"/>
      <c r="C27" s="282"/>
      <c r="D27" s="282"/>
      <c r="E27" s="283"/>
      <c r="F27" s="283"/>
      <c r="G27" s="283"/>
      <c r="H27" s="283"/>
      <c r="I27" s="283"/>
      <c r="J27" s="284"/>
      <c r="K27" s="285"/>
      <c r="L27" s="285"/>
    </row>
    <row r="28" spans="1:12" s="268" customFormat="1" ht="24" customHeight="1">
      <c r="D28" s="285" t="s">
        <v>1240</v>
      </c>
    </row>
    <row r="29" spans="1:12" s="268" customFormat="1" ht="21" customHeight="1"/>
    <row r="30" spans="1:12" ht="21" customHeight="1"/>
  </sheetData>
  <mergeCells count="3">
    <mergeCell ref="A1:J1"/>
    <mergeCell ref="C15:I17"/>
    <mergeCell ref="B22:H22"/>
  </mergeCells>
  <phoneticPr fontId="5" type="noConversion"/>
  <pageMargins left="0.78740157480314965" right="0.39370078740157483" top="0.78740157480314965" bottom="0.59055118110236227" header="0.31496062992125984" footer="0.31496062992125984"/>
  <pageSetup paperSize="9" firstPageNumber="3" orientation="portrait" useFirstPageNumber="1" r:id="rId1"/>
  <headerFooter>
    <oddFooter>หน้าที่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74"/>
  <sheetViews>
    <sheetView showGridLines="0" view="pageBreakPreview" topLeftCell="A139" zoomScaleNormal="100" zoomScaleSheetLayoutView="100" workbookViewId="0">
      <selection activeCell="M12" sqref="M12"/>
    </sheetView>
  </sheetViews>
  <sheetFormatPr defaultColWidth="9" defaultRowHeight="24.75" customHeight="1"/>
  <cols>
    <col min="1" max="1" width="4.3984375" style="293" customWidth="1"/>
    <col min="2" max="9" width="9" style="293"/>
    <col min="10" max="10" width="5.19921875" style="293" customWidth="1"/>
    <col min="11" max="16384" width="9" style="293"/>
  </cols>
  <sheetData>
    <row r="1" spans="1:9" s="264" customFormat="1" ht="24.75" customHeight="1">
      <c r="A1" s="290" t="s">
        <v>37</v>
      </c>
    </row>
    <row r="2" spans="1:9" s="264" customFormat="1" ht="24.75" customHeight="1" thickBot="1">
      <c r="A2" s="290"/>
    </row>
    <row r="3" spans="1:9" s="216" customFormat="1" ht="24.75" customHeight="1">
      <c r="A3" s="1613" t="s">
        <v>762</v>
      </c>
      <c r="B3" s="1614"/>
      <c r="C3" s="1614"/>
      <c r="D3" s="1614"/>
      <c r="E3" s="1614"/>
      <c r="F3" s="1614"/>
      <c r="G3" s="1614"/>
      <c r="H3" s="1614"/>
      <c r="I3" s="1615"/>
    </row>
    <row r="4" spans="1:9" s="216" customFormat="1" ht="24.75" customHeight="1">
      <c r="A4" s="1616"/>
      <c r="B4" s="1617"/>
      <c r="C4" s="1617"/>
      <c r="D4" s="1617"/>
      <c r="E4" s="1617"/>
      <c r="F4" s="1617"/>
      <c r="G4" s="1617"/>
      <c r="H4" s="1617"/>
      <c r="I4" s="1618"/>
    </row>
    <row r="5" spans="1:9" s="216" customFormat="1" ht="24.75" customHeight="1">
      <c r="A5" s="1616"/>
      <c r="B5" s="1617"/>
      <c r="C5" s="1617"/>
      <c r="D5" s="1617"/>
      <c r="E5" s="1617"/>
      <c r="F5" s="1617"/>
      <c r="G5" s="1617"/>
      <c r="H5" s="1617"/>
      <c r="I5" s="1618"/>
    </row>
    <row r="6" spans="1:9" s="216" customFormat="1" ht="24.75" customHeight="1">
      <c r="A6" s="1616"/>
      <c r="B6" s="1617"/>
      <c r="C6" s="1617"/>
      <c r="D6" s="1617"/>
      <c r="E6" s="1617"/>
      <c r="F6" s="1617"/>
      <c r="G6" s="1617"/>
      <c r="H6" s="1617"/>
      <c r="I6" s="1618"/>
    </row>
    <row r="7" spans="1:9" s="216" customFormat="1" ht="24.75" customHeight="1">
      <c r="A7" s="1616"/>
      <c r="B7" s="1617"/>
      <c r="C7" s="1617"/>
      <c r="D7" s="1617"/>
      <c r="E7" s="1617"/>
      <c r="F7" s="1617"/>
      <c r="G7" s="1617"/>
      <c r="H7" s="1617"/>
      <c r="I7" s="1618"/>
    </row>
    <row r="8" spans="1:9" s="216" customFormat="1" ht="24.75" customHeight="1">
      <c r="A8" s="1616"/>
      <c r="B8" s="1617"/>
      <c r="C8" s="1617"/>
      <c r="D8" s="1621"/>
      <c r="E8" s="1617"/>
      <c r="F8" s="1617"/>
      <c r="G8" s="1617"/>
      <c r="H8" s="1617"/>
      <c r="I8" s="1618"/>
    </row>
    <row r="9" spans="1:9" s="216" customFormat="1" ht="24.75" customHeight="1">
      <c r="A9" s="1616"/>
      <c r="B9" s="1617"/>
      <c r="C9" s="1617"/>
      <c r="D9" s="1617"/>
      <c r="E9" s="1617"/>
      <c r="F9" s="1617"/>
      <c r="G9" s="1617"/>
      <c r="H9" s="1617"/>
      <c r="I9" s="1618"/>
    </row>
    <row r="10" spans="1:9" s="216" customFormat="1" ht="24.75" customHeight="1">
      <c r="A10" s="1616"/>
      <c r="B10" s="1617"/>
      <c r="C10" s="1617"/>
      <c r="D10" s="1617"/>
      <c r="E10" s="1617"/>
      <c r="F10" s="1617"/>
      <c r="G10" s="1617"/>
      <c r="H10" s="1617"/>
      <c r="I10" s="1618"/>
    </row>
    <row r="11" spans="1:9" s="216" customFormat="1" ht="24.75" customHeight="1">
      <c r="A11" s="1616"/>
      <c r="B11" s="1617"/>
      <c r="C11" s="1617"/>
      <c r="D11" s="1617"/>
      <c r="E11" s="1617"/>
      <c r="F11" s="1617"/>
      <c r="G11" s="1617"/>
      <c r="H11" s="1617"/>
      <c r="I11" s="1618"/>
    </row>
    <row r="12" spans="1:9" s="216" customFormat="1" ht="24.75" customHeight="1">
      <c r="A12" s="1616"/>
      <c r="B12" s="1617"/>
      <c r="C12" s="1617"/>
      <c r="D12" s="1617"/>
      <c r="E12" s="1617"/>
      <c r="F12" s="1617"/>
      <c r="G12" s="1617"/>
      <c r="H12" s="1617"/>
      <c r="I12" s="1618"/>
    </row>
    <row r="13" spans="1:9" s="216" customFormat="1" ht="24.75" customHeight="1">
      <c r="A13" s="1616"/>
      <c r="B13" s="1617"/>
      <c r="C13" s="1617"/>
      <c r="D13" s="1617"/>
      <c r="E13" s="1617"/>
      <c r="F13" s="1617"/>
      <c r="G13" s="1617"/>
      <c r="H13" s="1617"/>
      <c r="I13" s="1618"/>
    </row>
    <row r="14" spans="1:9" s="216" customFormat="1" ht="24.75" customHeight="1">
      <c r="A14" s="1616"/>
      <c r="B14" s="1617"/>
      <c r="C14" s="1617"/>
      <c r="D14" s="1617"/>
      <c r="E14" s="1617"/>
      <c r="F14" s="1617"/>
      <c r="G14" s="1617"/>
      <c r="H14" s="1617"/>
      <c r="I14" s="1618"/>
    </row>
    <row r="15" spans="1:9" s="216" customFormat="1" ht="24.75" customHeight="1">
      <c r="A15" s="1616"/>
      <c r="B15" s="1617"/>
      <c r="C15" s="1617"/>
      <c r="D15" s="1617"/>
      <c r="E15" s="1617"/>
      <c r="F15" s="1617"/>
      <c r="G15" s="1617"/>
      <c r="H15" s="1617"/>
      <c r="I15" s="1618"/>
    </row>
    <row r="16" spans="1:9" s="216" customFormat="1" ht="24.75" customHeight="1">
      <c r="A16" s="1616"/>
      <c r="B16" s="1617"/>
      <c r="C16" s="1617"/>
      <c r="D16" s="1617"/>
      <c r="E16" s="1617"/>
      <c r="F16" s="1617"/>
      <c r="G16" s="1617"/>
      <c r="H16" s="1617"/>
      <c r="I16" s="1618"/>
    </row>
    <row r="17" spans="1:11" s="216" customFormat="1" ht="24.75" customHeight="1">
      <c r="A17" s="1616"/>
      <c r="B17" s="1617"/>
      <c r="C17" s="1617"/>
      <c r="D17" s="1617"/>
      <c r="E17" s="1617"/>
      <c r="F17" s="1617"/>
      <c r="G17" s="1617"/>
      <c r="H17" s="1617"/>
      <c r="I17" s="1618"/>
    </row>
    <row r="18" spans="1:11" s="216" customFormat="1" ht="24.75" customHeight="1">
      <c r="A18" s="1616"/>
      <c r="B18" s="1617"/>
      <c r="C18" s="1617"/>
      <c r="D18" s="1617"/>
      <c r="E18" s="1617"/>
      <c r="F18" s="1617"/>
      <c r="G18" s="1617"/>
      <c r="H18" s="1617"/>
      <c r="I18" s="1618"/>
    </row>
    <row r="19" spans="1:11" s="216" customFormat="1" ht="24.75" customHeight="1">
      <c r="A19" s="1616"/>
      <c r="B19" s="1617"/>
      <c r="C19" s="1617"/>
      <c r="D19" s="1617"/>
      <c r="E19" s="1617"/>
      <c r="F19" s="1617"/>
      <c r="G19" s="1617"/>
      <c r="H19" s="1617"/>
      <c r="I19" s="1618"/>
    </row>
    <row r="20" spans="1:11" s="216" customFormat="1" ht="24.75" customHeight="1">
      <c r="A20" s="1616"/>
      <c r="B20" s="1617"/>
      <c r="C20" s="1617"/>
      <c r="D20" s="1617"/>
      <c r="E20" s="1617"/>
      <c r="F20" s="1617"/>
      <c r="G20" s="1617"/>
      <c r="H20" s="1617"/>
      <c r="I20" s="1618"/>
    </row>
    <row r="21" spans="1:11" s="216" customFormat="1" ht="24.75" customHeight="1">
      <c r="A21" s="1616"/>
      <c r="B21" s="1617"/>
      <c r="C21" s="1617"/>
      <c r="D21" s="1617"/>
      <c r="E21" s="1617"/>
      <c r="F21" s="1617"/>
      <c r="G21" s="1617"/>
      <c r="H21" s="1617"/>
      <c r="I21" s="1618"/>
    </row>
    <row r="22" spans="1:11" s="216" customFormat="1" ht="24.75" customHeight="1">
      <c r="A22" s="1616"/>
      <c r="B22" s="1617"/>
      <c r="C22" s="1617"/>
      <c r="D22" s="1617"/>
      <c r="E22" s="1617"/>
      <c r="F22" s="1617"/>
      <c r="G22" s="1617"/>
      <c r="H22" s="1617"/>
      <c r="I22" s="1618"/>
    </row>
    <row r="23" spans="1:11" s="216" customFormat="1" ht="24.75" customHeight="1">
      <c r="A23" s="1616"/>
      <c r="B23" s="1617"/>
      <c r="C23" s="1617"/>
      <c r="D23" s="1617"/>
      <c r="E23" s="1617"/>
      <c r="F23" s="1617"/>
      <c r="G23" s="1617"/>
      <c r="H23" s="1617"/>
      <c r="I23" s="1618"/>
    </row>
    <row r="24" spans="1:11" s="216" customFormat="1" ht="24.75" customHeight="1">
      <c r="A24" s="1616"/>
      <c r="B24" s="1617"/>
      <c r="C24" s="1617"/>
      <c r="D24" s="1617"/>
      <c r="E24" s="1617"/>
      <c r="F24" s="1617"/>
      <c r="G24" s="1617"/>
      <c r="H24" s="1617"/>
      <c r="I24" s="1618"/>
    </row>
    <row r="25" spans="1:11" s="216" customFormat="1" ht="24.75" customHeight="1">
      <c r="A25" s="1616"/>
      <c r="B25" s="1617"/>
      <c r="C25" s="1617"/>
      <c r="D25" s="1617"/>
      <c r="E25" s="1617"/>
      <c r="F25" s="1617"/>
      <c r="G25" s="1617"/>
      <c r="H25" s="1617"/>
      <c r="I25" s="1618"/>
    </row>
    <row r="26" spans="1:11" s="216" customFormat="1" ht="24.75" customHeight="1">
      <c r="A26" s="1616"/>
      <c r="B26" s="1617"/>
      <c r="C26" s="1617"/>
      <c r="D26" s="1617"/>
      <c r="E26" s="1617"/>
      <c r="F26" s="1617"/>
      <c r="G26" s="1617"/>
      <c r="H26" s="1617"/>
      <c r="I26" s="1618"/>
    </row>
    <row r="27" spans="1:11" s="216" customFormat="1" ht="24.75" customHeight="1">
      <c r="A27" s="1616"/>
      <c r="B27" s="1617"/>
      <c r="C27" s="1617"/>
      <c r="D27" s="1617"/>
      <c r="E27" s="1617"/>
      <c r="F27" s="1617"/>
      <c r="G27" s="1617"/>
      <c r="H27" s="1617"/>
      <c r="I27" s="1618"/>
    </row>
    <row r="28" spans="1:11" s="216" customFormat="1" ht="24.75" customHeight="1" thickBot="1">
      <c r="A28" s="1616"/>
      <c r="B28" s="1617"/>
      <c r="C28" s="1617"/>
      <c r="D28" s="1617"/>
      <c r="E28" s="1617"/>
      <c r="F28" s="1617"/>
      <c r="G28" s="1617"/>
      <c r="H28" s="1617"/>
      <c r="I28" s="1618"/>
    </row>
    <row r="29" spans="1:11" s="216" customFormat="1" ht="24.75" customHeight="1">
      <c r="A29" s="1619" t="s">
        <v>1241</v>
      </c>
      <c r="B29" s="1619"/>
      <c r="C29" s="1619"/>
      <c r="D29" s="1619"/>
      <c r="E29" s="1619"/>
      <c r="F29" s="1619"/>
      <c r="G29" s="1619"/>
      <c r="H29" s="1619"/>
      <c r="I29" s="1619"/>
      <c r="K29" s="291"/>
    </row>
    <row r="30" spans="1:11" s="216" customFormat="1" ht="24.75" customHeight="1" thickBot="1">
      <c r="B30" s="291"/>
      <c r="C30" s="291"/>
      <c r="D30" s="291"/>
      <c r="E30" s="291"/>
      <c r="F30" s="291"/>
      <c r="G30" s="291"/>
      <c r="H30" s="291"/>
      <c r="I30" s="291"/>
    </row>
    <row r="31" spans="1:11" s="216" customFormat="1" ht="24.75" customHeight="1">
      <c r="A31" s="1613" t="s">
        <v>762</v>
      </c>
      <c r="B31" s="1614"/>
      <c r="C31" s="1614"/>
      <c r="D31" s="1614"/>
      <c r="E31" s="1614"/>
      <c r="F31" s="1614"/>
      <c r="G31" s="1614"/>
      <c r="H31" s="1614"/>
      <c r="I31" s="1615"/>
    </row>
    <row r="32" spans="1:11" s="216" customFormat="1" ht="24.75" customHeight="1">
      <c r="A32" s="1616"/>
      <c r="B32" s="1617"/>
      <c r="C32" s="1617"/>
      <c r="D32" s="1617"/>
      <c r="E32" s="1617"/>
      <c r="F32" s="1617"/>
      <c r="G32" s="1617"/>
      <c r="H32" s="1617"/>
      <c r="I32" s="1618"/>
    </row>
    <row r="33" spans="1:9" s="216" customFormat="1" ht="24.75" customHeight="1">
      <c r="A33" s="1616"/>
      <c r="B33" s="1617"/>
      <c r="C33" s="1617"/>
      <c r="D33" s="1617"/>
      <c r="E33" s="1617"/>
      <c r="F33" s="1617"/>
      <c r="G33" s="1617"/>
      <c r="H33" s="1617"/>
      <c r="I33" s="1618"/>
    </row>
    <row r="34" spans="1:9" s="216" customFormat="1" ht="24.75" customHeight="1">
      <c r="A34" s="1616"/>
      <c r="B34" s="1617"/>
      <c r="C34" s="1617"/>
      <c r="D34" s="1617"/>
      <c r="E34" s="1617"/>
      <c r="F34" s="1617"/>
      <c r="G34" s="1617"/>
      <c r="H34" s="1617"/>
      <c r="I34" s="1618"/>
    </row>
    <row r="35" spans="1:9" s="216" customFormat="1" ht="24.75" customHeight="1">
      <c r="A35" s="1616"/>
      <c r="B35" s="1617"/>
      <c r="C35" s="1617"/>
      <c r="D35" s="1617"/>
      <c r="E35" s="1617"/>
      <c r="F35" s="1617"/>
      <c r="G35" s="1617"/>
      <c r="H35" s="1617"/>
      <c r="I35" s="1618"/>
    </row>
    <row r="36" spans="1:9" s="216" customFormat="1" ht="24.75" customHeight="1">
      <c r="A36" s="1616"/>
      <c r="B36" s="1617"/>
      <c r="C36" s="1617"/>
      <c r="D36" s="1617"/>
      <c r="E36" s="1617"/>
      <c r="F36" s="1617"/>
      <c r="G36" s="1617"/>
      <c r="H36" s="1617"/>
      <c r="I36" s="1618"/>
    </row>
    <row r="37" spans="1:9" s="216" customFormat="1" ht="24.75" customHeight="1">
      <c r="A37" s="1616"/>
      <c r="B37" s="1617"/>
      <c r="C37" s="1617"/>
      <c r="D37" s="1617"/>
      <c r="E37" s="1617"/>
      <c r="F37" s="1617"/>
      <c r="G37" s="1617"/>
      <c r="H37" s="1617"/>
      <c r="I37" s="1618"/>
    </row>
    <row r="38" spans="1:9" s="216" customFormat="1" ht="24.75" customHeight="1">
      <c r="A38" s="1616"/>
      <c r="B38" s="1617"/>
      <c r="C38" s="1617"/>
      <c r="D38" s="1617"/>
      <c r="E38" s="1617"/>
      <c r="F38" s="1617"/>
      <c r="G38" s="1617"/>
      <c r="H38" s="1617"/>
      <c r="I38" s="1618"/>
    </row>
    <row r="39" spans="1:9" s="216" customFormat="1" ht="24.75" customHeight="1">
      <c r="A39" s="1616"/>
      <c r="B39" s="1617"/>
      <c r="C39" s="1617"/>
      <c r="D39" s="1617"/>
      <c r="E39" s="1617"/>
      <c r="F39" s="1617"/>
      <c r="G39" s="1617"/>
      <c r="H39" s="1617"/>
      <c r="I39" s="1618"/>
    </row>
    <row r="40" spans="1:9" s="216" customFormat="1" ht="24.75" customHeight="1">
      <c r="A40" s="1616"/>
      <c r="B40" s="1617"/>
      <c r="C40" s="1617"/>
      <c r="D40" s="1617"/>
      <c r="E40" s="1617"/>
      <c r="F40" s="1617"/>
      <c r="G40" s="1617"/>
      <c r="H40" s="1617"/>
      <c r="I40" s="1618"/>
    </row>
    <row r="41" spans="1:9" s="216" customFormat="1" ht="24.75" customHeight="1">
      <c r="A41" s="1616"/>
      <c r="B41" s="1617"/>
      <c r="C41" s="1617"/>
      <c r="D41" s="1617"/>
      <c r="E41" s="1617"/>
      <c r="F41" s="1617"/>
      <c r="G41" s="1617"/>
      <c r="H41" s="1617"/>
      <c r="I41" s="1618"/>
    </row>
    <row r="42" spans="1:9" s="216" customFormat="1" ht="24.75" customHeight="1">
      <c r="A42" s="1616"/>
      <c r="B42" s="1617"/>
      <c r="C42" s="1617"/>
      <c r="D42" s="1617"/>
      <c r="E42" s="1617"/>
      <c r="F42" s="1617"/>
      <c r="G42" s="1617"/>
      <c r="H42" s="1617"/>
      <c r="I42" s="1618"/>
    </row>
    <row r="43" spans="1:9" s="216" customFormat="1" ht="24.75" customHeight="1">
      <c r="A43" s="1616"/>
      <c r="B43" s="1617"/>
      <c r="C43" s="1617"/>
      <c r="D43" s="1617"/>
      <c r="E43" s="1617"/>
      <c r="F43" s="1617"/>
      <c r="G43" s="1617"/>
      <c r="H43" s="1617"/>
      <c r="I43" s="1618"/>
    </row>
    <row r="44" spans="1:9" s="216" customFormat="1" ht="24.75" customHeight="1">
      <c r="A44" s="1616"/>
      <c r="B44" s="1617"/>
      <c r="C44" s="1617"/>
      <c r="D44" s="1617"/>
      <c r="E44" s="1617"/>
      <c r="F44" s="1617"/>
      <c r="G44" s="1617"/>
      <c r="H44" s="1617"/>
      <c r="I44" s="1618"/>
    </row>
    <row r="45" spans="1:9" s="216" customFormat="1" ht="24.75" customHeight="1">
      <c r="A45" s="1616"/>
      <c r="B45" s="1617"/>
      <c r="C45" s="1617"/>
      <c r="D45" s="1617"/>
      <c r="E45" s="1617"/>
      <c r="F45" s="1617"/>
      <c r="G45" s="1617"/>
      <c r="H45" s="1617"/>
      <c r="I45" s="1618"/>
    </row>
    <row r="46" spans="1:9" s="216" customFormat="1" ht="24.75" customHeight="1">
      <c r="A46" s="1616"/>
      <c r="B46" s="1617"/>
      <c r="C46" s="1617"/>
      <c r="D46" s="1617"/>
      <c r="E46" s="1617"/>
      <c r="F46" s="1617"/>
      <c r="G46" s="1617"/>
      <c r="H46" s="1617"/>
      <c r="I46" s="1618"/>
    </row>
    <row r="47" spans="1:9" s="216" customFormat="1" ht="24.75" customHeight="1">
      <c r="A47" s="1616"/>
      <c r="B47" s="1617"/>
      <c r="C47" s="1617"/>
      <c r="D47" s="1617"/>
      <c r="E47" s="1617"/>
      <c r="F47" s="1617"/>
      <c r="G47" s="1617"/>
      <c r="H47" s="1617"/>
      <c r="I47" s="1618"/>
    </row>
    <row r="48" spans="1:9" s="216" customFormat="1" ht="24.75" customHeight="1">
      <c r="A48" s="1616"/>
      <c r="B48" s="1617"/>
      <c r="C48" s="1617"/>
      <c r="D48" s="1617"/>
      <c r="E48" s="1617"/>
      <c r="F48" s="1617"/>
      <c r="G48" s="1617"/>
      <c r="H48" s="1617"/>
      <c r="I48" s="1618"/>
    </row>
    <row r="49" spans="1:11" s="216" customFormat="1" ht="24.75" customHeight="1">
      <c r="A49" s="1616"/>
      <c r="B49" s="1617"/>
      <c r="C49" s="1617"/>
      <c r="D49" s="1617"/>
      <c r="E49" s="1617"/>
      <c r="F49" s="1617"/>
      <c r="G49" s="1617"/>
      <c r="H49" s="1617"/>
      <c r="I49" s="1618"/>
    </row>
    <row r="50" spans="1:11" s="216" customFormat="1" ht="24.75" customHeight="1">
      <c r="A50" s="1616"/>
      <c r="B50" s="1617"/>
      <c r="C50" s="1617"/>
      <c r="D50" s="1617"/>
      <c r="E50" s="1617"/>
      <c r="F50" s="1617"/>
      <c r="G50" s="1617"/>
      <c r="H50" s="1617"/>
      <c r="I50" s="1618"/>
    </row>
    <row r="51" spans="1:11" s="216" customFormat="1" ht="24.75" customHeight="1">
      <c r="A51" s="1616"/>
      <c r="B51" s="1617"/>
      <c r="C51" s="1617"/>
      <c r="D51" s="1617"/>
      <c r="E51" s="1617"/>
      <c r="F51" s="1617"/>
      <c r="G51" s="1617"/>
      <c r="H51" s="1617"/>
      <c r="I51" s="1618"/>
    </row>
    <row r="52" spans="1:11" s="216" customFormat="1" ht="24.75" customHeight="1">
      <c r="A52" s="1616"/>
      <c r="B52" s="1617"/>
      <c r="C52" s="1617"/>
      <c r="D52" s="1617"/>
      <c r="E52" s="1617"/>
      <c r="F52" s="1617"/>
      <c r="G52" s="1617"/>
      <c r="H52" s="1617"/>
      <c r="I52" s="1618"/>
    </row>
    <row r="53" spans="1:11" s="216" customFormat="1" ht="24.75" customHeight="1">
      <c r="A53" s="1616"/>
      <c r="B53" s="1617"/>
      <c r="C53" s="1617"/>
      <c r="D53" s="1617"/>
      <c r="E53" s="1617"/>
      <c r="F53" s="1617"/>
      <c r="G53" s="1617"/>
      <c r="H53" s="1617"/>
      <c r="I53" s="1618"/>
    </row>
    <row r="54" spans="1:11" s="216" customFormat="1" ht="24.75" customHeight="1">
      <c r="A54" s="1616"/>
      <c r="B54" s="1617"/>
      <c r="C54" s="1617"/>
      <c r="D54" s="1617"/>
      <c r="E54" s="1617"/>
      <c r="F54" s="1617"/>
      <c r="G54" s="1617"/>
      <c r="H54" s="1617"/>
      <c r="I54" s="1618"/>
    </row>
    <row r="55" spans="1:11" s="216" customFormat="1" ht="24.75" customHeight="1">
      <c r="A55" s="1616"/>
      <c r="B55" s="1617"/>
      <c r="C55" s="1617"/>
      <c r="D55" s="1617"/>
      <c r="E55" s="1617"/>
      <c r="F55" s="1617"/>
      <c r="G55" s="1617"/>
      <c r="H55" s="1617"/>
      <c r="I55" s="1618"/>
    </row>
    <row r="56" spans="1:11" s="216" customFormat="1" ht="24.75" customHeight="1">
      <c r="A56" s="1616"/>
      <c r="B56" s="1617"/>
      <c r="C56" s="1617"/>
      <c r="D56" s="1617"/>
      <c r="E56" s="1617"/>
      <c r="F56" s="1617"/>
      <c r="G56" s="1617"/>
      <c r="H56" s="1617"/>
      <c r="I56" s="1618"/>
    </row>
    <row r="57" spans="1:11" s="216" customFormat="1" ht="24.75" customHeight="1" thickBot="1">
      <c r="A57" s="1616"/>
      <c r="B57" s="1617"/>
      <c r="C57" s="1617"/>
      <c r="D57" s="1617"/>
      <c r="E57" s="1617"/>
      <c r="F57" s="1617"/>
      <c r="G57" s="1617"/>
      <c r="H57" s="1617"/>
      <c r="I57" s="1618"/>
    </row>
    <row r="58" spans="1:11" s="216" customFormat="1" ht="24.75" customHeight="1">
      <c r="A58" s="1619" t="s">
        <v>1241</v>
      </c>
      <c r="B58" s="1619"/>
      <c r="C58" s="1619"/>
      <c r="D58" s="1619"/>
      <c r="E58" s="1619"/>
      <c r="F58" s="1619"/>
      <c r="G58" s="1619"/>
      <c r="H58" s="1619"/>
      <c r="I58" s="1619"/>
      <c r="K58" s="291"/>
    </row>
    <row r="59" spans="1:11" s="216" customFormat="1" ht="24.75" customHeight="1" thickBot="1">
      <c r="B59" s="291"/>
      <c r="C59" s="291"/>
      <c r="D59" s="291"/>
      <c r="E59" s="291"/>
      <c r="F59" s="291"/>
      <c r="G59" s="291"/>
      <c r="H59" s="291"/>
      <c r="I59" s="291"/>
    </row>
    <row r="60" spans="1:11" s="292" customFormat="1" ht="23.4">
      <c r="A60" s="1613" t="s">
        <v>762</v>
      </c>
      <c r="B60" s="1614"/>
      <c r="C60" s="1614"/>
      <c r="D60" s="1614"/>
      <c r="E60" s="1614"/>
      <c r="F60" s="1614"/>
      <c r="G60" s="1614"/>
      <c r="H60" s="1614"/>
      <c r="I60" s="1615"/>
      <c r="J60" s="216"/>
    </row>
    <row r="61" spans="1:11" s="292" customFormat="1" ht="23.4">
      <c r="A61" s="1616"/>
      <c r="B61" s="1617"/>
      <c r="C61" s="1617"/>
      <c r="D61" s="1617"/>
      <c r="E61" s="1617"/>
      <c r="F61" s="1617"/>
      <c r="G61" s="1617"/>
      <c r="H61" s="1617"/>
      <c r="I61" s="1618"/>
      <c r="J61" s="216"/>
    </row>
    <row r="62" spans="1:11" s="292" customFormat="1" ht="23.4">
      <c r="A62" s="1616"/>
      <c r="B62" s="1617"/>
      <c r="C62" s="1617"/>
      <c r="D62" s="1617"/>
      <c r="E62" s="1617"/>
      <c r="F62" s="1617"/>
      <c r="G62" s="1617"/>
      <c r="H62" s="1617"/>
      <c r="I62" s="1618"/>
      <c r="J62" s="216"/>
    </row>
    <row r="63" spans="1:11" s="292" customFormat="1" ht="24.75" customHeight="1">
      <c r="A63" s="1616"/>
      <c r="B63" s="1617"/>
      <c r="C63" s="1617"/>
      <c r="D63" s="1617"/>
      <c r="E63" s="1617"/>
      <c r="F63" s="1617"/>
      <c r="G63" s="1617"/>
      <c r="H63" s="1617"/>
      <c r="I63" s="1618"/>
      <c r="J63" s="216"/>
    </row>
    <row r="64" spans="1:11" ht="24.75" customHeight="1">
      <c r="A64" s="1616"/>
      <c r="B64" s="1617"/>
      <c r="C64" s="1617"/>
      <c r="D64" s="1617"/>
      <c r="E64" s="1617"/>
      <c r="F64" s="1617"/>
      <c r="G64" s="1617"/>
      <c r="H64" s="1617"/>
      <c r="I64" s="1618"/>
      <c r="J64" s="216"/>
    </row>
    <row r="65" spans="1:10" ht="24.75" customHeight="1">
      <c r="A65" s="1616"/>
      <c r="B65" s="1617"/>
      <c r="C65" s="1617"/>
      <c r="D65" s="1617"/>
      <c r="E65" s="1617"/>
      <c r="F65" s="1617"/>
      <c r="G65" s="1617"/>
      <c r="H65" s="1617"/>
      <c r="I65" s="1618"/>
      <c r="J65" s="216"/>
    </row>
    <row r="66" spans="1:10" ht="24.75" customHeight="1">
      <c r="A66" s="1616"/>
      <c r="B66" s="1617"/>
      <c r="C66" s="1617"/>
      <c r="D66" s="1617"/>
      <c r="E66" s="1617"/>
      <c r="F66" s="1617"/>
      <c r="G66" s="1617"/>
      <c r="H66" s="1617"/>
      <c r="I66" s="1618"/>
      <c r="J66" s="216"/>
    </row>
    <row r="67" spans="1:10" ht="24.75" customHeight="1">
      <c r="A67" s="1616"/>
      <c r="B67" s="1617"/>
      <c r="C67" s="1617"/>
      <c r="D67" s="1617"/>
      <c r="E67" s="1617"/>
      <c r="F67" s="1617"/>
      <c r="G67" s="1617"/>
      <c r="H67" s="1617"/>
      <c r="I67" s="1618"/>
      <c r="J67" s="216"/>
    </row>
    <row r="68" spans="1:10" ht="24.75" customHeight="1">
      <c r="A68" s="1616"/>
      <c r="B68" s="1617"/>
      <c r="C68" s="1617"/>
      <c r="D68" s="1617"/>
      <c r="E68" s="1617"/>
      <c r="F68" s="1617"/>
      <c r="G68" s="1617"/>
      <c r="H68" s="1617"/>
      <c r="I68" s="1618"/>
      <c r="J68" s="216"/>
    </row>
    <row r="69" spans="1:10" ht="24.75" customHeight="1">
      <c r="A69" s="1616"/>
      <c r="B69" s="1617"/>
      <c r="C69" s="1617"/>
      <c r="D69" s="1617"/>
      <c r="E69" s="1617"/>
      <c r="F69" s="1617"/>
      <c r="G69" s="1617"/>
      <c r="H69" s="1617"/>
      <c r="I69" s="1618"/>
      <c r="J69" s="216"/>
    </row>
    <row r="70" spans="1:10" ht="24.75" customHeight="1">
      <c r="A70" s="1616"/>
      <c r="B70" s="1617"/>
      <c r="C70" s="1617"/>
      <c r="D70" s="1617"/>
      <c r="E70" s="1617"/>
      <c r="F70" s="1617"/>
      <c r="G70" s="1617"/>
      <c r="H70" s="1617"/>
      <c r="I70" s="1618"/>
      <c r="J70" s="216"/>
    </row>
    <row r="71" spans="1:10" ht="24.75" customHeight="1">
      <c r="A71" s="1616"/>
      <c r="B71" s="1617"/>
      <c r="C71" s="1617"/>
      <c r="D71" s="1617"/>
      <c r="E71" s="1617"/>
      <c r="F71" s="1617"/>
      <c r="G71" s="1617"/>
      <c r="H71" s="1617"/>
      <c r="I71" s="1618"/>
      <c r="J71" s="216"/>
    </row>
    <row r="72" spans="1:10" ht="24.75" customHeight="1">
      <c r="A72" s="1616"/>
      <c r="B72" s="1617"/>
      <c r="C72" s="1617"/>
      <c r="D72" s="1617"/>
      <c r="E72" s="1617"/>
      <c r="F72" s="1617"/>
      <c r="G72" s="1617"/>
      <c r="H72" s="1617"/>
      <c r="I72" s="1618"/>
      <c r="J72" s="216"/>
    </row>
    <row r="73" spans="1:10" ht="24.75" customHeight="1">
      <c r="A73" s="1616"/>
      <c r="B73" s="1617"/>
      <c r="C73" s="1617"/>
      <c r="D73" s="1617"/>
      <c r="E73" s="1617"/>
      <c r="F73" s="1617"/>
      <c r="G73" s="1617"/>
      <c r="H73" s="1617"/>
      <c r="I73" s="1618"/>
      <c r="J73" s="216"/>
    </row>
    <row r="74" spans="1:10" ht="24.75" customHeight="1">
      <c r="A74" s="1616"/>
      <c r="B74" s="1617"/>
      <c r="C74" s="1617"/>
      <c r="D74" s="1617"/>
      <c r="E74" s="1617"/>
      <c r="F74" s="1617"/>
      <c r="G74" s="1617"/>
      <c r="H74" s="1617"/>
      <c r="I74" s="1618"/>
      <c r="J74" s="216"/>
    </row>
    <row r="75" spans="1:10" ht="24.75" customHeight="1">
      <c r="A75" s="1616"/>
      <c r="B75" s="1617"/>
      <c r="C75" s="1617"/>
      <c r="D75" s="1617"/>
      <c r="E75" s="1617"/>
      <c r="F75" s="1617"/>
      <c r="G75" s="1617"/>
      <c r="H75" s="1617"/>
      <c r="I75" s="1618"/>
      <c r="J75" s="216"/>
    </row>
    <row r="76" spans="1:10" ht="24.75" customHeight="1">
      <c r="A76" s="1616"/>
      <c r="B76" s="1617"/>
      <c r="C76" s="1617"/>
      <c r="D76" s="1617"/>
      <c r="E76" s="1617"/>
      <c r="F76" s="1617"/>
      <c r="G76" s="1617"/>
      <c r="H76" s="1617"/>
      <c r="I76" s="1618"/>
      <c r="J76" s="216"/>
    </row>
    <row r="77" spans="1:10" ht="24.75" customHeight="1">
      <c r="A77" s="1616"/>
      <c r="B77" s="1617"/>
      <c r="C77" s="1617"/>
      <c r="D77" s="1617"/>
      <c r="E77" s="1617"/>
      <c r="F77" s="1617"/>
      <c r="G77" s="1617"/>
      <c r="H77" s="1617"/>
      <c r="I77" s="1618"/>
      <c r="J77" s="216"/>
    </row>
    <row r="78" spans="1:10" ht="24.75" customHeight="1">
      <c r="A78" s="1616"/>
      <c r="B78" s="1617"/>
      <c r="C78" s="1617"/>
      <c r="D78" s="1617"/>
      <c r="E78" s="1617"/>
      <c r="F78" s="1617"/>
      <c r="G78" s="1617"/>
      <c r="H78" s="1617"/>
      <c r="I78" s="1618"/>
      <c r="J78" s="216"/>
    </row>
    <row r="79" spans="1:10" ht="24.75" customHeight="1">
      <c r="A79" s="1616"/>
      <c r="B79" s="1617"/>
      <c r="C79" s="1617"/>
      <c r="D79" s="1617"/>
      <c r="E79" s="1617"/>
      <c r="F79" s="1617"/>
      <c r="G79" s="1617"/>
      <c r="H79" s="1617"/>
      <c r="I79" s="1618"/>
      <c r="J79" s="216"/>
    </row>
    <row r="80" spans="1:10" ht="24.75" customHeight="1">
      <c r="A80" s="1616"/>
      <c r="B80" s="1617"/>
      <c r="C80" s="1617"/>
      <c r="D80" s="1617"/>
      <c r="E80" s="1617"/>
      <c r="F80" s="1617"/>
      <c r="G80" s="1617"/>
      <c r="H80" s="1617"/>
      <c r="I80" s="1618"/>
      <c r="J80" s="216"/>
    </row>
    <row r="81" spans="1:11" ht="24.75" customHeight="1">
      <c r="A81" s="1616"/>
      <c r="B81" s="1617"/>
      <c r="C81" s="1617"/>
      <c r="D81" s="1617"/>
      <c r="E81" s="1617"/>
      <c r="F81" s="1617"/>
      <c r="G81" s="1617"/>
      <c r="H81" s="1617"/>
      <c r="I81" s="1618"/>
      <c r="J81" s="216"/>
    </row>
    <row r="82" spans="1:11" ht="24.75" customHeight="1">
      <c r="A82" s="1616"/>
      <c r="B82" s="1617"/>
      <c r="C82" s="1617"/>
      <c r="D82" s="1617"/>
      <c r="E82" s="1617"/>
      <c r="F82" s="1617"/>
      <c r="G82" s="1617"/>
      <c r="H82" s="1617"/>
      <c r="I82" s="1618"/>
      <c r="J82" s="216"/>
    </row>
    <row r="83" spans="1:11" ht="24.75" customHeight="1">
      <c r="A83" s="1616"/>
      <c r="B83" s="1617"/>
      <c r="C83" s="1617"/>
      <c r="D83" s="1617"/>
      <c r="E83" s="1617"/>
      <c r="F83" s="1617"/>
      <c r="G83" s="1617"/>
      <c r="H83" s="1617"/>
      <c r="I83" s="1618"/>
      <c r="J83" s="216"/>
    </row>
    <row r="84" spans="1:11" ht="24.75" customHeight="1">
      <c r="A84" s="1616"/>
      <c r="B84" s="1617"/>
      <c r="C84" s="1617"/>
      <c r="D84" s="1617"/>
      <c r="E84" s="1617"/>
      <c r="F84" s="1617"/>
      <c r="G84" s="1617"/>
      <c r="H84" s="1617"/>
      <c r="I84" s="1618"/>
      <c r="J84" s="216"/>
    </row>
    <row r="85" spans="1:11" ht="24.75" customHeight="1">
      <c r="A85" s="1616"/>
      <c r="B85" s="1617"/>
      <c r="C85" s="1617"/>
      <c r="D85" s="1617"/>
      <c r="E85" s="1617"/>
      <c r="F85" s="1617"/>
      <c r="G85" s="1617"/>
      <c r="H85" s="1617"/>
      <c r="I85" s="1618"/>
      <c r="J85" s="216"/>
    </row>
    <row r="86" spans="1:11" ht="24.75" customHeight="1" thickBot="1">
      <c r="A86" s="1616"/>
      <c r="B86" s="1617"/>
      <c r="C86" s="1617"/>
      <c r="D86" s="1617"/>
      <c r="E86" s="1617"/>
      <c r="F86" s="1617"/>
      <c r="G86" s="1617"/>
      <c r="H86" s="1617"/>
      <c r="I86" s="1618"/>
      <c r="J86" s="216"/>
    </row>
    <row r="87" spans="1:11" ht="24.75" customHeight="1">
      <c r="A87" s="1619" t="s">
        <v>1242</v>
      </c>
      <c r="B87" s="1619"/>
      <c r="C87" s="1619"/>
      <c r="D87" s="1619"/>
      <c r="E87" s="1619"/>
      <c r="F87" s="1619"/>
      <c r="G87" s="1619"/>
      <c r="H87" s="1619"/>
      <c r="I87" s="1619"/>
      <c r="J87" s="216"/>
      <c r="K87" s="291"/>
    </row>
    <row r="88" spans="1:11" s="216" customFormat="1" ht="24.75" customHeight="1" thickBot="1">
      <c r="A88" s="265"/>
      <c r="B88" s="1620"/>
      <c r="C88" s="1620"/>
      <c r="D88" s="1620"/>
      <c r="E88" s="1620"/>
      <c r="F88" s="1620"/>
      <c r="G88" s="1620"/>
      <c r="H88" s="1620"/>
      <c r="I88" s="265"/>
    </row>
    <row r="89" spans="1:11" s="292" customFormat="1" ht="23.4">
      <c r="A89" s="1613" t="s">
        <v>762</v>
      </c>
      <c r="B89" s="1614"/>
      <c r="C89" s="1614"/>
      <c r="D89" s="1614"/>
      <c r="E89" s="1614"/>
      <c r="F89" s="1614"/>
      <c r="G89" s="1614"/>
      <c r="H89" s="1614"/>
      <c r="I89" s="1615"/>
      <c r="J89" s="216"/>
    </row>
    <row r="90" spans="1:11" s="292" customFormat="1" ht="23.4">
      <c r="A90" s="1616"/>
      <c r="B90" s="1617"/>
      <c r="C90" s="1617"/>
      <c r="D90" s="1617"/>
      <c r="E90" s="1617"/>
      <c r="F90" s="1617"/>
      <c r="G90" s="1617"/>
      <c r="H90" s="1617"/>
      <c r="I90" s="1618"/>
      <c r="J90" s="216"/>
    </row>
    <row r="91" spans="1:11" s="292" customFormat="1" ht="23.4">
      <c r="A91" s="1616"/>
      <c r="B91" s="1617"/>
      <c r="C91" s="1617"/>
      <c r="D91" s="1617"/>
      <c r="E91" s="1617"/>
      <c r="F91" s="1617"/>
      <c r="G91" s="1617"/>
      <c r="H91" s="1617"/>
      <c r="I91" s="1618"/>
      <c r="J91" s="216"/>
    </row>
    <row r="92" spans="1:11" s="292" customFormat="1" ht="24.75" customHeight="1">
      <c r="A92" s="1616"/>
      <c r="B92" s="1617"/>
      <c r="C92" s="1617"/>
      <c r="D92" s="1617"/>
      <c r="E92" s="1617"/>
      <c r="F92" s="1617"/>
      <c r="G92" s="1617"/>
      <c r="H92" s="1617"/>
      <c r="I92" s="1618"/>
      <c r="J92" s="216"/>
    </row>
    <row r="93" spans="1:11" ht="24.75" customHeight="1">
      <c r="A93" s="1616"/>
      <c r="B93" s="1617"/>
      <c r="C93" s="1617"/>
      <c r="D93" s="1617"/>
      <c r="E93" s="1617"/>
      <c r="F93" s="1617"/>
      <c r="G93" s="1617"/>
      <c r="H93" s="1617"/>
      <c r="I93" s="1618"/>
      <c r="J93" s="216"/>
    </row>
    <row r="94" spans="1:11" ht="24.75" customHeight="1">
      <c r="A94" s="1616"/>
      <c r="B94" s="1617"/>
      <c r="C94" s="1617"/>
      <c r="D94" s="1617"/>
      <c r="E94" s="1617"/>
      <c r="F94" s="1617"/>
      <c r="G94" s="1617"/>
      <c r="H94" s="1617"/>
      <c r="I94" s="1618"/>
      <c r="J94" s="216"/>
    </row>
    <row r="95" spans="1:11" ht="24.75" customHeight="1">
      <c r="A95" s="1616"/>
      <c r="B95" s="1617"/>
      <c r="C95" s="1617"/>
      <c r="D95" s="1617"/>
      <c r="E95" s="1617"/>
      <c r="F95" s="1617"/>
      <c r="G95" s="1617"/>
      <c r="H95" s="1617"/>
      <c r="I95" s="1618"/>
      <c r="J95" s="216"/>
    </row>
    <row r="96" spans="1:11" ht="24.75" customHeight="1">
      <c r="A96" s="1616"/>
      <c r="B96" s="1617"/>
      <c r="C96" s="1617"/>
      <c r="D96" s="1617"/>
      <c r="E96" s="1617"/>
      <c r="F96" s="1617"/>
      <c r="G96" s="1617"/>
      <c r="H96" s="1617"/>
      <c r="I96" s="1618"/>
      <c r="J96" s="216"/>
    </row>
    <row r="97" spans="1:10" ht="24.75" customHeight="1">
      <c r="A97" s="1616"/>
      <c r="B97" s="1617"/>
      <c r="C97" s="1617"/>
      <c r="D97" s="1617"/>
      <c r="E97" s="1617"/>
      <c r="F97" s="1617"/>
      <c r="G97" s="1617"/>
      <c r="H97" s="1617"/>
      <c r="I97" s="1618"/>
      <c r="J97" s="216"/>
    </row>
    <row r="98" spans="1:10" ht="24.75" customHeight="1">
      <c r="A98" s="1616"/>
      <c r="B98" s="1617"/>
      <c r="C98" s="1617"/>
      <c r="D98" s="1617"/>
      <c r="E98" s="1617"/>
      <c r="F98" s="1617"/>
      <c r="G98" s="1617"/>
      <c r="H98" s="1617"/>
      <c r="I98" s="1618"/>
      <c r="J98" s="216"/>
    </row>
    <row r="99" spans="1:10" ht="24.75" customHeight="1">
      <c r="A99" s="1616"/>
      <c r="B99" s="1617"/>
      <c r="C99" s="1617"/>
      <c r="D99" s="1617"/>
      <c r="E99" s="1617"/>
      <c r="F99" s="1617"/>
      <c r="G99" s="1617"/>
      <c r="H99" s="1617"/>
      <c r="I99" s="1618"/>
      <c r="J99" s="216"/>
    </row>
    <row r="100" spans="1:10" ht="24.75" customHeight="1">
      <c r="A100" s="1616"/>
      <c r="B100" s="1617"/>
      <c r="C100" s="1617"/>
      <c r="D100" s="1617"/>
      <c r="E100" s="1617"/>
      <c r="F100" s="1617"/>
      <c r="G100" s="1617"/>
      <c r="H100" s="1617"/>
      <c r="I100" s="1618"/>
      <c r="J100" s="216"/>
    </row>
    <row r="101" spans="1:10" ht="24.75" customHeight="1">
      <c r="A101" s="1616"/>
      <c r="B101" s="1617"/>
      <c r="C101" s="1617"/>
      <c r="D101" s="1617"/>
      <c r="E101" s="1617"/>
      <c r="F101" s="1617"/>
      <c r="G101" s="1617"/>
      <c r="H101" s="1617"/>
      <c r="I101" s="1618"/>
      <c r="J101" s="216"/>
    </row>
    <row r="102" spans="1:10" ht="24.75" customHeight="1">
      <c r="A102" s="1616"/>
      <c r="B102" s="1617"/>
      <c r="C102" s="1617"/>
      <c r="D102" s="1617"/>
      <c r="E102" s="1617"/>
      <c r="F102" s="1617"/>
      <c r="G102" s="1617"/>
      <c r="H102" s="1617"/>
      <c r="I102" s="1618"/>
      <c r="J102" s="216"/>
    </row>
    <row r="103" spans="1:10" ht="24.75" customHeight="1">
      <c r="A103" s="1616"/>
      <c r="B103" s="1617"/>
      <c r="C103" s="1617"/>
      <c r="D103" s="1617"/>
      <c r="E103" s="1617"/>
      <c r="F103" s="1617"/>
      <c r="G103" s="1617"/>
      <c r="H103" s="1617"/>
      <c r="I103" s="1618"/>
      <c r="J103" s="216"/>
    </row>
    <row r="104" spans="1:10" ht="24.75" customHeight="1">
      <c r="A104" s="1616"/>
      <c r="B104" s="1617"/>
      <c r="C104" s="1617"/>
      <c r="D104" s="1617"/>
      <c r="E104" s="1617"/>
      <c r="F104" s="1617"/>
      <c r="G104" s="1617"/>
      <c r="H104" s="1617"/>
      <c r="I104" s="1618"/>
      <c r="J104" s="216"/>
    </row>
    <row r="105" spans="1:10" ht="24.75" customHeight="1">
      <c r="A105" s="1616"/>
      <c r="B105" s="1617"/>
      <c r="C105" s="1617"/>
      <c r="D105" s="1617"/>
      <c r="E105" s="1617"/>
      <c r="F105" s="1617"/>
      <c r="G105" s="1617"/>
      <c r="H105" s="1617"/>
      <c r="I105" s="1618"/>
      <c r="J105" s="216"/>
    </row>
    <row r="106" spans="1:10" ht="24.75" customHeight="1">
      <c r="A106" s="1616"/>
      <c r="B106" s="1617"/>
      <c r="C106" s="1617"/>
      <c r="D106" s="1617"/>
      <c r="E106" s="1617"/>
      <c r="F106" s="1617"/>
      <c r="G106" s="1617"/>
      <c r="H106" s="1617"/>
      <c r="I106" s="1618"/>
      <c r="J106" s="216"/>
    </row>
    <row r="107" spans="1:10" ht="24.75" customHeight="1">
      <c r="A107" s="1616"/>
      <c r="B107" s="1617"/>
      <c r="C107" s="1617"/>
      <c r="D107" s="1617"/>
      <c r="E107" s="1617"/>
      <c r="F107" s="1617"/>
      <c r="G107" s="1617"/>
      <c r="H107" s="1617"/>
      <c r="I107" s="1618"/>
      <c r="J107" s="216"/>
    </row>
    <row r="108" spans="1:10" ht="24.75" customHeight="1">
      <c r="A108" s="1616"/>
      <c r="B108" s="1617"/>
      <c r="C108" s="1617"/>
      <c r="D108" s="1617"/>
      <c r="E108" s="1617"/>
      <c r="F108" s="1617"/>
      <c r="G108" s="1617"/>
      <c r="H108" s="1617"/>
      <c r="I108" s="1618"/>
      <c r="J108" s="216"/>
    </row>
    <row r="109" spans="1:10" ht="24.75" customHeight="1">
      <c r="A109" s="1616"/>
      <c r="B109" s="1617"/>
      <c r="C109" s="1617"/>
      <c r="D109" s="1617"/>
      <c r="E109" s="1617"/>
      <c r="F109" s="1617"/>
      <c r="G109" s="1617"/>
      <c r="H109" s="1617"/>
      <c r="I109" s="1618"/>
      <c r="J109" s="216"/>
    </row>
    <row r="110" spans="1:10" ht="24.75" customHeight="1">
      <c r="A110" s="1616"/>
      <c r="B110" s="1617"/>
      <c r="C110" s="1617"/>
      <c r="D110" s="1617"/>
      <c r="E110" s="1617"/>
      <c r="F110" s="1617"/>
      <c r="G110" s="1617"/>
      <c r="H110" s="1617"/>
      <c r="I110" s="1618"/>
      <c r="J110" s="216"/>
    </row>
    <row r="111" spans="1:10" ht="24.75" customHeight="1">
      <c r="A111" s="1616"/>
      <c r="B111" s="1617"/>
      <c r="C111" s="1617"/>
      <c r="D111" s="1617"/>
      <c r="E111" s="1617"/>
      <c r="F111" s="1617"/>
      <c r="G111" s="1617"/>
      <c r="H111" s="1617"/>
      <c r="I111" s="1618"/>
      <c r="J111" s="216"/>
    </row>
    <row r="112" spans="1:10" ht="24.75" customHeight="1">
      <c r="A112" s="1616"/>
      <c r="B112" s="1617"/>
      <c r="C112" s="1617"/>
      <c r="D112" s="1617"/>
      <c r="E112" s="1617"/>
      <c r="F112" s="1617"/>
      <c r="G112" s="1617"/>
      <c r="H112" s="1617"/>
      <c r="I112" s="1618"/>
      <c r="J112" s="216"/>
    </row>
    <row r="113" spans="1:11" ht="24.75" customHeight="1">
      <c r="A113" s="1616"/>
      <c r="B113" s="1617"/>
      <c r="C113" s="1617"/>
      <c r="D113" s="1617"/>
      <c r="E113" s="1617"/>
      <c r="F113" s="1617"/>
      <c r="G113" s="1617"/>
      <c r="H113" s="1617"/>
      <c r="I113" s="1618"/>
      <c r="J113" s="216"/>
    </row>
    <row r="114" spans="1:11" ht="24.75" customHeight="1">
      <c r="A114" s="1616"/>
      <c r="B114" s="1617"/>
      <c r="C114" s="1617"/>
      <c r="D114" s="1617"/>
      <c r="E114" s="1617"/>
      <c r="F114" s="1617"/>
      <c r="G114" s="1617"/>
      <c r="H114" s="1617"/>
      <c r="I114" s="1618"/>
      <c r="J114" s="216"/>
    </row>
    <row r="115" spans="1:11" ht="24.75" customHeight="1" thickBot="1">
      <c r="A115" s="1616"/>
      <c r="B115" s="1617"/>
      <c r="C115" s="1617"/>
      <c r="D115" s="1617"/>
      <c r="E115" s="1617"/>
      <c r="F115" s="1617"/>
      <c r="G115" s="1617"/>
      <c r="H115" s="1617"/>
      <c r="I115" s="1618"/>
      <c r="J115" s="216"/>
    </row>
    <row r="116" spans="1:11" ht="24.75" customHeight="1">
      <c r="A116" s="1619" t="s">
        <v>1243</v>
      </c>
      <c r="B116" s="1619"/>
      <c r="C116" s="1619"/>
      <c r="D116" s="1619"/>
      <c r="E116" s="1619"/>
      <c r="F116" s="1619"/>
      <c r="G116" s="1619"/>
      <c r="H116" s="1619"/>
      <c r="I116" s="1619"/>
      <c r="J116" s="216"/>
      <c r="K116" s="291"/>
    </row>
    <row r="117" spans="1:11" s="216" customFormat="1" ht="24.75" customHeight="1" thickBot="1">
      <c r="A117" s="265"/>
      <c r="B117" s="1620"/>
      <c r="C117" s="1620"/>
      <c r="D117" s="1620"/>
      <c r="E117" s="1620"/>
      <c r="F117" s="1620"/>
      <c r="G117" s="1620"/>
      <c r="H117" s="1620"/>
      <c r="I117" s="265"/>
    </row>
    <row r="118" spans="1:11" s="292" customFormat="1" ht="23.4">
      <c r="A118" s="1613" t="s">
        <v>762</v>
      </c>
      <c r="B118" s="1614"/>
      <c r="C118" s="1614"/>
      <c r="D118" s="1614"/>
      <c r="E118" s="1614"/>
      <c r="F118" s="1614"/>
      <c r="G118" s="1614"/>
      <c r="H118" s="1614"/>
      <c r="I118" s="1615"/>
      <c r="J118" s="216"/>
    </row>
    <row r="119" spans="1:11" s="292" customFormat="1" ht="23.4">
      <c r="A119" s="1616"/>
      <c r="B119" s="1617"/>
      <c r="C119" s="1617"/>
      <c r="D119" s="1617"/>
      <c r="E119" s="1617"/>
      <c r="F119" s="1617"/>
      <c r="G119" s="1617"/>
      <c r="H119" s="1617"/>
      <c r="I119" s="1618"/>
      <c r="J119" s="216"/>
    </row>
    <row r="120" spans="1:11" s="292" customFormat="1" ht="23.4">
      <c r="A120" s="1616"/>
      <c r="B120" s="1617"/>
      <c r="C120" s="1617"/>
      <c r="D120" s="1617"/>
      <c r="E120" s="1617"/>
      <c r="F120" s="1617"/>
      <c r="G120" s="1617"/>
      <c r="H120" s="1617"/>
      <c r="I120" s="1618"/>
      <c r="J120" s="216"/>
    </row>
    <row r="121" spans="1:11" s="292" customFormat="1" ht="24.75" customHeight="1">
      <c r="A121" s="1616"/>
      <c r="B121" s="1617"/>
      <c r="C121" s="1617"/>
      <c r="D121" s="1617"/>
      <c r="E121" s="1617"/>
      <c r="F121" s="1617"/>
      <c r="G121" s="1617"/>
      <c r="H121" s="1617"/>
      <c r="I121" s="1618"/>
      <c r="J121" s="216"/>
    </row>
    <row r="122" spans="1:11" ht="24.75" customHeight="1">
      <c r="A122" s="1616"/>
      <c r="B122" s="1617"/>
      <c r="C122" s="1617"/>
      <c r="D122" s="1617"/>
      <c r="E122" s="1617"/>
      <c r="F122" s="1617"/>
      <c r="G122" s="1617"/>
      <c r="H122" s="1617"/>
      <c r="I122" s="1618"/>
      <c r="J122" s="216"/>
    </row>
    <row r="123" spans="1:11" ht="24.75" customHeight="1">
      <c r="A123" s="1616"/>
      <c r="B123" s="1617"/>
      <c r="C123" s="1617"/>
      <c r="D123" s="1617"/>
      <c r="E123" s="1617"/>
      <c r="F123" s="1617"/>
      <c r="G123" s="1617"/>
      <c r="H123" s="1617"/>
      <c r="I123" s="1618"/>
      <c r="J123" s="216"/>
    </row>
    <row r="124" spans="1:11" ht="24.75" customHeight="1">
      <c r="A124" s="1616"/>
      <c r="B124" s="1617"/>
      <c r="C124" s="1617"/>
      <c r="D124" s="1617"/>
      <c r="E124" s="1617"/>
      <c r="F124" s="1617"/>
      <c r="G124" s="1617"/>
      <c r="H124" s="1617"/>
      <c r="I124" s="1618"/>
      <c r="J124" s="216"/>
    </row>
    <row r="125" spans="1:11" ht="24.75" customHeight="1">
      <c r="A125" s="1616"/>
      <c r="B125" s="1617"/>
      <c r="C125" s="1617"/>
      <c r="D125" s="1617"/>
      <c r="E125" s="1617"/>
      <c r="F125" s="1617"/>
      <c r="G125" s="1617"/>
      <c r="H125" s="1617"/>
      <c r="I125" s="1618"/>
      <c r="J125" s="216"/>
    </row>
    <row r="126" spans="1:11" ht="24.75" customHeight="1">
      <c r="A126" s="1616"/>
      <c r="B126" s="1617"/>
      <c r="C126" s="1617"/>
      <c r="D126" s="1617"/>
      <c r="E126" s="1617"/>
      <c r="F126" s="1617"/>
      <c r="G126" s="1617"/>
      <c r="H126" s="1617"/>
      <c r="I126" s="1618"/>
      <c r="J126" s="216"/>
    </row>
    <row r="127" spans="1:11" ht="24.75" customHeight="1">
      <c r="A127" s="1616"/>
      <c r="B127" s="1617"/>
      <c r="C127" s="1617"/>
      <c r="D127" s="1617"/>
      <c r="E127" s="1617"/>
      <c r="F127" s="1617"/>
      <c r="G127" s="1617"/>
      <c r="H127" s="1617"/>
      <c r="I127" s="1618"/>
      <c r="J127" s="216"/>
    </row>
    <row r="128" spans="1:11" ht="24.75" customHeight="1">
      <c r="A128" s="1616"/>
      <c r="B128" s="1617"/>
      <c r="C128" s="1617"/>
      <c r="D128" s="1617"/>
      <c r="E128" s="1617"/>
      <c r="F128" s="1617"/>
      <c r="G128" s="1617"/>
      <c r="H128" s="1617"/>
      <c r="I128" s="1618"/>
      <c r="J128" s="216"/>
    </row>
    <row r="129" spans="1:10" ht="24.75" customHeight="1">
      <c r="A129" s="1616"/>
      <c r="B129" s="1617"/>
      <c r="C129" s="1617"/>
      <c r="D129" s="1617"/>
      <c r="E129" s="1617"/>
      <c r="F129" s="1617"/>
      <c r="G129" s="1617"/>
      <c r="H129" s="1617"/>
      <c r="I129" s="1618"/>
      <c r="J129" s="216"/>
    </row>
    <row r="130" spans="1:10" ht="24.75" customHeight="1">
      <c r="A130" s="1616"/>
      <c r="B130" s="1617"/>
      <c r="C130" s="1617"/>
      <c r="D130" s="1617"/>
      <c r="E130" s="1617"/>
      <c r="F130" s="1617"/>
      <c r="G130" s="1617"/>
      <c r="H130" s="1617"/>
      <c r="I130" s="1618"/>
      <c r="J130" s="216"/>
    </row>
    <row r="131" spans="1:10" ht="24.75" customHeight="1">
      <c r="A131" s="1616"/>
      <c r="B131" s="1617"/>
      <c r="C131" s="1617"/>
      <c r="D131" s="1617"/>
      <c r="E131" s="1617"/>
      <c r="F131" s="1617"/>
      <c r="G131" s="1617"/>
      <c r="H131" s="1617"/>
      <c r="I131" s="1618"/>
      <c r="J131" s="216"/>
    </row>
    <row r="132" spans="1:10" ht="24.75" customHeight="1">
      <c r="A132" s="1616"/>
      <c r="B132" s="1617"/>
      <c r="C132" s="1617"/>
      <c r="D132" s="1617"/>
      <c r="E132" s="1617"/>
      <c r="F132" s="1617"/>
      <c r="G132" s="1617"/>
      <c r="H132" s="1617"/>
      <c r="I132" s="1618"/>
      <c r="J132" s="216"/>
    </row>
    <row r="133" spans="1:10" ht="24.75" customHeight="1">
      <c r="A133" s="1616"/>
      <c r="B133" s="1617"/>
      <c r="C133" s="1617"/>
      <c r="D133" s="1617"/>
      <c r="E133" s="1617"/>
      <c r="F133" s="1617"/>
      <c r="G133" s="1617"/>
      <c r="H133" s="1617"/>
      <c r="I133" s="1618"/>
      <c r="J133" s="216"/>
    </row>
    <row r="134" spans="1:10" ht="24.75" customHeight="1">
      <c r="A134" s="1616"/>
      <c r="B134" s="1617"/>
      <c r="C134" s="1617"/>
      <c r="D134" s="1617"/>
      <c r="E134" s="1617"/>
      <c r="F134" s="1617"/>
      <c r="G134" s="1617"/>
      <c r="H134" s="1617"/>
      <c r="I134" s="1618"/>
      <c r="J134" s="216"/>
    </row>
    <row r="135" spans="1:10" ht="24.75" customHeight="1">
      <c r="A135" s="1616"/>
      <c r="B135" s="1617"/>
      <c r="C135" s="1617"/>
      <c r="D135" s="1617"/>
      <c r="E135" s="1617"/>
      <c r="F135" s="1617"/>
      <c r="G135" s="1617"/>
      <c r="H135" s="1617"/>
      <c r="I135" s="1618"/>
      <c r="J135" s="216"/>
    </row>
    <row r="136" spans="1:10" ht="24.75" customHeight="1">
      <c r="A136" s="1616"/>
      <c r="B136" s="1617"/>
      <c r="C136" s="1617"/>
      <c r="D136" s="1617"/>
      <c r="E136" s="1617"/>
      <c r="F136" s="1617"/>
      <c r="G136" s="1617"/>
      <c r="H136" s="1617"/>
      <c r="I136" s="1618"/>
      <c r="J136" s="216"/>
    </row>
    <row r="137" spans="1:10" ht="24.75" customHeight="1">
      <c r="A137" s="1616"/>
      <c r="B137" s="1617"/>
      <c r="C137" s="1617"/>
      <c r="D137" s="1617"/>
      <c r="E137" s="1617"/>
      <c r="F137" s="1617"/>
      <c r="G137" s="1617"/>
      <c r="H137" s="1617"/>
      <c r="I137" s="1618"/>
      <c r="J137" s="216"/>
    </row>
    <row r="138" spans="1:10" ht="24.75" customHeight="1">
      <c r="A138" s="1616"/>
      <c r="B138" s="1617"/>
      <c r="C138" s="1617"/>
      <c r="D138" s="1617"/>
      <c r="E138" s="1617"/>
      <c r="F138" s="1617"/>
      <c r="G138" s="1617"/>
      <c r="H138" s="1617"/>
      <c r="I138" s="1618"/>
      <c r="J138" s="216"/>
    </row>
    <row r="139" spans="1:10" ht="24.75" customHeight="1">
      <c r="A139" s="1616"/>
      <c r="B139" s="1617"/>
      <c r="C139" s="1617"/>
      <c r="D139" s="1617"/>
      <c r="E139" s="1617"/>
      <c r="F139" s="1617"/>
      <c r="G139" s="1617"/>
      <c r="H139" s="1617"/>
      <c r="I139" s="1618"/>
      <c r="J139" s="216"/>
    </row>
    <row r="140" spans="1:10" ht="24.75" customHeight="1">
      <c r="A140" s="1616"/>
      <c r="B140" s="1617"/>
      <c r="C140" s="1617"/>
      <c r="D140" s="1617"/>
      <c r="E140" s="1617"/>
      <c r="F140" s="1617"/>
      <c r="G140" s="1617"/>
      <c r="H140" s="1617"/>
      <c r="I140" s="1618"/>
      <c r="J140" s="216"/>
    </row>
    <row r="141" spans="1:10" ht="24.75" customHeight="1">
      <c r="A141" s="1616"/>
      <c r="B141" s="1617"/>
      <c r="C141" s="1617"/>
      <c r="D141" s="1617"/>
      <c r="E141" s="1617"/>
      <c r="F141" s="1617"/>
      <c r="G141" s="1617"/>
      <c r="H141" s="1617"/>
      <c r="I141" s="1618"/>
      <c r="J141" s="216"/>
    </row>
    <row r="142" spans="1:10" ht="24.75" customHeight="1">
      <c r="A142" s="1616"/>
      <c r="B142" s="1617"/>
      <c r="C142" s="1617"/>
      <c r="D142" s="1617"/>
      <c r="E142" s="1617"/>
      <c r="F142" s="1617"/>
      <c r="G142" s="1617"/>
      <c r="H142" s="1617"/>
      <c r="I142" s="1618"/>
      <c r="J142" s="216"/>
    </row>
    <row r="143" spans="1:10" ht="24.75" customHeight="1">
      <c r="A143" s="1616"/>
      <c r="B143" s="1617"/>
      <c r="C143" s="1617"/>
      <c r="D143" s="1617"/>
      <c r="E143" s="1617"/>
      <c r="F143" s="1617"/>
      <c r="G143" s="1617"/>
      <c r="H143" s="1617"/>
      <c r="I143" s="1618"/>
      <c r="J143" s="216"/>
    </row>
    <row r="144" spans="1:10" ht="24.75" customHeight="1" thickBot="1">
      <c r="A144" s="1616"/>
      <c r="B144" s="1617"/>
      <c r="C144" s="1617"/>
      <c r="D144" s="1617"/>
      <c r="E144" s="1617"/>
      <c r="F144" s="1617"/>
      <c r="G144" s="1617"/>
      <c r="H144" s="1617"/>
      <c r="I144" s="1618"/>
      <c r="J144" s="216"/>
    </row>
    <row r="145" spans="1:11" ht="24.75" customHeight="1">
      <c r="A145" s="1619" t="s">
        <v>1244</v>
      </c>
      <c r="B145" s="1619"/>
      <c r="C145" s="1619"/>
      <c r="D145" s="1619"/>
      <c r="E145" s="1619"/>
      <c r="F145" s="1619"/>
      <c r="G145" s="1619"/>
      <c r="H145" s="1619"/>
      <c r="I145" s="1619"/>
      <c r="J145" s="216"/>
      <c r="K145" s="291"/>
    </row>
    <row r="146" spans="1:11" s="216" customFormat="1" ht="24.75" hidden="1" customHeight="1" thickBot="1">
      <c r="A146" s="265"/>
      <c r="B146" s="1620"/>
      <c r="C146" s="1620"/>
      <c r="D146" s="1620"/>
      <c r="E146" s="1620"/>
      <c r="F146" s="1620"/>
      <c r="G146" s="1620"/>
      <c r="H146" s="1620"/>
      <c r="I146" s="265"/>
    </row>
    <row r="147" spans="1:11" s="292" customFormat="1" ht="23.4" hidden="1">
      <c r="A147" s="1613" t="s">
        <v>762</v>
      </c>
      <c r="B147" s="1614"/>
      <c r="C147" s="1614"/>
      <c r="D147" s="1614"/>
      <c r="E147" s="1614"/>
      <c r="F147" s="1614"/>
      <c r="G147" s="1614"/>
      <c r="H147" s="1614"/>
      <c r="I147" s="1615"/>
      <c r="J147" s="216"/>
    </row>
    <row r="148" spans="1:11" s="292" customFormat="1" ht="23.4" hidden="1">
      <c r="A148" s="1616"/>
      <c r="B148" s="1617"/>
      <c r="C148" s="1617"/>
      <c r="D148" s="1617"/>
      <c r="E148" s="1617"/>
      <c r="F148" s="1617"/>
      <c r="G148" s="1617"/>
      <c r="H148" s="1617"/>
      <c r="I148" s="1618"/>
      <c r="J148" s="216"/>
    </row>
    <row r="149" spans="1:11" s="292" customFormat="1" ht="23.4" hidden="1">
      <c r="A149" s="1616"/>
      <c r="B149" s="1617"/>
      <c r="C149" s="1617"/>
      <c r="D149" s="1617"/>
      <c r="E149" s="1617"/>
      <c r="F149" s="1617"/>
      <c r="G149" s="1617"/>
      <c r="H149" s="1617"/>
      <c r="I149" s="1618"/>
      <c r="J149" s="216"/>
    </row>
    <row r="150" spans="1:11" s="292" customFormat="1" ht="24.75" hidden="1" customHeight="1">
      <c r="A150" s="1616"/>
      <c r="B150" s="1617"/>
      <c r="C150" s="1617"/>
      <c r="D150" s="1617"/>
      <c r="E150" s="1617"/>
      <c r="F150" s="1617"/>
      <c r="G150" s="1617"/>
      <c r="H150" s="1617"/>
      <c r="I150" s="1618"/>
      <c r="J150" s="216"/>
    </row>
    <row r="151" spans="1:11" ht="24.75" hidden="1" customHeight="1">
      <c r="A151" s="1616"/>
      <c r="B151" s="1617"/>
      <c r="C151" s="1617"/>
      <c r="D151" s="1617"/>
      <c r="E151" s="1617"/>
      <c r="F151" s="1617"/>
      <c r="G151" s="1617"/>
      <c r="H151" s="1617"/>
      <c r="I151" s="1618"/>
      <c r="J151" s="216"/>
    </row>
    <row r="152" spans="1:11" ht="24.75" hidden="1" customHeight="1">
      <c r="A152" s="1616"/>
      <c r="B152" s="1617"/>
      <c r="C152" s="1617"/>
      <c r="D152" s="1617"/>
      <c r="E152" s="1617"/>
      <c r="F152" s="1617"/>
      <c r="G152" s="1617"/>
      <c r="H152" s="1617"/>
      <c r="I152" s="1618"/>
      <c r="J152" s="216"/>
    </row>
    <row r="153" spans="1:11" ht="24.75" hidden="1" customHeight="1">
      <c r="A153" s="1616"/>
      <c r="B153" s="1617"/>
      <c r="C153" s="1617"/>
      <c r="D153" s="1617"/>
      <c r="E153" s="1617"/>
      <c r="F153" s="1617"/>
      <c r="G153" s="1617"/>
      <c r="H153" s="1617"/>
      <c r="I153" s="1618"/>
      <c r="J153" s="216"/>
    </row>
    <row r="154" spans="1:11" ht="24.75" hidden="1" customHeight="1">
      <c r="A154" s="1616"/>
      <c r="B154" s="1617"/>
      <c r="C154" s="1617"/>
      <c r="D154" s="1617"/>
      <c r="E154" s="1617"/>
      <c r="F154" s="1617"/>
      <c r="G154" s="1617"/>
      <c r="H154" s="1617"/>
      <c r="I154" s="1618"/>
      <c r="J154" s="216"/>
    </row>
    <row r="155" spans="1:11" ht="24.75" hidden="1" customHeight="1">
      <c r="A155" s="1616"/>
      <c r="B155" s="1617"/>
      <c r="C155" s="1617"/>
      <c r="D155" s="1617"/>
      <c r="E155" s="1617"/>
      <c r="F155" s="1617"/>
      <c r="G155" s="1617"/>
      <c r="H155" s="1617"/>
      <c r="I155" s="1618"/>
      <c r="J155" s="216"/>
    </row>
    <row r="156" spans="1:11" ht="24.75" hidden="1" customHeight="1">
      <c r="A156" s="1616"/>
      <c r="B156" s="1617"/>
      <c r="C156" s="1617"/>
      <c r="D156" s="1617"/>
      <c r="E156" s="1617"/>
      <c r="F156" s="1617"/>
      <c r="G156" s="1617"/>
      <c r="H156" s="1617"/>
      <c r="I156" s="1618"/>
      <c r="J156" s="216"/>
    </row>
    <row r="157" spans="1:11" ht="24.75" hidden="1" customHeight="1">
      <c r="A157" s="1616"/>
      <c r="B157" s="1617"/>
      <c r="C157" s="1617"/>
      <c r="D157" s="1617"/>
      <c r="E157" s="1617"/>
      <c r="F157" s="1617"/>
      <c r="G157" s="1617"/>
      <c r="H157" s="1617"/>
      <c r="I157" s="1618"/>
      <c r="J157" s="216"/>
    </row>
    <row r="158" spans="1:11" ht="24.75" hidden="1" customHeight="1">
      <c r="A158" s="1616"/>
      <c r="B158" s="1617"/>
      <c r="C158" s="1617"/>
      <c r="D158" s="1617"/>
      <c r="E158" s="1617"/>
      <c r="F158" s="1617"/>
      <c r="G158" s="1617"/>
      <c r="H158" s="1617"/>
      <c r="I158" s="1618"/>
      <c r="J158" s="216"/>
    </row>
    <row r="159" spans="1:11" ht="24.75" hidden="1" customHeight="1">
      <c r="A159" s="1616"/>
      <c r="B159" s="1617"/>
      <c r="C159" s="1617"/>
      <c r="D159" s="1617"/>
      <c r="E159" s="1617"/>
      <c r="F159" s="1617"/>
      <c r="G159" s="1617"/>
      <c r="H159" s="1617"/>
      <c r="I159" s="1618"/>
      <c r="J159" s="216"/>
    </row>
    <row r="160" spans="1:11" ht="24.75" hidden="1" customHeight="1">
      <c r="A160" s="1616"/>
      <c r="B160" s="1617"/>
      <c r="C160" s="1617"/>
      <c r="D160" s="1617"/>
      <c r="E160" s="1617"/>
      <c r="F160" s="1617"/>
      <c r="G160" s="1617"/>
      <c r="H160" s="1617"/>
      <c r="I160" s="1618"/>
      <c r="J160" s="216"/>
    </row>
    <row r="161" spans="1:11" ht="24.75" hidden="1" customHeight="1">
      <c r="A161" s="1616"/>
      <c r="B161" s="1617"/>
      <c r="C161" s="1617"/>
      <c r="D161" s="1617"/>
      <c r="E161" s="1617"/>
      <c r="F161" s="1617"/>
      <c r="G161" s="1617"/>
      <c r="H161" s="1617"/>
      <c r="I161" s="1618"/>
      <c r="J161" s="216"/>
    </row>
    <row r="162" spans="1:11" ht="24.75" hidden="1" customHeight="1">
      <c r="A162" s="1616"/>
      <c r="B162" s="1617"/>
      <c r="C162" s="1617"/>
      <c r="D162" s="1617"/>
      <c r="E162" s="1617"/>
      <c r="F162" s="1617"/>
      <c r="G162" s="1617"/>
      <c r="H162" s="1617"/>
      <c r="I162" s="1618"/>
      <c r="J162" s="216"/>
    </row>
    <row r="163" spans="1:11" ht="24.75" hidden="1" customHeight="1">
      <c r="A163" s="1616"/>
      <c r="B163" s="1617"/>
      <c r="C163" s="1617"/>
      <c r="D163" s="1617"/>
      <c r="E163" s="1617"/>
      <c r="F163" s="1617"/>
      <c r="G163" s="1617"/>
      <c r="H163" s="1617"/>
      <c r="I163" s="1618"/>
      <c r="J163" s="216"/>
    </row>
    <row r="164" spans="1:11" ht="24.75" hidden="1" customHeight="1">
      <c r="A164" s="1616"/>
      <c r="B164" s="1617"/>
      <c r="C164" s="1617"/>
      <c r="D164" s="1617"/>
      <c r="E164" s="1617"/>
      <c r="F164" s="1617"/>
      <c r="G164" s="1617"/>
      <c r="H164" s="1617"/>
      <c r="I164" s="1618"/>
      <c r="J164" s="216"/>
    </row>
    <row r="165" spans="1:11" ht="24.75" hidden="1" customHeight="1">
      <c r="A165" s="1616"/>
      <c r="B165" s="1617"/>
      <c r="C165" s="1617"/>
      <c r="D165" s="1617"/>
      <c r="E165" s="1617"/>
      <c r="F165" s="1617"/>
      <c r="G165" s="1617"/>
      <c r="H165" s="1617"/>
      <c r="I165" s="1618"/>
      <c r="J165" s="216"/>
    </row>
    <row r="166" spans="1:11" ht="24.75" hidden="1" customHeight="1">
      <c r="A166" s="1616"/>
      <c r="B166" s="1617"/>
      <c r="C166" s="1617"/>
      <c r="D166" s="1617"/>
      <c r="E166" s="1617"/>
      <c r="F166" s="1617"/>
      <c r="G166" s="1617"/>
      <c r="H166" s="1617"/>
      <c r="I166" s="1618"/>
      <c r="J166" s="216"/>
    </row>
    <row r="167" spans="1:11" ht="24.75" hidden="1" customHeight="1">
      <c r="A167" s="1616"/>
      <c r="B167" s="1617"/>
      <c r="C167" s="1617"/>
      <c r="D167" s="1617"/>
      <c r="E167" s="1617"/>
      <c r="F167" s="1617"/>
      <c r="G167" s="1617"/>
      <c r="H167" s="1617"/>
      <c r="I167" s="1618"/>
      <c r="J167" s="216"/>
    </row>
    <row r="168" spans="1:11" ht="24.75" hidden="1" customHeight="1">
      <c r="A168" s="1616"/>
      <c r="B168" s="1617"/>
      <c r="C168" s="1617"/>
      <c r="D168" s="1617"/>
      <c r="E168" s="1617"/>
      <c r="F168" s="1617"/>
      <c r="G168" s="1617"/>
      <c r="H168" s="1617"/>
      <c r="I168" s="1618"/>
      <c r="J168" s="216"/>
    </row>
    <row r="169" spans="1:11" ht="24.75" hidden="1" customHeight="1">
      <c r="A169" s="1616"/>
      <c r="B169" s="1617"/>
      <c r="C169" s="1617"/>
      <c r="D169" s="1617"/>
      <c r="E169" s="1617"/>
      <c r="F169" s="1617"/>
      <c r="G169" s="1617"/>
      <c r="H169" s="1617"/>
      <c r="I169" s="1618"/>
      <c r="J169" s="216"/>
    </row>
    <row r="170" spans="1:11" ht="24.75" hidden="1" customHeight="1">
      <c r="A170" s="1616"/>
      <c r="B170" s="1617"/>
      <c r="C170" s="1617"/>
      <c r="D170" s="1617"/>
      <c r="E170" s="1617"/>
      <c r="F170" s="1617"/>
      <c r="G170" s="1617"/>
      <c r="H170" s="1617"/>
      <c r="I170" s="1618"/>
      <c r="J170" s="216"/>
    </row>
    <row r="171" spans="1:11" ht="24.75" hidden="1" customHeight="1">
      <c r="A171" s="1616"/>
      <c r="B171" s="1617"/>
      <c r="C171" s="1617"/>
      <c r="D171" s="1617"/>
      <c r="E171" s="1617"/>
      <c r="F171" s="1617"/>
      <c r="G171" s="1617"/>
      <c r="H171" s="1617"/>
      <c r="I171" s="1618"/>
      <c r="J171" s="216"/>
    </row>
    <row r="172" spans="1:11" ht="24.75" hidden="1" customHeight="1">
      <c r="A172" s="1616"/>
      <c r="B172" s="1617"/>
      <c r="C172" s="1617"/>
      <c r="D172" s="1617"/>
      <c r="E172" s="1617"/>
      <c r="F172" s="1617"/>
      <c r="G172" s="1617"/>
      <c r="H172" s="1617"/>
      <c r="I172" s="1618"/>
      <c r="J172" s="216"/>
    </row>
    <row r="173" spans="1:11" ht="24.75" hidden="1" customHeight="1" thickBot="1">
      <c r="A173" s="1616"/>
      <c r="B173" s="1617"/>
      <c r="C173" s="1617"/>
      <c r="D173" s="1617"/>
      <c r="E173" s="1617"/>
      <c r="F173" s="1617"/>
      <c r="G173" s="1617"/>
      <c r="H173" s="1617"/>
      <c r="I173" s="1618"/>
      <c r="J173" s="216"/>
    </row>
    <row r="174" spans="1:11" ht="24.75" hidden="1" customHeight="1">
      <c r="A174" s="1619" t="s">
        <v>1243</v>
      </c>
      <c r="B174" s="1619"/>
      <c r="C174" s="1619"/>
      <c r="D174" s="1619"/>
      <c r="E174" s="1619"/>
      <c r="F174" s="1619"/>
      <c r="G174" s="1619"/>
      <c r="H174" s="1619"/>
      <c r="I174" s="1619"/>
      <c r="J174" s="216"/>
      <c r="K174" s="291"/>
    </row>
  </sheetData>
  <mergeCells count="15">
    <mergeCell ref="A147:I173"/>
    <mergeCell ref="A174:I174"/>
    <mergeCell ref="A145:I145"/>
    <mergeCell ref="B146:H146"/>
    <mergeCell ref="A3:I28"/>
    <mergeCell ref="A29:I29"/>
    <mergeCell ref="A118:I144"/>
    <mergeCell ref="A87:I87"/>
    <mergeCell ref="B88:H88"/>
    <mergeCell ref="A89:I115"/>
    <mergeCell ref="A116:I116"/>
    <mergeCell ref="B117:H117"/>
    <mergeCell ref="A31:I57"/>
    <mergeCell ref="A58:I58"/>
    <mergeCell ref="A60:I86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4" pageOrder="overThenDown" orientation="portrait" useFirstPageNumber="1" r:id="rId1"/>
  <headerFooter>
    <oddFooter>หน้าที่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K184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4.75" customHeight="1"/>
  <cols>
    <col min="1" max="1" width="4.3984375" style="293" customWidth="1"/>
    <col min="2" max="8" width="9" style="293"/>
    <col min="9" max="9" width="8.69921875" style="293" customWidth="1"/>
    <col min="10" max="16384" width="9" style="293"/>
  </cols>
  <sheetData>
    <row r="1" spans="1:9" s="264" customFormat="1" ht="24.75" customHeight="1">
      <c r="A1" s="264">
        <v>1.3</v>
      </c>
      <c r="B1" s="264" t="s">
        <v>14</v>
      </c>
    </row>
    <row r="2" spans="1:9" s="264" customFormat="1" ht="24.75" customHeight="1">
      <c r="B2" s="1633" t="s">
        <v>59</v>
      </c>
      <c r="C2" s="1633"/>
      <c r="D2" s="1633"/>
      <c r="E2" s="1633"/>
      <c r="F2" s="1633"/>
      <c r="G2" s="1633"/>
      <c r="H2" s="1633"/>
      <c r="I2" s="1633"/>
    </row>
    <row r="3" spans="1:9" s="264" customFormat="1" ht="24.75" customHeight="1">
      <c r="B3" s="1633"/>
      <c r="C3" s="1633"/>
      <c r="D3" s="1633"/>
      <c r="E3" s="1633"/>
      <c r="F3" s="1633"/>
      <c r="G3" s="1633"/>
      <c r="H3" s="1633"/>
      <c r="I3" s="1633"/>
    </row>
    <row r="4" spans="1:9" s="216" customFormat="1" ht="24.75" customHeight="1">
      <c r="A4" s="235"/>
      <c r="B4" s="294" t="s">
        <v>786</v>
      </c>
      <c r="C4" s="170" t="s">
        <v>787</v>
      </c>
      <c r="D4" s="170"/>
      <c r="E4" s="170"/>
      <c r="F4" s="295"/>
      <c r="G4" s="296" t="s">
        <v>788</v>
      </c>
      <c r="H4" s="296"/>
      <c r="I4" s="296"/>
    </row>
    <row r="5" spans="1:9" s="216" customFormat="1" ht="24.75" customHeight="1">
      <c r="A5" s="235"/>
      <c r="B5" s="294"/>
      <c r="C5" s="170" t="s">
        <v>1176</v>
      </c>
      <c r="D5" s="170"/>
      <c r="E5" s="170"/>
      <c r="F5" s="297"/>
      <c r="G5" s="170" t="s">
        <v>936</v>
      </c>
      <c r="H5" s="296"/>
      <c r="I5" s="296"/>
    </row>
    <row r="6" spans="1:9" s="216" customFormat="1" ht="24.75" customHeight="1">
      <c r="A6" s="235"/>
      <c r="B6" s="294"/>
      <c r="C6" s="170" t="s">
        <v>937</v>
      </c>
      <c r="D6" s="170"/>
      <c r="E6" s="170"/>
      <c r="F6" s="297"/>
      <c r="G6" s="170" t="s">
        <v>937</v>
      </c>
      <c r="H6" s="296"/>
      <c r="I6" s="296"/>
    </row>
    <row r="7" spans="1:9" s="216" customFormat="1" ht="24.75" customHeight="1">
      <c r="A7" s="235"/>
      <c r="B7" s="294"/>
      <c r="C7" s="170" t="s">
        <v>1163</v>
      </c>
      <c r="D7" s="170"/>
      <c r="E7" s="170"/>
      <c r="F7" s="297"/>
      <c r="G7" s="170" t="s">
        <v>938</v>
      </c>
      <c r="H7" s="296"/>
      <c r="I7" s="296"/>
    </row>
    <row r="8" spans="1:9" s="216" customFormat="1" ht="24.75" customHeight="1">
      <c r="A8" s="235"/>
      <c r="B8" s="294"/>
      <c r="C8" s="170" t="s">
        <v>1164</v>
      </c>
      <c r="D8" s="170"/>
      <c r="E8" s="170"/>
      <c r="F8" s="297"/>
      <c r="G8" s="170" t="s">
        <v>939</v>
      </c>
      <c r="H8" s="296"/>
      <c r="I8" s="296"/>
    </row>
    <row r="9" spans="1:9" s="216" customFormat="1" ht="24.75" customHeight="1">
      <c r="A9" s="235"/>
      <c r="B9" s="297"/>
      <c r="C9" s="170" t="s">
        <v>789</v>
      </c>
      <c r="D9" s="170"/>
      <c r="E9" s="170"/>
      <c r="F9" s="297"/>
      <c r="G9" s="296" t="s">
        <v>790</v>
      </c>
      <c r="H9" s="296"/>
      <c r="I9" s="296"/>
    </row>
    <row r="10" spans="1:9" s="216" customFormat="1" ht="24.75" customHeight="1">
      <c r="A10" s="235"/>
      <c r="B10" s="297"/>
      <c r="C10" s="170" t="s">
        <v>791</v>
      </c>
      <c r="D10" s="170"/>
      <c r="E10" s="170"/>
      <c r="F10" s="235"/>
      <c r="G10" s="170" t="s">
        <v>792</v>
      </c>
      <c r="H10" s="296"/>
      <c r="I10" s="296"/>
    </row>
    <row r="11" spans="1:9" s="216" customFormat="1" ht="24.75" customHeight="1">
      <c r="A11" s="235"/>
      <c r="B11" s="294" t="s">
        <v>793</v>
      </c>
      <c r="C11" s="296" t="s">
        <v>770</v>
      </c>
      <c r="D11" s="296"/>
      <c r="E11" s="296"/>
      <c r="F11" s="235"/>
      <c r="G11" s="296" t="s">
        <v>551</v>
      </c>
      <c r="H11" s="296"/>
      <c r="I11" s="296"/>
    </row>
    <row r="12" spans="1:9" s="216" customFormat="1" ht="24.75" customHeight="1">
      <c r="A12" s="235"/>
      <c r="B12" s="294"/>
      <c r="C12" s="170" t="s">
        <v>1357</v>
      </c>
      <c r="D12" s="296"/>
      <c r="E12" s="296"/>
      <c r="F12" s="235"/>
      <c r="G12" s="170" t="s">
        <v>550</v>
      </c>
      <c r="H12" s="296"/>
      <c r="I12" s="296"/>
    </row>
    <row r="13" spans="1:9" s="216" customFormat="1" ht="24.75" customHeight="1">
      <c r="A13" s="235"/>
      <c r="B13" s="294"/>
      <c r="C13" s="170" t="s">
        <v>794</v>
      </c>
      <c r="D13" s="296"/>
      <c r="E13" s="296"/>
      <c r="F13" s="235"/>
      <c r="G13" s="170" t="s">
        <v>1409</v>
      </c>
      <c r="H13" s="170"/>
      <c r="I13" s="296"/>
    </row>
    <row r="14" spans="1:9" s="216" customFormat="1" ht="24.75" customHeight="1">
      <c r="A14" s="235"/>
      <c r="B14" s="294" t="s">
        <v>793</v>
      </c>
      <c r="C14" s="296" t="s">
        <v>547</v>
      </c>
      <c r="D14" s="296"/>
      <c r="E14" s="296"/>
      <c r="F14" s="235"/>
      <c r="G14" s="297"/>
      <c r="H14" s="1635"/>
      <c r="I14" s="1635"/>
    </row>
    <row r="15" spans="1:9" s="264" customFormat="1" ht="12.6" customHeight="1">
      <c r="A15" s="298"/>
      <c r="B15" s="1634"/>
      <c r="C15" s="1634"/>
      <c r="D15" s="1634"/>
      <c r="E15" s="1634"/>
      <c r="F15" s="1634"/>
      <c r="G15" s="1634"/>
      <c r="H15" s="1634"/>
      <c r="I15" s="1634"/>
    </row>
    <row r="16" spans="1:9" s="264" customFormat="1" ht="24.75" customHeight="1">
      <c r="A16" s="298"/>
      <c r="B16" s="1634"/>
      <c r="C16" s="1634"/>
      <c r="D16" s="1634"/>
      <c r="E16" s="1634"/>
      <c r="F16" s="1634"/>
      <c r="G16" s="1634"/>
      <c r="H16" s="1634"/>
      <c r="I16" s="1634"/>
    </row>
    <row r="17" spans="1:10" s="216" customFormat="1" ht="14.4" customHeight="1">
      <c r="A17" s="265"/>
      <c r="B17" s="265"/>
      <c r="C17" s="265"/>
      <c r="D17" s="265"/>
      <c r="E17" s="265"/>
      <c r="F17" s="265"/>
      <c r="G17" s="265"/>
      <c r="H17" s="265"/>
      <c r="I17" s="265"/>
    </row>
    <row r="18" spans="1:10" s="265" customFormat="1" ht="24.75" customHeight="1">
      <c r="B18" s="299"/>
      <c r="C18" s="299"/>
      <c r="D18" s="299"/>
      <c r="E18" s="299"/>
      <c r="F18" s="299"/>
      <c r="G18" s="299"/>
      <c r="H18" s="299"/>
      <c r="I18" s="299"/>
      <c r="J18" s="300"/>
    </row>
    <row r="19" spans="1:10" s="265" customFormat="1" ht="24.75" customHeight="1">
      <c r="B19" s="299"/>
      <c r="C19" s="299"/>
      <c r="D19" s="299"/>
      <c r="E19" s="299"/>
      <c r="F19" s="299"/>
      <c r="G19" s="299"/>
      <c r="H19" s="299"/>
      <c r="I19" s="299"/>
      <c r="J19" s="300"/>
    </row>
    <row r="20" spans="1:10" s="265" customFormat="1" ht="24.75" customHeight="1">
      <c r="B20" s="299"/>
      <c r="C20" s="299"/>
      <c r="D20" s="299"/>
      <c r="E20" s="299"/>
      <c r="F20" s="299"/>
      <c r="G20" s="299"/>
      <c r="H20" s="299"/>
      <c r="I20" s="299"/>
      <c r="J20" s="300"/>
    </row>
    <row r="21" spans="1:10" s="265" customFormat="1" ht="24.75" customHeight="1">
      <c r="B21" s="299"/>
      <c r="C21" s="299"/>
      <c r="D21" s="299"/>
      <c r="E21" s="299"/>
      <c r="F21" s="299"/>
      <c r="G21" s="299"/>
      <c r="H21" s="299"/>
      <c r="I21" s="299"/>
      <c r="J21" s="300"/>
    </row>
    <row r="22" spans="1:10" s="265" customFormat="1" ht="24.75" customHeight="1">
      <c r="B22" s="299"/>
      <c r="C22" s="299"/>
      <c r="D22" s="299"/>
      <c r="E22" s="299"/>
      <c r="F22" s="299"/>
      <c r="G22" s="299"/>
      <c r="H22" s="299"/>
      <c r="I22" s="299"/>
      <c r="J22" s="300"/>
    </row>
    <row r="23" spans="1:10" s="265" customFormat="1" ht="24.75" customHeight="1">
      <c r="B23" s="299"/>
      <c r="C23" s="299"/>
      <c r="D23" s="299"/>
      <c r="E23" s="299"/>
      <c r="F23" s="299"/>
      <c r="G23" s="299"/>
      <c r="H23" s="299"/>
      <c r="I23" s="299"/>
      <c r="J23" s="300"/>
    </row>
    <row r="24" spans="1:10" s="265" customFormat="1" ht="24.75" customHeight="1">
      <c r="B24" s="299"/>
      <c r="C24" s="299"/>
      <c r="D24" s="299"/>
      <c r="E24" s="299"/>
      <c r="F24" s="299"/>
      <c r="G24" s="299"/>
      <c r="H24" s="299"/>
      <c r="I24" s="299"/>
      <c r="J24" s="300"/>
    </row>
    <row r="25" spans="1:10" s="265" customFormat="1" ht="24.75" customHeight="1">
      <c r="B25" s="299"/>
      <c r="C25" s="299"/>
      <c r="D25" s="299"/>
      <c r="E25" s="299"/>
      <c r="F25" s="299"/>
      <c r="G25" s="299"/>
      <c r="H25" s="299"/>
      <c r="I25" s="299"/>
      <c r="J25" s="300"/>
    </row>
    <row r="26" spans="1:10" s="265" customFormat="1" ht="24.75" customHeight="1">
      <c r="B26" s="299"/>
      <c r="C26" s="299"/>
      <c r="D26" s="299"/>
      <c r="E26" s="299"/>
      <c r="F26" s="299"/>
      <c r="G26" s="299"/>
      <c r="H26" s="299"/>
      <c r="I26" s="299"/>
      <c r="J26" s="300"/>
    </row>
    <row r="27" spans="1:10" s="265" customFormat="1" ht="24.75" customHeight="1">
      <c r="B27" s="299"/>
      <c r="C27" s="299"/>
      <c r="D27" s="299"/>
      <c r="E27" s="299"/>
      <c r="F27" s="299"/>
      <c r="G27" s="299"/>
      <c r="H27" s="299"/>
      <c r="I27" s="299"/>
      <c r="J27" s="300"/>
    </row>
    <row r="28" spans="1:10" s="265" customFormat="1" ht="24.75" customHeight="1">
      <c r="A28" s="267"/>
      <c r="B28" s="299"/>
      <c r="C28" s="299"/>
      <c r="D28" s="299"/>
      <c r="E28" s="299"/>
      <c r="F28" s="299"/>
      <c r="G28" s="299"/>
      <c r="H28" s="299"/>
      <c r="I28" s="299"/>
      <c r="J28" s="300"/>
    </row>
    <row r="29" spans="1:10" s="265" customFormat="1" ht="24.75" customHeight="1">
      <c r="A29" s="301"/>
      <c r="B29" s="302"/>
      <c r="C29" s="302"/>
      <c r="D29" s="302"/>
      <c r="E29" s="302"/>
      <c r="F29" s="302"/>
      <c r="G29" s="302"/>
      <c r="H29" s="302"/>
      <c r="I29" s="302"/>
      <c r="J29" s="300"/>
    </row>
    <row r="30" spans="1:10" s="265" customFormat="1" ht="24.75" customHeight="1">
      <c r="A30" s="301"/>
      <c r="B30" s="302"/>
      <c r="C30" s="302"/>
      <c r="D30" s="302"/>
      <c r="E30" s="302"/>
      <c r="F30" s="302"/>
      <c r="G30" s="302"/>
      <c r="H30" s="302"/>
      <c r="I30" s="302"/>
      <c r="J30" s="300"/>
    </row>
    <row r="31" spans="1:10" s="265" customFormat="1" ht="24.75" customHeight="1">
      <c r="A31" s="303"/>
      <c r="B31" s="1622" t="s">
        <v>38</v>
      </c>
      <c r="C31" s="1623"/>
      <c r="D31" s="1623"/>
      <c r="E31" s="1623"/>
      <c r="F31" s="1623"/>
      <c r="G31" s="1623"/>
      <c r="H31" s="1623"/>
      <c r="I31" s="1624"/>
      <c r="J31" s="300"/>
    </row>
    <row r="32" spans="1:10" s="265" customFormat="1" ht="24.75" customHeight="1">
      <c r="B32" s="1625"/>
      <c r="C32" s="1617"/>
      <c r="D32" s="1617"/>
      <c r="E32" s="1617"/>
      <c r="F32" s="1617"/>
      <c r="G32" s="1617"/>
      <c r="H32" s="1617"/>
      <c r="I32" s="1626"/>
      <c r="J32" s="300"/>
    </row>
    <row r="33" spans="1:10" s="265" customFormat="1" ht="24.75" customHeight="1">
      <c r="B33" s="1625"/>
      <c r="C33" s="1617"/>
      <c r="D33" s="1617"/>
      <c r="E33" s="1617"/>
      <c r="F33" s="1617"/>
      <c r="G33" s="1617"/>
      <c r="H33" s="1617"/>
      <c r="I33" s="1626"/>
      <c r="J33" s="300"/>
    </row>
    <row r="34" spans="1:10" s="265" customFormat="1" ht="24.75" customHeight="1">
      <c r="B34" s="1625"/>
      <c r="C34" s="1617"/>
      <c r="D34" s="1617"/>
      <c r="E34" s="1617"/>
      <c r="F34" s="1617"/>
      <c r="G34" s="1617"/>
      <c r="H34" s="1617"/>
      <c r="I34" s="1626"/>
      <c r="J34" s="300"/>
    </row>
    <row r="35" spans="1:10" s="265" customFormat="1" ht="24.75" customHeight="1">
      <c r="B35" s="1625"/>
      <c r="C35" s="1617"/>
      <c r="D35" s="1617"/>
      <c r="E35" s="1617"/>
      <c r="F35" s="1617"/>
      <c r="G35" s="1617"/>
      <c r="H35" s="1617"/>
      <c r="I35" s="1626"/>
      <c r="J35" s="300"/>
    </row>
    <row r="36" spans="1:10" s="265" customFormat="1" ht="24.75" customHeight="1">
      <c r="B36" s="1625"/>
      <c r="C36" s="1617"/>
      <c r="D36" s="1617"/>
      <c r="E36" s="1617"/>
      <c r="F36" s="1617"/>
      <c r="G36" s="1617"/>
      <c r="H36" s="1617"/>
      <c r="I36" s="1626"/>
      <c r="J36" s="300"/>
    </row>
    <row r="37" spans="1:10" s="265" customFormat="1" ht="24.75" customHeight="1">
      <c r="B37" s="1625"/>
      <c r="C37" s="1617"/>
      <c r="D37" s="1617"/>
      <c r="E37" s="1617"/>
      <c r="F37" s="1617"/>
      <c r="G37" s="1617"/>
      <c r="H37" s="1617"/>
      <c r="I37" s="1626"/>
      <c r="J37" s="300"/>
    </row>
    <row r="38" spans="1:10" s="265" customFormat="1" ht="24.75" customHeight="1">
      <c r="B38" s="1625"/>
      <c r="C38" s="1617"/>
      <c r="D38" s="1617"/>
      <c r="E38" s="1617"/>
      <c r="F38" s="1617"/>
      <c r="G38" s="1617"/>
      <c r="H38" s="1617"/>
      <c r="I38" s="1626"/>
      <c r="J38" s="300"/>
    </row>
    <row r="39" spans="1:10" s="265" customFormat="1" ht="24.75" customHeight="1">
      <c r="B39" s="1625"/>
      <c r="C39" s="1617"/>
      <c r="D39" s="1617"/>
      <c r="E39" s="1617"/>
      <c r="F39" s="1617"/>
      <c r="G39" s="1617"/>
      <c r="H39" s="1617"/>
      <c r="I39" s="1626"/>
      <c r="J39" s="300"/>
    </row>
    <row r="40" spans="1:10" s="265" customFormat="1" ht="24.75" customHeight="1">
      <c r="B40" s="1625"/>
      <c r="C40" s="1617"/>
      <c r="D40" s="1617"/>
      <c r="E40" s="1617"/>
      <c r="F40" s="1617"/>
      <c r="G40" s="1617"/>
      <c r="H40" s="1617"/>
      <c r="I40" s="1626"/>
      <c r="J40" s="300"/>
    </row>
    <row r="41" spans="1:10" s="265" customFormat="1" ht="24.75" customHeight="1">
      <c r="B41" s="1625"/>
      <c r="C41" s="1617"/>
      <c r="D41" s="1617"/>
      <c r="E41" s="1617"/>
      <c r="F41" s="1617"/>
      <c r="G41" s="1617"/>
      <c r="H41" s="1617"/>
      <c r="I41" s="1626"/>
      <c r="J41" s="300"/>
    </row>
    <row r="42" spans="1:10" s="265" customFormat="1" ht="24.75" customHeight="1">
      <c r="B42" s="1627"/>
      <c r="C42" s="1628"/>
      <c r="D42" s="1628"/>
      <c r="E42" s="1628"/>
      <c r="F42" s="1628"/>
      <c r="G42" s="1628"/>
      <c r="H42" s="1628"/>
      <c r="I42" s="1629"/>
      <c r="J42" s="300"/>
    </row>
    <row r="43" spans="1:10" s="265" customFormat="1" ht="24.75" customHeight="1">
      <c r="A43" s="1631" t="s">
        <v>1016</v>
      </c>
      <c r="B43" s="1631"/>
      <c r="C43" s="1631"/>
      <c r="D43" s="1631"/>
      <c r="E43" s="1631"/>
      <c r="F43" s="1631"/>
      <c r="G43" s="1631"/>
      <c r="H43" s="1631"/>
      <c r="I43" s="1631"/>
      <c r="J43" s="300"/>
    </row>
    <row r="44" spans="1:10" s="265" customFormat="1" ht="24.75" customHeight="1">
      <c r="B44" s="1622" t="s">
        <v>38</v>
      </c>
      <c r="C44" s="1623"/>
      <c r="D44" s="1623"/>
      <c r="E44" s="1623"/>
      <c r="F44" s="1623"/>
      <c r="G44" s="1623"/>
      <c r="H44" s="1623"/>
      <c r="I44" s="1624"/>
      <c r="J44" s="300"/>
    </row>
    <row r="45" spans="1:10" s="265" customFormat="1" ht="24.75" customHeight="1">
      <c r="B45" s="1625"/>
      <c r="C45" s="1617"/>
      <c r="D45" s="1617"/>
      <c r="E45" s="1617"/>
      <c r="F45" s="1617"/>
      <c r="G45" s="1617"/>
      <c r="H45" s="1617"/>
      <c r="I45" s="1626"/>
      <c r="J45" s="300"/>
    </row>
    <row r="46" spans="1:10" s="265" customFormat="1" ht="24.75" customHeight="1">
      <c r="B46" s="1625"/>
      <c r="C46" s="1617"/>
      <c r="D46" s="1617"/>
      <c r="E46" s="1617"/>
      <c r="F46" s="1617"/>
      <c r="G46" s="1617"/>
      <c r="H46" s="1617"/>
      <c r="I46" s="1626"/>
      <c r="J46" s="300"/>
    </row>
    <row r="47" spans="1:10" s="265" customFormat="1" ht="24.75" customHeight="1">
      <c r="B47" s="1625"/>
      <c r="C47" s="1617"/>
      <c r="D47" s="1617"/>
      <c r="E47" s="1617"/>
      <c r="F47" s="1617"/>
      <c r="G47" s="1617"/>
      <c r="H47" s="1617"/>
      <c r="I47" s="1626"/>
      <c r="J47" s="300"/>
    </row>
    <row r="48" spans="1:10" s="265" customFormat="1" ht="24.75" customHeight="1">
      <c r="B48" s="1625"/>
      <c r="C48" s="1617"/>
      <c r="D48" s="1617"/>
      <c r="E48" s="1617"/>
      <c r="F48" s="1617"/>
      <c r="G48" s="1617"/>
      <c r="H48" s="1617"/>
      <c r="I48" s="1626"/>
      <c r="J48" s="300"/>
    </row>
    <row r="49" spans="1:10" s="265" customFormat="1" ht="24.75" customHeight="1">
      <c r="B49" s="1625"/>
      <c r="C49" s="1617"/>
      <c r="D49" s="1617"/>
      <c r="E49" s="1617"/>
      <c r="F49" s="1617"/>
      <c r="G49" s="1617"/>
      <c r="H49" s="1617"/>
      <c r="I49" s="1626"/>
      <c r="J49" s="300"/>
    </row>
    <row r="50" spans="1:10" s="265" customFormat="1" ht="24.75" customHeight="1">
      <c r="B50" s="1625"/>
      <c r="C50" s="1617"/>
      <c r="D50" s="1617"/>
      <c r="E50" s="1617"/>
      <c r="F50" s="1617"/>
      <c r="G50" s="1617"/>
      <c r="H50" s="1617"/>
      <c r="I50" s="1626"/>
      <c r="J50" s="300"/>
    </row>
    <row r="51" spans="1:10" s="265" customFormat="1" ht="24.75" customHeight="1">
      <c r="B51" s="1625"/>
      <c r="C51" s="1617"/>
      <c r="D51" s="1617"/>
      <c r="E51" s="1617"/>
      <c r="F51" s="1617"/>
      <c r="G51" s="1617"/>
      <c r="H51" s="1617"/>
      <c r="I51" s="1626"/>
      <c r="J51" s="300"/>
    </row>
    <row r="52" spans="1:10" s="265" customFormat="1" ht="24.75" customHeight="1">
      <c r="B52" s="1625"/>
      <c r="C52" s="1617"/>
      <c r="D52" s="1617"/>
      <c r="E52" s="1617"/>
      <c r="F52" s="1617"/>
      <c r="G52" s="1617"/>
      <c r="H52" s="1617"/>
      <c r="I52" s="1626"/>
      <c r="J52" s="300"/>
    </row>
    <row r="53" spans="1:10" s="265" customFormat="1" ht="24.75" customHeight="1">
      <c r="B53" s="1625"/>
      <c r="C53" s="1617"/>
      <c r="D53" s="1617"/>
      <c r="E53" s="1617"/>
      <c r="F53" s="1617"/>
      <c r="G53" s="1617"/>
      <c r="H53" s="1617"/>
      <c r="I53" s="1626"/>
      <c r="J53" s="300"/>
    </row>
    <row r="54" spans="1:10" s="265" customFormat="1" ht="24.75" customHeight="1">
      <c r="B54" s="1625"/>
      <c r="C54" s="1617"/>
      <c r="D54" s="1617"/>
      <c r="E54" s="1617"/>
      <c r="F54" s="1617"/>
      <c r="G54" s="1617"/>
      <c r="H54" s="1617"/>
      <c r="I54" s="1626"/>
      <c r="J54" s="300"/>
    </row>
    <row r="55" spans="1:10" s="265" customFormat="1" ht="24.75" customHeight="1">
      <c r="B55" s="1627"/>
      <c r="C55" s="1628"/>
      <c r="D55" s="1628"/>
      <c r="E55" s="1628"/>
      <c r="F55" s="1628"/>
      <c r="G55" s="1628"/>
      <c r="H55" s="1628"/>
      <c r="I55" s="1629"/>
      <c r="J55" s="300"/>
    </row>
    <row r="56" spans="1:10" s="265" customFormat="1" ht="24.75" customHeight="1">
      <c r="A56" s="1631" t="s">
        <v>1017</v>
      </c>
      <c r="B56" s="1631"/>
      <c r="C56" s="1631"/>
      <c r="D56" s="1631"/>
      <c r="E56" s="1631"/>
      <c r="F56" s="1631"/>
      <c r="G56" s="1631"/>
      <c r="H56" s="1631"/>
      <c r="I56" s="1631"/>
      <c r="J56" s="300"/>
    </row>
    <row r="57" spans="1:10" s="265" customFormat="1" ht="24.75" customHeight="1">
      <c r="A57" s="301"/>
      <c r="B57" s="302"/>
      <c r="C57" s="302"/>
      <c r="D57" s="302"/>
      <c r="E57" s="302"/>
      <c r="F57" s="302"/>
      <c r="G57" s="302"/>
      <c r="H57" s="302"/>
      <c r="I57" s="302"/>
      <c r="J57" s="300"/>
    </row>
    <row r="58" spans="1:10" s="265" customFormat="1" ht="24.75" customHeight="1">
      <c r="A58" s="301"/>
      <c r="B58" s="302"/>
      <c r="C58" s="302"/>
      <c r="D58" s="302"/>
      <c r="E58" s="302"/>
      <c r="F58" s="302"/>
      <c r="G58" s="302"/>
      <c r="H58" s="302"/>
      <c r="I58" s="302"/>
      <c r="J58" s="300"/>
    </row>
    <row r="59" spans="1:10" s="216" customFormat="1" ht="24.75" customHeight="1">
      <c r="A59" s="303"/>
      <c r="B59" s="1622" t="s">
        <v>38</v>
      </c>
      <c r="C59" s="1623"/>
      <c r="D59" s="1623"/>
      <c r="E59" s="1623"/>
      <c r="F59" s="1623"/>
      <c r="G59" s="1623"/>
      <c r="H59" s="1623"/>
      <c r="I59" s="1624"/>
    </row>
    <row r="60" spans="1:10" s="216" customFormat="1" ht="24.75" customHeight="1">
      <c r="A60" s="265"/>
      <c r="B60" s="1625"/>
      <c r="C60" s="1617"/>
      <c r="D60" s="1617"/>
      <c r="E60" s="1617"/>
      <c r="F60" s="1617"/>
      <c r="G60" s="1617"/>
      <c r="H60" s="1617"/>
      <c r="I60" s="1626"/>
    </row>
    <row r="61" spans="1:10" s="216" customFormat="1" ht="24.75" customHeight="1">
      <c r="A61" s="265"/>
      <c r="B61" s="1625"/>
      <c r="C61" s="1617"/>
      <c r="D61" s="1617"/>
      <c r="E61" s="1617"/>
      <c r="F61" s="1617"/>
      <c r="G61" s="1617"/>
      <c r="H61" s="1617"/>
      <c r="I61" s="1626"/>
    </row>
    <row r="62" spans="1:10" s="216" customFormat="1" ht="24.75" customHeight="1">
      <c r="A62" s="265"/>
      <c r="B62" s="1625"/>
      <c r="C62" s="1617"/>
      <c r="D62" s="1617"/>
      <c r="E62" s="1617"/>
      <c r="F62" s="1617"/>
      <c r="G62" s="1617"/>
      <c r="H62" s="1617"/>
      <c r="I62" s="1626"/>
    </row>
    <row r="63" spans="1:10" s="216" customFormat="1" ht="24.75" customHeight="1">
      <c r="A63" s="265"/>
      <c r="B63" s="1625"/>
      <c r="C63" s="1617"/>
      <c r="D63" s="1617"/>
      <c r="E63" s="1617"/>
      <c r="F63" s="1617"/>
      <c r="G63" s="1617"/>
      <c r="H63" s="1617"/>
      <c r="I63" s="1626"/>
    </row>
    <row r="64" spans="1:10" s="216" customFormat="1" ht="24.75" customHeight="1">
      <c r="A64" s="265"/>
      <c r="B64" s="1625"/>
      <c r="C64" s="1617"/>
      <c r="D64" s="1617"/>
      <c r="E64" s="1617"/>
      <c r="F64" s="1617"/>
      <c r="G64" s="1617"/>
      <c r="H64" s="1617"/>
      <c r="I64" s="1626"/>
    </row>
    <row r="65" spans="1:9" s="216" customFormat="1" ht="24.75" customHeight="1">
      <c r="A65" s="265"/>
      <c r="B65" s="1625"/>
      <c r="C65" s="1617"/>
      <c r="D65" s="1617"/>
      <c r="E65" s="1617"/>
      <c r="F65" s="1617"/>
      <c r="G65" s="1617"/>
      <c r="H65" s="1617"/>
      <c r="I65" s="1626"/>
    </row>
    <row r="66" spans="1:9" s="216" customFormat="1" ht="24.75" customHeight="1">
      <c r="A66" s="265"/>
      <c r="B66" s="1625"/>
      <c r="C66" s="1617"/>
      <c r="D66" s="1617"/>
      <c r="E66" s="1617"/>
      <c r="F66" s="1617"/>
      <c r="G66" s="1617"/>
      <c r="H66" s="1617"/>
      <c r="I66" s="1626"/>
    </row>
    <row r="67" spans="1:9" s="216" customFormat="1" ht="24.75" customHeight="1">
      <c r="A67" s="265"/>
      <c r="B67" s="1625"/>
      <c r="C67" s="1617"/>
      <c r="D67" s="1617"/>
      <c r="E67" s="1617"/>
      <c r="F67" s="1617"/>
      <c r="G67" s="1617"/>
      <c r="H67" s="1617"/>
      <c r="I67" s="1626"/>
    </row>
    <row r="68" spans="1:9" s="216" customFormat="1" ht="24.75" customHeight="1">
      <c r="A68" s="265"/>
      <c r="B68" s="1625"/>
      <c r="C68" s="1617"/>
      <c r="D68" s="1617"/>
      <c r="E68" s="1617"/>
      <c r="F68" s="1617"/>
      <c r="G68" s="1617"/>
      <c r="H68" s="1617"/>
      <c r="I68" s="1626"/>
    </row>
    <row r="69" spans="1:9" s="216" customFormat="1" ht="24.75" customHeight="1">
      <c r="A69" s="265"/>
      <c r="B69" s="1625"/>
      <c r="C69" s="1617"/>
      <c r="D69" s="1617"/>
      <c r="E69" s="1617"/>
      <c r="F69" s="1617"/>
      <c r="G69" s="1617"/>
      <c r="H69" s="1617"/>
      <c r="I69" s="1626"/>
    </row>
    <row r="70" spans="1:9" s="216" customFormat="1" ht="24.75" customHeight="1">
      <c r="A70" s="265"/>
      <c r="B70" s="1627"/>
      <c r="C70" s="1628"/>
      <c r="D70" s="1628"/>
      <c r="E70" s="1628"/>
      <c r="F70" s="1628"/>
      <c r="G70" s="1628"/>
      <c r="H70" s="1628"/>
      <c r="I70" s="1629"/>
    </row>
    <row r="71" spans="1:9" s="216" customFormat="1" ht="24.75" customHeight="1">
      <c r="A71" s="1631" t="s">
        <v>1018</v>
      </c>
      <c r="B71" s="1631"/>
      <c r="C71" s="1631"/>
      <c r="D71" s="1631"/>
      <c r="E71" s="1631"/>
      <c r="F71" s="1631"/>
      <c r="G71" s="1631"/>
      <c r="H71" s="1631"/>
      <c r="I71" s="1631"/>
    </row>
    <row r="72" spans="1:9" s="216" customFormat="1" ht="24.75" customHeight="1">
      <c r="A72" s="265"/>
      <c r="B72" s="1622" t="s">
        <v>38</v>
      </c>
      <c r="C72" s="1623"/>
      <c r="D72" s="1623"/>
      <c r="E72" s="1623"/>
      <c r="F72" s="1623"/>
      <c r="G72" s="1623"/>
      <c r="H72" s="1623"/>
      <c r="I72" s="1624"/>
    </row>
    <row r="73" spans="1:9" s="216" customFormat="1" ht="24.75" customHeight="1">
      <c r="A73" s="265"/>
      <c r="B73" s="1625"/>
      <c r="C73" s="1617"/>
      <c r="D73" s="1617"/>
      <c r="E73" s="1617"/>
      <c r="F73" s="1617"/>
      <c r="G73" s="1617"/>
      <c r="H73" s="1617"/>
      <c r="I73" s="1626"/>
    </row>
    <row r="74" spans="1:9" s="216" customFormat="1" ht="24.75" customHeight="1">
      <c r="A74" s="265"/>
      <c r="B74" s="1625"/>
      <c r="C74" s="1617"/>
      <c r="D74" s="1617"/>
      <c r="E74" s="1617"/>
      <c r="F74" s="1617"/>
      <c r="G74" s="1617"/>
      <c r="H74" s="1617"/>
      <c r="I74" s="1626"/>
    </row>
    <row r="75" spans="1:9" s="216" customFormat="1" ht="24.75" customHeight="1">
      <c r="A75" s="265"/>
      <c r="B75" s="1625"/>
      <c r="C75" s="1617"/>
      <c r="D75" s="1617"/>
      <c r="E75" s="1617"/>
      <c r="F75" s="1617"/>
      <c r="G75" s="1617"/>
      <c r="H75" s="1617"/>
      <c r="I75" s="1626"/>
    </row>
    <row r="76" spans="1:9" s="216" customFormat="1" ht="24.75" customHeight="1">
      <c r="A76" s="265"/>
      <c r="B76" s="1625"/>
      <c r="C76" s="1617"/>
      <c r="D76" s="1617"/>
      <c r="E76" s="1617"/>
      <c r="F76" s="1617"/>
      <c r="G76" s="1617"/>
      <c r="H76" s="1617"/>
      <c r="I76" s="1626"/>
    </row>
    <row r="77" spans="1:9" s="216" customFormat="1" ht="24.75" customHeight="1">
      <c r="A77" s="265"/>
      <c r="B77" s="1625"/>
      <c r="C77" s="1617"/>
      <c r="D77" s="1617"/>
      <c r="E77" s="1617"/>
      <c r="F77" s="1617"/>
      <c r="G77" s="1617"/>
      <c r="H77" s="1617"/>
      <c r="I77" s="1626"/>
    </row>
    <row r="78" spans="1:9" s="216" customFormat="1" ht="24.75" customHeight="1">
      <c r="A78" s="265"/>
      <c r="B78" s="1625"/>
      <c r="C78" s="1617"/>
      <c r="D78" s="1617"/>
      <c r="E78" s="1617"/>
      <c r="F78" s="1617"/>
      <c r="G78" s="1617"/>
      <c r="H78" s="1617"/>
      <c r="I78" s="1626"/>
    </row>
    <row r="79" spans="1:9" s="216" customFormat="1" ht="24.75" customHeight="1">
      <c r="A79" s="265"/>
      <c r="B79" s="1625"/>
      <c r="C79" s="1617"/>
      <c r="D79" s="1617"/>
      <c r="E79" s="1617"/>
      <c r="F79" s="1617"/>
      <c r="G79" s="1617"/>
      <c r="H79" s="1617"/>
      <c r="I79" s="1626"/>
    </row>
    <row r="80" spans="1:9" s="216" customFormat="1" ht="24.75" customHeight="1">
      <c r="A80" s="265"/>
      <c r="B80" s="1625"/>
      <c r="C80" s="1617"/>
      <c r="D80" s="1617"/>
      <c r="E80" s="1617"/>
      <c r="F80" s="1617"/>
      <c r="G80" s="1617"/>
      <c r="H80" s="1617"/>
      <c r="I80" s="1626"/>
    </row>
    <row r="81" spans="1:9" s="216" customFormat="1" ht="24.75" customHeight="1">
      <c r="A81" s="265"/>
      <c r="B81" s="1625"/>
      <c r="C81" s="1617"/>
      <c r="D81" s="1617"/>
      <c r="E81" s="1617"/>
      <c r="F81" s="1617"/>
      <c r="G81" s="1617"/>
      <c r="H81" s="1617"/>
      <c r="I81" s="1626"/>
    </row>
    <row r="82" spans="1:9" s="216" customFormat="1" ht="24.75" customHeight="1">
      <c r="A82" s="265"/>
      <c r="B82" s="1625"/>
      <c r="C82" s="1617"/>
      <c r="D82" s="1617"/>
      <c r="E82" s="1617"/>
      <c r="F82" s="1617"/>
      <c r="G82" s="1617"/>
      <c r="H82" s="1617"/>
      <c r="I82" s="1626"/>
    </row>
    <row r="83" spans="1:9" s="216" customFormat="1" ht="24.75" customHeight="1">
      <c r="A83" s="265"/>
      <c r="B83" s="1627"/>
      <c r="C83" s="1628"/>
      <c r="D83" s="1628"/>
      <c r="E83" s="1628"/>
      <c r="F83" s="1628"/>
      <c r="G83" s="1628"/>
      <c r="H83" s="1628"/>
      <c r="I83" s="1629"/>
    </row>
    <row r="84" spans="1:9" s="216" customFormat="1" ht="24.75" customHeight="1">
      <c r="A84" s="1631" t="s">
        <v>1023</v>
      </c>
      <c r="B84" s="1631"/>
      <c r="C84" s="1631"/>
      <c r="D84" s="1631"/>
      <c r="E84" s="1631"/>
      <c r="F84" s="1631"/>
      <c r="G84" s="1631"/>
      <c r="H84" s="1631"/>
      <c r="I84" s="1631"/>
    </row>
    <row r="85" spans="1:9" s="216" customFormat="1" ht="24.75" customHeight="1">
      <c r="A85" s="301"/>
      <c r="B85" s="302"/>
      <c r="C85" s="302"/>
      <c r="D85" s="302"/>
      <c r="E85" s="302"/>
      <c r="F85" s="302"/>
      <c r="G85" s="302"/>
      <c r="H85" s="302"/>
      <c r="I85" s="302"/>
    </row>
    <row r="86" spans="1:9" s="216" customFormat="1" ht="24.75" customHeight="1">
      <c r="A86" s="301"/>
      <c r="B86" s="302"/>
      <c r="C86" s="302"/>
      <c r="D86" s="302"/>
      <c r="E86" s="302"/>
      <c r="F86" s="302"/>
      <c r="G86" s="302"/>
      <c r="H86" s="302"/>
      <c r="I86" s="302"/>
    </row>
    <row r="87" spans="1:9" s="216" customFormat="1" ht="24.75" customHeight="1">
      <c r="A87" s="265"/>
      <c r="B87" s="1622" t="s">
        <v>38</v>
      </c>
      <c r="C87" s="1623"/>
      <c r="D87" s="1623"/>
      <c r="E87" s="1623"/>
      <c r="F87" s="1623"/>
      <c r="G87" s="1623"/>
      <c r="H87" s="1623"/>
      <c r="I87" s="1624"/>
    </row>
    <row r="88" spans="1:9" s="216" customFormat="1" ht="24.75" customHeight="1">
      <c r="A88" s="265"/>
      <c r="B88" s="1625"/>
      <c r="C88" s="1617"/>
      <c r="D88" s="1617"/>
      <c r="E88" s="1617"/>
      <c r="F88" s="1617"/>
      <c r="G88" s="1617"/>
      <c r="H88" s="1617"/>
      <c r="I88" s="1626"/>
    </row>
    <row r="89" spans="1:9" s="216" customFormat="1" ht="24.75" customHeight="1">
      <c r="A89" s="265"/>
      <c r="B89" s="1625"/>
      <c r="C89" s="1617"/>
      <c r="D89" s="1617"/>
      <c r="E89" s="1617"/>
      <c r="F89" s="1617"/>
      <c r="G89" s="1617"/>
      <c r="H89" s="1617"/>
      <c r="I89" s="1626"/>
    </row>
    <row r="90" spans="1:9" s="216" customFormat="1" ht="24.75" customHeight="1">
      <c r="A90" s="265"/>
      <c r="B90" s="1625"/>
      <c r="C90" s="1617"/>
      <c r="D90" s="1617"/>
      <c r="E90" s="1617"/>
      <c r="F90" s="1617"/>
      <c r="G90" s="1617"/>
      <c r="H90" s="1617"/>
      <c r="I90" s="1626"/>
    </row>
    <row r="91" spans="1:9" s="216" customFormat="1" ht="24.75" customHeight="1">
      <c r="A91" s="265"/>
      <c r="B91" s="1625"/>
      <c r="C91" s="1617"/>
      <c r="D91" s="1617"/>
      <c r="E91" s="1617"/>
      <c r="F91" s="1617"/>
      <c r="G91" s="1617"/>
      <c r="H91" s="1617"/>
      <c r="I91" s="1626"/>
    </row>
    <row r="92" spans="1:9" s="216" customFormat="1" ht="24.75" customHeight="1">
      <c r="A92" s="265"/>
      <c r="B92" s="1625"/>
      <c r="C92" s="1617"/>
      <c r="D92" s="1617"/>
      <c r="E92" s="1617"/>
      <c r="F92" s="1617"/>
      <c r="G92" s="1617"/>
      <c r="H92" s="1617"/>
      <c r="I92" s="1626"/>
    </row>
    <row r="93" spans="1:9" s="216" customFormat="1" ht="24.75" customHeight="1">
      <c r="A93" s="265"/>
      <c r="B93" s="1625"/>
      <c r="C93" s="1617"/>
      <c r="D93" s="1617"/>
      <c r="E93" s="1617"/>
      <c r="F93" s="1617"/>
      <c r="G93" s="1617"/>
      <c r="H93" s="1617"/>
      <c r="I93" s="1626"/>
    </row>
    <row r="94" spans="1:9" s="216" customFormat="1" ht="24.75" customHeight="1">
      <c r="A94" s="265"/>
      <c r="B94" s="1625"/>
      <c r="C94" s="1617"/>
      <c r="D94" s="1617"/>
      <c r="E94" s="1617"/>
      <c r="F94" s="1617"/>
      <c r="G94" s="1617"/>
      <c r="H94" s="1617"/>
      <c r="I94" s="1626"/>
    </row>
    <row r="95" spans="1:9" s="216" customFormat="1" ht="24.75" customHeight="1">
      <c r="A95" s="265"/>
      <c r="B95" s="1625"/>
      <c r="C95" s="1617"/>
      <c r="D95" s="1617"/>
      <c r="E95" s="1617"/>
      <c r="F95" s="1617"/>
      <c r="G95" s="1617"/>
      <c r="H95" s="1617"/>
      <c r="I95" s="1626"/>
    </row>
    <row r="96" spans="1:9" s="216" customFormat="1" ht="24.75" customHeight="1">
      <c r="A96" s="265"/>
      <c r="B96" s="1625"/>
      <c r="C96" s="1617"/>
      <c r="D96" s="1617"/>
      <c r="E96" s="1617"/>
      <c r="F96" s="1617"/>
      <c r="G96" s="1617"/>
      <c r="H96" s="1617"/>
      <c r="I96" s="1626"/>
    </row>
    <row r="97" spans="1:9" s="216" customFormat="1" ht="24.75" customHeight="1">
      <c r="A97" s="265"/>
      <c r="B97" s="1625"/>
      <c r="C97" s="1617"/>
      <c r="D97" s="1617"/>
      <c r="E97" s="1617"/>
      <c r="F97" s="1617"/>
      <c r="G97" s="1617"/>
      <c r="H97" s="1617"/>
      <c r="I97" s="1626"/>
    </row>
    <row r="98" spans="1:9" s="216" customFormat="1" ht="24.75" customHeight="1">
      <c r="A98" s="265"/>
      <c r="B98" s="1627"/>
      <c r="C98" s="1628"/>
      <c r="D98" s="1628"/>
      <c r="E98" s="1628"/>
      <c r="F98" s="1628"/>
      <c r="G98" s="1628"/>
      <c r="H98" s="1628"/>
      <c r="I98" s="1629"/>
    </row>
    <row r="99" spans="1:9" s="216" customFormat="1" ht="24.75" customHeight="1">
      <c r="A99" s="1632" t="s">
        <v>1194</v>
      </c>
      <c r="B99" s="1632"/>
      <c r="C99" s="1632"/>
      <c r="D99" s="1632"/>
      <c r="E99" s="1632"/>
      <c r="F99" s="1632"/>
      <c r="G99" s="1632"/>
      <c r="H99" s="1632"/>
      <c r="I99" s="1632"/>
    </row>
    <row r="100" spans="1:9" s="216" customFormat="1" ht="24.75" customHeight="1">
      <c r="A100" s="304"/>
      <c r="B100" s="305"/>
      <c r="C100" s="306"/>
      <c r="D100" s="306"/>
      <c r="E100" s="306"/>
      <c r="F100" s="306"/>
      <c r="G100" s="306"/>
      <c r="H100" s="306"/>
      <c r="I100" s="307"/>
    </row>
    <row r="101" spans="1:9" s="216" customFormat="1" ht="24.75" customHeight="1">
      <c r="A101" s="304"/>
      <c r="B101" s="308"/>
      <c r="C101" s="304"/>
      <c r="D101" s="304"/>
      <c r="E101" s="304"/>
      <c r="F101" s="304"/>
      <c r="G101" s="304"/>
      <c r="H101" s="304"/>
      <c r="I101" s="309"/>
    </row>
    <row r="102" spans="1:9" s="216" customFormat="1" ht="24.75" customHeight="1">
      <c r="A102" s="304"/>
      <c r="B102" s="308"/>
      <c r="C102" s="304"/>
      <c r="D102" s="304"/>
      <c r="E102" s="304"/>
      <c r="F102" s="304"/>
      <c r="G102" s="304"/>
      <c r="H102" s="304"/>
      <c r="I102" s="309"/>
    </row>
    <row r="103" spans="1:9" s="216" customFormat="1" ht="24.75" customHeight="1">
      <c r="A103" s="304"/>
      <c r="B103" s="308"/>
      <c r="C103" s="304"/>
      <c r="D103" s="304"/>
      <c r="E103" s="304"/>
      <c r="F103" s="304"/>
      <c r="G103" s="304"/>
      <c r="H103" s="304"/>
      <c r="I103" s="309"/>
    </row>
    <row r="104" spans="1:9" s="216" customFormat="1" ht="24.75" customHeight="1">
      <c r="A104" s="304"/>
      <c r="B104" s="308"/>
      <c r="C104" s="304"/>
      <c r="D104" s="304"/>
      <c r="E104" s="304"/>
      <c r="F104" s="304"/>
      <c r="G104" s="304"/>
      <c r="H104" s="304"/>
      <c r="I104" s="309"/>
    </row>
    <row r="105" spans="1:9" s="216" customFormat="1" ht="24.75" customHeight="1">
      <c r="A105" s="304"/>
      <c r="B105" s="308"/>
      <c r="C105" s="304"/>
      <c r="D105" s="304"/>
      <c r="E105" s="304"/>
      <c r="F105" s="304"/>
      <c r="G105" s="304"/>
      <c r="H105" s="304"/>
      <c r="I105" s="309"/>
    </row>
    <row r="106" spans="1:9" s="216" customFormat="1" ht="24.75" customHeight="1">
      <c r="A106" s="304"/>
      <c r="B106" s="308"/>
      <c r="C106" s="304"/>
      <c r="D106" s="304"/>
      <c r="E106" s="304"/>
      <c r="F106" s="304"/>
      <c r="G106" s="304"/>
      <c r="H106" s="304"/>
      <c r="I106" s="309"/>
    </row>
    <row r="107" spans="1:9" s="216" customFormat="1" ht="24.75" customHeight="1">
      <c r="A107" s="304"/>
      <c r="B107" s="308"/>
      <c r="C107" s="304"/>
      <c r="D107" s="304"/>
      <c r="E107" s="304"/>
      <c r="F107" s="304"/>
      <c r="G107" s="304"/>
      <c r="H107" s="304"/>
      <c r="I107" s="309"/>
    </row>
    <row r="108" spans="1:9" s="216" customFormat="1" ht="24.75" customHeight="1">
      <c r="A108" s="304"/>
      <c r="B108" s="308"/>
      <c r="C108" s="304"/>
      <c r="D108" s="304"/>
      <c r="E108" s="304"/>
      <c r="F108" s="304"/>
      <c r="G108" s="304"/>
      <c r="H108" s="304"/>
      <c r="I108" s="309"/>
    </row>
    <row r="109" spans="1:9" s="216" customFormat="1" ht="24.75" customHeight="1">
      <c r="A109" s="304"/>
      <c r="B109" s="308"/>
      <c r="C109" s="304"/>
      <c r="D109" s="304"/>
      <c r="E109" s="304"/>
      <c r="F109" s="304"/>
      <c r="G109" s="304"/>
      <c r="H109" s="304"/>
      <c r="I109" s="309"/>
    </row>
    <row r="110" spans="1:9" s="216" customFormat="1" ht="24.75" customHeight="1">
      <c r="A110" s="304"/>
      <c r="B110" s="308"/>
      <c r="C110" s="304"/>
      <c r="D110" s="304"/>
      <c r="E110" s="304"/>
      <c r="F110" s="304"/>
      <c r="G110" s="304"/>
      <c r="H110" s="304"/>
      <c r="I110" s="309"/>
    </row>
    <row r="111" spans="1:9" s="216" customFormat="1" ht="24.75" customHeight="1">
      <c r="A111" s="304"/>
      <c r="B111" s="310"/>
      <c r="C111" s="311"/>
      <c r="D111" s="311"/>
      <c r="E111" s="311"/>
      <c r="F111" s="311"/>
      <c r="G111" s="311"/>
      <c r="H111" s="311"/>
      <c r="I111" s="312"/>
    </row>
    <row r="112" spans="1:9" s="216" customFormat="1" ht="24.75" customHeight="1">
      <c r="A112" s="1632" t="s">
        <v>1195</v>
      </c>
      <c r="B112" s="1632"/>
      <c r="C112" s="1632"/>
      <c r="D112" s="1632"/>
      <c r="E112" s="1632"/>
      <c r="F112" s="1632"/>
      <c r="G112" s="1632"/>
      <c r="H112" s="1632"/>
      <c r="I112" s="1632"/>
    </row>
    <row r="113" spans="1:9" s="216" customFormat="1" ht="24.75" customHeight="1">
      <c r="A113" s="301"/>
      <c r="B113" s="302"/>
      <c r="C113" s="302"/>
      <c r="D113" s="302"/>
      <c r="E113" s="302"/>
      <c r="F113" s="302"/>
      <c r="G113" s="302"/>
      <c r="H113" s="302"/>
      <c r="I113" s="302"/>
    </row>
    <row r="114" spans="1:9" s="216" customFormat="1" ht="24.75" customHeight="1">
      <c r="A114" s="301"/>
      <c r="B114" s="302"/>
      <c r="C114" s="302"/>
      <c r="D114" s="302"/>
      <c r="E114" s="302"/>
      <c r="F114" s="302"/>
      <c r="G114" s="302"/>
      <c r="H114" s="302"/>
      <c r="I114" s="302"/>
    </row>
    <row r="115" spans="1:9" s="216" customFormat="1" ht="24.75" customHeight="1">
      <c r="A115" s="265"/>
      <c r="B115" s="1622" t="s">
        <v>38</v>
      </c>
      <c r="C115" s="1623"/>
      <c r="D115" s="1623"/>
      <c r="E115" s="1623"/>
      <c r="F115" s="1623"/>
      <c r="G115" s="1623"/>
      <c r="H115" s="1623"/>
      <c r="I115" s="1624"/>
    </row>
    <row r="116" spans="1:9" s="216" customFormat="1" ht="24.75" customHeight="1">
      <c r="A116" s="265"/>
      <c r="B116" s="1625"/>
      <c r="C116" s="1617"/>
      <c r="D116" s="1617"/>
      <c r="E116" s="1617"/>
      <c r="F116" s="1617"/>
      <c r="G116" s="1617"/>
      <c r="H116" s="1617"/>
      <c r="I116" s="1626"/>
    </row>
    <row r="117" spans="1:9" s="216" customFormat="1" ht="24.75" customHeight="1">
      <c r="A117" s="265"/>
      <c r="B117" s="1625"/>
      <c r="C117" s="1617"/>
      <c r="D117" s="1617"/>
      <c r="E117" s="1617"/>
      <c r="F117" s="1617"/>
      <c r="G117" s="1617"/>
      <c r="H117" s="1617"/>
      <c r="I117" s="1626"/>
    </row>
    <row r="118" spans="1:9" s="216" customFormat="1" ht="24.75" customHeight="1">
      <c r="A118" s="265"/>
      <c r="B118" s="1625"/>
      <c r="C118" s="1617"/>
      <c r="D118" s="1617"/>
      <c r="E118" s="1617"/>
      <c r="F118" s="1617"/>
      <c r="G118" s="1617"/>
      <c r="H118" s="1617"/>
      <c r="I118" s="1626"/>
    </row>
    <row r="119" spans="1:9" s="216" customFormat="1" ht="24.75" customHeight="1">
      <c r="A119" s="265"/>
      <c r="B119" s="1625"/>
      <c r="C119" s="1617"/>
      <c r="D119" s="1617"/>
      <c r="E119" s="1617"/>
      <c r="F119" s="1617"/>
      <c r="G119" s="1617"/>
      <c r="H119" s="1617"/>
      <c r="I119" s="1626"/>
    </row>
    <row r="120" spans="1:9" s="216" customFormat="1" ht="24.75" customHeight="1">
      <c r="A120" s="265"/>
      <c r="B120" s="1625"/>
      <c r="C120" s="1617"/>
      <c r="D120" s="1617"/>
      <c r="E120" s="1617"/>
      <c r="F120" s="1617"/>
      <c r="G120" s="1617"/>
      <c r="H120" s="1617"/>
      <c r="I120" s="1626"/>
    </row>
    <row r="121" spans="1:9" s="216" customFormat="1" ht="24.75" customHeight="1">
      <c r="A121" s="265"/>
      <c r="B121" s="1625"/>
      <c r="C121" s="1617"/>
      <c r="D121" s="1617"/>
      <c r="E121" s="1617"/>
      <c r="F121" s="1617"/>
      <c r="G121" s="1617"/>
      <c r="H121" s="1617"/>
      <c r="I121" s="1626"/>
    </row>
    <row r="122" spans="1:9" s="216" customFormat="1" ht="24.75" customHeight="1">
      <c r="A122" s="265"/>
      <c r="B122" s="1625"/>
      <c r="C122" s="1617"/>
      <c r="D122" s="1617"/>
      <c r="E122" s="1617"/>
      <c r="F122" s="1617"/>
      <c r="G122" s="1617"/>
      <c r="H122" s="1617"/>
      <c r="I122" s="1626"/>
    </row>
    <row r="123" spans="1:9" s="216" customFormat="1" ht="24.75" customHeight="1">
      <c r="A123" s="265"/>
      <c r="B123" s="1625"/>
      <c r="C123" s="1617"/>
      <c r="D123" s="1617"/>
      <c r="E123" s="1617"/>
      <c r="F123" s="1617"/>
      <c r="G123" s="1617"/>
      <c r="H123" s="1617"/>
      <c r="I123" s="1626"/>
    </row>
    <row r="124" spans="1:9" s="216" customFormat="1" ht="24.75" customHeight="1">
      <c r="A124" s="265"/>
      <c r="B124" s="1625"/>
      <c r="C124" s="1617"/>
      <c r="D124" s="1617"/>
      <c r="E124" s="1617"/>
      <c r="F124" s="1617"/>
      <c r="G124" s="1617"/>
      <c r="H124" s="1617"/>
      <c r="I124" s="1626"/>
    </row>
    <row r="125" spans="1:9" s="216" customFormat="1" ht="24.75" customHeight="1">
      <c r="A125" s="265"/>
      <c r="B125" s="1625"/>
      <c r="C125" s="1617"/>
      <c r="D125" s="1617"/>
      <c r="E125" s="1617"/>
      <c r="F125" s="1617"/>
      <c r="G125" s="1617"/>
      <c r="H125" s="1617"/>
      <c r="I125" s="1626"/>
    </row>
    <row r="126" spans="1:9" s="216" customFormat="1" ht="24.75" customHeight="1">
      <c r="A126" s="265"/>
      <c r="B126" s="1627"/>
      <c r="C126" s="1628"/>
      <c r="D126" s="1628"/>
      <c r="E126" s="1628"/>
      <c r="F126" s="1628"/>
      <c r="G126" s="1628"/>
      <c r="H126" s="1628"/>
      <c r="I126" s="1629"/>
    </row>
    <row r="127" spans="1:9" s="216" customFormat="1" ht="24.75" customHeight="1">
      <c r="A127" s="1632" t="s">
        <v>1196</v>
      </c>
      <c r="B127" s="1632"/>
      <c r="C127" s="1632"/>
      <c r="D127" s="1632"/>
      <c r="E127" s="1632"/>
      <c r="F127" s="1632"/>
      <c r="G127" s="1632"/>
      <c r="H127" s="1632"/>
      <c r="I127" s="1632"/>
    </row>
    <row r="128" spans="1:9" s="216" customFormat="1" ht="24.75" hidden="1" customHeight="1">
      <c r="A128" s="265"/>
      <c r="B128" s="1622" t="s">
        <v>38</v>
      </c>
      <c r="C128" s="1623"/>
      <c r="D128" s="1623"/>
      <c r="E128" s="1623"/>
      <c r="F128" s="1623"/>
      <c r="G128" s="1623"/>
      <c r="H128" s="1623"/>
      <c r="I128" s="1624"/>
    </row>
    <row r="129" spans="1:9" s="216" customFormat="1" ht="24.75" hidden="1" customHeight="1">
      <c r="A129" s="265"/>
      <c r="B129" s="1625"/>
      <c r="C129" s="1617"/>
      <c r="D129" s="1617"/>
      <c r="E129" s="1617"/>
      <c r="F129" s="1617"/>
      <c r="G129" s="1617"/>
      <c r="H129" s="1617"/>
      <c r="I129" s="1626"/>
    </row>
    <row r="130" spans="1:9" s="216" customFormat="1" ht="24.75" hidden="1" customHeight="1">
      <c r="A130" s="265"/>
      <c r="B130" s="1625"/>
      <c r="C130" s="1617"/>
      <c r="D130" s="1617"/>
      <c r="E130" s="1617"/>
      <c r="F130" s="1617"/>
      <c r="G130" s="1617"/>
      <c r="H130" s="1617"/>
      <c r="I130" s="1626"/>
    </row>
    <row r="131" spans="1:9" s="216" customFormat="1" ht="24.75" hidden="1" customHeight="1">
      <c r="A131" s="265"/>
      <c r="B131" s="1625"/>
      <c r="C131" s="1617"/>
      <c r="D131" s="1617"/>
      <c r="E131" s="1617"/>
      <c r="F131" s="1617"/>
      <c r="G131" s="1617"/>
      <c r="H131" s="1617"/>
      <c r="I131" s="1626"/>
    </row>
    <row r="132" spans="1:9" s="216" customFormat="1" ht="24.75" hidden="1" customHeight="1">
      <c r="A132" s="265"/>
      <c r="B132" s="1625"/>
      <c r="C132" s="1617"/>
      <c r="D132" s="1617"/>
      <c r="E132" s="1617"/>
      <c r="F132" s="1617"/>
      <c r="G132" s="1617"/>
      <c r="H132" s="1617"/>
      <c r="I132" s="1626"/>
    </row>
    <row r="133" spans="1:9" s="216" customFormat="1" ht="24.75" hidden="1" customHeight="1">
      <c r="A133" s="265"/>
      <c r="B133" s="1625"/>
      <c r="C133" s="1617"/>
      <c r="D133" s="1617"/>
      <c r="E133" s="1617"/>
      <c r="F133" s="1617"/>
      <c r="G133" s="1617"/>
      <c r="H133" s="1617"/>
      <c r="I133" s="1626"/>
    </row>
    <row r="134" spans="1:9" s="216" customFormat="1" ht="24.75" hidden="1" customHeight="1">
      <c r="A134" s="265"/>
      <c r="B134" s="1625"/>
      <c r="C134" s="1617"/>
      <c r="D134" s="1617"/>
      <c r="E134" s="1617"/>
      <c r="F134" s="1617"/>
      <c r="G134" s="1617"/>
      <c r="H134" s="1617"/>
      <c r="I134" s="1626"/>
    </row>
    <row r="135" spans="1:9" s="216" customFormat="1" ht="24.75" hidden="1" customHeight="1">
      <c r="A135" s="265"/>
      <c r="B135" s="1625"/>
      <c r="C135" s="1617"/>
      <c r="D135" s="1617"/>
      <c r="E135" s="1617"/>
      <c r="F135" s="1617"/>
      <c r="G135" s="1617"/>
      <c r="H135" s="1617"/>
      <c r="I135" s="1626"/>
    </row>
    <row r="136" spans="1:9" s="216" customFormat="1" ht="24.75" hidden="1" customHeight="1">
      <c r="A136" s="265"/>
      <c r="B136" s="1625"/>
      <c r="C136" s="1617"/>
      <c r="D136" s="1617"/>
      <c r="E136" s="1617"/>
      <c r="F136" s="1617"/>
      <c r="G136" s="1617"/>
      <c r="H136" s="1617"/>
      <c r="I136" s="1626"/>
    </row>
    <row r="137" spans="1:9" s="216" customFormat="1" ht="24.75" hidden="1" customHeight="1">
      <c r="A137" s="265"/>
      <c r="B137" s="1625"/>
      <c r="C137" s="1617"/>
      <c r="D137" s="1617"/>
      <c r="E137" s="1617"/>
      <c r="F137" s="1617"/>
      <c r="G137" s="1617"/>
      <c r="H137" s="1617"/>
      <c r="I137" s="1626"/>
    </row>
    <row r="138" spans="1:9" s="216" customFormat="1" ht="24.75" hidden="1" customHeight="1">
      <c r="A138" s="265"/>
      <c r="B138" s="1625"/>
      <c r="C138" s="1617"/>
      <c r="D138" s="1617"/>
      <c r="E138" s="1617"/>
      <c r="F138" s="1617"/>
      <c r="G138" s="1617"/>
      <c r="H138" s="1617"/>
      <c r="I138" s="1626"/>
    </row>
    <row r="139" spans="1:9" s="216" customFormat="1" ht="24.75" hidden="1" customHeight="1">
      <c r="A139" s="265"/>
      <c r="B139" s="1625"/>
      <c r="C139" s="1617"/>
      <c r="D139" s="1617"/>
      <c r="E139" s="1617"/>
      <c r="F139" s="1617"/>
      <c r="G139" s="1617"/>
      <c r="H139" s="1617"/>
      <c r="I139" s="1626"/>
    </row>
    <row r="140" spans="1:9" s="216" customFormat="1" ht="24.75" hidden="1" customHeight="1">
      <c r="A140" s="265"/>
      <c r="B140" s="1627"/>
      <c r="C140" s="1628"/>
      <c r="D140" s="1628"/>
      <c r="E140" s="1628"/>
      <c r="F140" s="1628"/>
      <c r="G140" s="1628"/>
      <c r="H140" s="1628"/>
      <c r="I140" s="1629"/>
    </row>
    <row r="141" spans="1:9" s="216" customFormat="1" ht="24.75" hidden="1" customHeight="1">
      <c r="A141" s="1632" t="s">
        <v>947</v>
      </c>
      <c r="B141" s="1632"/>
      <c r="C141" s="1632"/>
      <c r="D141" s="1632"/>
      <c r="E141" s="1632"/>
      <c r="F141" s="1632"/>
      <c r="G141" s="1632"/>
      <c r="H141" s="1632"/>
      <c r="I141" s="1632"/>
    </row>
    <row r="142" spans="1:9" s="292" customFormat="1" ht="24.75" hidden="1" customHeight="1"/>
    <row r="143" spans="1:9" s="216" customFormat="1" ht="24.75" customHeight="1">
      <c r="A143" s="265"/>
      <c r="B143" s="1622" t="s">
        <v>38</v>
      </c>
      <c r="C143" s="1623"/>
      <c r="D143" s="1623"/>
      <c r="E143" s="1623"/>
      <c r="F143" s="1623"/>
      <c r="G143" s="1623"/>
      <c r="H143" s="1623"/>
      <c r="I143" s="1624"/>
    </row>
    <row r="144" spans="1:9" s="216" customFormat="1" ht="24.75" customHeight="1">
      <c r="A144" s="265"/>
      <c r="B144" s="1625"/>
      <c r="C144" s="1617"/>
      <c r="D144" s="1617"/>
      <c r="E144" s="1617"/>
      <c r="F144" s="1617"/>
      <c r="G144" s="1617"/>
      <c r="H144" s="1617"/>
      <c r="I144" s="1626"/>
    </row>
    <row r="145" spans="1:9" s="216" customFormat="1" ht="24.75" customHeight="1">
      <c r="A145" s="265"/>
      <c r="B145" s="1625"/>
      <c r="C145" s="1617"/>
      <c r="D145" s="1617"/>
      <c r="E145" s="1617"/>
      <c r="F145" s="1617"/>
      <c r="G145" s="1617"/>
      <c r="H145" s="1617"/>
      <c r="I145" s="1626"/>
    </row>
    <row r="146" spans="1:9" s="216" customFormat="1" ht="24.75" customHeight="1">
      <c r="A146" s="265"/>
      <c r="B146" s="1625"/>
      <c r="C146" s="1617"/>
      <c r="D146" s="1617"/>
      <c r="E146" s="1617"/>
      <c r="F146" s="1617"/>
      <c r="G146" s="1617"/>
      <c r="H146" s="1617"/>
      <c r="I146" s="1626"/>
    </row>
    <row r="147" spans="1:9" s="216" customFormat="1" ht="24.75" customHeight="1">
      <c r="A147" s="265"/>
      <c r="B147" s="1625"/>
      <c r="C147" s="1617"/>
      <c r="D147" s="1617"/>
      <c r="E147" s="1617"/>
      <c r="F147" s="1617"/>
      <c r="G147" s="1617"/>
      <c r="H147" s="1617"/>
      <c r="I147" s="1626"/>
    </row>
    <row r="148" spans="1:9" s="216" customFormat="1" ht="24.75" customHeight="1">
      <c r="A148" s="265"/>
      <c r="B148" s="1625"/>
      <c r="C148" s="1617"/>
      <c r="D148" s="1617"/>
      <c r="E148" s="1617"/>
      <c r="F148" s="1617"/>
      <c r="G148" s="1617"/>
      <c r="H148" s="1617"/>
      <c r="I148" s="1626"/>
    </row>
    <row r="149" spans="1:9" s="216" customFormat="1" ht="24.75" customHeight="1">
      <c r="A149" s="265"/>
      <c r="B149" s="1625"/>
      <c r="C149" s="1617"/>
      <c r="D149" s="1617"/>
      <c r="E149" s="1617"/>
      <c r="F149" s="1617"/>
      <c r="G149" s="1617"/>
      <c r="H149" s="1617"/>
      <c r="I149" s="1626"/>
    </row>
    <row r="150" spans="1:9" s="216" customFormat="1" ht="24.75" customHeight="1">
      <c r="B150" s="1625"/>
      <c r="C150" s="1617"/>
      <c r="D150" s="1617"/>
      <c r="E150" s="1617"/>
      <c r="F150" s="1617"/>
      <c r="G150" s="1617"/>
      <c r="H150" s="1617"/>
      <c r="I150" s="1626"/>
    </row>
    <row r="151" spans="1:9" s="216" customFormat="1" ht="24.75" customHeight="1">
      <c r="B151" s="1625"/>
      <c r="C151" s="1617"/>
      <c r="D151" s="1617"/>
      <c r="E151" s="1617"/>
      <c r="F151" s="1617"/>
      <c r="G151" s="1617"/>
      <c r="H151" s="1617"/>
      <c r="I151" s="1626"/>
    </row>
    <row r="152" spans="1:9" s="216" customFormat="1" ht="24.75" customHeight="1">
      <c r="A152" s="265"/>
      <c r="B152" s="1625"/>
      <c r="C152" s="1617"/>
      <c r="D152" s="1617"/>
      <c r="E152" s="1617"/>
      <c r="F152" s="1617"/>
      <c r="G152" s="1617"/>
      <c r="H152" s="1617"/>
      <c r="I152" s="1626"/>
    </row>
    <row r="153" spans="1:9" s="216" customFormat="1" ht="24.75" customHeight="1">
      <c r="A153" s="265"/>
      <c r="B153" s="1625"/>
      <c r="C153" s="1617"/>
      <c r="D153" s="1617"/>
      <c r="E153" s="1617"/>
      <c r="F153" s="1617"/>
      <c r="G153" s="1617"/>
      <c r="H153" s="1617"/>
      <c r="I153" s="1626"/>
    </row>
    <row r="154" spans="1:9" s="216" customFormat="1" ht="24.75" customHeight="1">
      <c r="A154" s="267"/>
      <c r="B154" s="1627"/>
      <c r="C154" s="1628"/>
      <c r="D154" s="1628"/>
      <c r="E154" s="1628"/>
      <c r="F154" s="1628"/>
      <c r="G154" s="1628"/>
      <c r="H154" s="1628"/>
      <c r="I154" s="1629"/>
    </row>
    <row r="155" spans="1:9" s="216" customFormat="1" ht="24.75" customHeight="1">
      <c r="A155" s="1632" t="s">
        <v>1197</v>
      </c>
      <c r="B155" s="1632"/>
      <c r="C155" s="1632"/>
      <c r="D155" s="1632"/>
      <c r="E155" s="1632"/>
      <c r="F155" s="1632"/>
      <c r="G155" s="1632"/>
      <c r="H155" s="1632"/>
      <c r="I155" s="1632"/>
    </row>
    <row r="156" spans="1:9" s="216" customFormat="1" ht="24.75" customHeight="1">
      <c r="A156" s="313"/>
      <c r="B156" s="314"/>
      <c r="C156" s="314"/>
      <c r="D156" s="314"/>
      <c r="E156" s="314"/>
      <c r="F156" s="314"/>
      <c r="G156" s="314"/>
      <c r="H156" s="314"/>
      <c r="I156" s="314"/>
    </row>
    <row r="157" spans="1:9" s="216" customFormat="1" ht="24.75" customHeight="1">
      <c r="A157" s="313"/>
      <c r="B157" s="314"/>
      <c r="C157" s="314"/>
      <c r="D157" s="314"/>
      <c r="E157" s="314"/>
      <c r="F157" s="314"/>
      <c r="G157" s="314"/>
      <c r="H157" s="314"/>
      <c r="I157" s="314"/>
    </row>
    <row r="158" spans="1:9" s="216" customFormat="1" ht="24.75" customHeight="1">
      <c r="A158" s="265"/>
      <c r="B158" s="1622" t="s">
        <v>38</v>
      </c>
      <c r="C158" s="1623"/>
      <c r="D158" s="1623"/>
      <c r="E158" s="1623"/>
      <c r="F158" s="1623"/>
      <c r="G158" s="1623"/>
      <c r="H158" s="1623"/>
      <c r="I158" s="1624"/>
    </row>
    <row r="159" spans="1:9" s="216" customFormat="1" ht="24.75" customHeight="1">
      <c r="A159" s="265"/>
      <c r="B159" s="1625"/>
      <c r="C159" s="1617"/>
      <c r="D159" s="1617"/>
      <c r="E159" s="1617"/>
      <c r="F159" s="1617"/>
      <c r="G159" s="1617"/>
      <c r="H159" s="1617"/>
      <c r="I159" s="1626"/>
    </row>
    <row r="160" spans="1:9" s="216" customFormat="1" ht="24.75" customHeight="1">
      <c r="A160" s="265"/>
      <c r="B160" s="1625"/>
      <c r="C160" s="1617"/>
      <c r="D160" s="1617"/>
      <c r="E160" s="1617"/>
      <c r="F160" s="1617"/>
      <c r="G160" s="1617"/>
      <c r="H160" s="1617"/>
      <c r="I160" s="1626"/>
    </row>
    <row r="161" spans="1:9" s="216" customFormat="1" ht="24.75" customHeight="1">
      <c r="A161" s="265"/>
      <c r="B161" s="1625"/>
      <c r="C161" s="1617"/>
      <c r="D161" s="1617"/>
      <c r="E161" s="1617"/>
      <c r="F161" s="1617"/>
      <c r="G161" s="1617"/>
      <c r="H161" s="1617"/>
      <c r="I161" s="1626"/>
    </row>
    <row r="162" spans="1:9" s="216" customFormat="1" ht="24.75" customHeight="1">
      <c r="A162" s="265"/>
      <c r="B162" s="1625"/>
      <c r="C162" s="1617"/>
      <c r="D162" s="1617"/>
      <c r="E162" s="1617"/>
      <c r="F162" s="1617"/>
      <c r="G162" s="1617"/>
      <c r="H162" s="1617"/>
      <c r="I162" s="1626"/>
    </row>
    <row r="163" spans="1:9" s="216" customFormat="1" ht="24.75" customHeight="1">
      <c r="A163" s="265"/>
      <c r="B163" s="1625"/>
      <c r="C163" s="1617"/>
      <c r="D163" s="1617"/>
      <c r="E163" s="1617"/>
      <c r="F163" s="1617"/>
      <c r="G163" s="1617"/>
      <c r="H163" s="1617"/>
      <c r="I163" s="1626"/>
    </row>
    <row r="164" spans="1:9" s="216" customFormat="1" ht="24.75" customHeight="1">
      <c r="A164" s="265"/>
      <c r="B164" s="1625"/>
      <c r="C164" s="1617"/>
      <c r="D164" s="1617"/>
      <c r="E164" s="1617"/>
      <c r="F164" s="1617"/>
      <c r="G164" s="1617"/>
      <c r="H164" s="1617"/>
      <c r="I164" s="1626"/>
    </row>
    <row r="165" spans="1:9" s="216" customFormat="1" ht="24.75" customHeight="1">
      <c r="B165" s="1625"/>
      <c r="C165" s="1617"/>
      <c r="D165" s="1617"/>
      <c r="E165" s="1617"/>
      <c r="F165" s="1617"/>
      <c r="G165" s="1617"/>
      <c r="H165" s="1617"/>
      <c r="I165" s="1626"/>
    </row>
    <row r="166" spans="1:9" s="216" customFormat="1" ht="24.75" customHeight="1">
      <c r="A166" s="265"/>
      <c r="B166" s="1625"/>
      <c r="C166" s="1617"/>
      <c r="D166" s="1617"/>
      <c r="E166" s="1617"/>
      <c r="F166" s="1617"/>
      <c r="G166" s="1617"/>
      <c r="H166" s="1617"/>
      <c r="I166" s="1626"/>
    </row>
    <row r="167" spans="1:9" s="216" customFormat="1" ht="24.75" customHeight="1">
      <c r="A167" s="265"/>
      <c r="B167" s="1625"/>
      <c r="C167" s="1617"/>
      <c r="D167" s="1617"/>
      <c r="E167" s="1617"/>
      <c r="F167" s="1617"/>
      <c r="G167" s="1617"/>
      <c r="H167" s="1617"/>
      <c r="I167" s="1626"/>
    </row>
    <row r="168" spans="1:9" s="216" customFormat="1" ht="24.75" customHeight="1">
      <c r="A168" s="267"/>
      <c r="B168" s="1627"/>
      <c r="C168" s="1628"/>
      <c r="D168" s="1628"/>
      <c r="E168" s="1628"/>
      <c r="F168" s="1628"/>
      <c r="G168" s="1628"/>
      <c r="H168" s="1628"/>
      <c r="I168" s="1629"/>
    </row>
    <row r="169" spans="1:9" s="216" customFormat="1" ht="24.75" customHeight="1">
      <c r="A169" s="1631" t="s">
        <v>935</v>
      </c>
      <c r="B169" s="1631"/>
      <c r="C169" s="1631"/>
      <c r="D169" s="1631"/>
      <c r="E169" s="1631"/>
      <c r="F169" s="1631"/>
      <c r="G169" s="1631"/>
      <c r="H169" s="1631"/>
      <c r="I169" s="1631"/>
    </row>
    <row r="170" spans="1:9" s="216" customFormat="1" ht="24.75" hidden="1" customHeight="1">
      <c r="A170" s="304"/>
      <c r="B170" s="1622" t="s">
        <v>38</v>
      </c>
      <c r="C170" s="1623"/>
      <c r="D170" s="1623"/>
      <c r="E170" s="1623"/>
      <c r="F170" s="1623"/>
      <c r="G170" s="1623"/>
      <c r="H170" s="1623"/>
      <c r="I170" s="1624"/>
    </row>
    <row r="171" spans="1:9" s="216" customFormat="1" ht="24.75" hidden="1" customHeight="1">
      <c r="A171" s="304"/>
      <c r="B171" s="1625"/>
      <c r="C171" s="1617"/>
      <c r="D171" s="1617"/>
      <c r="E171" s="1617"/>
      <c r="F171" s="1617"/>
      <c r="G171" s="1617"/>
      <c r="H171" s="1617"/>
      <c r="I171" s="1626"/>
    </row>
    <row r="172" spans="1:9" s="216" customFormat="1" ht="24.75" hidden="1" customHeight="1">
      <c r="A172" s="304"/>
      <c r="B172" s="1625"/>
      <c r="C172" s="1617"/>
      <c r="D172" s="1617"/>
      <c r="E172" s="1617"/>
      <c r="F172" s="1617"/>
      <c r="G172" s="1617"/>
      <c r="H172" s="1617"/>
      <c r="I172" s="1626"/>
    </row>
    <row r="173" spans="1:9" s="216" customFormat="1" ht="24.75" hidden="1" customHeight="1">
      <c r="A173" s="304"/>
      <c r="B173" s="1625"/>
      <c r="C173" s="1617"/>
      <c r="D173" s="1617"/>
      <c r="E173" s="1617"/>
      <c r="F173" s="1617"/>
      <c r="G173" s="1617"/>
      <c r="H173" s="1617"/>
      <c r="I173" s="1626"/>
    </row>
    <row r="174" spans="1:9" s="216" customFormat="1" ht="24.75" hidden="1" customHeight="1">
      <c r="A174" s="304"/>
      <c r="B174" s="1625"/>
      <c r="C174" s="1617"/>
      <c r="D174" s="1617"/>
      <c r="E174" s="1617"/>
      <c r="F174" s="1617"/>
      <c r="G174" s="1617"/>
      <c r="H174" s="1617"/>
      <c r="I174" s="1626"/>
    </row>
    <row r="175" spans="1:9" s="216" customFormat="1" ht="24.75" hidden="1" customHeight="1">
      <c r="A175" s="304"/>
      <c r="B175" s="1625"/>
      <c r="C175" s="1617"/>
      <c r="D175" s="1617"/>
      <c r="E175" s="1617"/>
      <c r="F175" s="1617"/>
      <c r="G175" s="1617"/>
      <c r="H175" s="1617"/>
      <c r="I175" s="1626"/>
    </row>
    <row r="176" spans="1:9" s="216" customFormat="1" ht="24.75" hidden="1" customHeight="1">
      <c r="A176" s="304"/>
      <c r="B176" s="1625"/>
      <c r="C176" s="1617"/>
      <c r="D176" s="1617"/>
      <c r="E176" s="1617"/>
      <c r="F176" s="1617"/>
      <c r="G176" s="1617"/>
      <c r="H176" s="1617"/>
      <c r="I176" s="1626"/>
    </row>
    <row r="177" spans="1:11" s="216" customFormat="1" ht="24.75" hidden="1" customHeight="1">
      <c r="A177" s="304"/>
      <c r="B177" s="1625"/>
      <c r="C177" s="1617"/>
      <c r="D177" s="1617"/>
      <c r="E177" s="1617"/>
      <c r="F177" s="1617"/>
      <c r="G177" s="1617"/>
      <c r="H177" s="1617"/>
      <c r="I177" s="1626"/>
    </row>
    <row r="178" spans="1:11" s="216" customFormat="1" ht="24.75" hidden="1" customHeight="1">
      <c r="A178" s="304"/>
      <c r="B178" s="1625"/>
      <c r="C178" s="1617"/>
      <c r="D178" s="1617"/>
      <c r="E178" s="1617"/>
      <c r="F178" s="1617"/>
      <c r="G178" s="1617"/>
      <c r="H178" s="1617"/>
      <c r="I178" s="1626"/>
    </row>
    <row r="179" spans="1:11" s="216" customFormat="1" ht="24.75" hidden="1" customHeight="1">
      <c r="A179" s="304"/>
      <c r="B179" s="1625"/>
      <c r="C179" s="1617"/>
      <c r="D179" s="1617"/>
      <c r="E179" s="1617"/>
      <c r="F179" s="1617"/>
      <c r="G179" s="1617"/>
      <c r="H179" s="1617"/>
      <c r="I179" s="1626"/>
    </row>
    <row r="180" spans="1:11" s="216" customFormat="1" ht="24.75" hidden="1" customHeight="1">
      <c r="A180" s="304"/>
      <c r="B180" s="1627"/>
      <c r="C180" s="1628"/>
      <c r="D180" s="1628"/>
      <c r="E180" s="1628"/>
      <c r="F180" s="1628"/>
      <c r="G180" s="1628"/>
      <c r="H180" s="1628"/>
      <c r="I180" s="1629"/>
    </row>
    <row r="181" spans="1:11" s="216" customFormat="1" ht="24.75" hidden="1" customHeight="1">
      <c r="A181" s="1630" t="s">
        <v>1027</v>
      </c>
      <c r="B181" s="1630"/>
      <c r="C181" s="1630"/>
      <c r="D181" s="1630"/>
      <c r="E181" s="1630"/>
      <c r="F181" s="1630"/>
      <c r="G181" s="1630"/>
      <c r="H181" s="1630"/>
      <c r="I181" s="1630"/>
    </row>
    <row r="182" spans="1:11" s="292" customFormat="1" ht="23.4">
      <c r="A182" s="315" t="s">
        <v>1245</v>
      </c>
      <c r="B182" s="315"/>
      <c r="C182" s="315"/>
      <c r="D182" s="315"/>
      <c r="E182" s="315"/>
      <c r="F182" s="315"/>
      <c r="G182" s="315"/>
      <c r="H182" s="315"/>
      <c r="I182" s="315"/>
      <c r="J182" s="316"/>
      <c r="K182" s="317"/>
    </row>
    <row r="183" spans="1:11" ht="24.75" customHeight="1">
      <c r="A183" s="318" t="s">
        <v>93</v>
      </c>
    </row>
    <row r="184" spans="1:11" ht="24.75" customHeight="1">
      <c r="A184" s="313"/>
      <c r="B184" s="314"/>
      <c r="C184" s="314"/>
      <c r="D184" s="314"/>
      <c r="E184" s="314"/>
      <c r="F184" s="314"/>
      <c r="G184" s="314"/>
      <c r="H184" s="314"/>
      <c r="I184" s="314"/>
    </row>
  </sheetData>
  <mergeCells count="24">
    <mergeCell ref="B2:I3"/>
    <mergeCell ref="B15:I16"/>
    <mergeCell ref="H14:I14"/>
    <mergeCell ref="A99:I99"/>
    <mergeCell ref="B59:I70"/>
    <mergeCell ref="A71:I71"/>
    <mergeCell ref="B72:I83"/>
    <mergeCell ref="A84:I84"/>
    <mergeCell ref="B87:I98"/>
    <mergeCell ref="B31:I42"/>
    <mergeCell ref="A43:I43"/>
    <mergeCell ref="B44:I55"/>
    <mergeCell ref="A56:I56"/>
    <mergeCell ref="B115:I126"/>
    <mergeCell ref="A127:I127"/>
    <mergeCell ref="B143:I154"/>
    <mergeCell ref="A141:I141"/>
    <mergeCell ref="A112:I112"/>
    <mergeCell ref="B170:I180"/>
    <mergeCell ref="A181:I181"/>
    <mergeCell ref="B158:I168"/>
    <mergeCell ref="A169:I169"/>
    <mergeCell ref="B128:I140"/>
    <mergeCell ref="A155:I15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9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17217" r:id="rId4" name="Check Box 1">
              <controlPr defaultSize="0" autoFill="0" autoLine="0" autoPict="0">
                <anchor moveWithCells="1">
                  <from>
                    <xdr:col>1</xdr:col>
                    <xdr:colOff>342900</xdr:colOff>
                    <xdr:row>3</xdr:row>
                    <xdr:rowOff>22860</xdr:rowOff>
                  </from>
                  <to>
                    <xdr:col>1</xdr:col>
                    <xdr:colOff>647700</xdr:colOff>
                    <xdr:row>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8" r:id="rId5" name="Check Box 2">
              <controlPr defaultSize="0" autoFill="0" autoLine="0" autoPict="0">
                <anchor moveWithCells="1">
                  <from>
                    <xdr:col>5</xdr:col>
                    <xdr:colOff>373380</xdr:colOff>
                    <xdr:row>3</xdr:row>
                    <xdr:rowOff>45720</xdr:rowOff>
                  </from>
                  <to>
                    <xdr:col>5</xdr:col>
                    <xdr:colOff>678180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9" r:id="rId6" name="Check Box 3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45720</xdr:rowOff>
                  </from>
                  <to>
                    <xdr:col>6</xdr:col>
                    <xdr:colOff>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0" r:id="rId7" name="Check Box 4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60960</xdr:rowOff>
                  </from>
                  <to>
                    <xdr:col>1</xdr:col>
                    <xdr:colOff>647700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1" r:id="rId8" name="Check Box 5">
              <controlPr defaultSize="0" autoFill="0" autoLine="0" autoPict="0">
                <anchor moveWithCells="1">
                  <from>
                    <xdr:col>1</xdr:col>
                    <xdr:colOff>365760</xdr:colOff>
                    <xdr:row>12</xdr:row>
                    <xdr:rowOff>274320</xdr:rowOff>
                  </from>
                  <to>
                    <xdr:col>1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2" r:id="rId9" name="Check Box 6">
              <controlPr defaultSize="0" autoFill="0" autoLine="0" autoPict="0">
                <anchor moveWithCells="1">
                  <from>
                    <xdr:col>1</xdr:col>
                    <xdr:colOff>342900</xdr:colOff>
                    <xdr:row>10</xdr:row>
                    <xdr:rowOff>60960</xdr:rowOff>
                  </from>
                  <to>
                    <xdr:col>1</xdr:col>
                    <xdr:colOff>647700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3" r:id="rId10" name="Check Box 7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45720</xdr:rowOff>
                  </from>
                  <to>
                    <xdr:col>6</xdr:col>
                    <xdr:colOff>0</xdr:colOff>
                    <xdr:row>11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I26"/>
  <sheetViews>
    <sheetView showGridLines="0" view="pageBreakPreview" zoomScale="120" zoomScaleNormal="100" zoomScaleSheetLayoutView="120" workbookViewId="0">
      <selection activeCell="M12" sqref="M12"/>
    </sheetView>
  </sheetViews>
  <sheetFormatPr defaultColWidth="9" defaultRowHeight="23.4"/>
  <cols>
    <col min="1" max="1" width="6.5" style="209" customWidth="1"/>
    <col min="2" max="2" width="14.59765625" style="209" customWidth="1"/>
    <col min="3" max="3" width="13.8984375" style="209" customWidth="1"/>
    <col min="4" max="4" width="12.69921875" style="209" customWidth="1"/>
    <col min="5" max="5" width="13.19921875" style="209" customWidth="1"/>
    <col min="6" max="6" width="14" style="209" customWidth="1"/>
    <col min="7" max="7" width="14.8984375" style="209" customWidth="1"/>
    <col min="8" max="8" width="8.69921875" style="209" customWidth="1"/>
    <col min="9" max="16384" width="9" style="209"/>
  </cols>
  <sheetData>
    <row r="1" spans="1:9" s="216" customFormat="1" ht="28.8">
      <c r="A1" s="262" t="s">
        <v>1246</v>
      </c>
      <c r="B1" s="263"/>
      <c r="C1" s="215"/>
      <c r="D1" s="215"/>
      <c r="E1" s="215"/>
      <c r="F1" s="215"/>
    </row>
    <row r="2" spans="1:9" s="216" customFormat="1" ht="13.5" customHeight="1"/>
    <row r="3" spans="1:9" s="216" customFormat="1">
      <c r="A3" s="264" t="s">
        <v>39</v>
      </c>
      <c r="B3" s="287"/>
      <c r="C3" s="287"/>
      <c r="D3" s="287"/>
      <c r="E3" s="287"/>
      <c r="F3" s="287"/>
      <c r="G3" s="287"/>
    </row>
    <row r="4" spans="1:9" s="216" customFormat="1">
      <c r="A4" s="317" t="s">
        <v>1362</v>
      </c>
      <c r="B4" s="287"/>
      <c r="C4" s="70"/>
      <c r="D4" s="287"/>
      <c r="E4" s="319" t="s">
        <v>1192</v>
      </c>
      <c r="F4" s="287"/>
      <c r="G4" s="287"/>
    </row>
    <row r="5" spans="1:9" s="216" customFormat="1">
      <c r="A5" s="288"/>
      <c r="B5" s="287"/>
      <c r="C5" s="287"/>
      <c r="D5" s="287"/>
      <c r="E5" s="320" t="s">
        <v>1193</v>
      </c>
      <c r="F5" s="287"/>
      <c r="G5" s="287"/>
    </row>
    <row r="6" spans="1:9" s="216" customFormat="1" ht="24" thickBot="1">
      <c r="A6" s="1640" t="s">
        <v>1247</v>
      </c>
      <c r="B6" s="1640"/>
      <c r="C6" s="1640"/>
      <c r="D6" s="1640"/>
      <c r="E6" s="1640"/>
      <c r="F6" s="1640"/>
      <c r="G6" s="1640"/>
      <c r="H6" s="316"/>
      <c r="I6" s="316"/>
    </row>
    <row r="7" spans="1:9" s="216" customFormat="1" ht="42" customHeight="1" thickBot="1">
      <c r="A7" s="321" t="s">
        <v>671</v>
      </c>
      <c r="B7" s="322" t="s">
        <v>813</v>
      </c>
      <c r="C7" s="322" t="s">
        <v>308</v>
      </c>
      <c r="D7" s="322" t="s">
        <v>309</v>
      </c>
      <c r="E7" s="322" t="s">
        <v>310</v>
      </c>
      <c r="F7" s="322" t="s">
        <v>311</v>
      </c>
      <c r="G7" s="322" t="s">
        <v>312</v>
      </c>
    </row>
    <row r="8" spans="1:9" s="216" customFormat="1" ht="48.75" customHeight="1">
      <c r="A8" s="1643">
        <v>4</v>
      </c>
      <c r="B8" s="1641" t="s">
        <v>796</v>
      </c>
      <c r="C8" s="1641" t="s">
        <v>797</v>
      </c>
      <c r="D8" s="1641" t="s">
        <v>15</v>
      </c>
      <c r="E8" s="1641" t="s">
        <v>814</v>
      </c>
      <c r="F8" s="1641" t="s">
        <v>815</v>
      </c>
      <c r="G8" s="1641" t="s">
        <v>816</v>
      </c>
    </row>
    <row r="9" spans="1:9" s="216" customFormat="1" ht="45" customHeight="1">
      <c r="A9" s="1644"/>
      <c r="B9" s="1642"/>
      <c r="C9" s="1642"/>
      <c r="D9" s="1642"/>
      <c r="E9" s="1642"/>
      <c r="F9" s="1642"/>
      <c r="G9" s="1642"/>
    </row>
    <row r="10" spans="1:9" s="216" customFormat="1" ht="84.75" customHeight="1" thickBot="1">
      <c r="A10" s="323">
        <v>3</v>
      </c>
      <c r="B10" s="324" t="s">
        <v>798</v>
      </c>
      <c r="C10" s="324" t="s">
        <v>823</v>
      </c>
      <c r="D10" s="324" t="s">
        <v>799</v>
      </c>
      <c r="E10" s="324" t="s">
        <v>20</v>
      </c>
      <c r="F10" s="324" t="s">
        <v>824</v>
      </c>
      <c r="G10" s="324" t="s">
        <v>817</v>
      </c>
    </row>
    <row r="11" spans="1:9" s="216" customFormat="1" ht="68.25" customHeight="1" thickBot="1">
      <c r="A11" s="325">
        <v>2</v>
      </c>
      <c r="B11" s="326" t="s">
        <v>818</v>
      </c>
      <c r="C11" s="326" t="s">
        <v>821</v>
      </c>
      <c r="D11" s="326" t="s">
        <v>800</v>
      </c>
      <c r="E11" s="326" t="s">
        <v>825</v>
      </c>
      <c r="F11" s="326" t="s">
        <v>801</v>
      </c>
      <c r="G11" s="326" t="s">
        <v>802</v>
      </c>
    </row>
    <row r="12" spans="1:9" s="216" customFormat="1" ht="71.25" customHeight="1" thickBot="1">
      <c r="A12" s="325">
        <v>1</v>
      </c>
      <c r="B12" s="326" t="s">
        <v>803</v>
      </c>
      <c r="C12" s="326" t="s">
        <v>804</v>
      </c>
      <c r="D12" s="326" t="s">
        <v>822</v>
      </c>
      <c r="E12" s="326" t="s">
        <v>805</v>
      </c>
      <c r="F12" s="326" t="s">
        <v>806</v>
      </c>
      <c r="G12" s="326" t="s">
        <v>807</v>
      </c>
    </row>
    <row r="13" spans="1:9" s="265" customFormat="1" ht="60" customHeight="1" thickBot="1">
      <c r="A13" s="325">
        <v>0</v>
      </c>
      <c r="B13" s="326" t="s">
        <v>808</v>
      </c>
      <c r="C13" s="326" t="s">
        <v>809</v>
      </c>
      <c r="D13" s="326" t="s">
        <v>810</v>
      </c>
      <c r="E13" s="326" t="s">
        <v>811</v>
      </c>
      <c r="F13" s="326" t="s">
        <v>812</v>
      </c>
      <c r="G13" s="326" t="s">
        <v>826</v>
      </c>
    </row>
    <row r="14" spans="1:9" s="265" customFormat="1" ht="21" hidden="1" customHeight="1">
      <c r="A14" s="327"/>
      <c r="B14" s="328"/>
      <c r="C14" s="329"/>
      <c r="D14" s="329"/>
      <c r="E14" s="329"/>
      <c r="F14" s="329"/>
      <c r="G14" s="329"/>
    </row>
    <row r="15" spans="1:9" s="195" customFormat="1" ht="21.6" customHeight="1">
      <c r="A15" s="330" t="s">
        <v>345</v>
      </c>
      <c r="B15" s="331" t="s">
        <v>1399</v>
      </c>
      <c r="C15" s="332"/>
      <c r="D15" s="332"/>
      <c r="E15" s="332"/>
      <c r="F15" s="332"/>
      <c r="G15" s="332"/>
    </row>
    <row r="16" spans="1:9" s="195" customFormat="1" ht="24" customHeight="1">
      <c r="A16" s="333"/>
      <c r="B16" s="334" t="s">
        <v>1400</v>
      </c>
      <c r="C16" s="332"/>
      <c r="D16" s="332"/>
      <c r="E16" s="332"/>
      <c r="F16" s="332"/>
      <c r="G16" s="332"/>
    </row>
    <row r="17" spans="1:8" s="195" customFormat="1" ht="24" hidden="1" customHeight="1">
      <c r="A17" s="330" t="s">
        <v>345</v>
      </c>
      <c r="B17" s="334" t="s">
        <v>1102</v>
      </c>
      <c r="C17" s="332"/>
      <c r="D17" s="332"/>
      <c r="E17" s="332"/>
      <c r="F17" s="332"/>
      <c r="G17" s="332"/>
    </row>
    <row r="18" spans="1:8" s="335" customFormat="1" ht="19.2">
      <c r="B18" s="336" t="s">
        <v>1248</v>
      </c>
      <c r="C18" s="336"/>
      <c r="D18" s="336"/>
      <c r="E18" s="336"/>
      <c r="F18" s="336"/>
      <c r="G18" s="336"/>
      <c r="H18" s="337"/>
    </row>
    <row r="19" spans="1:8" s="335" customFormat="1" ht="19.2">
      <c r="B19" s="1638" t="s">
        <v>552</v>
      </c>
      <c r="C19" s="1638"/>
      <c r="D19" s="1638"/>
      <c r="E19" s="1638"/>
      <c r="F19" s="1638"/>
      <c r="G19" s="1638"/>
      <c r="H19" s="337"/>
    </row>
    <row r="20" spans="1:8" s="335" customFormat="1" ht="19.2">
      <c r="B20" s="1638" t="s">
        <v>553</v>
      </c>
      <c r="C20" s="1638"/>
      <c r="D20" s="1638"/>
      <c r="E20" s="1638"/>
      <c r="F20" s="1638"/>
      <c r="G20" s="1638"/>
      <c r="H20" s="337"/>
    </row>
    <row r="21" spans="1:8" s="219" customFormat="1">
      <c r="B21" s="1637" t="s">
        <v>61</v>
      </c>
      <c r="C21" s="1637"/>
      <c r="D21" s="1637"/>
      <c r="E21" s="1637"/>
      <c r="F21" s="1637"/>
      <c r="G21" s="1637"/>
    </row>
    <row r="22" spans="1:8" s="219" customFormat="1">
      <c r="B22" s="338" t="s">
        <v>60</v>
      </c>
    </row>
    <row r="23" spans="1:8" s="219" customFormat="1">
      <c r="B23" s="338" t="s">
        <v>1157</v>
      </c>
    </row>
    <row r="24" spans="1:8" s="219" customFormat="1">
      <c r="B24" s="338"/>
    </row>
    <row r="25" spans="1:8" s="340" customFormat="1" ht="28.95" hidden="1" customHeight="1">
      <c r="A25" s="339"/>
      <c r="B25" s="1639" t="s">
        <v>904</v>
      </c>
      <c r="C25" s="1639"/>
      <c r="D25" s="1639"/>
      <c r="E25" s="1639"/>
      <c r="F25" s="1639"/>
      <c r="G25" s="1639"/>
    </row>
    <row r="26" spans="1:8" s="340" customFormat="1" hidden="1">
      <c r="A26" s="341"/>
      <c r="B26" s="1636" t="s">
        <v>903</v>
      </c>
      <c r="C26" s="1636"/>
      <c r="D26" s="1636"/>
      <c r="E26" s="1636"/>
      <c r="F26" s="1636"/>
      <c r="G26" s="1636"/>
    </row>
  </sheetData>
  <mergeCells count="13">
    <mergeCell ref="A6:G6"/>
    <mergeCell ref="D8:D9"/>
    <mergeCell ref="E8:E9"/>
    <mergeCell ref="F8:F9"/>
    <mergeCell ref="G8:G9"/>
    <mergeCell ref="B8:B9"/>
    <mergeCell ref="A8:A9"/>
    <mergeCell ref="C8:C9"/>
    <mergeCell ref="B26:G26"/>
    <mergeCell ref="B21:G21"/>
    <mergeCell ref="B19:G19"/>
    <mergeCell ref="B20:G20"/>
    <mergeCell ref="B25:G25"/>
  </mergeCells>
  <phoneticPr fontId="5" type="noConversion"/>
  <pageMargins left="0.70866141732283472" right="0.47244094488188981" top="0.74803149606299213" bottom="0.74803149606299213" header="0.31496062992125984" footer="0.31496062992125984"/>
  <pageSetup paperSize="9" scale="94" firstPageNumber="15" fitToHeight="5" orientation="portrait" useFirstPageNumber="1" r:id="rId1"/>
  <headerFooter>
    <oddFooter>หน้าที่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J61"/>
  <sheetViews>
    <sheetView showGridLines="0" showWhiteSpace="0" view="pageBreakPreview" topLeftCell="A16" zoomScaleNormal="100" zoomScaleSheetLayoutView="100" workbookViewId="0">
      <selection activeCell="M12" sqref="M12"/>
    </sheetView>
  </sheetViews>
  <sheetFormatPr defaultColWidth="9" defaultRowHeight="23.4"/>
  <cols>
    <col min="1" max="1" width="3" style="216" customWidth="1"/>
    <col min="2" max="2" width="4.69921875" style="216" customWidth="1"/>
    <col min="3" max="9" width="9" style="216"/>
    <col min="10" max="10" width="11.69921875" style="216" customWidth="1"/>
    <col min="11" max="16384" width="9" style="216"/>
  </cols>
  <sheetData>
    <row r="1" spans="1:10" s="215" customFormat="1" ht="28.8">
      <c r="A1" s="263" t="s">
        <v>1249</v>
      </c>
      <c r="B1" s="263"/>
    </row>
    <row r="2" spans="1:10" ht="12.75" customHeight="1"/>
    <row r="3" spans="1:10">
      <c r="A3" s="264" t="s">
        <v>313</v>
      </c>
      <c r="B3" s="264"/>
      <c r="C3" s="287"/>
    </row>
    <row r="4" spans="1:10">
      <c r="C4" s="1645" t="s">
        <v>22</v>
      </c>
      <c r="D4" s="1645"/>
      <c r="E4" s="1645"/>
      <c r="F4" s="1645"/>
      <c r="G4" s="1645"/>
      <c r="H4" s="1645"/>
      <c r="I4" s="1645"/>
      <c r="J4" s="1645"/>
    </row>
    <row r="5" spans="1:10">
      <c r="A5" s="216" t="s">
        <v>23</v>
      </c>
    </row>
    <row r="6" spans="1:10" ht="24" thickBot="1">
      <c r="A6" s="216" t="s">
        <v>24</v>
      </c>
    </row>
    <row r="7" spans="1:10" ht="24" customHeight="1">
      <c r="A7" s="342"/>
      <c r="B7" s="1646" t="s">
        <v>746</v>
      </c>
      <c r="C7" s="1647"/>
      <c r="D7" s="1647"/>
      <c r="E7" s="1647"/>
      <c r="F7" s="1647"/>
      <c r="G7" s="1647"/>
      <c r="H7" s="1647"/>
      <c r="I7" s="1647"/>
      <c r="J7" s="1648"/>
    </row>
    <row r="8" spans="1:10" ht="24" customHeight="1">
      <c r="A8" s="342"/>
      <c r="B8" s="1649"/>
      <c r="C8" s="1650"/>
      <c r="D8" s="1651"/>
      <c r="E8" s="1650"/>
      <c r="F8" s="1650"/>
      <c r="G8" s="1650"/>
      <c r="H8" s="1650"/>
      <c r="I8" s="1650"/>
      <c r="J8" s="1652"/>
    </row>
    <row r="9" spans="1:10" ht="24" customHeight="1">
      <c r="A9" s="343"/>
      <c r="B9" s="1649"/>
      <c r="C9" s="1650"/>
      <c r="D9" s="1650"/>
      <c r="E9" s="1650"/>
      <c r="F9" s="1650"/>
      <c r="G9" s="1650"/>
      <c r="H9" s="1650"/>
      <c r="I9" s="1650"/>
      <c r="J9" s="1652"/>
    </row>
    <row r="10" spans="1:10" ht="24" customHeight="1">
      <c r="A10" s="343"/>
      <c r="B10" s="1649"/>
      <c r="C10" s="1650"/>
      <c r="D10" s="1650"/>
      <c r="E10" s="1650"/>
      <c r="F10" s="1650"/>
      <c r="G10" s="1650"/>
      <c r="H10" s="1650"/>
      <c r="I10" s="1650"/>
      <c r="J10" s="1652"/>
    </row>
    <row r="11" spans="1:10" ht="24" customHeight="1">
      <c r="A11" s="343"/>
      <c r="B11" s="1649"/>
      <c r="C11" s="1650"/>
      <c r="D11" s="1650"/>
      <c r="E11" s="1650"/>
      <c r="F11" s="1650"/>
      <c r="G11" s="1650"/>
      <c r="H11" s="1650"/>
      <c r="I11" s="1650"/>
      <c r="J11" s="1652"/>
    </row>
    <row r="12" spans="1:10" ht="24" customHeight="1">
      <c r="A12" s="343"/>
      <c r="B12" s="1649"/>
      <c r="C12" s="1650"/>
      <c r="D12" s="1650"/>
      <c r="E12" s="1650"/>
      <c r="F12" s="1650"/>
      <c r="G12" s="1650"/>
      <c r="H12" s="1650"/>
      <c r="I12" s="1650"/>
      <c r="J12" s="1652"/>
    </row>
    <row r="13" spans="1:10" ht="24" customHeight="1">
      <c r="A13" s="343"/>
      <c r="B13" s="1649"/>
      <c r="C13" s="1650"/>
      <c r="D13" s="1650"/>
      <c r="E13" s="1650"/>
      <c r="F13" s="1650"/>
      <c r="G13" s="1650"/>
      <c r="H13" s="1650"/>
      <c r="I13" s="1650"/>
      <c r="J13" s="1652"/>
    </row>
    <row r="14" spans="1:10" ht="24" customHeight="1">
      <c r="A14" s="343"/>
      <c r="B14" s="1649"/>
      <c r="C14" s="1650"/>
      <c r="D14" s="1650"/>
      <c r="E14" s="1650"/>
      <c r="F14" s="1650"/>
      <c r="G14" s="1650"/>
      <c r="H14" s="1650"/>
      <c r="I14" s="1650"/>
      <c r="J14" s="1652"/>
    </row>
    <row r="15" spans="1:10" ht="24" customHeight="1">
      <c r="A15" s="343"/>
      <c r="B15" s="1649"/>
      <c r="C15" s="1650"/>
      <c r="D15" s="1650"/>
      <c r="E15" s="1650"/>
      <c r="F15" s="1650"/>
      <c r="G15" s="1650"/>
      <c r="H15" s="1650"/>
      <c r="I15" s="1650"/>
      <c r="J15" s="1652"/>
    </row>
    <row r="16" spans="1:10" ht="24" customHeight="1">
      <c r="A16" s="343"/>
      <c r="B16" s="1649"/>
      <c r="C16" s="1650"/>
      <c r="D16" s="1650"/>
      <c r="E16" s="1650"/>
      <c r="F16" s="1650"/>
      <c r="G16" s="1650"/>
      <c r="H16" s="1650"/>
      <c r="I16" s="1650"/>
      <c r="J16" s="1652"/>
    </row>
    <row r="17" spans="1:10" ht="24" customHeight="1">
      <c r="A17" s="343"/>
      <c r="B17" s="1649"/>
      <c r="C17" s="1650"/>
      <c r="D17" s="1650"/>
      <c r="E17" s="1650"/>
      <c r="F17" s="1650"/>
      <c r="G17" s="1650"/>
      <c r="H17" s="1650"/>
      <c r="I17" s="1650"/>
      <c r="J17" s="1652"/>
    </row>
    <row r="18" spans="1:10" ht="24" customHeight="1">
      <c r="A18" s="343"/>
      <c r="B18" s="1649"/>
      <c r="C18" s="1650"/>
      <c r="D18" s="1650"/>
      <c r="E18" s="1650"/>
      <c r="F18" s="1650"/>
      <c r="G18" s="1650"/>
      <c r="H18" s="1650"/>
      <c r="I18" s="1650"/>
      <c r="J18" s="1652"/>
    </row>
    <row r="19" spans="1:10" ht="24" customHeight="1">
      <c r="A19" s="343"/>
      <c r="B19" s="1649"/>
      <c r="C19" s="1650"/>
      <c r="D19" s="1650"/>
      <c r="E19" s="1650"/>
      <c r="F19" s="1650"/>
      <c r="G19" s="1650"/>
      <c r="H19" s="1650"/>
      <c r="I19" s="1650"/>
      <c r="J19" s="1652"/>
    </row>
    <row r="20" spans="1:10" ht="24" customHeight="1">
      <c r="A20" s="343"/>
      <c r="B20" s="1649"/>
      <c r="C20" s="1650"/>
      <c r="D20" s="1650"/>
      <c r="E20" s="1650"/>
      <c r="F20" s="1650"/>
      <c r="G20" s="1650"/>
      <c r="H20" s="1650"/>
      <c r="I20" s="1650"/>
      <c r="J20" s="1652"/>
    </row>
    <row r="21" spans="1:10" ht="24.75" customHeight="1">
      <c r="A21" s="343"/>
      <c r="B21" s="1649"/>
      <c r="C21" s="1650"/>
      <c r="D21" s="1650"/>
      <c r="E21" s="1650"/>
      <c r="F21" s="1650"/>
      <c r="G21" s="1650"/>
      <c r="H21" s="1650"/>
      <c r="I21" s="1650"/>
      <c r="J21" s="1652"/>
    </row>
    <row r="22" spans="1:10" ht="24" customHeight="1">
      <c r="A22" s="343"/>
      <c r="B22" s="1649"/>
      <c r="C22" s="1650"/>
      <c r="D22" s="1650"/>
      <c r="E22" s="1650"/>
      <c r="F22" s="1650"/>
      <c r="G22" s="1650"/>
      <c r="H22" s="1650"/>
      <c r="I22" s="1650"/>
      <c r="J22" s="1652"/>
    </row>
    <row r="23" spans="1:10" ht="24" customHeight="1">
      <c r="A23" s="343"/>
      <c r="B23" s="1649"/>
      <c r="C23" s="1650"/>
      <c r="D23" s="1650"/>
      <c r="E23" s="1650"/>
      <c r="F23" s="1650"/>
      <c r="G23" s="1650"/>
      <c r="H23" s="1650"/>
      <c r="I23" s="1650"/>
      <c r="J23" s="1652"/>
    </row>
    <row r="24" spans="1:10" ht="24" customHeight="1">
      <c r="A24" s="343"/>
      <c r="B24" s="1649"/>
      <c r="C24" s="1650"/>
      <c r="D24" s="1650"/>
      <c r="E24" s="1650"/>
      <c r="F24" s="1650"/>
      <c r="G24" s="1650"/>
      <c r="H24" s="1650"/>
      <c r="I24" s="1650"/>
      <c r="J24" s="1652"/>
    </row>
    <row r="25" spans="1:10" ht="24" customHeight="1">
      <c r="A25" s="343"/>
      <c r="B25" s="1649"/>
      <c r="C25" s="1650"/>
      <c r="D25" s="1650"/>
      <c r="E25" s="1650"/>
      <c r="F25" s="1650"/>
      <c r="G25" s="1650"/>
      <c r="H25" s="1650"/>
      <c r="I25" s="1650"/>
      <c r="J25" s="1652"/>
    </row>
    <row r="26" spans="1:10" ht="24" customHeight="1">
      <c r="A26" s="343"/>
      <c r="B26" s="1649"/>
      <c r="C26" s="1650"/>
      <c r="D26" s="1650"/>
      <c r="E26" s="1650"/>
      <c r="F26" s="1650"/>
      <c r="G26" s="1650"/>
      <c r="H26" s="1650"/>
      <c r="I26" s="1650"/>
      <c r="J26" s="1652"/>
    </row>
    <row r="27" spans="1:10" ht="24" customHeight="1">
      <c r="A27" s="343"/>
      <c r="B27" s="1649"/>
      <c r="C27" s="1650"/>
      <c r="D27" s="1650"/>
      <c r="E27" s="1650"/>
      <c r="F27" s="1650"/>
      <c r="G27" s="1650"/>
      <c r="H27" s="1650"/>
      <c r="I27" s="1650"/>
      <c r="J27" s="1652"/>
    </row>
    <row r="28" spans="1:10" ht="24" customHeight="1" thickBot="1">
      <c r="A28" s="343"/>
      <c r="B28" s="1653"/>
      <c r="C28" s="1654"/>
      <c r="D28" s="1654"/>
      <c r="E28" s="1654"/>
      <c r="F28" s="1654"/>
      <c r="G28" s="1654"/>
      <c r="H28" s="1654"/>
      <c r="I28" s="1654"/>
      <c r="J28" s="1655"/>
    </row>
    <row r="29" spans="1:10" ht="24" customHeight="1">
      <c r="A29" s="344"/>
      <c r="B29" s="345" t="s">
        <v>1250</v>
      </c>
      <c r="C29" s="345"/>
      <c r="D29" s="345"/>
      <c r="E29" s="345"/>
      <c r="F29" s="345"/>
      <c r="G29" s="345"/>
      <c r="H29" s="345"/>
      <c r="I29" s="345"/>
      <c r="J29" s="345"/>
    </row>
    <row r="30" spans="1:10" ht="24" customHeight="1">
      <c r="A30" s="552"/>
      <c r="B30" s="1485"/>
      <c r="C30" s="1485"/>
      <c r="D30" s="1485"/>
      <c r="E30" s="1485"/>
      <c r="F30" s="1485"/>
      <c r="G30" s="1485"/>
      <c r="H30" s="1485"/>
      <c r="I30" s="1485"/>
      <c r="J30" s="1485"/>
    </row>
    <row r="31" spans="1:10" ht="24" hidden="1" customHeight="1">
      <c r="A31" s="344"/>
      <c r="B31" s="1485"/>
      <c r="C31" s="1485"/>
      <c r="D31" s="1485"/>
      <c r="E31" s="1485"/>
      <c r="F31" s="1485"/>
      <c r="G31" s="1485"/>
      <c r="H31" s="1485"/>
      <c r="I31" s="1485"/>
      <c r="J31" s="1485"/>
    </row>
    <row r="32" spans="1:10" ht="24" hidden="1" customHeight="1">
      <c r="A32" s="342"/>
      <c r="B32" s="1646" t="s">
        <v>746</v>
      </c>
      <c r="C32" s="1647"/>
      <c r="D32" s="1647"/>
      <c r="E32" s="1647"/>
      <c r="F32" s="1647"/>
      <c r="G32" s="1647"/>
      <c r="H32" s="1647"/>
      <c r="I32" s="1647"/>
      <c r="J32" s="1648"/>
    </row>
    <row r="33" spans="1:10" ht="24" hidden="1" customHeight="1">
      <c r="A33" s="343"/>
      <c r="B33" s="1649"/>
      <c r="C33" s="1650"/>
      <c r="D33" s="1650"/>
      <c r="E33" s="1650"/>
      <c r="F33" s="1650"/>
      <c r="G33" s="1650"/>
      <c r="H33" s="1650"/>
      <c r="I33" s="1650"/>
      <c r="J33" s="1652"/>
    </row>
    <row r="34" spans="1:10" ht="24" hidden="1" customHeight="1">
      <c r="A34" s="343"/>
      <c r="B34" s="1649"/>
      <c r="C34" s="1650"/>
      <c r="D34" s="1650"/>
      <c r="E34" s="1650"/>
      <c r="F34" s="1650"/>
      <c r="G34" s="1650"/>
      <c r="H34" s="1650"/>
      <c r="I34" s="1650"/>
      <c r="J34" s="1652"/>
    </row>
    <row r="35" spans="1:10" ht="24" hidden="1" customHeight="1">
      <c r="A35" s="343"/>
      <c r="B35" s="1649"/>
      <c r="C35" s="1650"/>
      <c r="D35" s="1650"/>
      <c r="E35" s="1650"/>
      <c r="F35" s="1650"/>
      <c r="G35" s="1650"/>
      <c r="H35" s="1650"/>
      <c r="I35" s="1650"/>
      <c r="J35" s="1652"/>
    </row>
    <row r="36" spans="1:10" ht="24" hidden="1" customHeight="1">
      <c r="A36" s="343"/>
      <c r="B36" s="1649"/>
      <c r="C36" s="1650"/>
      <c r="D36" s="1650"/>
      <c r="E36" s="1650"/>
      <c r="F36" s="1650"/>
      <c r="G36" s="1650"/>
      <c r="H36" s="1650"/>
      <c r="I36" s="1650"/>
      <c r="J36" s="1652"/>
    </row>
    <row r="37" spans="1:10" ht="24" hidden="1" customHeight="1">
      <c r="A37" s="343"/>
      <c r="B37" s="1649"/>
      <c r="C37" s="1650"/>
      <c r="D37" s="1650"/>
      <c r="E37" s="1650"/>
      <c r="F37" s="1650"/>
      <c r="G37" s="1650"/>
      <c r="H37" s="1650"/>
      <c r="I37" s="1650"/>
      <c r="J37" s="1652"/>
    </row>
    <row r="38" spans="1:10" ht="24" hidden="1" customHeight="1">
      <c r="A38" s="343"/>
      <c r="B38" s="1649"/>
      <c r="C38" s="1650"/>
      <c r="D38" s="1650"/>
      <c r="E38" s="1650"/>
      <c r="F38" s="1650"/>
      <c r="G38" s="1650"/>
      <c r="H38" s="1650"/>
      <c r="I38" s="1650"/>
      <c r="J38" s="1652"/>
    </row>
    <row r="39" spans="1:10" ht="24" hidden="1" customHeight="1">
      <c r="A39" s="343"/>
      <c r="B39" s="1649"/>
      <c r="C39" s="1650"/>
      <c r="D39" s="1650"/>
      <c r="E39" s="1650"/>
      <c r="F39" s="1650"/>
      <c r="G39" s="1650"/>
      <c r="H39" s="1650"/>
      <c r="I39" s="1650"/>
      <c r="J39" s="1652"/>
    </row>
    <row r="40" spans="1:10" ht="24" hidden="1" customHeight="1">
      <c r="A40" s="343"/>
      <c r="B40" s="1649"/>
      <c r="C40" s="1650"/>
      <c r="D40" s="1650"/>
      <c r="E40" s="1650"/>
      <c r="F40" s="1650"/>
      <c r="G40" s="1650"/>
      <c r="H40" s="1650"/>
      <c r="I40" s="1650"/>
      <c r="J40" s="1652"/>
    </row>
    <row r="41" spans="1:10" ht="24" hidden="1" customHeight="1">
      <c r="A41" s="343"/>
      <c r="B41" s="1649"/>
      <c r="C41" s="1650"/>
      <c r="D41" s="1650"/>
      <c r="E41" s="1650"/>
      <c r="F41" s="1650"/>
      <c r="G41" s="1650"/>
      <c r="H41" s="1650"/>
      <c r="I41" s="1650"/>
      <c r="J41" s="1652"/>
    </row>
    <row r="42" spans="1:10" ht="24" hidden="1" customHeight="1">
      <c r="A42" s="343"/>
      <c r="B42" s="1649"/>
      <c r="C42" s="1650"/>
      <c r="D42" s="1650"/>
      <c r="E42" s="1650"/>
      <c r="F42" s="1650"/>
      <c r="G42" s="1650"/>
      <c r="H42" s="1650"/>
      <c r="I42" s="1650"/>
      <c r="J42" s="1652"/>
    </row>
    <row r="43" spans="1:10" ht="24" hidden="1" customHeight="1">
      <c r="A43" s="343"/>
      <c r="B43" s="1649"/>
      <c r="C43" s="1650"/>
      <c r="D43" s="1650"/>
      <c r="E43" s="1650"/>
      <c r="F43" s="1650"/>
      <c r="G43" s="1650"/>
      <c r="H43" s="1650"/>
      <c r="I43" s="1650"/>
      <c r="J43" s="1652"/>
    </row>
    <row r="44" spans="1:10" ht="24" hidden="1" customHeight="1">
      <c r="A44" s="343"/>
      <c r="B44" s="1649"/>
      <c r="C44" s="1650"/>
      <c r="D44" s="1650"/>
      <c r="E44" s="1650"/>
      <c r="F44" s="1650"/>
      <c r="G44" s="1650"/>
      <c r="H44" s="1650"/>
      <c r="I44" s="1650"/>
      <c r="J44" s="1652"/>
    </row>
    <row r="45" spans="1:10" ht="24" hidden="1" customHeight="1">
      <c r="A45" s="343"/>
      <c r="B45" s="1649"/>
      <c r="C45" s="1650"/>
      <c r="D45" s="1650"/>
      <c r="E45" s="1650"/>
      <c r="F45" s="1650"/>
      <c r="G45" s="1650"/>
      <c r="H45" s="1650"/>
      <c r="I45" s="1650"/>
      <c r="J45" s="1652"/>
    </row>
    <row r="46" spans="1:10" ht="24.75" hidden="1" customHeight="1">
      <c r="A46" s="343"/>
      <c r="B46" s="1649"/>
      <c r="C46" s="1650"/>
      <c r="D46" s="1650"/>
      <c r="E46" s="1650"/>
      <c r="F46" s="1650"/>
      <c r="G46" s="1650"/>
      <c r="H46" s="1650"/>
      <c r="I46" s="1650"/>
      <c r="J46" s="1652"/>
    </row>
    <row r="47" spans="1:10" ht="24" hidden="1" customHeight="1">
      <c r="A47" s="343"/>
      <c r="B47" s="1649"/>
      <c r="C47" s="1650"/>
      <c r="D47" s="1650"/>
      <c r="E47" s="1650"/>
      <c r="F47" s="1650"/>
      <c r="G47" s="1650"/>
      <c r="H47" s="1650"/>
      <c r="I47" s="1650"/>
      <c r="J47" s="1652"/>
    </row>
    <row r="48" spans="1:10" ht="24" hidden="1" customHeight="1">
      <c r="A48" s="343"/>
      <c r="B48" s="1649"/>
      <c r="C48" s="1650"/>
      <c r="D48" s="1650"/>
      <c r="E48" s="1650"/>
      <c r="F48" s="1650"/>
      <c r="G48" s="1650"/>
      <c r="H48" s="1650"/>
      <c r="I48" s="1650"/>
      <c r="J48" s="1652"/>
    </row>
    <row r="49" spans="1:10" ht="24" hidden="1" customHeight="1">
      <c r="A49" s="343"/>
      <c r="B49" s="1649"/>
      <c r="C49" s="1650"/>
      <c r="D49" s="1650"/>
      <c r="E49" s="1650"/>
      <c r="F49" s="1650"/>
      <c r="G49" s="1650"/>
      <c r="H49" s="1650"/>
      <c r="I49" s="1650"/>
      <c r="J49" s="1652"/>
    </row>
    <row r="50" spans="1:10" ht="24" hidden="1" customHeight="1">
      <c r="A50" s="343"/>
      <c r="B50" s="1649"/>
      <c r="C50" s="1650"/>
      <c r="D50" s="1650"/>
      <c r="E50" s="1650"/>
      <c r="F50" s="1650"/>
      <c r="G50" s="1650"/>
      <c r="H50" s="1650"/>
      <c r="I50" s="1650"/>
      <c r="J50" s="1652"/>
    </row>
    <row r="51" spans="1:10" ht="24" hidden="1" customHeight="1">
      <c r="A51" s="343"/>
      <c r="B51" s="1649"/>
      <c r="C51" s="1650"/>
      <c r="D51" s="1650"/>
      <c r="E51" s="1650"/>
      <c r="F51" s="1650"/>
      <c r="G51" s="1650"/>
      <c r="H51" s="1650"/>
      <c r="I51" s="1650"/>
      <c r="J51" s="1652"/>
    </row>
    <row r="52" spans="1:10" ht="24" hidden="1" customHeight="1">
      <c r="A52" s="343"/>
      <c r="B52" s="1649"/>
      <c r="C52" s="1650"/>
      <c r="D52" s="1650"/>
      <c r="E52" s="1650"/>
      <c r="F52" s="1650"/>
      <c r="G52" s="1650"/>
      <c r="H52" s="1650"/>
      <c r="I52" s="1650"/>
      <c r="J52" s="1652"/>
    </row>
    <row r="53" spans="1:10" ht="24" hidden="1" customHeight="1">
      <c r="A53" s="343"/>
      <c r="B53" s="1649"/>
      <c r="C53" s="1650"/>
      <c r="D53" s="1650"/>
      <c r="E53" s="1650"/>
      <c r="F53" s="1650"/>
      <c r="G53" s="1650"/>
      <c r="H53" s="1650"/>
      <c r="I53" s="1650"/>
      <c r="J53" s="1652"/>
    </row>
    <row r="54" spans="1:10" ht="24" hidden="1" customHeight="1">
      <c r="A54" s="343"/>
      <c r="B54" s="1649"/>
      <c r="C54" s="1650"/>
      <c r="D54" s="1650"/>
      <c r="E54" s="1650"/>
      <c r="F54" s="1650"/>
      <c r="G54" s="1650"/>
      <c r="H54" s="1650"/>
      <c r="I54" s="1650"/>
      <c r="J54" s="1652"/>
    </row>
    <row r="55" spans="1:10" ht="24" hidden="1" customHeight="1">
      <c r="A55" s="343"/>
      <c r="B55" s="1649"/>
      <c r="C55" s="1650"/>
      <c r="D55" s="1650"/>
      <c r="E55" s="1650"/>
      <c r="F55" s="1650"/>
      <c r="G55" s="1650"/>
      <c r="H55" s="1650"/>
      <c r="I55" s="1650"/>
      <c r="J55" s="1652"/>
    </row>
    <row r="56" spans="1:10" ht="24" hidden="1" customHeight="1">
      <c r="A56" s="343"/>
      <c r="B56" s="1649"/>
      <c r="C56" s="1650"/>
      <c r="D56" s="1650"/>
      <c r="E56" s="1650"/>
      <c r="F56" s="1650"/>
      <c r="G56" s="1650"/>
      <c r="H56" s="1650"/>
      <c r="I56" s="1650"/>
      <c r="J56" s="1652"/>
    </row>
    <row r="57" spans="1:10" ht="24" hidden="1" customHeight="1">
      <c r="A57" s="343"/>
      <c r="B57" s="1649"/>
      <c r="C57" s="1650"/>
      <c r="D57" s="1650"/>
      <c r="E57" s="1650"/>
      <c r="F57" s="1650"/>
      <c r="G57" s="1650"/>
      <c r="H57" s="1650"/>
      <c r="I57" s="1650"/>
      <c r="J57" s="1652"/>
    </row>
    <row r="58" spans="1:10" ht="24" hidden="1" customHeight="1">
      <c r="A58" s="343"/>
      <c r="B58" s="1649"/>
      <c r="C58" s="1650"/>
      <c r="D58" s="1650"/>
      <c r="E58" s="1650"/>
      <c r="F58" s="1650"/>
      <c r="G58" s="1650"/>
      <c r="H58" s="1650"/>
      <c r="I58" s="1650"/>
      <c r="J58" s="1652"/>
    </row>
    <row r="59" spans="1:10" ht="24" hidden="1" customHeight="1" thickBot="1">
      <c r="A59" s="343"/>
      <c r="B59" s="1653"/>
      <c r="C59" s="1654"/>
      <c r="D59" s="1654"/>
      <c r="E59" s="1654"/>
      <c r="F59" s="1654"/>
      <c r="G59" s="1654"/>
      <c r="H59" s="1654"/>
      <c r="I59" s="1654"/>
      <c r="J59" s="1655"/>
    </row>
    <row r="60" spans="1:10" ht="26.25" hidden="1" customHeight="1">
      <c r="A60" s="344"/>
      <c r="B60" s="345" t="s">
        <v>1250</v>
      </c>
      <c r="C60" s="345"/>
      <c r="D60" s="345"/>
      <c r="E60" s="345"/>
      <c r="F60" s="345"/>
      <c r="G60" s="345"/>
      <c r="H60" s="345"/>
      <c r="I60" s="345"/>
      <c r="J60" s="345"/>
    </row>
    <row r="61" spans="1:10" s="292" customFormat="1" hidden="1">
      <c r="A61" s="346" t="s">
        <v>1251</v>
      </c>
      <c r="B61" s="235"/>
      <c r="C61" s="235"/>
      <c r="D61" s="235"/>
      <c r="E61" s="235"/>
      <c r="F61" s="235"/>
      <c r="G61" s="235"/>
    </row>
  </sheetData>
  <mergeCells count="3">
    <mergeCell ref="C4:J4"/>
    <mergeCell ref="B7:J28"/>
    <mergeCell ref="B32:J59"/>
  </mergeCells>
  <phoneticPr fontId="5" type="noConversion"/>
  <pageMargins left="0.78740157480314965" right="0.35433070866141736" top="0.78740157480314965" bottom="0.59055118110236227" header="0.31496062992125984" footer="0.31496062992125984"/>
  <pageSetup paperSize="9" firstPageNumber="16" fitToHeight="0" orientation="portrait" useFirstPageNumber="1" r:id="rId1"/>
  <headerFooter>
    <oddFooter>หน้าที่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theme="0" tint="-0.14999847407452621"/>
  </sheetPr>
  <dimension ref="A1:U111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5.6"/>
  <cols>
    <col min="1" max="1" width="9" style="20"/>
    <col min="2" max="2" width="8.5" style="20" customWidth="1"/>
    <col min="3" max="8" width="9" style="20"/>
    <col min="9" max="9" width="7.19921875" style="20" customWidth="1"/>
    <col min="10" max="10" width="10.5" style="20" customWidth="1"/>
    <col min="11" max="16384" width="9" style="20"/>
  </cols>
  <sheetData>
    <row r="1" spans="1:21" s="184" customFormat="1" ht="23.4">
      <c r="A1" s="347" t="s">
        <v>314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21" s="184" customFormat="1" ht="23.4">
      <c r="A2" s="235" t="s">
        <v>40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21" s="184" customFormat="1" ht="23.4">
      <c r="A3" s="235" t="s">
        <v>827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195"/>
      <c r="M3" s="195"/>
      <c r="N3" s="195"/>
      <c r="O3" s="195"/>
      <c r="P3" s="195"/>
      <c r="Q3" s="195"/>
      <c r="R3" s="195"/>
      <c r="S3" s="195"/>
      <c r="T3" s="195"/>
      <c r="U3" s="195"/>
    </row>
    <row r="4" spans="1:21" s="184" customFormat="1" ht="23.4">
      <c r="A4" s="348" t="s">
        <v>41</v>
      </c>
      <c r="B4" s="348"/>
      <c r="C4" s="235"/>
      <c r="D4" s="235"/>
      <c r="E4" s="235"/>
      <c r="F4" s="235"/>
      <c r="G4" s="235"/>
      <c r="H4" s="235"/>
      <c r="I4" s="235"/>
      <c r="J4" s="235"/>
      <c r="K4" s="235"/>
      <c r="L4" s="349"/>
      <c r="M4" s="171"/>
      <c r="N4" s="171"/>
      <c r="O4" s="171"/>
      <c r="P4" s="171"/>
      <c r="Q4" s="171"/>
      <c r="R4" s="171"/>
      <c r="S4" s="171"/>
      <c r="T4" s="171"/>
      <c r="U4" s="235"/>
    </row>
    <row r="5" spans="1:21" s="184" customFormat="1" ht="23.4">
      <c r="A5" s="235"/>
      <c r="B5" s="294" t="s">
        <v>786</v>
      </c>
      <c r="C5" s="170" t="s">
        <v>787</v>
      </c>
      <c r="D5" s="170"/>
      <c r="E5" s="170"/>
      <c r="F5" s="295"/>
      <c r="G5" s="296" t="s">
        <v>788</v>
      </c>
      <c r="H5" s="296"/>
      <c r="I5" s="296"/>
      <c r="J5" s="235"/>
      <c r="K5" s="297"/>
    </row>
    <row r="6" spans="1:21" s="184" customFormat="1" ht="23.4">
      <c r="A6" s="235"/>
      <c r="B6" s="294"/>
      <c r="C6" s="170" t="s">
        <v>1176</v>
      </c>
      <c r="D6" s="170"/>
      <c r="E6" s="170"/>
      <c r="F6" s="297"/>
      <c r="G6" s="170" t="s">
        <v>936</v>
      </c>
      <c r="H6" s="296"/>
      <c r="I6" s="296"/>
      <c r="J6" s="235"/>
      <c r="K6" s="297"/>
    </row>
    <row r="7" spans="1:21" s="184" customFormat="1" ht="23.4">
      <c r="A7" s="235"/>
      <c r="B7" s="294"/>
      <c r="C7" s="170" t="s">
        <v>937</v>
      </c>
      <c r="D7" s="170"/>
      <c r="E7" s="170"/>
      <c r="F7" s="297"/>
      <c r="G7" s="170" t="s">
        <v>937</v>
      </c>
      <c r="H7" s="296"/>
      <c r="I7" s="296"/>
      <c r="J7" s="235"/>
      <c r="K7" s="297"/>
    </row>
    <row r="8" spans="1:21" s="184" customFormat="1" ht="23.4">
      <c r="A8" s="235"/>
      <c r="B8" s="294"/>
      <c r="C8" s="170" t="s">
        <v>1163</v>
      </c>
      <c r="D8" s="170"/>
      <c r="E8" s="170"/>
      <c r="F8" s="297"/>
      <c r="G8" s="170" t="s">
        <v>938</v>
      </c>
      <c r="H8" s="296"/>
      <c r="I8" s="296"/>
      <c r="J8" s="235"/>
      <c r="K8" s="297"/>
    </row>
    <row r="9" spans="1:21" s="184" customFormat="1" ht="23.4">
      <c r="A9" s="235"/>
      <c r="B9" s="294"/>
      <c r="C9" s="170" t="s">
        <v>1164</v>
      </c>
      <c r="D9" s="170"/>
      <c r="E9" s="170"/>
      <c r="F9" s="297"/>
      <c r="G9" s="170" t="s">
        <v>939</v>
      </c>
      <c r="H9" s="296"/>
      <c r="I9" s="296"/>
      <c r="J9" s="235"/>
      <c r="K9" s="297"/>
    </row>
    <row r="10" spans="1:21" s="184" customFormat="1" ht="23.4">
      <c r="A10" s="235"/>
      <c r="B10" s="297"/>
      <c r="C10" s="170" t="s">
        <v>789</v>
      </c>
      <c r="D10" s="170"/>
      <c r="E10" s="170"/>
      <c r="F10" s="297"/>
      <c r="G10" s="296" t="s">
        <v>790</v>
      </c>
      <c r="H10" s="296"/>
      <c r="I10" s="296"/>
      <c r="J10" s="235"/>
      <c r="K10" s="297"/>
    </row>
    <row r="11" spans="1:21" s="184" customFormat="1" ht="23.4">
      <c r="A11" s="235"/>
      <c r="B11" s="297"/>
      <c r="C11" s="170" t="s">
        <v>791</v>
      </c>
      <c r="D11" s="170"/>
      <c r="E11" s="170"/>
      <c r="F11" s="235"/>
      <c r="G11" s="170" t="s">
        <v>792</v>
      </c>
      <c r="H11" s="296"/>
      <c r="I11" s="296"/>
      <c r="J11" s="296"/>
      <c r="K11" s="297"/>
    </row>
    <row r="12" spans="1:21" s="184" customFormat="1" ht="23.4">
      <c r="A12" s="235"/>
      <c r="B12" s="294" t="s">
        <v>793</v>
      </c>
      <c r="C12" s="296" t="s">
        <v>770</v>
      </c>
      <c r="D12" s="296"/>
      <c r="E12" s="296"/>
      <c r="F12" s="235"/>
      <c r="G12" s="296" t="s">
        <v>551</v>
      </c>
      <c r="H12" s="296"/>
      <c r="I12" s="296"/>
      <c r="J12" s="296"/>
      <c r="K12" s="297"/>
    </row>
    <row r="13" spans="1:21" s="184" customFormat="1" ht="23.4">
      <c r="A13" s="235"/>
      <c r="B13" s="294"/>
      <c r="C13" s="170" t="s">
        <v>1357</v>
      </c>
      <c r="D13" s="296"/>
      <c r="E13" s="296"/>
      <c r="F13" s="235"/>
      <c r="G13" s="170" t="s">
        <v>550</v>
      </c>
      <c r="H13" s="296"/>
      <c r="I13" s="296"/>
      <c r="J13" s="296"/>
      <c r="K13" s="297"/>
    </row>
    <row r="14" spans="1:21" s="184" customFormat="1" ht="23.4">
      <c r="A14" s="235"/>
      <c r="B14" s="294"/>
      <c r="C14" s="170" t="s">
        <v>794</v>
      </c>
      <c r="D14" s="296"/>
      <c r="E14" s="296"/>
      <c r="F14" s="235"/>
      <c r="G14" s="170" t="s">
        <v>554</v>
      </c>
      <c r="H14" s="170"/>
      <c r="I14" s="296"/>
      <c r="J14" s="296"/>
      <c r="K14" s="297"/>
    </row>
    <row r="15" spans="1:21" s="184" customFormat="1" ht="23.4">
      <c r="A15" s="235"/>
      <c r="B15" s="294"/>
      <c r="C15" s="296" t="s">
        <v>547</v>
      </c>
      <c r="D15" s="296"/>
      <c r="E15" s="296"/>
      <c r="F15" s="235"/>
      <c r="G15" s="297"/>
      <c r="H15" s="1635"/>
      <c r="I15" s="1635"/>
      <c r="J15" s="296"/>
      <c r="K15" s="297"/>
    </row>
    <row r="16" spans="1:21" s="184" customFormat="1" ht="20.399999999999999">
      <c r="A16" s="70"/>
      <c r="B16" s="1658"/>
      <c r="C16" s="1658"/>
      <c r="D16" s="1658"/>
      <c r="E16" s="1658"/>
      <c r="F16" s="1658"/>
      <c r="G16" s="1658"/>
      <c r="H16" s="1658"/>
      <c r="I16" s="1658"/>
      <c r="J16" s="1658"/>
      <c r="K16" s="350"/>
    </row>
    <row r="17" spans="1:21" s="184" customFormat="1" ht="23.4">
      <c r="A17" s="351" t="s">
        <v>1032</v>
      </c>
      <c r="B17" s="195"/>
      <c r="C17" s="195"/>
      <c r="D17" s="195"/>
      <c r="E17" s="195"/>
      <c r="F17" s="195"/>
      <c r="G17" s="195"/>
      <c r="H17" s="195"/>
      <c r="I17" s="195"/>
      <c r="J17" s="195"/>
      <c r="K17" s="195"/>
    </row>
    <row r="18" spans="1:21" s="184" customFormat="1" ht="23.4">
      <c r="A18" s="1657"/>
      <c r="B18" s="1657"/>
      <c r="C18" s="1657"/>
      <c r="D18" s="1657"/>
      <c r="E18" s="1657"/>
      <c r="F18" s="1657"/>
      <c r="G18" s="1657"/>
      <c r="H18" s="1657"/>
      <c r="I18" s="1657"/>
      <c r="J18" s="1657"/>
      <c r="K18" s="235"/>
      <c r="L18" s="195"/>
      <c r="M18" s="195"/>
      <c r="N18" s="195"/>
      <c r="O18" s="195"/>
      <c r="P18" s="195"/>
      <c r="Q18" s="195"/>
      <c r="R18" s="195"/>
      <c r="S18" s="195"/>
      <c r="T18" s="195"/>
      <c r="U18" s="195"/>
    </row>
    <row r="19" spans="1:21" s="235" customFormat="1" ht="24.75" customHeight="1">
      <c r="A19" s="171"/>
      <c r="B19" s="1659" t="s">
        <v>38</v>
      </c>
      <c r="C19" s="1660"/>
      <c r="D19" s="1660"/>
      <c r="E19" s="1660"/>
      <c r="F19" s="1660"/>
      <c r="G19" s="1660"/>
      <c r="H19" s="1660"/>
      <c r="I19" s="1661"/>
    </row>
    <row r="20" spans="1:21" s="235" customFormat="1" ht="24.75" customHeight="1">
      <c r="A20" s="171"/>
      <c r="B20" s="1662"/>
      <c r="C20" s="1621"/>
      <c r="D20" s="1621"/>
      <c r="E20" s="1621"/>
      <c r="F20" s="1621"/>
      <c r="G20" s="1621"/>
      <c r="H20" s="1621"/>
      <c r="I20" s="1663"/>
    </row>
    <row r="21" spans="1:21" s="235" customFormat="1" ht="23.4">
      <c r="A21" s="171"/>
      <c r="B21" s="1662"/>
      <c r="C21" s="1621"/>
      <c r="D21" s="1621"/>
      <c r="E21" s="1621"/>
      <c r="F21" s="1621"/>
      <c r="G21" s="1621"/>
      <c r="H21" s="1621"/>
      <c r="I21" s="1663"/>
    </row>
    <row r="22" spans="1:21" s="235" customFormat="1" ht="23.4">
      <c r="A22" s="171"/>
      <c r="B22" s="1662"/>
      <c r="C22" s="1621"/>
      <c r="D22" s="1621"/>
      <c r="E22" s="1621"/>
      <c r="F22" s="1621"/>
      <c r="G22" s="1621"/>
      <c r="H22" s="1621"/>
      <c r="I22" s="1663"/>
    </row>
    <row r="23" spans="1:21" s="235" customFormat="1" ht="23.4">
      <c r="A23" s="171"/>
      <c r="B23" s="1662"/>
      <c r="C23" s="1621"/>
      <c r="D23" s="1621"/>
      <c r="E23" s="1621"/>
      <c r="F23" s="1621"/>
      <c r="G23" s="1621"/>
      <c r="H23" s="1621"/>
      <c r="I23" s="1663"/>
    </row>
    <row r="24" spans="1:21" s="235" customFormat="1" ht="23.4">
      <c r="A24" s="171"/>
      <c r="B24" s="1662"/>
      <c r="C24" s="1621"/>
      <c r="D24" s="1621"/>
      <c r="E24" s="1621"/>
      <c r="F24" s="1621"/>
      <c r="G24" s="1621"/>
      <c r="H24" s="1621"/>
      <c r="I24" s="1663"/>
    </row>
    <row r="25" spans="1:21" s="235" customFormat="1" ht="24.75" customHeight="1">
      <c r="A25" s="171"/>
      <c r="B25" s="1662"/>
      <c r="C25" s="1621"/>
      <c r="D25" s="1621"/>
      <c r="E25" s="1621"/>
      <c r="F25" s="1621"/>
      <c r="G25" s="1621"/>
      <c r="H25" s="1621"/>
      <c r="I25" s="1663"/>
    </row>
    <row r="26" spans="1:21" s="235" customFormat="1" ht="24.75" customHeight="1">
      <c r="A26" s="171"/>
      <c r="B26" s="1662"/>
      <c r="C26" s="1621"/>
      <c r="D26" s="1621"/>
      <c r="E26" s="1621"/>
      <c r="F26" s="1621"/>
      <c r="G26" s="1621"/>
      <c r="H26" s="1621"/>
      <c r="I26" s="1663"/>
    </row>
    <row r="27" spans="1:21" s="235" customFormat="1" ht="24.75" customHeight="1">
      <c r="A27" s="171"/>
      <c r="B27" s="1662"/>
      <c r="C27" s="1621"/>
      <c r="D27" s="1621"/>
      <c r="E27" s="1621"/>
      <c r="F27" s="1621"/>
      <c r="G27" s="1621"/>
      <c r="H27" s="1621"/>
      <c r="I27" s="1663"/>
    </row>
    <row r="28" spans="1:21" s="235" customFormat="1" ht="24.75" customHeight="1">
      <c r="B28" s="1662"/>
      <c r="C28" s="1621"/>
      <c r="D28" s="1621"/>
      <c r="E28" s="1621"/>
      <c r="F28" s="1621"/>
      <c r="G28" s="1621"/>
      <c r="H28" s="1621"/>
      <c r="I28" s="1663"/>
    </row>
    <row r="29" spans="1:21" s="235" customFormat="1" ht="24.75" customHeight="1">
      <c r="A29" s="171"/>
      <c r="B29" s="1662"/>
      <c r="C29" s="1621"/>
      <c r="D29" s="1621"/>
      <c r="E29" s="1621"/>
      <c r="F29" s="1621"/>
      <c r="G29" s="1621"/>
      <c r="H29" s="1621"/>
      <c r="I29" s="1663"/>
    </row>
    <row r="30" spans="1:21" s="235" customFormat="1" ht="24.75" customHeight="1">
      <c r="A30" s="171"/>
      <c r="B30" s="1662"/>
      <c r="C30" s="1621"/>
      <c r="D30" s="1621"/>
      <c r="E30" s="1621"/>
      <c r="F30" s="1621"/>
      <c r="G30" s="1621"/>
      <c r="H30" s="1621"/>
      <c r="I30" s="1663"/>
    </row>
    <row r="31" spans="1:21" s="235" customFormat="1" ht="24.75" customHeight="1">
      <c r="A31" s="195"/>
      <c r="B31" s="1664"/>
      <c r="C31" s="1665"/>
      <c r="D31" s="1665"/>
      <c r="E31" s="1665"/>
      <c r="F31" s="1665"/>
      <c r="G31" s="1665"/>
      <c r="H31" s="1665"/>
      <c r="I31" s="1666"/>
    </row>
    <row r="32" spans="1:21" s="235" customFormat="1" ht="24.75" customHeight="1">
      <c r="A32" s="1631" t="s">
        <v>126</v>
      </c>
      <c r="B32" s="1631"/>
      <c r="C32" s="1631"/>
      <c r="D32" s="1631"/>
      <c r="E32" s="1631"/>
      <c r="F32" s="1631"/>
      <c r="G32" s="1631"/>
      <c r="H32" s="1631"/>
      <c r="I32" s="1631"/>
      <c r="J32" s="1631"/>
    </row>
    <row r="33" spans="1:9" s="235" customFormat="1" ht="24.75" customHeight="1">
      <c r="A33" s="304"/>
      <c r="B33" s="304"/>
      <c r="C33" s="304"/>
      <c r="D33" s="304"/>
      <c r="E33" s="304"/>
      <c r="F33" s="304"/>
      <c r="G33" s="304"/>
      <c r="H33" s="304"/>
      <c r="I33" s="304"/>
    </row>
    <row r="34" spans="1:9" s="216" customFormat="1" ht="25.2" customHeight="1">
      <c r="A34" s="265"/>
      <c r="B34" s="1622" t="s">
        <v>38</v>
      </c>
      <c r="C34" s="1623"/>
      <c r="D34" s="1623"/>
      <c r="E34" s="1623"/>
      <c r="F34" s="1623"/>
      <c r="G34" s="1623"/>
      <c r="H34" s="1623"/>
      <c r="I34" s="1624"/>
    </row>
    <row r="35" spans="1:9" s="216" customFormat="1" ht="25.2" customHeight="1">
      <c r="A35" s="265"/>
      <c r="B35" s="1625"/>
      <c r="C35" s="1617"/>
      <c r="D35" s="1617"/>
      <c r="E35" s="1617"/>
      <c r="F35" s="1617"/>
      <c r="G35" s="1617"/>
      <c r="H35" s="1617"/>
      <c r="I35" s="1626"/>
    </row>
    <row r="36" spans="1:9" s="216" customFormat="1" ht="25.2" customHeight="1">
      <c r="A36" s="265"/>
      <c r="B36" s="1625"/>
      <c r="C36" s="1617"/>
      <c r="D36" s="1617"/>
      <c r="E36" s="1617"/>
      <c r="F36" s="1617"/>
      <c r="G36" s="1617"/>
      <c r="H36" s="1617"/>
      <c r="I36" s="1626"/>
    </row>
    <row r="37" spans="1:9" s="216" customFormat="1" ht="25.2" customHeight="1">
      <c r="A37" s="265"/>
      <c r="B37" s="1625"/>
      <c r="C37" s="1617"/>
      <c r="D37" s="1617"/>
      <c r="E37" s="1617"/>
      <c r="F37" s="1617"/>
      <c r="G37" s="1617"/>
      <c r="H37" s="1617"/>
      <c r="I37" s="1626"/>
    </row>
    <row r="38" spans="1:9" s="216" customFormat="1" ht="25.2" customHeight="1">
      <c r="A38" s="265"/>
      <c r="B38" s="1625"/>
      <c r="C38" s="1617"/>
      <c r="D38" s="1617"/>
      <c r="E38" s="1617"/>
      <c r="F38" s="1617"/>
      <c r="G38" s="1617"/>
      <c r="H38" s="1617"/>
      <c r="I38" s="1626"/>
    </row>
    <row r="39" spans="1:9" s="216" customFormat="1" ht="25.2" customHeight="1">
      <c r="A39" s="265"/>
      <c r="B39" s="1625"/>
      <c r="C39" s="1617"/>
      <c r="D39" s="1617"/>
      <c r="E39" s="1617"/>
      <c r="F39" s="1617"/>
      <c r="G39" s="1617"/>
      <c r="H39" s="1617"/>
      <c r="I39" s="1626"/>
    </row>
    <row r="40" spans="1:9" s="216" customFormat="1" ht="25.2" customHeight="1">
      <c r="A40" s="265"/>
      <c r="B40" s="1625"/>
      <c r="C40" s="1617"/>
      <c r="D40" s="1617"/>
      <c r="E40" s="1617"/>
      <c r="F40" s="1617"/>
      <c r="G40" s="1617"/>
      <c r="H40" s="1617"/>
      <c r="I40" s="1626"/>
    </row>
    <row r="41" spans="1:9" s="216" customFormat="1" ht="25.2" customHeight="1">
      <c r="A41" s="265"/>
      <c r="B41" s="1625"/>
      <c r="C41" s="1617"/>
      <c r="D41" s="1617"/>
      <c r="E41" s="1617"/>
      <c r="F41" s="1617"/>
      <c r="G41" s="1617"/>
      <c r="H41" s="1617"/>
      <c r="I41" s="1626"/>
    </row>
    <row r="42" spans="1:9" s="216" customFormat="1" ht="25.2" customHeight="1">
      <c r="A42" s="265"/>
      <c r="B42" s="1625"/>
      <c r="C42" s="1617"/>
      <c r="D42" s="1617"/>
      <c r="E42" s="1617"/>
      <c r="F42" s="1617"/>
      <c r="G42" s="1617"/>
      <c r="H42" s="1617"/>
      <c r="I42" s="1626"/>
    </row>
    <row r="43" spans="1:9" s="216" customFormat="1" ht="25.2" customHeight="1">
      <c r="A43" s="265"/>
      <c r="B43" s="1625"/>
      <c r="C43" s="1617"/>
      <c r="D43" s="1617"/>
      <c r="E43" s="1617"/>
      <c r="F43" s="1617"/>
      <c r="G43" s="1617"/>
      <c r="H43" s="1617"/>
      <c r="I43" s="1626"/>
    </row>
    <row r="44" spans="1:9" s="216" customFormat="1" ht="25.2" customHeight="1">
      <c r="A44" s="265"/>
      <c r="B44" s="1625"/>
      <c r="C44" s="1617"/>
      <c r="D44" s="1617"/>
      <c r="E44" s="1617"/>
      <c r="F44" s="1617"/>
      <c r="G44" s="1617"/>
      <c r="H44" s="1617"/>
      <c r="I44" s="1626"/>
    </row>
    <row r="45" spans="1:9" s="216" customFormat="1" ht="25.2" customHeight="1">
      <c r="A45" s="265"/>
      <c r="B45" s="1625"/>
      <c r="C45" s="1617"/>
      <c r="D45" s="1617"/>
      <c r="E45" s="1617"/>
      <c r="F45" s="1617"/>
      <c r="G45" s="1617"/>
      <c r="H45" s="1617"/>
      <c r="I45" s="1626"/>
    </row>
    <row r="46" spans="1:9" s="216" customFormat="1" ht="25.2" customHeight="1">
      <c r="A46" s="265"/>
      <c r="B46" s="1627"/>
      <c r="C46" s="1628"/>
      <c r="D46" s="1628"/>
      <c r="E46" s="1628"/>
      <c r="F46" s="1628"/>
      <c r="G46" s="1628"/>
      <c r="H46" s="1628"/>
      <c r="I46" s="1629"/>
    </row>
    <row r="47" spans="1:9" s="235" customFormat="1" ht="24.75" customHeight="1">
      <c r="A47" s="1631" t="s">
        <v>1024</v>
      </c>
      <c r="B47" s="1631"/>
      <c r="C47" s="1631"/>
      <c r="D47" s="1631"/>
      <c r="E47" s="1631"/>
      <c r="F47" s="1631"/>
      <c r="G47" s="1631"/>
      <c r="H47" s="1631"/>
      <c r="I47" s="1631"/>
    </row>
    <row r="48" spans="1:9" s="235" customFormat="1" ht="24.75" customHeight="1">
      <c r="A48" s="304"/>
      <c r="B48" s="304"/>
      <c r="C48" s="304"/>
      <c r="D48" s="304"/>
      <c r="E48" s="304"/>
      <c r="F48" s="304"/>
      <c r="G48" s="304"/>
      <c r="H48" s="304"/>
      <c r="I48" s="304"/>
    </row>
    <row r="49" spans="1:10" s="216" customFormat="1" ht="25.2" customHeight="1">
      <c r="A49" s="265"/>
      <c r="B49" s="1622" t="s">
        <v>38</v>
      </c>
      <c r="C49" s="1623"/>
      <c r="D49" s="1623"/>
      <c r="E49" s="1623"/>
      <c r="F49" s="1623"/>
      <c r="G49" s="1623"/>
      <c r="H49" s="1623"/>
      <c r="I49" s="1624"/>
    </row>
    <row r="50" spans="1:10" s="216" customFormat="1" ht="25.2" customHeight="1">
      <c r="A50" s="265"/>
      <c r="B50" s="1625"/>
      <c r="C50" s="1617"/>
      <c r="D50" s="1617"/>
      <c r="E50" s="1617"/>
      <c r="F50" s="1617"/>
      <c r="G50" s="1617"/>
      <c r="H50" s="1617"/>
      <c r="I50" s="1626"/>
    </row>
    <row r="51" spans="1:10" s="216" customFormat="1" ht="25.2" customHeight="1">
      <c r="A51" s="265"/>
      <c r="B51" s="1625"/>
      <c r="C51" s="1617"/>
      <c r="D51" s="1617"/>
      <c r="E51" s="1617"/>
      <c r="F51" s="1617"/>
      <c r="G51" s="1617"/>
      <c r="H51" s="1617"/>
      <c r="I51" s="1626"/>
    </row>
    <row r="52" spans="1:10" s="216" customFormat="1" ht="25.2" customHeight="1">
      <c r="A52" s="265"/>
      <c r="B52" s="1625"/>
      <c r="C52" s="1617"/>
      <c r="D52" s="1617"/>
      <c r="E52" s="1617"/>
      <c r="F52" s="1617"/>
      <c r="G52" s="1617"/>
      <c r="H52" s="1617"/>
      <c r="I52" s="1626"/>
    </row>
    <row r="53" spans="1:10" s="216" customFormat="1" ht="25.2" customHeight="1">
      <c r="A53" s="265"/>
      <c r="B53" s="1625"/>
      <c r="C53" s="1617"/>
      <c r="D53" s="1617"/>
      <c r="E53" s="1617"/>
      <c r="F53" s="1617"/>
      <c r="G53" s="1617"/>
      <c r="H53" s="1617"/>
      <c r="I53" s="1626"/>
    </row>
    <row r="54" spans="1:10" s="216" customFormat="1" ht="25.2" customHeight="1">
      <c r="A54" s="265"/>
      <c r="B54" s="1625"/>
      <c r="C54" s="1617"/>
      <c r="D54" s="1617"/>
      <c r="E54" s="1617"/>
      <c r="F54" s="1617"/>
      <c r="G54" s="1617"/>
      <c r="H54" s="1617"/>
      <c r="I54" s="1626"/>
    </row>
    <row r="55" spans="1:10" s="216" customFormat="1" ht="25.2" customHeight="1">
      <c r="A55" s="265"/>
      <c r="B55" s="1625"/>
      <c r="C55" s="1617"/>
      <c r="D55" s="1617"/>
      <c r="E55" s="1617"/>
      <c r="F55" s="1617"/>
      <c r="G55" s="1617"/>
      <c r="H55" s="1617"/>
      <c r="I55" s="1626"/>
    </row>
    <row r="56" spans="1:10" s="216" customFormat="1" ht="25.2" customHeight="1">
      <c r="A56" s="265"/>
      <c r="B56" s="1625"/>
      <c r="C56" s="1617"/>
      <c r="D56" s="1617"/>
      <c r="E56" s="1617"/>
      <c r="F56" s="1617"/>
      <c r="G56" s="1617"/>
      <c r="H56" s="1617"/>
      <c r="I56" s="1626"/>
    </row>
    <row r="57" spans="1:10" s="216" customFormat="1" ht="25.2" customHeight="1">
      <c r="A57" s="265"/>
      <c r="B57" s="1625"/>
      <c r="C57" s="1617"/>
      <c r="D57" s="1617"/>
      <c r="E57" s="1617"/>
      <c r="F57" s="1617"/>
      <c r="G57" s="1617"/>
      <c r="H57" s="1617"/>
      <c r="I57" s="1626"/>
    </row>
    <row r="58" spans="1:10" s="216" customFormat="1" ht="25.2" customHeight="1">
      <c r="A58" s="265"/>
      <c r="B58" s="1625"/>
      <c r="C58" s="1617"/>
      <c r="D58" s="1617"/>
      <c r="E58" s="1617"/>
      <c r="F58" s="1617"/>
      <c r="G58" s="1617"/>
      <c r="H58" s="1617"/>
      <c r="I58" s="1626"/>
    </row>
    <row r="59" spans="1:10" s="216" customFormat="1" ht="25.2" customHeight="1">
      <c r="A59" s="265"/>
      <c r="B59" s="1625"/>
      <c r="C59" s="1617"/>
      <c r="D59" s="1617"/>
      <c r="E59" s="1617"/>
      <c r="F59" s="1617"/>
      <c r="G59" s="1617"/>
      <c r="H59" s="1617"/>
      <c r="I59" s="1626"/>
    </row>
    <row r="60" spans="1:10" s="216" customFormat="1" ht="25.2" customHeight="1">
      <c r="A60" s="265"/>
      <c r="B60" s="1625"/>
      <c r="C60" s="1617"/>
      <c r="D60" s="1617"/>
      <c r="E60" s="1617"/>
      <c r="F60" s="1617"/>
      <c r="G60" s="1617"/>
      <c r="H60" s="1617"/>
      <c r="I60" s="1626"/>
    </row>
    <row r="61" spans="1:10" s="216" customFormat="1" ht="25.2" customHeight="1">
      <c r="A61" s="265"/>
      <c r="B61" s="1627"/>
      <c r="C61" s="1628"/>
      <c r="D61" s="1628"/>
      <c r="E61" s="1628"/>
      <c r="F61" s="1628"/>
      <c r="G61" s="1628"/>
      <c r="H61" s="1628"/>
      <c r="I61" s="1629"/>
    </row>
    <row r="62" spans="1:10" s="235" customFormat="1" ht="24.75" customHeight="1">
      <c r="A62" s="1657" t="s">
        <v>1025</v>
      </c>
      <c r="B62" s="1657"/>
      <c r="C62" s="1657"/>
      <c r="D62" s="1657"/>
      <c r="E62" s="1657"/>
      <c r="F62" s="1657"/>
      <c r="G62" s="1657"/>
      <c r="H62" s="1657"/>
      <c r="I62" s="1657"/>
      <c r="J62" s="1657"/>
    </row>
    <row r="63" spans="1:10" s="235" customFormat="1" ht="24.75" customHeight="1">
      <c r="A63" s="201"/>
      <c r="B63" s="201"/>
      <c r="C63" s="201"/>
      <c r="D63" s="201"/>
      <c r="E63" s="201"/>
      <c r="F63" s="201"/>
      <c r="G63" s="201"/>
      <c r="H63" s="201"/>
      <c r="I63" s="201"/>
    </row>
    <row r="64" spans="1:10" s="235" customFormat="1" ht="24.75" customHeight="1">
      <c r="A64" s="201"/>
      <c r="B64" s="201"/>
      <c r="C64" s="201"/>
      <c r="D64" s="201"/>
      <c r="E64" s="201"/>
      <c r="F64" s="201"/>
      <c r="G64" s="201"/>
      <c r="H64" s="201"/>
      <c r="I64" s="201"/>
    </row>
    <row r="65" spans="1:9" s="235" customFormat="1" ht="24.75" customHeight="1">
      <c r="A65" s="171"/>
      <c r="B65" s="1659" t="s">
        <v>38</v>
      </c>
      <c r="C65" s="1660"/>
      <c r="D65" s="1660"/>
      <c r="E65" s="1660"/>
      <c r="F65" s="1660"/>
      <c r="G65" s="1660"/>
      <c r="H65" s="1660"/>
      <c r="I65" s="1661"/>
    </row>
    <row r="66" spans="1:9" s="235" customFormat="1" ht="24.75" customHeight="1">
      <c r="A66" s="171"/>
      <c r="B66" s="1662"/>
      <c r="C66" s="1621"/>
      <c r="D66" s="1621"/>
      <c r="E66" s="1621"/>
      <c r="F66" s="1621"/>
      <c r="G66" s="1621"/>
      <c r="H66" s="1621"/>
      <c r="I66" s="1663"/>
    </row>
    <row r="67" spans="1:9" s="235" customFormat="1" ht="24.75" customHeight="1">
      <c r="A67" s="171"/>
      <c r="B67" s="1662"/>
      <c r="C67" s="1621"/>
      <c r="D67" s="1621"/>
      <c r="E67" s="1621"/>
      <c r="F67" s="1621"/>
      <c r="G67" s="1621"/>
      <c r="H67" s="1621"/>
      <c r="I67" s="1663"/>
    </row>
    <row r="68" spans="1:9" s="235" customFormat="1" ht="24.75" customHeight="1">
      <c r="A68" s="171"/>
      <c r="B68" s="1662"/>
      <c r="C68" s="1621"/>
      <c r="D68" s="1621"/>
      <c r="E68" s="1621"/>
      <c r="F68" s="1621"/>
      <c r="G68" s="1621"/>
      <c r="H68" s="1621"/>
      <c r="I68" s="1663"/>
    </row>
    <row r="69" spans="1:9" s="235" customFormat="1" ht="24.75" customHeight="1">
      <c r="A69" s="171"/>
      <c r="B69" s="1662"/>
      <c r="C69" s="1621"/>
      <c r="D69" s="1621"/>
      <c r="E69" s="1621"/>
      <c r="F69" s="1621"/>
      <c r="G69" s="1621"/>
      <c r="H69" s="1621"/>
      <c r="I69" s="1663"/>
    </row>
    <row r="70" spans="1:9" s="235" customFormat="1" ht="24.75" customHeight="1">
      <c r="A70" s="171"/>
      <c r="B70" s="1662"/>
      <c r="C70" s="1621"/>
      <c r="D70" s="1621"/>
      <c r="E70" s="1621"/>
      <c r="F70" s="1621"/>
      <c r="G70" s="1621"/>
      <c r="H70" s="1621"/>
      <c r="I70" s="1663"/>
    </row>
    <row r="71" spans="1:9" s="235" customFormat="1" ht="24.75" customHeight="1">
      <c r="A71" s="171"/>
      <c r="B71" s="1662"/>
      <c r="C71" s="1621"/>
      <c r="D71" s="1621"/>
      <c r="E71" s="1621"/>
      <c r="F71" s="1621"/>
      <c r="G71" s="1621"/>
      <c r="H71" s="1621"/>
      <c r="I71" s="1663"/>
    </row>
    <row r="72" spans="1:9" s="235" customFormat="1" ht="24.75" customHeight="1">
      <c r="A72" s="171"/>
      <c r="B72" s="1662"/>
      <c r="C72" s="1621"/>
      <c r="D72" s="1621"/>
      <c r="E72" s="1621"/>
      <c r="F72" s="1621"/>
      <c r="G72" s="1621"/>
      <c r="H72" s="1621"/>
      <c r="I72" s="1663"/>
    </row>
    <row r="73" spans="1:9" s="235" customFormat="1" ht="24.75" customHeight="1">
      <c r="A73" s="171"/>
      <c r="B73" s="1662"/>
      <c r="C73" s="1621"/>
      <c r="D73" s="1621"/>
      <c r="E73" s="1621"/>
      <c r="F73" s="1621"/>
      <c r="G73" s="1621"/>
      <c r="H73" s="1621"/>
      <c r="I73" s="1663"/>
    </row>
    <row r="74" spans="1:9" s="235" customFormat="1" ht="24.75" customHeight="1">
      <c r="A74" s="171"/>
      <c r="B74" s="1662"/>
      <c r="C74" s="1621"/>
      <c r="D74" s="1621"/>
      <c r="E74" s="1621"/>
      <c r="F74" s="1621"/>
      <c r="G74" s="1621"/>
      <c r="H74" s="1621"/>
      <c r="I74" s="1663"/>
    </row>
    <row r="75" spans="1:9" s="235" customFormat="1" ht="24.75" customHeight="1">
      <c r="A75" s="171"/>
      <c r="B75" s="1662"/>
      <c r="C75" s="1621"/>
      <c r="D75" s="1621"/>
      <c r="E75" s="1621"/>
      <c r="F75" s="1621"/>
      <c r="G75" s="1621"/>
      <c r="H75" s="1621"/>
      <c r="I75" s="1663"/>
    </row>
    <row r="76" spans="1:9" s="235" customFormat="1" ht="24.75" customHeight="1">
      <c r="A76" s="171"/>
      <c r="B76" s="1662"/>
      <c r="C76" s="1621"/>
      <c r="D76" s="1621"/>
      <c r="E76" s="1621"/>
      <c r="F76" s="1621"/>
      <c r="G76" s="1621"/>
      <c r="H76" s="1621"/>
      <c r="I76" s="1663"/>
    </row>
    <row r="77" spans="1:9" s="235" customFormat="1" ht="24.75" customHeight="1">
      <c r="A77" s="171"/>
      <c r="B77" s="1664"/>
      <c r="C77" s="1665"/>
      <c r="D77" s="1665"/>
      <c r="E77" s="1665"/>
      <c r="F77" s="1665"/>
      <c r="G77" s="1665"/>
      <c r="H77" s="1665"/>
      <c r="I77" s="1666"/>
    </row>
    <row r="78" spans="1:9" s="235" customFormat="1" ht="24.75" customHeight="1">
      <c r="A78" s="1657" t="s">
        <v>1026</v>
      </c>
      <c r="B78" s="1657"/>
      <c r="C78" s="1657"/>
      <c r="D78" s="1657"/>
      <c r="E78" s="1657"/>
      <c r="F78" s="1657"/>
      <c r="G78" s="1657"/>
      <c r="H78" s="1657"/>
      <c r="I78" s="1657"/>
    </row>
    <row r="79" spans="1:9" s="184" customFormat="1" ht="24.75" hidden="1" customHeight="1"/>
    <row r="80" spans="1:9" s="184" customFormat="1" ht="24.75" hidden="1" customHeight="1"/>
    <row r="81" spans="1:9" s="184" customFormat="1" ht="24.75" hidden="1" customHeight="1"/>
    <row r="82" spans="1:9" s="235" customFormat="1" ht="24.75" hidden="1" customHeight="1">
      <c r="A82" s="171"/>
      <c r="B82" s="1659" t="s">
        <v>38</v>
      </c>
      <c r="C82" s="1660"/>
      <c r="D82" s="1660"/>
      <c r="E82" s="1660"/>
      <c r="F82" s="1660"/>
      <c r="G82" s="1660"/>
      <c r="H82" s="1660"/>
      <c r="I82" s="1661"/>
    </row>
    <row r="83" spans="1:9" s="235" customFormat="1" ht="24.75" hidden="1" customHeight="1">
      <c r="A83" s="171"/>
      <c r="B83" s="1662"/>
      <c r="C83" s="1621"/>
      <c r="D83" s="1621"/>
      <c r="E83" s="1621"/>
      <c r="F83" s="1621"/>
      <c r="G83" s="1621"/>
      <c r="H83" s="1621"/>
      <c r="I83" s="1663"/>
    </row>
    <row r="84" spans="1:9" s="235" customFormat="1" ht="24.75" hidden="1" customHeight="1">
      <c r="A84" s="171"/>
      <c r="B84" s="1662"/>
      <c r="C84" s="1621"/>
      <c r="D84" s="1621"/>
      <c r="E84" s="1621"/>
      <c r="F84" s="1621"/>
      <c r="G84" s="1621"/>
      <c r="H84" s="1621"/>
      <c r="I84" s="1663"/>
    </row>
    <row r="85" spans="1:9" s="235" customFormat="1" ht="24.75" hidden="1" customHeight="1">
      <c r="A85" s="171"/>
      <c r="B85" s="1662"/>
      <c r="C85" s="1621"/>
      <c r="D85" s="1621"/>
      <c r="E85" s="1621"/>
      <c r="F85" s="1621"/>
      <c r="G85" s="1621"/>
      <c r="H85" s="1621"/>
      <c r="I85" s="1663"/>
    </row>
    <row r="86" spans="1:9" s="235" customFormat="1" ht="24.75" hidden="1" customHeight="1">
      <c r="A86" s="171"/>
      <c r="B86" s="1662"/>
      <c r="C86" s="1621"/>
      <c r="D86" s="1621"/>
      <c r="E86" s="1621"/>
      <c r="F86" s="1621"/>
      <c r="G86" s="1621"/>
      <c r="H86" s="1621"/>
      <c r="I86" s="1663"/>
    </row>
    <row r="87" spans="1:9" s="235" customFormat="1" ht="24.75" hidden="1" customHeight="1">
      <c r="A87" s="171"/>
      <c r="B87" s="1662"/>
      <c r="C87" s="1621"/>
      <c r="D87" s="1621"/>
      <c r="E87" s="1621"/>
      <c r="F87" s="1621"/>
      <c r="G87" s="1621"/>
      <c r="H87" s="1621"/>
      <c r="I87" s="1663"/>
    </row>
    <row r="88" spans="1:9" s="235" customFormat="1" ht="24.75" hidden="1" customHeight="1">
      <c r="A88" s="171"/>
      <c r="B88" s="1662"/>
      <c r="C88" s="1621"/>
      <c r="D88" s="1621"/>
      <c r="E88" s="1621"/>
      <c r="F88" s="1621"/>
      <c r="G88" s="1621"/>
      <c r="H88" s="1621"/>
      <c r="I88" s="1663"/>
    </row>
    <row r="89" spans="1:9" s="235" customFormat="1" ht="24.75" hidden="1" customHeight="1">
      <c r="B89" s="1662"/>
      <c r="C89" s="1621"/>
      <c r="D89" s="1621"/>
      <c r="E89" s="1621"/>
      <c r="F89" s="1621"/>
      <c r="G89" s="1621"/>
      <c r="H89" s="1621"/>
      <c r="I89" s="1663"/>
    </row>
    <row r="90" spans="1:9" s="235" customFormat="1" ht="24.75" hidden="1" customHeight="1">
      <c r="A90" s="171"/>
      <c r="B90" s="1662"/>
      <c r="C90" s="1621"/>
      <c r="D90" s="1621"/>
      <c r="E90" s="1621"/>
      <c r="F90" s="1621"/>
      <c r="G90" s="1621"/>
      <c r="H90" s="1621"/>
      <c r="I90" s="1663"/>
    </row>
    <row r="91" spans="1:9" s="235" customFormat="1" ht="24.75" hidden="1" customHeight="1">
      <c r="A91" s="171"/>
      <c r="B91" s="1662"/>
      <c r="C91" s="1621"/>
      <c r="D91" s="1621"/>
      <c r="E91" s="1621"/>
      <c r="F91" s="1621"/>
      <c r="G91" s="1621"/>
      <c r="H91" s="1621"/>
      <c r="I91" s="1663"/>
    </row>
    <row r="92" spans="1:9" s="235" customFormat="1" ht="24.75" hidden="1" customHeight="1">
      <c r="A92" s="195"/>
      <c r="B92" s="1664"/>
      <c r="C92" s="1665"/>
      <c r="D92" s="1665"/>
      <c r="E92" s="1665"/>
      <c r="F92" s="1665"/>
      <c r="G92" s="1665"/>
      <c r="H92" s="1665"/>
      <c r="I92" s="1666"/>
    </row>
    <row r="93" spans="1:9" s="235" customFormat="1" ht="24.75" hidden="1" customHeight="1">
      <c r="A93" s="1657" t="s">
        <v>932</v>
      </c>
      <c r="B93" s="1657"/>
      <c r="C93" s="1657"/>
      <c r="D93" s="1657"/>
      <c r="E93" s="1657"/>
      <c r="F93" s="1657"/>
      <c r="G93" s="1657"/>
      <c r="H93" s="1657"/>
      <c r="I93" s="1657"/>
    </row>
    <row r="94" spans="1:9" s="235" customFormat="1" ht="24.75" hidden="1" customHeight="1">
      <c r="A94" s="201"/>
      <c r="B94" s="201"/>
      <c r="C94" s="201"/>
      <c r="D94" s="201"/>
      <c r="E94" s="201"/>
      <c r="F94" s="201"/>
      <c r="G94" s="201"/>
      <c r="H94" s="201"/>
      <c r="I94" s="201"/>
    </row>
    <row r="95" spans="1:9" s="235" customFormat="1" ht="24.75" customHeight="1">
      <c r="A95" s="201"/>
      <c r="B95" s="201"/>
      <c r="C95" s="201"/>
      <c r="D95" s="201"/>
      <c r="E95" s="201"/>
      <c r="F95" s="201"/>
      <c r="G95" s="201"/>
      <c r="H95" s="201"/>
      <c r="I95" s="201"/>
    </row>
    <row r="96" spans="1:9" s="235" customFormat="1" ht="24.75" customHeight="1">
      <c r="A96" s="171"/>
      <c r="B96" s="1659" t="s">
        <v>38</v>
      </c>
      <c r="C96" s="1660"/>
      <c r="D96" s="1660"/>
      <c r="E96" s="1660"/>
      <c r="F96" s="1660"/>
      <c r="G96" s="1660"/>
      <c r="H96" s="1660"/>
      <c r="I96" s="1661"/>
    </row>
    <row r="97" spans="1:10" s="235" customFormat="1" ht="24.75" customHeight="1">
      <c r="A97" s="171"/>
      <c r="B97" s="1662"/>
      <c r="C97" s="1621"/>
      <c r="D97" s="1621"/>
      <c r="E97" s="1621"/>
      <c r="F97" s="1621"/>
      <c r="G97" s="1621"/>
      <c r="H97" s="1621"/>
      <c r="I97" s="1663"/>
    </row>
    <row r="98" spans="1:10" s="235" customFormat="1" ht="24.75" customHeight="1">
      <c r="A98" s="171"/>
      <c r="B98" s="1662"/>
      <c r="C98" s="1621"/>
      <c r="D98" s="1621"/>
      <c r="E98" s="1621"/>
      <c r="F98" s="1621"/>
      <c r="G98" s="1621"/>
      <c r="H98" s="1621"/>
      <c r="I98" s="1663"/>
    </row>
    <row r="99" spans="1:10" s="235" customFormat="1" ht="24.75" customHeight="1">
      <c r="A99" s="171"/>
      <c r="B99" s="1662"/>
      <c r="C99" s="1621"/>
      <c r="D99" s="1621"/>
      <c r="E99" s="1621"/>
      <c r="F99" s="1621"/>
      <c r="G99" s="1621"/>
      <c r="H99" s="1621"/>
      <c r="I99" s="1663"/>
    </row>
    <row r="100" spans="1:10" s="235" customFormat="1" ht="24.75" customHeight="1">
      <c r="A100" s="171"/>
      <c r="B100" s="1662"/>
      <c r="C100" s="1621"/>
      <c r="D100" s="1621"/>
      <c r="E100" s="1621"/>
      <c r="F100" s="1621"/>
      <c r="G100" s="1621"/>
      <c r="H100" s="1621"/>
      <c r="I100" s="1663"/>
    </row>
    <row r="101" spans="1:10" s="235" customFormat="1" ht="24.75" customHeight="1">
      <c r="A101" s="171"/>
      <c r="B101" s="1662"/>
      <c r="C101" s="1621"/>
      <c r="D101" s="1621"/>
      <c r="E101" s="1621"/>
      <c r="F101" s="1621"/>
      <c r="G101" s="1621"/>
      <c r="H101" s="1621"/>
      <c r="I101" s="1663"/>
    </row>
    <row r="102" spans="1:10" s="235" customFormat="1" ht="24.75" customHeight="1">
      <c r="A102" s="171"/>
      <c r="B102" s="1662"/>
      <c r="C102" s="1621"/>
      <c r="D102" s="1621"/>
      <c r="E102" s="1621"/>
      <c r="F102" s="1621"/>
      <c r="G102" s="1621"/>
      <c r="H102" s="1621"/>
      <c r="I102" s="1663"/>
    </row>
    <row r="103" spans="1:10" s="235" customFormat="1" ht="24.75" customHeight="1">
      <c r="A103" s="171"/>
      <c r="B103" s="1662"/>
      <c r="C103" s="1621"/>
      <c r="D103" s="1621"/>
      <c r="E103" s="1621"/>
      <c r="F103" s="1621"/>
      <c r="G103" s="1621"/>
      <c r="H103" s="1621"/>
      <c r="I103" s="1663"/>
    </row>
    <row r="104" spans="1:10" s="235" customFormat="1" ht="24.75" customHeight="1">
      <c r="A104" s="171"/>
      <c r="B104" s="1662"/>
      <c r="C104" s="1621"/>
      <c r="D104" s="1621"/>
      <c r="E104" s="1621"/>
      <c r="F104" s="1621"/>
      <c r="G104" s="1621"/>
      <c r="H104" s="1621"/>
      <c r="I104" s="1663"/>
    </row>
    <row r="105" spans="1:10" s="235" customFormat="1" ht="24.75" customHeight="1">
      <c r="B105" s="1662"/>
      <c r="C105" s="1621"/>
      <c r="D105" s="1621"/>
      <c r="E105" s="1621"/>
      <c r="F105" s="1621"/>
      <c r="G105" s="1621"/>
      <c r="H105" s="1621"/>
      <c r="I105" s="1663"/>
    </row>
    <row r="106" spans="1:10" s="235" customFormat="1" ht="24.75" customHeight="1">
      <c r="A106" s="171"/>
      <c r="B106" s="1662"/>
      <c r="C106" s="1621"/>
      <c r="D106" s="1621"/>
      <c r="E106" s="1621"/>
      <c r="F106" s="1621"/>
      <c r="G106" s="1621"/>
      <c r="H106" s="1621"/>
      <c r="I106" s="1663"/>
    </row>
    <row r="107" spans="1:10" s="235" customFormat="1" ht="24.75" customHeight="1">
      <c r="A107" s="171"/>
      <c r="B107" s="1662"/>
      <c r="C107" s="1621"/>
      <c r="D107" s="1621"/>
      <c r="E107" s="1621"/>
      <c r="F107" s="1621"/>
      <c r="G107" s="1621"/>
      <c r="H107" s="1621"/>
      <c r="I107" s="1663"/>
    </row>
    <row r="108" spans="1:10" s="235" customFormat="1" ht="24.75" customHeight="1">
      <c r="A108" s="195"/>
      <c r="B108" s="1664"/>
      <c r="C108" s="1665"/>
      <c r="D108" s="1665"/>
      <c r="E108" s="1665"/>
      <c r="F108" s="1665"/>
      <c r="G108" s="1665"/>
      <c r="H108" s="1665"/>
      <c r="I108" s="1666"/>
    </row>
    <row r="109" spans="1:10" s="235" customFormat="1" ht="24.75" customHeight="1">
      <c r="A109" s="1656" t="s">
        <v>1027</v>
      </c>
      <c r="B109" s="1656"/>
      <c r="C109" s="1656"/>
      <c r="D109" s="1656"/>
      <c r="E109" s="1656"/>
      <c r="F109" s="1656"/>
      <c r="G109" s="1656"/>
      <c r="H109" s="1656"/>
      <c r="I109" s="1656"/>
      <c r="J109" s="1656"/>
    </row>
    <row r="110" spans="1:10" ht="24.6" customHeight="1">
      <c r="A110" s="1657" t="s">
        <v>1252</v>
      </c>
      <c r="B110" s="1657"/>
      <c r="C110" s="1657"/>
      <c r="D110" s="1657"/>
      <c r="E110" s="1657"/>
      <c r="F110" s="1657"/>
      <c r="G110" s="1657"/>
      <c r="H110" s="1657"/>
      <c r="I110" s="1657"/>
      <c r="J110" s="1657"/>
    </row>
    <row r="111" spans="1:10" ht="19.2">
      <c r="A111" s="349" t="s">
        <v>93</v>
      </c>
    </row>
  </sheetData>
  <mergeCells count="16">
    <mergeCell ref="A109:J109"/>
    <mergeCell ref="A110:J110"/>
    <mergeCell ref="H15:I15"/>
    <mergeCell ref="A18:J18"/>
    <mergeCell ref="B16:J16"/>
    <mergeCell ref="B19:I31"/>
    <mergeCell ref="B49:I61"/>
    <mergeCell ref="B34:I46"/>
    <mergeCell ref="A47:I47"/>
    <mergeCell ref="A32:J32"/>
    <mergeCell ref="A62:J62"/>
    <mergeCell ref="B82:I92"/>
    <mergeCell ref="A93:I93"/>
    <mergeCell ref="B96:I108"/>
    <mergeCell ref="B65:I77"/>
    <mergeCell ref="A78:I78"/>
  </mergeCells>
  <phoneticPr fontId="5" type="noConversion"/>
  <pageMargins left="0.70866141732283472" right="0.27559055118110237" top="0.47244094488188981" bottom="0.27559055118110237" header="0.31496062992125984" footer="0.19685039370078741"/>
  <pageSetup paperSize="9" scale="96" firstPageNumber="17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91443" r:id="rId4" name="Check Box 179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2</xdr:col>
                    <xdr:colOff>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4" r:id="rId5" name="Check Box 180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5" r:id="rId6" name="Check Box 181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6" r:id="rId7" name="Check Box 182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2</xdr:col>
                    <xdr:colOff>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8" r:id="rId8" name="Check Box 184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2</xdr:col>
                    <xdr:colOff>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9" r:id="rId9" name="Check Box 185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68" r:id="rId10" name="Check Box 20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0</xdr:rowOff>
                  </from>
                  <to>
                    <xdr:col>2</xdr:col>
                    <xdr:colOff>22860</xdr:colOff>
                    <xdr:row>15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6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6.3984375" style="216" customWidth="1"/>
    <col min="2" max="2" width="10.59765625" style="216" customWidth="1"/>
    <col min="3" max="3" width="11.19921875" style="216" customWidth="1"/>
    <col min="4" max="4" width="9" style="216"/>
    <col min="5" max="5" width="11" style="216" customWidth="1"/>
    <col min="6" max="6" width="5.3984375" style="216" customWidth="1"/>
    <col min="7" max="7" width="6.3984375" style="216" customWidth="1"/>
    <col min="8" max="8" width="4.69921875" style="216" customWidth="1"/>
    <col min="9" max="9" width="5.69921875" style="216" customWidth="1"/>
    <col min="10" max="10" width="5.3984375" style="216" customWidth="1"/>
    <col min="11" max="11" width="4.3984375" style="216" customWidth="1"/>
    <col min="12" max="12" width="10.8984375" style="216" customWidth="1"/>
    <col min="13" max="16384" width="9" style="216"/>
  </cols>
  <sheetData>
    <row r="1" spans="1:3" s="215" customFormat="1" ht="28.8">
      <c r="A1" s="263" t="s">
        <v>1253</v>
      </c>
    </row>
    <row r="2" spans="1:3">
      <c r="B2" s="216" t="s">
        <v>315</v>
      </c>
    </row>
    <row r="3" spans="1:3">
      <c r="C3" s="216" t="s">
        <v>316</v>
      </c>
    </row>
    <row r="4" spans="1:3">
      <c r="C4" s="216" t="s">
        <v>18</v>
      </c>
    </row>
    <row r="5" spans="1:3">
      <c r="C5" s="216" t="s">
        <v>317</v>
      </c>
    </row>
    <row r="6" spans="1:3">
      <c r="B6" s="216" t="s">
        <v>318</v>
      </c>
    </row>
  </sheetData>
  <pageMargins left="0.59055118110236227" right="0.39370078740157483" top="0.78740157480314965" bottom="0.59055118110236227" header="0.31496062992125984" footer="0.31496062992125984"/>
  <pageSetup paperSize="9" scale="86" firstPageNumber="20" orientation="portrait" useFirstPageNumber="1" r:id="rId1"/>
  <headerFooter>
    <oddFooter>หน้าที่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54"/>
  <sheetViews>
    <sheetView showGridLines="0" view="pageBreakPreview" topLeftCell="A6" zoomScaleNormal="100" zoomScaleSheetLayoutView="100" workbookViewId="0">
      <pane ySplit="2028" activePane="bottomLeft"/>
      <selection activeCell="M12" sqref="M12"/>
      <selection pane="bottomLeft" activeCell="M12" sqref="M12"/>
    </sheetView>
  </sheetViews>
  <sheetFormatPr defaultColWidth="9" defaultRowHeight="23.4"/>
  <cols>
    <col min="1" max="1" width="4" style="60" customWidth="1"/>
    <col min="2" max="2" width="9.69921875" style="60" customWidth="1"/>
    <col min="3" max="3" width="36.09765625" style="60" customWidth="1"/>
    <col min="4" max="4" width="11.8984375" style="354" customWidth="1"/>
    <col min="5" max="5" width="6.19921875" style="355" hidden="1" customWidth="1"/>
    <col min="6" max="6" width="15.19921875" style="354" customWidth="1"/>
    <col min="7" max="7" width="13" style="354" customWidth="1"/>
    <col min="8" max="8" width="12.09765625" style="60" customWidth="1"/>
    <col min="9" max="9" width="12.59765625" style="60" customWidth="1"/>
    <col min="10" max="10" width="11.69921875" style="354" customWidth="1"/>
    <col min="11" max="11" width="12.19921875" style="354" customWidth="1"/>
    <col min="12" max="12" width="12.19921875" style="63" customWidth="1"/>
    <col min="13" max="16384" width="9" style="60"/>
  </cols>
  <sheetData>
    <row r="1" spans="1:12" ht="32.4">
      <c r="A1" s="352" t="s">
        <v>1033</v>
      </c>
      <c r="B1" s="353"/>
      <c r="K1" s="356"/>
    </row>
    <row r="2" spans="1:12">
      <c r="A2" s="353" t="s">
        <v>1034</v>
      </c>
      <c r="B2" s="60" t="s">
        <v>112</v>
      </c>
    </row>
    <row r="3" spans="1:12">
      <c r="B3" s="60" t="s">
        <v>1035</v>
      </c>
    </row>
    <row r="4" spans="1:12">
      <c r="B4" s="357" t="s">
        <v>1366</v>
      </c>
      <c r="C4" s="357"/>
      <c r="D4" s="358"/>
      <c r="E4" s="359"/>
      <c r="F4" s="358"/>
      <c r="G4" s="358"/>
      <c r="H4" s="357"/>
      <c r="I4" s="357"/>
      <c r="J4" s="358"/>
      <c r="K4" s="358"/>
    </row>
    <row r="5" spans="1:12" ht="10.5" customHeight="1"/>
    <row r="6" spans="1:12" ht="21" customHeight="1">
      <c r="B6" s="360"/>
      <c r="C6" s="360"/>
      <c r="D6" s="361"/>
      <c r="E6" s="362"/>
      <c r="F6" s="363" t="s">
        <v>277</v>
      </c>
      <c r="G6" s="364"/>
      <c r="H6" s="365" t="s">
        <v>725</v>
      </c>
      <c r="I6" s="366"/>
      <c r="J6" s="366"/>
      <c r="K6" s="367"/>
      <c r="L6" s="368"/>
    </row>
    <row r="7" spans="1:12" ht="21" customHeight="1">
      <c r="B7" s="369" t="s">
        <v>289</v>
      </c>
      <c r="C7" s="369" t="s">
        <v>724</v>
      </c>
      <c r="D7" s="370" t="s">
        <v>437</v>
      </c>
      <c r="E7" s="371" t="s">
        <v>328</v>
      </c>
      <c r="F7" s="372"/>
      <c r="G7" s="373"/>
      <c r="H7" s="365" t="s">
        <v>726</v>
      </c>
      <c r="I7" s="366"/>
      <c r="J7" s="374"/>
      <c r="K7" s="375" t="s">
        <v>439</v>
      </c>
      <c r="L7" s="376" t="s">
        <v>441</v>
      </c>
    </row>
    <row r="8" spans="1:12" ht="45.6" customHeight="1">
      <c r="B8" s="377"/>
      <c r="C8" s="377"/>
      <c r="D8" s="378" t="s">
        <v>438</v>
      </c>
      <c r="E8" s="379" t="s">
        <v>542</v>
      </c>
      <c r="F8" s="380" t="s">
        <v>278</v>
      </c>
      <c r="G8" s="380" t="s">
        <v>279</v>
      </c>
      <c r="H8" s="381" t="s">
        <v>727</v>
      </c>
      <c r="I8" s="382" t="s">
        <v>728</v>
      </c>
      <c r="J8" s="381" t="s">
        <v>333</v>
      </c>
      <c r="K8" s="383" t="s">
        <v>440</v>
      </c>
      <c r="L8" s="384" t="s">
        <v>333</v>
      </c>
    </row>
    <row r="9" spans="1:12">
      <c r="B9" s="385" t="s">
        <v>1103</v>
      </c>
      <c r="C9" s="386"/>
      <c r="D9" s="387"/>
      <c r="E9" s="388"/>
      <c r="F9" s="389"/>
      <c r="G9" s="389"/>
      <c r="H9" s="390"/>
      <c r="I9" s="390"/>
      <c r="J9" s="391"/>
      <c r="K9" s="392"/>
      <c r="L9" s="393"/>
    </row>
    <row r="10" spans="1:12" s="394" customFormat="1">
      <c r="B10" s="395">
        <v>1</v>
      </c>
      <c r="C10" s="396" t="s">
        <v>1324</v>
      </c>
      <c r="D10" s="397">
        <v>2526</v>
      </c>
      <c r="E10" s="398">
        <v>2</v>
      </c>
      <c r="F10" s="399">
        <v>8</v>
      </c>
      <c r="G10" s="399">
        <v>250</v>
      </c>
      <c r="H10" s="400">
        <f>543+245</f>
        <v>788</v>
      </c>
      <c r="I10" s="400">
        <f>J10-H10</f>
        <v>2015.5</v>
      </c>
      <c r="J10" s="401">
        <v>2803.5</v>
      </c>
      <c r="K10" s="402">
        <v>0</v>
      </c>
      <c r="L10" s="403">
        <f t="shared" ref="L10:L16" si="0">SUM(J10,K10)</f>
        <v>2803.5</v>
      </c>
    </row>
    <row r="11" spans="1:12" s="394" customFormat="1">
      <c r="B11" s="395">
        <v>2</v>
      </c>
      <c r="C11" s="396" t="s">
        <v>1104</v>
      </c>
      <c r="D11" s="397">
        <v>2490</v>
      </c>
      <c r="E11" s="398">
        <v>1</v>
      </c>
      <c r="F11" s="399">
        <v>1</v>
      </c>
      <c r="G11" s="399">
        <v>250</v>
      </c>
      <c r="H11" s="404">
        <v>0</v>
      </c>
      <c r="I11" s="400">
        <f>J11-H11</f>
        <v>461</v>
      </c>
      <c r="J11" s="405">
        <v>461</v>
      </c>
      <c r="K11" s="406">
        <v>0</v>
      </c>
      <c r="L11" s="403">
        <f t="shared" si="0"/>
        <v>461</v>
      </c>
    </row>
    <row r="12" spans="1:12" s="394" customFormat="1">
      <c r="B12" s="395">
        <v>3</v>
      </c>
      <c r="C12" s="396" t="s">
        <v>443</v>
      </c>
      <c r="D12" s="397">
        <v>2511</v>
      </c>
      <c r="E12" s="398">
        <v>1</v>
      </c>
      <c r="F12" s="399">
        <v>1</v>
      </c>
      <c r="G12" s="399">
        <v>250</v>
      </c>
      <c r="H12" s="407">
        <v>12</v>
      </c>
      <c r="I12" s="407">
        <f t="shared" ref="I12" si="1">J12-H12</f>
        <v>1892</v>
      </c>
      <c r="J12" s="405">
        <v>1904</v>
      </c>
      <c r="K12" s="406">
        <v>0</v>
      </c>
      <c r="L12" s="403">
        <f t="shared" si="0"/>
        <v>1904</v>
      </c>
    </row>
    <row r="13" spans="1:12" s="394" customFormat="1">
      <c r="B13" s="395">
        <v>4</v>
      </c>
      <c r="C13" s="396" t="s">
        <v>478</v>
      </c>
      <c r="D13" s="408">
        <v>2515</v>
      </c>
      <c r="E13" s="398">
        <v>2</v>
      </c>
      <c r="F13" s="409">
        <v>1</v>
      </c>
      <c r="G13" s="409">
        <v>250</v>
      </c>
      <c r="H13" s="407">
        <v>426</v>
      </c>
      <c r="I13" s="400">
        <f>J13-H13</f>
        <v>205</v>
      </c>
      <c r="J13" s="401">
        <v>631</v>
      </c>
      <c r="K13" s="402">
        <v>0</v>
      </c>
      <c r="L13" s="403">
        <f t="shared" si="0"/>
        <v>631</v>
      </c>
    </row>
    <row r="14" spans="1:12" s="394" customFormat="1">
      <c r="B14" s="395">
        <v>5</v>
      </c>
      <c r="C14" s="396" t="s">
        <v>1129</v>
      </c>
      <c r="D14" s="397">
        <v>2537</v>
      </c>
      <c r="E14" s="398">
        <v>2</v>
      </c>
      <c r="F14" s="399">
        <v>1</v>
      </c>
      <c r="G14" s="399">
        <v>250</v>
      </c>
      <c r="H14" s="407">
        <v>5503.65</v>
      </c>
      <c r="I14" s="407">
        <f t="shared" ref="I14:I18" si="2">J14-H14</f>
        <v>8353.36</v>
      </c>
      <c r="J14" s="405">
        <v>13857.01</v>
      </c>
      <c r="K14" s="405">
        <v>4791.38</v>
      </c>
      <c r="L14" s="403">
        <f t="shared" si="0"/>
        <v>18648.39</v>
      </c>
    </row>
    <row r="15" spans="1:12" s="394" customFormat="1">
      <c r="B15" s="395">
        <v>6</v>
      </c>
      <c r="C15" s="396" t="s">
        <v>1130</v>
      </c>
      <c r="D15" s="397">
        <v>2537</v>
      </c>
      <c r="E15" s="398">
        <v>4</v>
      </c>
      <c r="F15" s="399">
        <v>5</v>
      </c>
      <c r="G15" s="399">
        <v>250</v>
      </c>
      <c r="H15" s="407">
        <v>606.25</v>
      </c>
      <c r="I15" s="407">
        <f t="shared" si="2"/>
        <v>5253.25</v>
      </c>
      <c r="J15" s="405">
        <v>5859.5</v>
      </c>
      <c r="K15" s="406">
        <v>0</v>
      </c>
      <c r="L15" s="403">
        <f t="shared" si="0"/>
        <v>5859.5</v>
      </c>
    </row>
    <row r="16" spans="1:12" s="394" customFormat="1">
      <c r="B16" s="395">
        <v>7</v>
      </c>
      <c r="C16" s="410" t="s">
        <v>461</v>
      </c>
      <c r="D16" s="397">
        <v>2527</v>
      </c>
      <c r="E16" s="398">
        <v>2</v>
      </c>
      <c r="F16" s="399">
        <v>1</v>
      </c>
      <c r="G16" s="399">
        <v>250</v>
      </c>
      <c r="H16" s="407">
        <v>79.319999999999993</v>
      </c>
      <c r="I16" s="407">
        <f t="shared" si="2"/>
        <v>1742.6000000000001</v>
      </c>
      <c r="J16" s="405">
        <v>1821.92</v>
      </c>
      <c r="K16" s="406">
        <v>0</v>
      </c>
      <c r="L16" s="403">
        <f t="shared" si="0"/>
        <v>1821.92</v>
      </c>
    </row>
    <row r="17" spans="2:12" s="394" customFormat="1">
      <c r="B17" s="395">
        <v>8</v>
      </c>
      <c r="C17" s="410" t="s">
        <v>1105</v>
      </c>
      <c r="D17" s="397">
        <v>2559</v>
      </c>
      <c r="E17" s="398">
        <v>1</v>
      </c>
      <c r="F17" s="399">
        <v>1</v>
      </c>
      <c r="G17" s="399">
        <v>250</v>
      </c>
      <c r="H17" s="404">
        <v>0</v>
      </c>
      <c r="I17" s="407">
        <f t="shared" si="2"/>
        <v>32</v>
      </c>
      <c r="J17" s="405">
        <v>32</v>
      </c>
      <c r="K17" s="406">
        <v>0</v>
      </c>
      <c r="L17" s="403">
        <f t="shared" ref="L17:L63" si="3">SUM(J17,K17)</f>
        <v>32</v>
      </c>
    </row>
    <row r="18" spans="2:12" s="394" customFormat="1">
      <c r="B18" s="395">
        <v>9</v>
      </c>
      <c r="C18" s="410" t="s">
        <v>455</v>
      </c>
      <c r="D18" s="397">
        <v>2540</v>
      </c>
      <c r="E18" s="398">
        <v>2</v>
      </c>
      <c r="F18" s="399">
        <v>1</v>
      </c>
      <c r="G18" s="399">
        <v>250</v>
      </c>
      <c r="H18" s="404">
        <v>0</v>
      </c>
      <c r="I18" s="407">
        <f t="shared" si="2"/>
        <v>607.25</v>
      </c>
      <c r="J18" s="405">
        <v>607.25</v>
      </c>
      <c r="K18" s="406">
        <v>0</v>
      </c>
      <c r="L18" s="403">
        <f t="shared" si="3"/>
        <v>607.25</v>
      </c>
    </row>
    <row r="19" spans="2:12" s="394" customFormat="1">
      <c r="B19" s="395">
        <v>10</v>
      </c>
      <c r="C19" s="410" t="s">
        <v>454</v>
      </c>
      <c r="D19" s="397">
        <v>2499</v>
      </c>
      <c r="E19" s="398">
        <v>2</v>
      </c>
      <c r="F19" s="399">
        <v>1</v>
      </c>
      <c r="G19" s="399">
        <v>250</v>
      </c>
      <c r="H19" s="407">
        <v>640</v>
      </c>
      <c r="I19" s="407" t="s">
        <v>130</v>
      </c>
      <c r="J19" s="405">
        <v>640</v>
      </c>
      <c r="K19" s="406">
        <v>0</v>
      </c>
      <c r="L19" s="403">
        <f t="shared" si="3"/>
        <v>640</v>
      </c>
    </row>
    <row r="20" spans="2:12" s="394" customFormat="1">
      <c r="B20" s="395">
        <v>11</v>
      </c>
      <c r="C20" s="410" t="s">
        <v>457</v>
      </c>
      <c r="D20" s="397">
        <v>2549</v>
      </c>
      <c r="E20" s="398">
        <v>5</v>
      </c>
      <c r="F20" s="399">
        <v>8</v>
      </c>
      <c r="G20" s="399">
        <v>250</v>
      </c>
      <c r="H20" s="407">
        <f>975.99+1013+658.82+49+409</f>
        <v>3105.81</v>
      </c>
      <c r="I20" s="407">
        <f t="shared" ref="I20:I29" si="4">J20-H20</f>
        <v>9055.8100000000013</v>
      </c>
      <c r="J20" s="405">
        <v>12161.62</v>
      </c>
      <c r="K20" s="405">
        <v>1260.25</v>
      </c>
      <c r="L20" s="403">
        <f t="shared" si="3"/>
        <v>13421.87</v>
      </c>
    </row>
    <row r="21" spans="2:12" s="394" customFormat="1">
      <c r="B21" s="395">
        <v>12</v>
      </c>
      <c r="C21" s="410" t="s">
        <v>458</v>
      </c>
      <c r="D21" s="397">
        <v>2536</v>
      </c>
      <c r="E21" s="398">
        <v>3</v>
      </c>
      <c r="F21" s="399">
        <v>8</v>
      </c>
      <c r="G21" s="399">
        <v>250</v>
      </c>
      <c r="H21" s="407">
        <f>7027.5+36</f>
        <v>7063.5</v>
      </c>
      <c r="I21" s="407">
        <f t="shared" si="4"/>
        <v>5573.75</v>
      </c>
      <c r="J21" s="405">
        <v>12637.25</v>
      </c>
      <c r="K21" s="406">
        <v>0</v>
      </c>
      <c r="L21" s="403">
        <f t="shared" si="3"/>
        <v>12637.25</v>
      </c>
    </row>
    <row r="22" spans="2:12" s="394" customFormat="1">
      <c r="B22" s="395">
        <v>13</v>
      </c>
      <c r="C22" s="410" t="s">
        <v>459</v>
      </c>
      <c r="D22" s="397">
        <v>2536</v>
      </c>
      <c r="E22" s="398">
        <v>1</v>
      </c>
      <c r="F22" s="399">
        <v>5</v>
      </c>
      <c r="G22" s="399">
        <v>250</v>
      </c>
      <c r="H22" s="404">
        <v>0</v>
      </c>
      <c r="I22" s="407">
        <f t="shared" si="4"/>
        <v>1827</v>
      </c>
      <c r="J22" s="405">
        <v>1827</v>
      </c>
      <c r="K22" s="406">
        <v>0</v>
      </c>
      <c r="L22" s="403">
        <f t="shared" si="3"/>
        <v>1827</v>
      </c>
    </row>
    <row r="23" spans="2:12" s="394" customFormat="1">
      <c r="B23" s="395">
        <v>14</v>
      </c>
      <c r="C23" s="410" t="s">
        <v>1106</v>
      </c>
      <c r="D23" s="408">
        <v>2559</v>
      </c>
      <c r="E23" s="398">
        <v>4</v>
      </c>
      <c r="F23" s="409">
        <v>8</v>
      </c>
      <c r="G23" s="409">
        <v>250</v>
      </c>
      <c r="H23" s="400">
        <v>1255.2000000000003</v>
      </c>
      <c r="I23" s="400">
        <f t="shared" si="4"/>
        <v>8512.7999999999993</v>
      </c>
      <c r="J23" s="401">
        <v>9768</v>
      </c>
      <c r="K23" s="401">
        <v>432</v>
      </c>
      <c r="L23" s="411">
        <f t="shared" si="3"/>
        <v>10200</v>
      </c>
    </row>
    <row r="24" spans="2:12" s="394" customFormat="1">
      <c r="B24" s="395">
        <v>15</v>
      </c>
      <c r="C24" s="396" t="s">
        <v>462</v>
      </c>
      <c r="D24" s="397">
        <v>2547</v>
      </c>
      <c r="E24" s="398">
        <v>2</v>
      </c>
      <c r="F24" s="399">
        <v>1</v>
      </c>
      <c r="G24" s="399">
        <v>250</v>
      </c>
      <c r="H24" s="407">
        <v>8</v>
      </c>
      <c r="I24" s="407">
        <f t="shared" si="4"/>
        <v>116</v>
      </c>
      <c r="J24" s="405">
        <v>124</v>
      </c>
      <c r="K24" s="406">
        <v>0</v>
      </c>
      <c r="L24" s="403">
        <f t="shared" si="3"/>
        <v>124</v>
      </c>
    </row>
    <row r="25" spans="2:12" s="394" customFormat="1">
      <c r="B25" s="395">
        <v>16</v>
      </c>
      <c r="C25" s="396" t="s">
        <v>463</v>
      </c>
      <c r="D25" s="397">
        <v>2547</v>
      </c>
      <c r="E25" s="398">
        <v>1</v>
      </c>
      <c r="F25" s="399">
        <v>1</v>
      </c>
      <c r="G25" s="399">
        <v>250</v>
      </c>
      <c r="H25" s="404">
        <v>0</v>
      </c>
      <c r="I25" s="407">
        <f t="shared" si="4"/>
        <v>42</v>
      </c>
      <c r="J25" s="405">
        <v>42</v>
      </c>
      <c r="K25" s="406">
        <v>0</v>
      </c>
      <c r="L25" s="403">
        <f t="shared" si="3"/>
        <v>42</v>
      </c>
    </row>
    <row r="26" spans="2:12" s="394" customFormat="1">
      <c r="B26" s="395">
        <v>17</v>
      </c>
      <c r="C26" s="396" t="s">
        <v>464</v>
      </c>
      <c r="D26" s="397">
        <v>2547</v>
      </c>
      <c r="E26" s="398">
        <v>1</v>
      </c>
      <c r="F26" s="399">
        <v>1</v>
      </c>
      <c r="G26" s="399">
        <v>250</v>
      </c>
      <c r="H26" s="404">
        <v>0</v>
      </c>
      <c r="I26" s="407">
        <f t="shared" si="4"/>
        <v>22</v>
      </c>
      <c r="J26" s="405">
        <v>22</v>
      </c>
      <c r="K26" s="406">
        <v>0</v>
      </c>
      <c r="L26" s="403">
        <f t="shared" si="3"/>
        <v>22</v>
      </c>
    </row>
    <row r="27" spans="2:12" s="394" customFormat="1">
      <c r="B27" s="395">
        <v>18</v>
      </c>
      <c r="C27" s="410" t="s">
        <v>468</v>
      </c>
      <c r="D27" s="397">
        <v>2542</v>
      </c>
      <c r="E27" s="398">
        <v>1</v>
      </c>
      <c r="F27" s="399">
        <v>1</v>
      </c>
      <c r="G27" s="399">
        <v>250</v>
      </c>
      <c r="H27" s="404">
        <v>0</v>
      </c>
      <c r="I27" s="407">
        <f t="shared" si="4"/>
        <v>30</v>
      </c>
      <c r="J27" s="405">
        <v>30</v>
      </c>
      <c r="K27" s="406">
        <v>0</v>
      </c>
      <c r="L27" s="403">
        <f t="shared" si="3"/>
        <v>30</v>
      </c>
    </row>
    <row r="28" spans="2:12" s="394" customFormat="1">
      <c r="B28" s="395">
        <v>19</v>
      </c>
      <c r="C28" s="396" t="s">
        <v>469</v>
      </c>
      <c r="D28" s="397">
        <v>2542</v>
      </c>
      <c r="E28" s="398">
        <v>1</v>
      </c>
      <c r="F28" s="399">
        <v>1</v>
      </c>
      <c r="G28" s="399">
        <v>250</v>
      </c>
      <c r="H28" s="404">
        <v>0</v>
      </c>
      <c r="I28" s="407">
        <f t="shared" si="4"/>
        <v>72</v>
      </c>
      <c r="J28" s="405">
        <v>72</v>
      </c>
      <c r="K28" s="406">
        <v>0</v>
      </c>
      <c r="L28" s="403">
        <f t="shared" si="3"/>
        <v>72</v>
      </c>
    </row>
    <row r="29" spans="2:12" s="394" customFormat="1">
      <c r="B29" s="395">
        <v>20</v>
      </c>
      <c r="C29" s="396" t="s">
        <v>470</v>
      </c>
      <c r="D29" s="397">
        <v>2542</v>
      </c>
      <c r="E29" s="398">
        <v>1</v>
      </c>
      <c r="F29" s="399">
        <v>1</v>
      </c>
      <c r="G29" s="399">
        <v>250</v>
      </c>
      <c r="H29" s="404">
        <v>0</v>
      </c>
      <c r="I29" s="407">
        <f t="shared" si="4"/>
        <v>60</v>
      </c>
      <c r="J29" s="405">
        <v>60</v>
      </c>
      <c r="K29" s="406">
        <v>0</v>
      </c>
      <c r="L29" s="403">
        <f t="shared" si="3"/>
        <v>60</v>
      </c>
    </row>
    <row r="30" spans="2:12" s="394" customFormat="1">
      <c r="B30" s="395">
        <v>21</v>
      </c>
      <c r="C30" s="396" t="s">
        <v>442</v>
      </c>
      <c r="D30" s="397">
        <v>2496</v>
      </c>
      <c r="E30" s="398">
        <v>2</v>
      </c>
      <c r="F30" s="399">
        <v>8</v>
      </c>
      <c r="G30" s="399">
        <v>250</v>
      </c>
      <c r="H30" s="407">
        <v>954.5</v>
      </c>
      <c r="I30" s="407">
        <f t="shared" ref="I30:I63" si="5">J30-H30</f>
        <v>1269.7600000000002</v>
      </c>
      <c r="J30" s="405">
        <v>2224.2600000000002</v>
      </c>
      <c r="K30" s="406">
        <v>0</v>
      </c>
      <c r="L30" s="403">
        <f t="shared" si="3"/>
        <v>2224.2600000000002</v>
      </c>
    </row>
    <row r="31" spans="2:12" s="394" customFormat="1">
      <c r="B31" s="412" t="s">
        <v>1107</v>
      </c>
      <c r="C31" s="386"/>
      <c r="D31" s="387"/>
      <c r="E31" s="388"/>
      <c r="F31" s="389"/>
      <c r="G31" s="389"/>
      <c r="H31" s="390"/>
      <c r="I31" s="390"/>
      <c r="J31" s="391"/>
      <c r="K31" s="392"/>
      <c r="L31" s="413"/>
    </row>
    <row r="32" spans="2:12" s="394" customFormat="1">
      <c r="B32" s="414">
        <v>22</v>
      </c>
      <c r="C32" s="410" t="s">
        <v>1108</v>
      </c>
      <c r="D32" s="397">
        <v>2513</v>
      </c>
      <c r="E32" s="398">
        <v>2</v>
      </c>
      <c r="F32" s="399">
        <v>8</v>
      </c>
      <c r="G32" s="399">
        <v>250</v>
      </c>
      <c r="H32" s="407">
        <f>192+212</f>
        <v>404</v>
      </c>
      <c r="I32" s="407">
        <f t="shared" ref="I32" si="6">J32-H32</f>
        <v>489</v>
      </c>
      <c r="J32" s="405">
        <v>893</v>
      </c>
      <c r="K32" s="406">
        <v>0</v>
      </c>
      <c r="L32" s="403">
        <f t="shared" ref="L32" si="7">SUM(J32,K32)</f>
        <v>893</v>
      </c>
    </row>
    <row r="33" spans="2:12" s="394" customFormat="1">
      <c r="B33" s="395">
        <v>23</v>
      </c>
      <c r="C33" s="396" t="s">
        <v>1109</v>
      </c>
      <c r="D33" s="397">
        <v>2537</v>
      </c>
      <c r="E33" s="398">
        <v>5</v>
      </c>
      <c r="F33" s="399">
        <v>8</v>
      </c>
      <c r="G33" s="399">
        <v>250</v>
      </c>
      <c r="H33" s="407">
        <f>2353+196</f>
        <v>2549</v>
      </c>
      <c r="I33" s="407">
        <f>J33-H33</f>
        <v>4097</v>
      </c>
      <c r="J33" s="405">
        <v>6646</v>
      </c>
      <c r="K33" s="406">
        <v>0</v>
      </c>
      <c r="L33" s="403">
        <f>SUM(J33,K33)</f>
        <v>6646</v>
      </c>
    </row>
    <row r="34" spans="2:12" s="394" customFormat="1">
      <c r="B34" s="414">
        <v>24</v>
      </c>
      <c r="C34" s="396" t="s">
        <v>1131</v>
      </c>
      <c r="D34" s="397">
        <v>2513</v>
      </c>
      <c r="E34" s="398">
        <v>2</v>
      </c>
      <c r="F34" s="399">
        <v>8</v>
      </c>
      <c r="G34" s="399">
        <v>250</v>
      </c>
      <c r="H34" s="407">
        <f>336+416</f>
        <v>752</v>
      </c>
      <c r="I34" s="407">
        <f t="shared" ref="I34:I35" si="8">J34-H34</f>
        <v>744</v>
      </c>
      <c r="J34" s="405">
        <v>1496</v>
      </c>
      <c r="K34" s="406">
        <v>0</v>
      </c>
      <c r="L34" s="403">
        <f t="shared" ref="L34:L44" si="9">SUM(J34,K34)</f>
        <v>1496</v>
      </c>
    </row>
    <row r="35" spans="2:12" s="394" customFormat="1">
      <c r="B35" s="395">
        <v>25</v>
      </c>
      <c r="C35" s="396" t="s">
        <v>444</v>
      </c>
      <c r="D35" s="397">
        <v>2515</v>
      </c>
      <c r="E35" s="398">
        <v>1</v>
      </c>
      <c r="F35" s="399">
        <v>1</v>
      </c>
      <c r="G35" s="399">
        <v>250</v>
      </c>
      <c r="H35" s="404">
        <v>0</v>
      </c>
      <c r="I35" s="407">
        <f t="shared" si="8"/>
        <v>305.5</v>
      </c>
      <c r="J35" s="405">
        <v>305.5</v>
      </c>
      <c r="K35" s="406">
        <v>0</v>
      </c>
      <c r="L35" s="403">
        <f t="shared" si="9"/>
        <v>305.5</v>
      </c>
    </row>
    <row r="36" spans="2:12" s="394" customFormat="1">
      <c r="B36" s="414">
        <v>26</v>
      </c>
      <c r="C36" s="396" t="s">
        <v>476</v>
      </c>
      <c r="D36" s="397">
        <v>2542</v>
      </c>
      <c r="E36" s="398">
        <v>1</v>
      </c>
      <c r="F36" s="399">
        <v>1</v>
      </c>
      <c r="G36" s="399">
        <v>250</v>
      </c>
      <c r="H36" s="404">
        <v>0</v>
      </c>
      <c r="I36" s="407">
        <f t="shared" ref="I36:I44" si="10">J36-H36</f>
        <v>28</v>
      </c>
      <c r="J36" s="405">
        <v>28</v>
      </c>
      <c r="K36" s="406">
        <v>0</v>
      </c>
      <c r="L36" s="403">
        <f t="shared" si="9"/>
        <v>28</v>
      </c>
    </row>
    <row r="37" spans="2:12" s="394" customFormat="1">
      <c r="B37" s="395">
        <v>27</v>
      </c>
      <c r="C37" s="396" t="s">
        <v>477</v>
      </c>
      <c r="D37" s="408">
        <v>2553</v>
      </c>
      <c r="E37" s="398">
        <v>4</v>
      </c>
      <c r="F37" s="409">
        <v>8</v>
      </c>
      <c r="G37" s="409">
        <v>250</v>
      </c>
      <c r="H37" s="400">
        <f>555.94+1150.36+854.51+587.93</f>
        <v>3148.74</v>
      </c>
      <c r="I37" s="400">
        <f t="shared" si="10"/>
        <v>13113.86</v>
      </c>
      <c r="J37" s="401">
        <v>16262.6</v>
      </c>
      <c r="K37" s="402">
        <v>0</v>
      </c>
      <c r="L37" s="403">
        <f t="shared" si="9"/>
        <v>16262.6</v>
      </c>
    </row>
    <row r="38" spans="2:12" s="394" customFormat="1">
      <c r="B38" s="414">
        <v>28</v>
      </c>
      <c r="C38" s="396" t="s">
        <v>456</v>
      </c>
      <c r="D38" s="397">
        <v>2540</v>
      </c>
      <c r="E38" s="398">
        <v>2</v>
      </c>
      <c r="F38" s="399">
        <v>1</v>
      </c>
      <c r="G38" s="399">
        <v>250</v>
      </c>
      <c r="H38" s="407">
        <v>48</v>
      </c>
      <c r="I38" s="407">
        <f t="shared" si="10"/>
        <v>780</v>
      </c>
      <c r="J38" s="405">
        <v>828</v>
      </c>
      <c r="K38" s="406">
        <v>0</v>
      </c>
      <c r="L38" s="403">
        <f t="shared" si="9"/>
        <v>828</v>
      </c>
    </row>
    <row r="39" spans="2:12" s="394" customFormat="1">
      <c r="B39" s="395">
        <v>29</v>
      </c>
      <c r="C39" s="396" t="s">
        <v>467</v>
      </c>
      <c r="D39" s="397">
        <v>2532</v>
      </c>
      <c r="E39" s="398">
        <v>2</v>
      </c>
      <c r="F39" s="399">
        <v>5</v>
      </c>
      <c r="G39" s="399">
        <v>250</v>
      </c>
      <c r="H39" s="407">
        <v>41.4</v>
      </c>
      <c r="I39" s="407">
        <f t="shared" si="10"/>
        <v>313.20000000000005</v>
      </c>
      <c r="J39" s="405">
        <v>354.6</v>
      </c>
      <c r="K39" s="406">
        <v>0</v>
      </c>
      <c r="L39" s="403">
        <f t="shared" si="9"/>
        <v>354.6</v>
      </c>
    </row>
    <row r="40" spans="2:12" s="394" customFormat="1">
      <c r="B40" s="414">
        <v>30</v>
      </c>
      <c r="C40" s="396" t="s">
        <v>472</v>
      </c>
      <c r="D40" s="397">
        <v>2540</v>
      </c>
      <c r="E40" s="398">
        <v>2</v>
      </c>
      <c r="F40" s="399">
        <v>1</v>
      </c>
      <c r="G40" s="399">
        <v>250</v>
      </c>
      <c r="H40" s="415">
        <v>0</v>
      </c>
      <c r="I40" s="407">
        <f t="shared" si="10"/>
        <v>328</v>
      </c>
      <c r="J40" s="405">
        <v>328</v>
      </c>
      <c r="K40" s="406">
        <v>0</v>
      </c>
      <c r="L40" s="403">
        <f t="shared" si="9"/>
        <v>328</v>
      </c>
    </row>
    <row r="41" spans="2:12" s="394" customFormat="1">
      <c r="B41" s="395">
        <v>31</v>
      </c>
      <c r="C41" s="396" t="s">
        <v>471</v>
      </c>
      <c r="D41" s="397">
        <v>2540</v>
      </c>
      <c r="E41" s="398">
        <v>2</v>
      </c>
      <c r="F41" s="399">
        <v>1</v>
      </c>
      <c r="G41" s="399">
        <v>250</v>
      </c>
      <c r="H41" s="407">
        <v>48</v>
      </c>
      <c r="I41" s="407">
        <f t="shared" si="10"/>
        <v>780</v>
      </c>
      <c r="J41" s="405">
        <v>828</v>
      </c>
      <c r="K41" s="406">
        <v>0</v>
      </c>
      <c r="L41" s="403">
        <f t="shared" si="9"/>
        <v>828</v>
      </c>
    </row>
    <row r="42" spans="2:12" s="394" customFormat="1">
      <c r="B42" s="414">
        <v>32</v>
      </c>
      <c r="C42" s="396" t="s">
        <v>473</v>
      </c>
      <c r="D42" s="397">
        <v>2540</v>
      </c>
      <c r="E42" s="398">
        <v>1</v>
      </c>
      <c r="F42" s="399">
        <v>1</v>
      </c>
      <c r="G42" s="399">
        <v>250</v>
      </c>
      <c r="H42" s="407">
        <v>68</v>
      </c>
      <c r="I42" s="407">
        <f t="shared" si="10"/>
        <v>212</v>
      </c>
      <c r="J42" s="405">
        <v>280</v>
      </c>
      <c r="K42" s="406">
        <v>0</v>
      </c>
      <c r="L42" s="403">
        <f t="shared" si="9"/>
        <v>280</v>
      </c>
    </row>
    <row r="43" spans="2:12" s="394" customFormat="1">
      <c r="B43" s="395">
        <v>33</v>
      </c>
      <c r="C43" s="396" t="s">
        <v>474</v>
      </c>
      <c r="D43" s="397">
        <v>2540</v>
      </c>
      <c r="E43" s="398">
        <v>1</v>
      </c>
      <c r="F43" s="399">
        <v>1</v>
      </c>
      <c r="G43" s="399">
        <v>250</v>
      </c>
      <c r="H43" s="415">
        <v>0</v>
      </c>
      <c r="I43" s="407">
        <f t="shared" si="10"/>
        <v>390</v>
      </c>
      <c r="J43" s="405">
        <v>390</v>
      </c>
      <c r="K43" s="406">
        <v>0</v>
      </c>
      <c r="L43" s="403">
        <f t="shared" si="9"/>
        <v>390</v>
      </c>
    </row>
    <row r="44" spans="2:12" s="394" customFormat="1">
      <c r="B44" s="414">
        <v>34</v>
      </c>
      <c r="C44" s="396" t="s">
        <v>475</v>
      </c>
      <c r="D44" s="397">
        <v>2547</v>
      </c>
      <c r="E44" s="398">
        <v>1</v>
      </c>
      <c r="F44" s="399">
        <v>5</v>
      </c>
      <c r="G44" s="399">
        <v>250</v>
      </c>
      <c r="H44" s="407">
        <v>102.2</v>
      </c>
      <c r="I44" s="407">
        <f t="shared" si="10"/>
        <v>80.8</v>
      </c>
      <c r="J44" s="405">
        <v>183</v>
      </c>
      <c r="K44" s="406">
        <v>0</v>
      </c>
      <c r="L44" s="403">
        <f t="shared" si="9"/>
        <v>183</v>
      </c>
    </row>
    <row r="45" spans="2:12" s="394" customFormat="1">
      <c r="B45" s="385" t="s">
        <v>1110</v>
      </c>
      <c r="C45" s="386"/>
      <c r="D45" s="387"/>
      <c r="E45" s="388"/>
      <c r="F45" s="389"/>
      <c r="G45" s="389"/>
      <c r="H45" s="390"/>
      <c r="I45" s="390"/>
      <c r="J45" s="391"/>
      <c r="K45" s="392"/>
      <c r="L45" s="413"/>
    </row>
    <row r="46" spans="2:12" s="394" customFormat="1">
      <c r="B46" s="395">
        <v>35</v>
      </c>
      <c r="C46" s="396" t="s">
        <v>479</v>
      </c>
      <c r="D46" s="408">
        <v>2553</v>
      </c>
      <c r="E46" s="398">
        <v>2</v>
      </c>
      <c r="F46" s="409">
        <v>5</v>
      </c>
      <c r="G46" s="409">
        <v>250</v>
      </c>
      <c r="H46" s="400">
        <v>60</v>
      </c>
      <c r="I46" s="400">
        <f>J46-H46</f>
        <v>4120.6000000000004</v>
      </c>
      <c r="J46" s="401">
        <v>4180.6000000000004</v>
      </c>
      <c r="K46" s="402">
        <v>0</v>
      </c>
      <c r="L46" s="403">
        <f t="shared" ref="L46" si="11">SUM(J46,K46)</f>
        <v>4180.6000000000004</v>
      </c>
    </row>
    <row r="47" spans="2:12" s="394" customFormat="1">
      <c r="B47" s="385" t="s">
        <v>1111</v>
      </c>
      <c r="C47" s="386"/>
      <c r="D47" s="387"/>
      <c r="E47" s="388"/>
      <c r="F47" s="389"/>
      <c r="G47" s="389"/>
      <c r="H47" s="390"/>
      <c r="I47" s="390"/>
      <c r="J47" s="391"/>
      <c r="K47" s="392"/>
      <c r="L47" s="413"/>
    </row>
    <row r="48" spans="2:12" s="394" customFormat="1">
      <c r="B48" s="395">
        <v>36</v>
      </c>
      <c r="C48" s="396" t="s">
        <v>445</v>
      </c>
      <c r="D48" s="397">
        <v>2536</v>
      </c>
      <c r="E48" s="398">
        <v>2</v>
      </c>
      <c r="F48" s="399">
        <v>5</v>
      </c>
      <c r="G48" s="399">
        <v>250</v>
      </c>
      <c r="H48" s="407">
        <v>600</v>
      </c>
      <c r="I48" s="407">
        <f t="shared" ref="I48" si="12">J48-H48</f>
        <v>3725</v>
      </c>
      <c r="J48" s="405">
        <v>4325</v>
      </c>
      <c r="K48" s="406">
        <v>0</v>
      </c>
      <c r="L48" s="403">
        <f t="shared" ref="L48" si="13">SUM(J48,K48)</f>
        <v>4325</v>
      </c>
    </row>
    <row r="49" spans="2:12" s="394" customFormat="1">
      <c r="B49" s="412" t="s">
        <v>1112</v>
      </c>
      <c r="C49" s="386"/>
      <c r="D49" s="387"/>
      <c r="E49" s="388"/>
      <c r="F49" s="389"/>
      <c r="G49" s="389"/>
      <c r="H49" s="390"/>
      <c r="I49" s="390"/>
      <c r="J49" s="391"/>
      <c r="K49" s="392"/>
      <c r="L49" s="413"/>
    </row>
    <row r="50" spans="2:12" s="394" customFormat="1">
      <c r="B50" s="395">
        <v>37</v>
      </c>
      <c r="C50" s="396" t="s">
        <v>446</v>
      </c>
      <c r="D50" s="397">
        <v>2551</v>
      </c>
      <c r="E50" s="398">
        <v>2</v>
      </c>
      <c r="F50" s="399">
        <v>5</v>
      </c>
      <c r="G50" s="399">
        <v>250</v>
      </c>
      <c r="H50" s="415">
        <v>0</v>
      </c>
      <c r="I50" s="407">
        <f t="shared" ref="I50:I59" si="14">J50-H50</f>
        <v>1048.4000000000001</v>
      </c>
      <c r="J50" s="405">
        <v>1048.4000000000001</v>
      </c>
      <c r="K50" s="406">
        <v>0</v>
      </c>
      <c r="L50" s="403">
        <f t="shared" ref="L50:L59" si="15">SUM(J50,K50)</f>
        <v>1048.4000000000001</v>
      </c>
    </row>
    <row r="51" spans="2:12" s="394" customFormat="1">
      <c r="B51" s="395">
        <v>38</v>
      </c>
      <c r="C51" s="396" t="s">
        <v>447</v>
      </c>
      <c r="D51" s="397">
        <v>2511</v>
      </c>
      <c r="E51" s="398">
        <v>5</v>
      </c>
      <c r="F51" s="399">
        <v>5</v>
      </c>
      <c r="G51" s="399">
        <v>250</v>
      </c>
      <c r="H51" s="407">
        <v>28</v>
      </c>
      <c r="I51" s="407">
        <f t="shared" si="14"/>
        <v>5940</v>
      </c>
      <c r="J51" s="405">
        <v>5968</v>
      </c>
      <c r="K51" s="406">
        <v>0</v>
      </c>
      <c r="L51" s="403">
        <f t="shared" si="15"/>
        <v>5968</v>
      </c>
    </row>
    <row r="52" spans="2:12" s="394" customFormat="1">
      <c r="B52" s="395">
        <v>39</v>
      </c>
      <c r="C52" s="396" t="s">
        <v>448</v>
      </c>
      <c r="D52" s="397">
        <v>2511</v>
      </c>
      <c r="E52" s="398">
        <v>2</v>
      </c>
      <c r="F52" s="399">
        <v>5</v>
      </c>
      <c r="G52" s="399">
        <v>250</v>
      </c>
      <c r="H52" s="415">
        <v>0</v>
      </c>
      <c r="I52" s="407">
        <f t="shared" si="14"/>
        <v>1200</v>
      </c>
      <c r="J52" s="405">
        <v>1200</v>
      </c>
      <c r="K52" s="406">
        <v>0</v>
      </c>
      <c r="L52" s="403">
        <f t="shared" si="15"/>
        <v>1200</v>
      </c>
    </row>
    <row r="53" spans="2:12" s="394" customFormat="1">
      <c r="B53" s="395">
        <v>40</v>
      </c>
      <c r="C53" s="396" t="s">
        <v>1113</v>
      </c>
      <c r="D53" s="397">
        <v>2536</v>
      </c>
      <c r="E53" s="398">
        <v>5</v>
      </c>
      <c r="F53" s="399">
        <v>5</v>
      </c>
      <c r="G53" s="399">
        <v>250</v>
      </c>
      <c r="H53" s="407">
        <v>28</v>
      </c>
      <c r="I53" s="407">
        <f t="shared" si="14"/>
        <v>3826</v>
      </c>
      <c r="J53" s="405">
        <v>3854</v>
      </c>
      <c r="K53" s="406">
        <v>0</v>
      </c>
      <c r="L53" s="403">
        <f t="shared" si="15"/>
        <v>3854</v>
      </c>
    </row>
    <row r="54" spans="2:12" s="394" customFormat="1">
      <c r="B54" s="395">
        <v>41</v>
      </c>
      <c r="C54" s="396" t="s">
        <v>449</v>
      </c>
      <c r="D54" s="397">
        <v>2536</v>
      </c>
      <c r="E54" s="398">
        <v>2</v>
      </c>
      <c r="F54" s="399">
        <v>5</v>
      </c>
      <c r="G54" s="399">
        <v>250</v>
      </c>
      <c r="H54" s="415">
        <v>0</v>
      </c>
      <c r="I54" s="407">
        <f t="shared" si="14"/>
        <v>1160</v>
      </c>
      <c r="J54" s="405">
        <v>1160</v>
      </c>
      <c r="K54" s="406">
        <v>0</v>
      </c>
      <c r="L54" s="403">
        <f t="shared" si="15"/>
        <v>1160</v>
      </c>
    </row>
    <row r="55" spans="2:12">
      <c r="B55" s="395">
        <v>42</v>
      </c>
      <c r="C55" s="396" t="s">
        <v>1114</v>
      </c>
      <c r="D55" s="397">
        <v>2536</v>
      </c>
      <c r="E55" s="398">
        <v>5</v>
      </c>
      <c r="F55" s="399">
        <v>5</v>
      </c>
      <c r="G55" s="399">
        <v>250</v>
      </c>
      <c r="H55" s="407">
        <v>28</v>
      </c>
      <c r="I55" s="407">
        <f t="shared" si="14"/>
        <v>3826</v>
      </c>
      <c r="J55" s="405">
        <v>3854</v>
      </c>
      <c r="K55" s="406">
        <v>0</v>
      </c>
      <c r="L55" s="403">
        <f t="shared" si="15"/>
        <v>3854</v>
      </c>
    </row>
    <row r="56" spans="2:12">
      <c r="B56" s="395">
        <v>43</v>
      </c>
      <c r="C56" s="396" t="s">
        <v>450</v>
      </c>
      <c r="D56" s="397">
        <v>2536</v>
      </c>
      <c r="E56" s="398">
        <v>5</v>
      </c>
      <c r="F56" s="399">
        <v>5</v>
      </c>
      <c r="G56" s="399">
        <v>250</v>
      </c>
      <c r="H56" s="407">
        <v>28</v>
      </c>
      <c r="I56" s="407">
        <f t="shared" si="14"/>
        <v>3826</v>
      </c>
      <c r="J56" s="405">
        <v>3854</v>
      </c>
      <c r="K56" s="406">
        <v>0</v>
      </c>
      <c r="L56" s="403">
        <f t="shared" si="15"/>
        <v>3854</v>
      </c>
    </row>
    <row r="57" spans="2:12">
      <c r="B57" s="395">
        <v>44</v>
      </c>
      <c r="C57" s="396" t="s">
        <v>451</v>
      </c>
      <c r="D57" s="397">
        <v>2539</v>
      </c>
      <c r="E57" s="398">
        <v>5</v>
      </c>
      <c r="F57" s="399">
        <v>5</v>
      </c>
      <c r="G57" s="399">
        <v>250</v>
      </c>
      <c r="H57" s="407">
        <v>140</v>
      </c>
      <c r="I57" s="407">
        <f t="shared" si="14"/>
        <v>6511</v>
      </c>
      <c r="J57" s="405">
        <v>6651</v>
      </c>
      <c r="K57" s="406">
        <v>0</v>
      </c>
      <c r="L57" s="403">
        <f t="shared" si="15"/>
        <v>6651</v>
      </c>
    </row>
    <row r="58" spans="2:12">
      <c r="B58" s="395">
        <v>45</v>
      </c>
      <c r="C58" s="396" t="s">
        <v>452</v>
      </c>
      <c r="D58" s="397">
        <v>2540</v>
      </c>
      <c r="E58" s="398">
        <v>5</v>
      </c>
      <c r="F58" s="399">
        <v>5</v>
      </c>
      <c r="G58" s="399">
        <v>250</v>
      </c>
      <c r="H58" s="407">
        <v>208</v>
      </c>
      <c r="I58" s="407">
        <f t="shared" si="14"/>
        <v>6443</v>
      </c>
      <c r="J58" s="405">
        <v>6651</v>
      </c>
      <c r="K58" s="406">
        <v>0</v>
      </c>
      <c r="L58" s="403">
        <f t="shared" si="15"/>
        <v>6651</v>
      </c>
    </row>
    <row r="59" spans="2:12">
      <c r="B59" s="395">
        <v>46</v>
      </c>
      <c r="C59" s="410" t="s">
        <v>453</v>
      </c>
      <c r="D59" s="397">
        <v>2554</v>
      </c>
      <c r="E59" s="398">
        <v>7</v>
      </c>
      <c r="F59" s="399">
        <v>5</v>
      </c>
      <c r="G59" s="399">
        <v>250</v>
      </c>
      <c r="H59" s="407">
        <v>210</v>
      </c>
      <c r="I59" s="407">
        <f t="shared" si="14"/>
        <v>6965</v>
      </c>
      <c r="J59" s="405">
        <v>7175</v>
      </c>
      <c r="K59" s="406">
        <v>0</v>
      </c>
      <c r="L59" s="403">
        <f t="shared" si="15"/>
        <v>7175</v>
      </c>
    </row>
    <row r="60" spans="2:12">
      <c r="B60" s="395">
        <v>47</v>
      </c>
      <c r="C60" s="410" t="s">
        <v>1115</v>
      </c>
      <c r="D60" s="408">
        <v>2560</v>
      </c>
      <c r="E60" s="398">
        <v>7</v>
      </c>
      <c r="F60" s="409">
        <v>5</v>
      </c>
      <c r="G60" s="409">
        <v>250</v>
      </c>
      <c r="H60" s="407">
        <v>378</v>
      </c>
      <c r="I60" s="407">
        <f t="shared" si="5"/>
        <v>14122</v>
      </c>
      <c r="J60" s="401">
        <v>14500</v>
      </c>
      <c r="K60" s="406">
        <v>0</v>
      </c>
      <c r="L60" s="403">
        <f t="shared" si="3"/>
        <v>14500</v>
      </c>
    </row>
    <row r="61" spans="2:12">
      <c r="B61" s="412" t="s">
        <v>1116</v>
      </c>
      <c r="C61" s="416"/>
      <c r="D61" s="417"/>
      <c r="E61" s="417"/>
      <c r="F61" s="417"/>
      <c r="G61" s="417"/>
      <c r="H61" s="417"/>
      <c r="I61" s="417"/>
      <c r="J61" s="417"/>
      <c r="K61" s="417"/>
      <c r="L61" s="418"/>
    </row>
    <row r="62" spans="2:12">
      <c r="B62" s="395">
        <v>48</v>
      </c>
      <c r="C62" s="410" t="s">
        <v>1117</v>
      </c>
      <c r="D62" s="397">
        <v>2520</v>
      </c>
      <c r="E62" s="398">
        <v>2</v>
      </c>
      <c r="F62" s="399">
        <v>8</v>
      </c>
      <c r="G62" s="399">
        <v>250</v>
      </c>
      <c r="H62" s="407">
        <v>1296</v>
      </c>
      <c r="I62" s="407">
        <f t="shared" ref="I62" si="16">J62-H62</f>
        <v>915.44</v>
      </c>
      <c r="J62" s="405">
        <v>2211.44</v>
      </c>
      <c r="K62" s="406">
        <v>0</v>
      </c>
      <c r="L62" s="403">
        <f t="shared" ref="L62" si="17">SUM(J62,K62)</f>
        <v>2211.44</v>
      </c>
    </row>
    <row r="63" spans="2:12">
      <c r="B63" s="395">
        <v>49</v>
      </c>
      <c r="C63" s="419" t="s">
        <v>1132</v>
      </c>
      <c r="D63" s="408">
        <v>2551</v>
      </c>
      <c r="E63" s="398">
        <v>2</v>
      </c>
      <c r="F63" s="409">
        <v>5</v>
      </c>
      <c r="G63" s="409">
        <v>250</v>
      </c>
      <c r="H63" s="400">
        <v>1792</v>
      </c>
      <c r="I63" s="400">
        <f t="shared" si="5"/>
        <v>1671.8000000000002</v>
      </c>
      <c r="J63" s="401">
        <v>3463.8</v>
      </c>
      <c r="K63" s="402">
        <v>0</v>
      </c>
      <c r="L63" s="403">
        <f t="shared" si="3"/>
        <v>3463.8</v>
      </c>
    </row>
    <row r="64" spans="2:12">
      <c r="B64" s="412" t="s">
        <v>534</v>
      </c>
      <c r="C64" s="416"/>
      <c r="D64" s="417"/>
      <c r="E64" s="417"/>
      <c r="F64" s="417"/>
      <c r="G64" s="417"/>
      <c r="H64" s="417"/>
      <c r="I64" s="417"/>
      <c r="J64" s="417"/>
      <c r="K64" s="417"/>
      <c r="L64" s="418"/>
    </row>
    <row r="65" spans="2:12">
      <c r="B65" s="395">
        <v>50</v>
      </c>
      <c r="C65" s="396" t="s">
        <v>535</v>
      </c>
      <c r="D65" s="397">
        <v>2537</v>
      </c>
      <c r="E65" s="398">
        <v>6</v>
      </c>
      <c r="F65" s="399">
        <v>8</v>
      </c>
      <c r="G65" s="399">
        <v>250</v>
      </c>
      <c r="H65" s="400">
        <f>564.35+749.91+615.23+754.6+909.69</f>
        <v>3593.78</v>
      </c>
      <c r="I65" s="400">
        <f>J65-H65</f>
        <v>4045.6299999999997</v>
      </c>
      <c r="J65" s="401">
        <v>7639.41</v>
      </c>
      <c r="K65" s="402">
        <v>0</v>
      </c>
      <c r="L65" s="403">
        <f t="shared" ref="L65" si="18">SUM(J65,K65)</f>
        <v>7639.41</v>
      </c>
    </row>
    <row r="66" spans="2:12">
      <c r="B66" s="420" t="s">
        <v>1118</v>
      </c>
      <c r="C66" s="417"/>
      <c r="D66" s="417"/>
      <c r="E66" s="417"/>
      <c r="F66" s="417"/>
      <c r="G66" s="417"/>
      <c r="H66" s="417"/>
      <c r="I66" s="417"/>
      <c r="J66" s="417"/>
      <c r="K66" s="417"/>
      <c r="L66" s="418"/>
    </row>
    <row r="67" spans="2:12">
      <c r="B67" s="395">
        <v>51</v>
      </c>
      <c r="C67" s="396" t="s">
        <v>460</v>
      </c>
      <c r="D67" s="397">
        <v>2524</v>
      </c>
      <c r="E67" s="398">
        <v>3</v>
      </c>
      <c r="F67" s="399">
        <v>8</v>
      </c>
      <c r="G67" s="399">
        <v>250</v>
      </c>
      <c r="H67" s="400">
        <f>2304.95+3089.95+3034.33</f>
        <v>8429.23</v>
      </c>
      <c r="I67" s="400">
        <f t="shared" ref="I67" si="19">J67-H67</f>
        <v>1948.3199999999997</v>
      </c>
      <c r="J67" s="401">
        <f>3827.46+3285.5+3264.59</f>
        <v>10377.549999999999</v>
      </c>
      <c r="K67" s="402">
        <v>0</v>
      </c>
      <c r="L67" s="403">
        <f t="shared" ref="L67" si="20">SUM(J67,K67)</f>
        <v>10377.549999999999</v>
      </c>
    </row>
    <row r="68" spans="2:12">
      <c r="B68" s="412" t="s">
        <v>505</v>
      </c>
      <c r="C68" s="417"/>
      <c r="D68" s="417"/>
      <c r="E68" s="417"/>
      <c r="F68" s="417"/>
      <c r="G68" s="417"/>
      <c r="H68" s="417"/>
      <c r="I68" s="417"/>
      <c r="J68" s="417"/>
      <c r="K68" s="417"/>
      <c r="L68" s="418"/>
    </row>
    <row r="69" spans="2:12">
      <c r="B69" s="395">
        <v>52</v>
      </c>
      <c r="C69" s="396" t="s">
        <v>506</v>
      </c>
      <c r="D69" s="397">
        <v>2521</v>
      </c>
      <c r="E69" s="398">
        <v>3</v>
      </c>
      <c r="F69" s="399">
        <v>8</v>
      </c>
      <c r="G69" s="399">
        <v>250</v>
      </c>
      <c r="H69" s="407">
        <v>1707.5</v>
      </c>
      <c r="I69" s="407">
        <f>J69-H69</f>
        <v>1269.4699999999998</v>
      </c>
      <c r="J69" s="405">
        <v>2976.97</v>
      </c>
      <c r="K69" s="406">
        <v>0</v>
      </c>
      <c r="L69" s="403">
        <f t="shared" ref="L69:L70" si="21">SUM(J69,K69)</f>
        <v>2976.97</v>
      </c>
    </row>
    <row r="70" spans="2:12">
      <c r="B70" s="395">
        <v>53</v>
      </c>
      <c r="C70" s="396" t="s">
        <v>507</v>
      </c>
      <c r="D70" s="397">
        <v>2539</v>
      </c>
      <c r="E70" s="398">
        <v>6</v>
      </c>
      <c r="F70" s="399">
        <v>8</v>
      </c>
      <c r="G70" s="399">
        <v>250</v>
      </c>
      <c r="H70" s="407">
        <v>2276</v>
      </c>
      <c r="I70" s="407">
        <f>J70-H70</f>
        <v>1766</v>
      </c>
      <c r="J70" s="405">
        <v>4042</v>
      </c>
      <c r="K70" s="406">
        <v>0</v>
      </c>
      <c r="L70" s="403">
        <f t="shared" si="21"/>
        <v>4042</v>
      </c>
    </row>
    <row r="71" spans="2:12">
      <c r="B71" s="412" t="s">
        <v>540</v>
      </c>
      <c r="C71" s="417"/>
      <c r="D71" s="417"/>
      <c r="E71" s="417"/>
      <c r="F71" s="417"/>
      <c r="G71" s="417"/>
      <c r="H71" s="417"/>
      <c r="I71" s="417"/>
      <c r="J71" s="417"/>
      <c r="K71" s="417"/>
      <c r="L71" s="418"/>
    </row>
    <row r="72" spans="2:12">
      <c r="B72" s="395">
        <v>54</v>
      </c>
      <c r="C72" s="396" t="s">
        <v>1119</v>
      </c>
      <c r="D72" s="408">
        <v>2553</v>
      </c>
      <c r="E72" s="398">
        <v>3</v>
      </c>
      <c r="F72" s="409">
        <v>8</v>
      </c>
      <c r="G72" s="409">
        <v>250</v>
      </c>
      <c r="H72" s="400">
        <v>2727.73</v>
      </c>
      <c r="I72" s="400">
        <f>J72-H72</f>
        <v>6795.27</v>
      </c>
      <c r="J72" s="401">
        <v>9523</v>
      </c>
      <c r="K72" s="421"/>
      <c r="L72" s="403">
        <f t="shared" ref="L72" si="22">SUM(J72,K72)</f>
        <v>9523</v>
      </c>
    </row>
    <row r="73" spans="2:12">
      <c r="B73" s="420" t="s">
        <v>1120</v>
      </c>
      <c r="C73" s="417"/>
      <c r="D73" s="417"/>
      <c r="E73" s="417"/>
      <c r="F73" s="417"/>
      <c r="G73" s="417"/>
      <c r="H73" s="417"/>
      <c r="I73" s="417"/>
      <c r="J73" s="417"/>
      <c r="K73" s="417"/>
      <c r="L73" s="418"/>
    </row>
    <row r="74" spans="2:12">
      <c r="B74" s="395">
        <v>55</v>
      </c>
      <c r="C74" s="396" t="s">
        <v>1133</v>
      </c>
      <c r="D74" s="397">
        <v>2538</v>
      </c>
      <c r="E74" s="398">
        <v>4</v>
      </c>
      <c r="F74" s="399">
        <v>8</v>
      </c>
      <c r="G74" s="399">
        <v>250</v>
      </c>
      <c r="H74" s="407">
        <v>4332.2</v>
      </c>
      <c r="I74" s="407">
        <f t="shared" ref="I74" si="23">J74-H74</f>
        <v>2521.3600000000006</v>
      </c>
      <c r="J74" s="405">
        <v>6853.56</v>
      </c>
      <c r="K74" s="406">
        <v>0</v>
      </c>
      <c r="L74" s="403">
        <f t="shared" ref="L74" si="24">SUM(J74,K74)</f>
        <v>6853.56</v>
      </c>
    </row>
    <row r="75" spans="2:12">
      <c r="B75" s="412" t="s">
        <v>514</v>
      </c>
      <c r="C75" s="417"/>
      <c r="D75" s="417"/>
      <c r="E75" s="417"/>
      <c r="F75" s="417"/>
      <c r="G75" s="417"/>
      <c r="H75" s="417"/>
      <c r="I75" s="417"/>
      <c r="J75" s="417"/>
      <c r="K75" s="417"/>
      <c r="L75" s="418"/>
    </row>
    <row r="76" spans="2:12">
      <c r="B76" s="395">
        <v>56</v>
      </c>
      <c r="C76" s="396" t="s">
        <v>1134</v>
      </c>
      <c r="D76" s="397">
        <v>2538</v>
      </c>
      <c r="E76" s="398">
        <v>6</v>
      </c>
      <c r="F76" s="399">
        <v>8</v>
      </c>
      <c r="G76" s="399">
        <v>250</v>
      </c>
      <c r="H76" s="400">
        <f>6349.61+2373.52</f>
        <v>8723.1299999999992</v>
      </c>
      <c r="I76" s="400">
        <f>J76-H76</f>
        <v>13135.12</v>
      </c>
      <c r="J76" s="401">
        <v>21858.25</v>
      </c>
      <c r="K76" s="402">
        <v>3551</v>
      </c>
      <c r="L76" s="403">
        <f t="shared" ref="L76:L78" si="25">SUM(J76,K76)</f>
        <v>25409.25</v>
      </c>
    </row>
    <row r="77" spans="2:12">
      <c r="B77" s="395">
        <v>57</v>
      </c>
      <c r="C77" s="396" t="s">
        <v>515</v>
      </c>
      <c r="D77" s="397">
        <v>2537</v>
      </c>
      <c r="E77" s="398">
        <v>2</v>
      </c>
      <c r="F77" s="399">
        <v>8</v>
      </c>
      <c r="G77" s="399">
        <v>250</v>
      </c>
      <c r="H77" s="407">
        <v>1059.8699999999999</v>
      </c>
      <c r="I77" s="407">
        <f>J77-H77</f>
        <v>2634.35</v>
      </c>
      <c r="J77" s="405">
        <v>3694.22</v>
      </c>
      <c r="K77" s="406">
        <v>0</v>
      </c>
      <c r="L77" s="403">
        <f t="shared" si="25"/>
        <v>3694.22</v>
      </c>
    </row>
    <row r="78" spans="2:12">
      <c r="B78" s="395">
        <v>58</v>
      </c>
      <c r="C78" s="396" t="s">
        <v>516</v>
      </c>
      <c r="D78" s="408">
        <v>2552</v>
      </c>
      <c r="E78" s="398">
        <v>5</v>
      </c>
      <c r="F78" s="409">
        <v>8</v>
      </c>
      <c r="G78" s="409">
        <v>250</v>
      </c>
      <c r="H78" s="400">
        <v>3705.38</v>
      </c>
      <c r="I78" s="400">
        <f>J78-H78</f>
        <v>5440.62</v>
      </c>
      <c r="J78" s="401">
        <v>9146</v>
      </c>
      <c r="K78" s="402">
        <v>0</v>
      </c>
      <c r="L78" s="403">
        <f t="shared" si="25"/>
        <v>9146</v>
      </c>
    </row>
    <row r="79" spans="2:12">
      <c r="B79" s="412" t="s">
        <v>536</v>
      </c>
      <c r="C79" s="417"/>
      <c r="D79" s="417"/>
      <c r="E79" s="417"/>
      <c r="F79" s="417"/>
      <c r="G79" s="417"/>
      <c r="H79" s="417"/>
      <c r="I79" s="417"/>
      <c r="J79" s="417"/>
      <c r="K79" s="417"/>
      <c r="L79" s="418"/>
    </row>
    <row r="80" spans="2:12">
      <c r="B80" s="395">
        <v>59</v>
      </c>
      <c r="C80" s="396" t="s">
        <v>537</v>
      </c>
      <c r="D80" s="408">
        <v>2552</v>
      </c>
      <c r="E80" s="398">
        <v>4</v>
      </c>
      <c r="F80" s="409">
        <v>8</v>
      </c>
      <c r="G80" s="409">
        <v>250</v>
      </c>
      <c r="H80" s="400">
        <f>210.99+868.13+1008.35+888.35</f>
        <v>2975.8199999999997</v>
      </c>
      <c r="I80" s="400">
        <f>J80-H80</f>
        <v>1904.1800000000003</v>
      </c>
      <c r="J80" s="401">
        <v>4880</v>
      </c>
      <c r="K80" s="402">
        <v>0</v>
      </c>
      <c r="L80" s="403">
        <f t="shared" ref="L80" si="26">SUM(J80,K80)</f>
        <v>4880</v>
      </c>
    </row>
    <row r="81" spans="2:12">
      <c r="B81" s="412" t="s">
        <v>541</v>
      </c>
      <c r="C81" s="417"/>
      <c r="D81" s="417"/>
      <c r="E81" s="417"/>
      <c r="F81" s="417"/>
      <c r="G81" s="417"/>
      <c r="H81" s="417"/>
      <c r="I81" s="417"/>
      <c r="J81" s="417"/>
      <c r="K81" s="417"/>
      <c r="L81" s="418"/>
    </row>
    <row r="82" spans="2:12">
      <c r="B82" s="395">
        <v>60</v>
      </c>
      <c r="C82" s="396" t="s">
        <v>1121</v>
      </c>
      <c r="D82" s="408">
        <v>2553</v>
      </c>
      <c r="E82" s="398">
        <v>3</v>
      </c>
      <c r="F82" s="409">
        <v>8</v>
      </c>
      <c r="G82" s="409">
        <v>250</v>
      </c>
      <c r="H82" s="400">
        <f>488.84+144+183.06</f>
        <v>815.89999999999986</v>
      </c>
      <c r="I82" s="400">
        <f>J82-H82</f>
        <v>4746.6000000000004</v>
      </c>
      <c r="J82" s="422">
        <v>5562.5</v>
      </c>
      <c r="K82" s="423">
        <v>0</v>
      </c>
      <c r="L82" s="403">
        <f>SUM(J82,K82)</f>
        <v>5562.5</v>
      </c>
    </row>
    <row r="83" spans="2:12">
      <c r="B83" s="412" t="s">
        <v>538</v>
      </c>
      <c r="C83" s="417"/>
      <c r="D83" s="417"/>
      <c r="E83" s="417"/>
      <c r="F83" s="417"/>
      <c r="G83" s="417"/>
      <c r="H83" s="417"/>
      <c r="I83" s="417"/>
      <c r="J83" s="417"/>
      <c r="K83" s="417"/>
      <c r="L83" s="418"/>
    </row>
    <row r="84" spans="2:12">
      <c r="B84" s="395">
        <v>61</v>
      </c>
      <c r="C84" s="396" t="s">
        <v>539</v>
      </c>
      <c r="D84" s="397">
        <v>2534</v>
      </c>
      <c r="E84" s="398">
        <v>4</v>
      </c>
      <c r="F84" s="399">
        <v>8</v>
      </c>
      <c r="G84" s="399">
        <v>250</v>
      </c>
      <c r="H84" s="407">
        <f>495.49+127.09+472.32</f>
        <v>1094.9000000000001</v>
      </c>
      <c r="I84" s="407">
        <f>J84-H84</f>
        <v>4374.75</v>
      </c>
      <c r="J84" s="405">
        <v>5469.65</v>
      </c>
      <c r="K84" s="406">
        <v>0</v>
      </c>
      <c r="L84" s="403">
        <f t="shared" ref="L84" si="27">SUM(J84,K84)</f>
        <v>5469.65</v>
      </c>
    </row>
    <row r="85" spans="2:12">
      <c r="B85" s="395">
        <v>62</v>
      </c>
      <c r="C85" s="396" t="s">
        <v>944</v>
      </c>
      <c r="D85" s="408">
        <v>2558</v>
      </c>
      <c r="E85" s="398">
        <v>4</v>
      </c>
      <c r="F85" s="409">
        <v>8</v>
      </c>
      <c r="G85" s="409">
        <v>250</v>
      </c>
      <c r="H85" s="400">
        <v>2172</v>
      </c>
      <c r="I85" s="400">
        <f>J85-H85</f>
        <v>2850.5</v>
      </c>
      <c r="J85" s="401">
        <v>5022.5</v>
      </c>
      <c r="K85" s="402">
        <v>0</v>
      </c>
      <c r="L85" s="411">
        <f>SUM(J85,K85)</f>
        <v>5022.5</v>
      </c>
    </row>
    <row r="86" spans="2:12">
      <c r="B86" s="412" t="s">
        <v>480</v>
      </c>
      <c r="C86" s="417"/>
      <c r="D86" s="417"/>
      <c r="E86" s="417"/>
      <c r="F86" s="417"/>
      <c r="G86" s="417"/>
      <c r="H86" s="417"/>
      <c r="I86" s="417"/>
      <c r="J86" s="417"/>
      <c r="K86" s="417"/>
      <c r="L86" s="418"/>
    </row>
    <row r="87" spans="2:12">
      <c r="B87" s="395">
        <v>63</v>
      </c>
      <c r="C87" s="396" t="s">
        <v>1135</v>
      </c>
      <c r="D87" s="397">
        <v>2525</v>
      </c>
      <c r="E87" s="398">
        <v>2</v>
      </c>
      <c r="F87" s="399">
        <v>8</v>
      </c>
      <c r="G87" s="399">
        <v>250</v>
      </c>
      <c r="H87" s="407">
        <f>276.96+467.95</f>
        <v>744.91</v>
      </c>
      <c r="I87" s="407">
        <f t="shared" ref="I87:I95" si="28">J87-H87</f>
        <v>806.24000000000012</v>
      </c>
      <c r="J87" s="405">
        <v>1551.15</v>
      </c>
      <c r="K87" s="406">
        <v>0</v>
      </c>
      <c r="L87" s="403">
        <f t="shared" ref="L87:L95" si="29">SUM(J87,K87)</f>
        <v>1551.15</v>
      </c>
    </row>
    <row r="88" spans="2:12">
      <c r="B88" s="395">
        <v>64</v>
      </c>
      <c r="C88" s="396" t="s">
        <v>482</v>
      </c>
      <c r="D88" s="397">
        <v>2540</v>
      </c>
      <c r="E88" s="398">
        <v>4</v>
      </c>
      <c r="F88" s="399">
        <v>8</v>
      </c>
      <c r="G88" s="399">
        <v>250</v>
      </c>
      <c r="H88" s="407">
        <f>457.83+563.46+159.27+227.08</f>
        <v>1407.6399999999999</v>
      </c>
      <c r="I88" s="407">
        <f t="shared" si="28"/>
        <v>3438.61</v>
      </c>
      <c r="J88" s="405">
        <v>4846.25</v>
      </c>
      <c r="K88" s="406">
        <v>0</v>
      </c>
      <c r="L88" s="403">
        <f t="shared" si="29"/>
        <v>4846.25</v>
      </c>
    </row>
    <row r="89" spans="2:12">
      <c r="B89" s="395">
        <v>65</v>
      </c>
      <c r="C89" s="396" t="s">
        <v>483</v>
      </c>
      <c r="D89" s="397">
        <v>2528</v>
      </c>
      <c r="E89" s="398">
        <v>1</v>
      </c>
      <c r="F89" s="399">
        <v>5</v>
      </c>
      <c r="G89" s="399">
        <v>250</v>
      </c>
      <c r="H89" s="407">
        <v>313.27999999999997</v>
      </c>
      <c r="I89" s="407">
        <f t="shared" si="28"/>
        <v>166.72000000000003</v>
      </c>
      <c r="J89" s="405">
        <v>480</v>
      </c>
      <c r="K89" s="406">
        <v>0</v>
      </c>
      <c r="L89" s="403">
        <f t="shared" si="29"/>
        <v>480</v>
      </c>
    </row>
    <row r="90" spans="2:12">
      <c r="B90" s="395">
        <v>66</v>
      </c>
      <c r="C90" s="396" t="s">
        <v>484</v>
      </c>
      <c r="D90" s="397">
        <v>2528</v>
      </c>
      <c r="E90" s="398">
        <v>1</v>
      </c>
      <c r="F90" s="399">
        <v>5</v>
      </c>
      <c r="G90" s="399">
        <v>250</v>
      </c>
      <c r="H90" s="407">
        <v>38.93</v>
      </c>
      <c r="I90" s="407">
        <f t="shared" si="28"/>
        <v>80.069999999999993</v>
      </c>
      <c r="J90" s="405">
        <v>119</v>
      </c>
      <c r="K90" s="406">
        <v>0</v>
      </c>
      <c r="L90" s="403">
        <f t="shared" si="29"/>
        <v>119</v>
      </c>
    </row>
    <row r="91" spans="2:12">
      <c r="B91" s="395">
        <v>67</v>
      </c>
      <c r="C91" s="396" t="s">
        <v>485</v>
      </c>
      <c r="D91" s="397">
        <v>2528</v>
      </c>
      <c r="E91" s="398">
        <v>1</v>
      </c>
      <c r="F91" s="399">
        <v>5</v>
      </c>
      <c r="G91" s="399">
        <v>250</v>
      </c>
      <c r="H91" s="407">
        <v>102.57</v>
      </c>
      <c r="I91" s="407">
        <f t="shared" si="28"/>
        <v>317.43</v>
      </c>
      <c r="J91" s="405">
        <v>420</v>
      </c>
      <c r="K91" s="406">
        <v>0</v>
      </c>
      <c r="L91" s="403">
        <f t="shared" si="29"/>
        <v>420</v>
      </c>
    </row>
    <row r="92" spans="2:12">
      <c r="B92" s="395">
        <v>68</v>
      </c>
      <c r="C92" s="396" t="s">
        <v>486</v>
      </c>
      <c r="D92" s="397">
        <v>2528</v>
      </c>
      <c r="E92" s="398">
        <v>1</v>
      </c>
      <c r="F92" s="399">
        <v>1</v>
      </c>
      <c r="G92" s="399">
        <v>250</v>
      </c>
      <c r="H92" s="424">
        <v>0</v>
      </c>
      <c r="I92" s="407">
        <f t="shared" si="28"/>
        <v>105</v>
      </c>
      <c r="J92" s="405">
        <v>105</v>
      </c>
      <c r="K92" s="406">
        <v>0</v>
      </c>
      <c r="L92" s="403">
        <f t="shared" si="29"/>
        <v>105</v>
      </c>
    </row>
    <row r="93" spans="2:12">
      <c r="B93" s="395">
        <v>69</v>
      </c>
      <c r="C93" s="396" t="s">
        <v>488</v>
      </c>
      <c r="D93" s="397">
        <v>2525</v>
      </c>
      <c r="E93" s="398">
        <v>1</v>
      </c>
      <c r="F93" s="399">
        <v>5</v>
      </c>
      <c r="G93" s="399">
        <v>250</v>
      </c>
      <c r="H93" s="407">
        <v>57.406999999999996</v>
      </c>
      <c r="I93" s="407">
        <f t="shared" si="28"/>
        <v>104.593</v>
      </c>
      <c r="J93" s="405">
        <v>162</v>
      </c>
      <c r="K93" s="406">
        <v>0</v>
      </c>
      <c r="L93" s="403">
        <f t="shared" si="29"/>
        <v>162</v>
      </c>
    </row>
    <row r="94" spans="2:12">
      <c r="B94" s="395">
        <v>70</v>
      </c>
      <c r="C94" s="396" t="s">
        <v>489</v>
      </c>
      <c r="D94" s="397">
        <v>2543</v>
      </c>
      <c r="E94" s="398">
        <v>1</v>
      </c>
      <c r="F94" s="399">
        <v>5</v>
      </c>
      <c r="G94" s="399">
        <v>250</v>
      </c>
      <c r="H94" s="407">
        <v>74.2</v>
      </c>
      <c r="I94" s="407">
        <f t="shared" si="28"/>
        <v>34.799999999999997</v>
      </c>
      <c r="J94" s="405">
        <v>109</v>
      </c>
      <c r="K94" s="406">
        <v>0</v>
      </c>
      <c r="L94" s="403">
        <f t="shared" si="29"/>
        <v>109</v>
      </c>
    </row>
    <row r="95" spans="2:12">
      <c r="B95" s="395">
        <v>71</v>
      </c>
      <c r="C95" s="396" t="s">
        <v>490</v>
      </c>
      <c r="D95" s="397">
        <v>2525</v>
      </c>
      <c r="E95" s="398">
        <v>1</v>
      </c>
      <c r="F95" s="399">
        <v>8</v>
      </c>
      <c r="G95" s="399">
        <v>250</v>
      </c>
      <c r="H95" s="407">
        <v>103.39</v>
      </c>
      <c r="I95" s="407">
        <f t="shared" si="28"/>
        <v>31.61</v>
      </c>
      <c r="J95" s="405">
        <v>135</v>
      </c>
      <c r="K95" s="406">
        <v>0</v>
      </c>
      <c r="L95" s="403">
        <f t="shared" si="29"/>
        <v>135</v>
      </c>
    </row>
    <row r="96" spans="2:12">
      <c r="B96" s="395">
        <v>72</v>
      </c>
      <c r="C96" s="396" t="s">
        <v>1122</v>
      </c>
      <c r="D96" s="397">
        <v>2548</v>
      </c>
      <c r="E96" s="398">
        <v>4</v>
      </c>
      <c r="F96" s="399">
        <v>8</v>
      </c>
      <c r="G96" s="399">
        <v>250</v>
      </c>
      <c r="H96" s="407">
        <f>910.81+1020.74+522.09+609.5</f>
        <v>3063.14</v>
      </c>
      <c r="I96" s="407">
        <f t="shared" ref="I96:I103" si="30">J96-H96</f>
        <v>7659.8600000000006</v>
      </c>
      <c r="J96" s="405">
        <v>10723</v>
      </c>
      <c r="K96" s="406">
        <v>0</v>
      </c>
      <c r="L96" s="403">
        <f t="shared" ref="L96:L103" si="31">SUM(J96,K96)</f>
        <v>10723</v>
      </c>
    </row>
    <row r="97" spans="2:12">
      <c r="B97" s="395">
        <v>73</v>
      </c>
      <c r="C97" s="419" t="s">
        <v>487</v>
      </c>
      <c r="D97" s="397">
        <v>2524</v>
      </c>
      <c r="E97" s="398">
        <v>1</v>
      </c>
      <c r="F97" s="399">
        <v>5</v>
      </c>
      <c r="G97" s="399">
        <v>250</v>
      </c>
      <c r="H97" s="407">
        <v>285.85000000000002</v>
      </c>
      <c r="I97" s="407">
        <f t="shared" si="30"/>
        <v>158.14999999999998</v>
      </c>
      <c r="J97" s="405">
        <v>444</v>
      </c>
      <c r="K97" s="406">
        <v>0</v>
      </c>
      <c r="L97" s="403">
        <f t="shared" si="31"/>
        <v>444</v>
      </c>
    </row>
    <row r="98" spans="2:12">
      <c r="B98" s="395">
        <v>74</v>
      </c>
      <c r="C98" s="396" t="s">
        <v>1123</v>
      </c>
      <c r="D98" s="397">
        <v>2535</v>
      </c>
      <c r="E98" s="398">
        <v>1</v>
      </c>
      <c r="F98" s="399">
        <v>1</v>
      </c>
      <c r="G98" s="399">
        <v>250</v>
      </c>
      <c r="H98" s="424">
        <v>0</v>
      </c>
      <c r="I98" s="407">
        <f t="shared" si="30"/>
        <v>128</v>
      </c>
      <c r="J98" s="405">
        <v>128</v>
      </c>
      <c r="K98" s="406">
        <v>0</v>
      </c>
      <c r="L98" s="403">
        <f t="shared" si="31"/>
        <v>128</v>
      </c>
    </row>
    <row r="99" spans="2:12">
      <c r="B99" s="395">
        <v>75</v>
      </c>
      <c r="C99" s="396" t="s">
        <v>481</v>
      </c>
      <c r="D99" s="397">
        <v>2526</v>
      </c>
      <c r="E99" s="398">
        <v>2</v>
      </c>
      <c r="F99" s="399">
        <v>8</v>
      </c>
      <c r="G99" s="399">
        <v>250</v>
      </c>
      <c r="H99" s="407">
        <f>224.27+462</f>
        <v>686.27</v>
      </c>
      <c r="I99" s="407">
        <f t="shared" si="30"/>
        <v>525.91000000000008</v>
      </c>
      <c r="J99" s="405">
        <v>1212.18</v>
      </c>
      <c r="K99" s="406">
        <v>0</v>
      </c>
      <c r="L99" s="403">
        <f t="shared" si="31"/>
        <v>1212.18</v>
      </c>
    </row>
    <row r="100" spans="2:12">
      <c r="B100" s="395">
        <v>76</v>
      </c>
      <c r="C100" s="396" t="s">
        <v>495</v>
      </c>
      <c r="D100" s="397">
        <v>2522</v>
      </c>
      <c r="E100" s="398">
        <v>2</v>
      </c>
      <c r="F100" s="399">
        <v>8</v>
      </c>
      <c r="G100" s="399">
        <v>250</v>
      </c>
      <c r="H100" s="407">
        <f>207.355+257.34</f>
        <v>464.69499999999994</v>
      </c>
      <c r="I100" s="407">
        <f t="shared" si="30"/>
        <v>482.30500000000006</v>
      </c>
      <c r="J100" s="405">
        <v>947</v>
      </c>
      <c r="K100" s="406">
        <v>0</v>
      </c>
      <c r="L100" s="403">
        <f t="shared" si="31"/>
        <v>947</v>
      </c>
    </row>
    <row r="101" spans="2:12">
      <c r="B101" s="395">
        <v>77</v>
      </c>
      <c r="C101" s="419" t="s">
        <v>496</v>
      </c>
      <c r="D101" s="397">
        <v>2524</v>
      </c>
      <c r="E101" s="398">
        <v>1</v>
      </c>
      <c r="F101" s="399">
        <v>5</v>
      </c>
      <c r="G101" s="399">
        <v>250</v>
      </c>
      <c r="H101" s="407">
        <v>233.25</v>
      </c>
      <c r="I101" s="407">
        <f t="shared" si="30"/>
        <v>142.25</v>
      </c>
      <c r="J101" s="405">
        <v>375.5</v>
      </c>
      <c r="K101" s="406">
        <v>0</v>
      </c>
      <c r="L101" s="403">
        <f t="shared" si="31"/>
        <v>375.5</v>
      </c>
    </row>
    <row r="102" spans="2:12">
      <c r="B102" s="395">
        <v>78</v>
      </c>
      <c r="C102" s="396" t="s">
        <v>497</v>
      </c>
      <c r="D102" s="397">
        <v>2524</v>
      </c>
      <c r="E102" s="398">
        <v>1</v>
      </c>
      <c r="F102" s="399">
        <v>5</v>
      </c>
      <c r="G102" s="399">
        <v>250</v>
      </c>
      <c r="H102" s="407">
        <v>28.32</v>
      </c>
      <c r="I102" s="407">
        <f t="shared" si="30"/>
        <v>331.68</v>
      </c>
      <c r="J102" s="405">
        <v>360</v>
      </c>
      <c r="K102" s="406">
        <v>0</v>
      </c>
      <c r="L102" s="403">
        <f t="shared" si="31"/>
        <v>360</v>
      </c>
    </row>
    <row r="103" spans="2:12">
      <c r="B103" s="395">
        <v>79</v>
      </c>
      <c r="C103" s="396" t="s">
        <v>498</v>
      </c>
      <c r="D103" s="397">
        <v>2524</v>
      </c>
      <c r="E103" s="398">
        <v>1</v>
      </c>
      <c r="F103" s="399">
        <v>5</v>
      </c>
      <c r="G103" s="399">
        <v>250</v>
      </c>
      <c r="H103" s="407">
        <v>30.96</v>
      </c>
      <c r="I103" s="407">
        <f t="shared" si="30"/>
        <v>27.04</v>
      </c>
      <c r="J103" s="405">
        <v>58</v>
      </c>
      <c r="K103" s="406">
        <v>0</v>
      </c>
      <c r="L103" s="403">
        <f t="shared" si="31"/>
        <v>58</v>
      </c>
    </row>
    <row r="104" spans="2:12">
      <c r="B104" s="395">
        <v>80</v>
      </c>
      <c r="C104" s="396" t="s">
        <v>1124</v>
      </c>
      <c r="D104" s="397">
        <v>2524</v>
      </c>
      <c r="E104" s="398">
        <v>1</v>
      </c>
      <c r="F104" s="399">
        <v>1</v>
      </c>
      <c r="G104" s="399">
        <v>250</v>
      </c>
      <c r="H104" s="424">
        <v>0</v>
      </c>
      <c r="I104" s="407">
        <f t="shared" ref="I104:I111" si="32">J104-H104</f>
        <v>114</v>
      </c>
      <c r="J104" s="405">
        <v>114</v>
      </c>
      <c r="K104" s="406">
        <v>0</v>
      </c>
      <c r="L104" s="403">
        <f t="shared" ref="L104:L111" si="33">SUM(J104,K104)</f>
        <v>114</v>
      </c>
    </row>
    <row r="105" spans="2:12">
      <c r="B105" s="395">
        <v>81</v>
      </c>
      <c r="C105" s="396" t="s">
        <v>1125</v>
      </c>
      <c r="D105" s="397">
        <v>2545</v>
      </c>
      <c r="E105" s="398">
        <v>1</v>
      </c>
      <c r="F105" s="399">
        <v>1</v>
      </c>
      <c r="G105" s="399">
        <v>250</v>
      </c>
      <c r="H105" s="424">
        <v>0</v>
      </c>
      <c r="I105" s="407">
        <f t="shared" si="32"/>
        <v>288</v>
      </c>
      <c r="J105" s="405">
        <v>288</v>
      </c>
      <c r="K105" s="406">
        <v>0</v>
      </c>
      <c r="L105" s="403">
        <f t="shared" si="33"/>
        <v>288</v>
      </c>
    </row>
    <row r="106" spans="2:12">
      <c r="B106" s="395">
        <v>82</v>
      </c>
      <c r="C106" s="396" t="s">
        <v>499</v>
      </c>
      <c r="D106" s="397">
        <v>2540</v>
      </c>
      <c r="E106" s="398">
        <v>1</v>
      </c>
      <c r="F106" s="399">
        <v>5</v>
      </c>
      <c r="G106" s="399">
        <v>250</v>
      </c>
      <c r="H106" s="407">
        <v>88.87</v>
      </c>
      <c r="I106" s="407">
        <f t="shared" si="32"/>
        <v>487.13</v>
      </c>
      <c r="J106" s="405">
        <v>576</v>
      </c>
      <c r="K106" s="406">
        <v>0</v>
      </c>
      <c r="L106" s="403">
        <f t="shared" si="33"/>
        <v>576</v>
      </c>
    </row>
    <row r="107" spans="2:12">
      <c r="B107" s="395">
        <v>83</v>
      </c>
      <c r="C107" s="396" t="s">
        <v>503</v>
      </c>
      <c r="D107" s="397">
        <v>2513</v>
      </c>
      <c r="E107" s="398">
        <v>1</v>
      </c>
      <c r="F107" s="399">
        <v>1</v>
      </c>
      <c r="G107" s="399">
        <v>250</v>
      </c>
      <c r="H107" s="424">
        <v>0</v>
      </c>
      <c r="I107" s="407">
        <f t="shared" si="32"/>
        <v>708.75</v>
      </c>
      <c r="J107" s="405">
        <v>708.75</v>
      </c>
      <c r="K107" s="406">
        <v>0</v>
      </c>
      <c r="L107" s="403">
        <f t="shared" si="33"/>
        <v>708.75</v>
      </c>
    </row>
    <row r="108" spans="2:12">
      <c r="B108" s="395">
        <v>84</v>
      </c>
      <c r="C108" s="396" t="s">
        <v>500</v>
      </c>
      <c r="D108" s="397">
        <v>2525</v>
      </c>
      <c r="E108" s="398">
        <v>1</v>
      </c>
      <c r="F108" s="399">
        <v>8</v>
      </c>
      <c r="G108" s="399">
        <v>250</v>
      </c>
      <c r="H108" s="407">
        <v>356.38</v>
      </c>
      <c r="I108" s="407">
        <f t="shared" si="32"/>
        <v>143.62</v>
      </c>
      <c r="J108" s="405">
        <v>500</v>
      </c>
      <c r="K108" s="406">
        <v>0</v>
      </c>
      <c r="L108" s="403">
        <f t="shared" si="33"/>
        <v>500</v>
      </c>
    </row>
    <row r="109" spans="2:12">
      <c r="B109" s="395">
        <v>85</v>
      </c>
      <c r="C109" s="396" t="s">
        <v>502</v>
      </c>
      <c r="D109" s="397">
        <v>2540</v>
      </c>
      <c r="E109" s="398">
        <v>1</v>
      </c>
      <c r="F109" s="399">
        <v>5</v>
      </c>
      <c r="G109" s="399">
        <v>250</v>
      </c>
      <c r="H109" s="407">
        <v>28.82</v>
      </c>
      <c r="I109" s="407">
        <f t="shared" si="32"/>
        <v>199.98000000000002</v>
      </c>
      <c r="J109" s="405">
        <v>228.8</v>
      </c>
      <c r="K109" s="406">
        <v>0</v>
      </c>
      <c r="L109" s="403">
        <f t="shared" si="33"/>
        <v>228.8</v>
      </c>
    </row>
    <row r="110" spans="2:12">
      <c r="B110" s="395">
        <v>86</v>
      </c>
      <c r="C110" s="396" t="s">
        <v>501</v>
      </c>
      <c r="D110" s="397">
        <v>2540</v>
      </c>
      <c r="E110" s="398">
        <v>1</v>
      </c>
      <c r="F110" s="399">
        <v>1</v>
      </c>
      <c r="G110" s="399">
        <v>250</v>
      </c>
      <c r="H110" s="407">
        <v>63.4</v>
      </c>
      <c r="I110" s="407">
        <f t="shared" si="32"/>
        <v>256.60000000000002</v>
      </c>
      <c r="J110" s="405">
        <v>320</v>
      </c>
      <c r="K110" s="406">
        <v>0</v>
      </c>
      <c r="L110" s="403">
        <f t="shared" si="33"/>
        <v>320</v>
      </c>
    </row>
    <row r="111" spans="2:12">
      <c r="B111" s="395">
        <v>87</v>
      </c>
      <c r="C111" s="419" t="s">
        <v>1126</v>
      </c>
      <c r="D111" s="397">
        <v>2525</v>
      </c>
      <c r="E111" s="398">
        <v>1</v>
      </c>
      <c r="F111" s="399">
        <v>1</v>
      </c>
      <c r="G111" s="399">
        <v>250</v>
      </c>
      <c r="H111" s="424">
        <v>0</v>
      </c>
      <c r="I111" s="407">
        <f t="shared" si="32"/>
        <v>405</v>
      </c>
      <c r="J111" s="405">
        <v>405</v>
      </c>
      <c r="K111" s="406">
        <v>0</v>
      </c>
      <c r="L111" s="403">
        <f t="shared" si="33"/>
        <v>405</v>
      </c>
    </row>
    <row r="112" spans="2:12">
      <c r="B112" s="395">
        <v>88</v>
      </c>
      <c r="C112" s="396" t="s">
        <v>504</v>
      </c>
      <c r="D112" s="397">
        <v>2552</v>
      </c>
      <c r="E112" s="398">
        <v>1</v>
      </c>
      <c r="F112" s="399">
        <v>1</v>
      </c>
      <c r="G112" s="399">
        <v>250</v>
      </c>
      <c r="H112" s="424">
        <v>0</v>
      </c>
      <c r="I112" s="400">
        <f t="shared" ref="I112:I116" si="34">J112-H112</f>
        <v>64</v>
      </c>
      <c r="J112" s="401">
        <v>64</v>
      </c>
      <c r="K112" s="402">
        <v>0</v>
      </c>
      <c r="L112" s="403">
        <f t="shared" ref="L112:L116" si="35">SUM(J112,K112)</f>
        <v>64</v>
      </c>
    </row>
    <row r="113" spans="2:12">
      <c r="B113" s="395">
        <v>89</v>
      </c>
      <c r="C113" s="396" t="s">
        <v>491</v>
      </c>
      <c r="D113" s="397">
        <v>2535</v>
      </c>
      <c r="E113" s="398">
        <v>1</v>
      </c>
      <c r="F113" s="399">
        <v>1</v>
      </c>
      <c r="G113" s="399">
        <v>250</v>
      </c>
      <c r="H113" s="407">
        <v>54.7</v>
      </c>
      <c r="I113" s="407">
        <f t="shared" si="34"/>
        <v>126.49999999999999</v>
      </c>
      <c r="J113" s="405">
        <v>181.2</v>
      </c>
      <c r="K113" s="406">
        <v>0</v>
      </c>
      <c r="L113" s="403">
        <f t="shared" si="35"/>
        <v>181.2</v>
      </c>
    </row>
    <row r="114" spans="2:12">
      <c r="B114" s="395">
        <v>90</v>
      </c>
      <c r="C114" s="396" t="s">
        <v>492</v>
      </c>
      <c r="D114" s="397">
        <v>2535</v>
      </c>
      <c r="E114" s="398">
        <v>1</v>
      </c>
      <c r="F114" s="399">
        <v>1</v>
      </c>
      <c r="G114" s="399">
        <v>250</v>
      </c>
      <c r="H114" s="424">
        <v>0</v>
      </c>
      <c r="I114" s="407">
        <f t="shared" si="34"/>
        <v>129</v>
      </c>
      <c r="J114" s="405">
        <v>129</v>
      </c>
      <c r="K114" s="406">
        <v>0</v>
      </c>
      <c r="L114" s="403">
        <f t="shared" si="35"/>
        <v>129</v>
      </c>
    </row>
    <row r="115" spans="2:12">
      <c r="B115" s="395">
        <v>91</v>
      </c>
      <c r="C115" s="396" t="s">
        <v>493</v>
      </c>
      <c r="D115" s="397">
        <v>2535</v>
      </c>
      <c r="E115" s="398">
        <v>1</v>
      </c>
      <c r="F115" s="399">
        <v>1</v>
      </c>
      <c r="G115" s="399">
        <v>250</v>
      </c>
      <c r="H115" s="424">
        <v>0</v>
      </c>
      <c r="I115" s="407">
        <f t="shared" si="34"/>
        <v>128</v>
      </c>
      <c r="J115" s="405">
        <v>128</v>
      </c>
      <c r="K115" s="406">
        <v>0</v>
      </c>
      <c r="L115" s="403">
        <f t="shared" si="35"/>
        <v>128</v>
      </c>
    </row>
    <row r="116" spans="2:12">
      <c r="B116" s="395">
        <v>92</v>
      </c>
      <c r="C116" s="396" t="s">
        <v>494</v>
      </c>
      <c r="D116" s="397">
        <v>2545</v>
      </c>
      <c r="E116" s="398">
        <v>1</v>
      </c>
      <c r="F116" s="399">
        <v>1</v>
      </c>
      <c r="G116" s="399">
        <v>250</v>
      </c>
      <c r="H116" s="407">
        <v>76.95</v>
      </c>
      <c r="I116" s="407">
        <f t="shared" si="34"/>
        <v>275.05</v>
      </c>
      <c r="J116" s="405">
        <v>352</v>
      </c>
      <c r="K116" s="406">
        <v>0</v>
      </c>
      <c r="L116" s="403">
        <f t="shared" si="35"/>
        <v>352</v>
      </c>
    </row>
    <row r="117" spans="2:12">
      <c r="B117" s="385" t="s">
        <v>508</v>
      </c>
      <c r="C117" s="386"/>
      <c r="D117" s="387"/>
      <c r="E117" s="388"/>
      <c r="F117" s="389"/>
      <c r="G117" s="389"/>
      <c r="H117" s="425"/>
      <c r="I117" s="425"/>
      <c r="J117" s="426"/>
      <c r="K117" s="427"/>
      <c r="L117" s="413"/>
    </row>
    <row r="118" spans="2:12">
      <c r="B118" s="395">
        <v>93</v>
      </c>
      <c r="C118" s="396" t="s">
        <v>509</v>
      </c>
      <c r="D118" s="397">
        <v>2526</v>
      </c>
      <c r="E118" s="398">
        <v>3</v>
      </c>
      <c r="F118" s="399">
        <v>8</v>
      </c>
      <c r="G118" s="399">
        <v>250</v>
      </c>
      <c r="H118" s="407">
        <f>271.5+248.8+351</f>
        <v>871.3</v>
      </c>
      <c r="I118" s="407">
        <f>J118-H118</f>
        <v>930.2</v>
      </c>
      <c r="J118" s="405">
        <v>1801.5</v>
      </c>
      <c r="K118" s="406">
        <v>0</v>
      </c>
      <c r="L118" s="403">
        <f t="shared" ref="L118:L121" si="36">SUM(J118,K118)</f>
        <v>1801.5</v>
      </c>
    </row>
    <row r="119" spans="2:12">
      <c r="B119" s="395">
        <v>94</v>
      </c>
      <c r="C119" s="396" t="s">
        <v>510</v>
      </c>
      <c r="D119" s="397">
        <v>2526</v>
      </c>
      <c r="E119" s="398">
        <v>3</v>
      </c>
      <c r="F119" s="399">
        <v>1</v>
      </c>
      <c r="G119" s="399">
        <v>250</v>
      </c>
      <c r="H119" s="407">
        <v>168</v>
      </c>
      <c r="I119" s="407">
        <f>J119-H119</f>
        <v>1280</v>
      </c>
      <c r="J119" s="405">
        <v>1448</v>
      </c>
      <c r="K119" s="406">
        <v>0</v>
      </c>
      <c r="L119" s="403">
        <f t="shared" si="36"/>
        <v>1448</v>
      </c>
    </row>
    <row r="120" spans="2:12">
      <c r="B120" s="395">
        <v>95</v>
      </c>
      <c r="C120" s="396" t="s">
        <v>511</v>
      </c>
      <c r="D120" s="397">
        <v>2526</v>
      </c>
      <c r="E120" s="398">
        <v>1</v>
      </c>
      <c r="F120" s="399">
        <v>1</v>
      </c>
      <c r="G120" s="399">
        <v>250</v>
      </c>
      <c r="H120" s="424">
        <v>0</v>
      </c>
      <c r="I120" s="407">
        <f>J120-H120</f>
        <v>248</v>
      </c>
      <c r="J120" s="405">
        <v>248</v>
      </c>
      <c r="K120" s="406">
        <v>0</v>
      </c>
      <c r="L120" s="403">
        <f t="shared" si="36"/>
        <v>248</v>
      </c>
    </row>
    <row r="121" spans="2:12">
      <c r="B121" s="395">
        <v>96</v>
      </c>
      <c r="C121" s="396" t="s">
        <v>512</v>
      </c>
      <c r="D121" s="397">
        <v>2537</v>
      </c>
      <c r="E121" s="398">
        <v>2</v>
      </c>
      <c r="F121" s="399">
        <v>5</v>
      </c>
      <c r="G121" s="399">
        <v>250</v>
      </c>
      <c r="H121" s="407">
        <f>92+273.8</f>
        <v>365.8</v>
      </c>
      <c r="I121" s="407">
        <f>J121-H121</f>
        <v>655.20000000000005</v>
      </c>
      <c r="J121" s="405">
        <v>1021</v>
      </c>
      <c r="K121" s="406">
        <v>0</v>
      </c>
      <c r="L121" s="403">
        <f t="shared" si="36"/>
        <v>1021</v>
      </c>
    </row>
    <row r="122" spans="2:12">
      <c r="B122" s="412" t="s">
        <v>1127</v>
      </c>
      <c r="C122" s="386"/>
      <c r="D122" s="387"/>
      <c r="E122" s="388"/>
      <c r="F122" s="389"/>
      <c r="G122" s="389"/>
      <c r="H122" s="425"/>
      <c r="I122" s="425"/>
      <c r="J122" s="426"/>
      <c r="K122" s="427"/>
      <c r="L122" s="413"/>
    </row>
    <row r="123" spans="2:12">
      <c r="B123" s="395">
        <v>97</v>
      </c>
      <c r="C123" s="396" t="s">
        <v>465</v>
      </c>
      <c r="D123" s="397">
        <v>2547</v>
      </c>
      <c r="E123" s="398">
        <v>1</v>
      </c>
      <c r="F123" s="399">
        <v>8</v>
      </c>
      <c r="G123" s="399">
        <v>250</v>
      </c>
      <c r="H123" s="400">
        <v>170</v>
      </c>
      <c r="I123" s="400">
        <f t="shared" ref="I123:I124" si="37">J123-H123</f>
        <v>72</v>
      </c>
      <c r="J123" s="401">
        <v>242</v>
      </c>
      <c r="K123" s="402">
        <v>0</v>
      </c>
      <c r="L123" s="403">
        <f t="shared" ref="L123:L124" si="38">SUM(J123,K123)</f>
        <v>242</v>
      </c>
    </row>
    <row r="124" spans="2:12">
      <c r="B124" s="395">
        <v>98</v>
      </c>
      <c r="C124" s="396" t="s">
        <v>466</v>
      </c>
      <c r="D124" s="397">
        <v>2547</v>
      </c>
      <c r="E124" s="398">
        <v>1</v>
      </c>
      <c r="F124" s="399">
        <v>5</v>
      </c>
      <c r="G124" s="399">
        <v>250</v>
      </c>
      <c r="H124" s="407">
        <v>108</v>
      </c>
      <c r="I124" s="407">
        <f t="shared" si="37"/>
        <v>11</v>
      </c>
      <c r="J124" s="405">
        <v>119</v>
      </c>
      <c r="K124" s="406">
        <v>0</v>
      </c>
      <c r="L124" s="403">
        <f t="shared" si="38"/>
        <v>119</v>
      </c>
    </row>
    <row r="125" spans="2:12">
      <c r="B125" s="428" t="s">
        <v>1128</v>
      </c>
      <c r="C125" s="386"/>
      <c r="D125" s="387"/>
      <c r="E125" s="388"/>
      <c r="F125" s="389"/>
      <c r="G125" s="389"/>
      <c r="H125" s="425"/>
      <c r="I125" s="425"/>
      <c r="J125" s="426"/>
      <c r="K125" s="427"/>
      <c r="L125" s="413"/>
    </row>
    <row r="126" spans="2:12">
      <c r="B126" s="395">
        <v>99</v>
      </c>
      <c r="C126" s="419" t="s">
        <v>513</v>
      </c>
      <c r="D126" s="397">
        <v>2540</v>
      </c>
      <c r="E126" s="398">
        <v>4</v>
      </c>
      <c r="F126" s="399">
        <v>5</v>
      </c>
      <c r="G126" s="399">
        <v>250</v>
      </c>
      <c r="H126" s="407">
        <f>1103.85+1072+1071+343</f>
        <v>3589.85</v>
      </c>
      <c r="I126" s="407">
        <f>J126-H126</f>
        <v>3538.6600000000003</v>
      </c>
      <c r="J126" s="405">
        <v>7128.51</v>
      </c>
      <c r="K126" s="406">
        <v>0</v>
      </c>
      <c r="L126" s="403">
        <f t="shared" ref="L126" si="39">SUM(J126,K126)</f>
        <v>7128.51</v>
      </c>
    </row>
    <row r="127" spans="2:12">
      <c r="B127" s="412" t="s">
        <v>517</v>
      </c>
      <c r="C127" s="386"/>
      <c r="D127" s="387"/>
      <c r="E127" s="388"/>
      <c r="F127" s="389"/>
      <c r="G127" s="389"/>
      <c r="H127" s="425"/>
      <c r="I127" s="425"/>
      <c r="J127" s="426"/>
      <c r="K127" s="427"/>
      <c r="L127" s="413"/>
    </row>
    <row r="128" spans="2:12">
      <c r="B128" s="414">
        <v>100</v>
      </c>
      <c r="C128" s="396" t="s">
        <v>518</v>
      </c>
      <c r="D128" s="397">
        <v>2540</v>
      </c>
      <c r="E128" s="398">
        <v>6</v>
      </c>
      <c r="F128" s="399">
        <v>8</v>
      </c>
      <c r="G128" s="399">
        <v>250</v>
      </c>
      <c r="H128" s="407">
        <f>656.71+935.96+225.04+168.24+423.92</f>
        <v>2409.87</v>
      </c>
      <c r="I128" s="407">
        <f t="shared" ref="I128:I134" si="40">J128-H128</f>
        <v>17205.210000000003</v>
      </c>
      <c r="J128" s="405">
        <v>19615.080000000002</v>
      </c>
      <c r="K128" s="406">
        <v>0</v>
      </c>
      <c r="L128" s="403">
        <f t="shared" ref="L128:L134" si="41">SUM(J128,K128)</f>
        <v>19615.080000000002</v>
      </c>
    </row>
    <row r="129" spans="2:12">
      <c r="B129" s="395">
        <v>101</v>
      </c>
      <c r="C129" s="396" t="s">
        <v>519</v>
      </c>
      <c r="D129" s="397">
        <v>2540</v>
      </c>
      <c r="E129" s="398">
        <v>2</v>
      </c>
      <c r="F129" s="399">
        <v>5</v>
      </c>
      <c r="G129" s="399">
        <v>250</v>
      </c>
      <c r="H129" s="407">
        <f>96.52+146.5</f>
        <v>243.01999999999998</v>
      </c>
      <c r="I129" s="407">
        <f t="shared" si="40"/>
        <v>3559.98</v>
      </c>
      <c r="J129" s="405">
        <v>3803</v>
      </c>
      <c r="K129" s="406">
        <v>0</v>
      </c>
      <c r="L129" s="403">
        <f t="shared" si="41"/>
        <v>3803</v>
      </c>
    </row>
    <row r="130" spans="2:12">
      <c r="B130" s="414">
        <v>102</v>
      </c>
      <c r="C130" s="396" t="s">
        <v>520</v>
      </c>
      <c r="D130" s="397">
        <v>2540</v>
      </c>
      <c r="E130" s="398">
        <v>1</v>
      </c>
      <c r="F130" s="399">
        <v>1</v>
      </c>
      <c r="G130" s="399">
        <v>250</v>
      </c>
      <c r="H130" s="407">
        <v>50</v>
      </c>
      <c r="I130" s="407">
        <f t="shared" si="40"/>
        <v>300</v>
      </c>
      <c r="J130" s="405">
        <v>350</v>
      </c>
      <c r="K130" s="406">
        <v>0</v>
      </c>
      <c r="L130" s="403">
        <f t="shared" si="41"/>
        <v>350</v>
      </c>
    </row>
    <row r="131" spans="2:12">
      <c r="B131" s="395">
        <v>103</v>
      </c>
      <c r="C131" s="396" t="s">
        <v>521</v>
      </c>
      <c r="D131" s="397">
        <v>2537</v>
      </c>
      <c r="E131" s="398">
        <v>6</v>
      </c>
      <c r="F131" s="399">
        <v>8</v>
      </c>
      <c r="G131" s="399">
        <v>250</v>
      </c>
      <c r="H131" s="407">
        <f>506.35+444.26+679.89+246.95+454.66</f>
        <v>2332.11</v>
      </c>
      <c r="I131" s="407">
        <f t="shared" si="40"/>
        <v>7407.5499999999993</v>
      </c>
      <c r="J131" s="405">
        <v>9739.66</v>
      </c>
      <c r="K131" s="406">
        <v>0</v>
      </c>
      <c r="L131" s="403">
        <f t="shared" si="41"/>
        <v>9739.66</v>
      </c>
    </row>
    <row r="132" spans="2:12">
      <c r="B132" s="414">
        <v>104</v>
      </c>
      <c r="C132" s="396" t="s">
        <v>522</v>
      </c>
      <c r="D132" s="397">
        <v>2539</v>
      </c>
      <c r="E132" s="398">
        <v>2</v>
      </c>
      <c r="F132" s="399">
        <v>5</v>
      </c>
      <c r="G132" s="399">
        <v>250</v>
      </c>
      <c r="H132" s="407">
        <f>77.85+112.67</f>
        <v>190.51999999999998</v>
      </c>
      <c r="I132" s="407">
        <f t="shared" si="40"/>
        <v>2441.48</v>
      </c>
      <c r="J132" s="405">
        <v>2632</v>
      </c>
      <c r="K132" s="406">
        <v>0</v>
      </c>
      <c r="L132" s="403">
        <f t="shared" si="41"/>
        <v>2632</v>
      </c>
    </row>
    <row r="133" spans="2:12">
      <c r="B133" s="395">
        <v>105</v>
      </c>
      <c r="C133" s="396" t="s">
        <v>523</v>
      </c>
      <c r="D133" s="397">
        <v>2527</v>
      </c>
      <c r="E133" s="398">
        <v>1</v>
      </c>
      <c r="F133" s="399">
        <v>5</v>
      </c>
      <c r="G133" s="399">
        <v>250</v>
      </c>
      <c r="H133" s="407">
        <f>139.55</f>
        <v>139.55000000000001</v>
      </c>
      <c r="I133" s="407">
        <f t="shared" si="40"/>
        <v>2047.45</v>
      </c>
      <c r="J133" s="405">
        <v>2187</v>
      </c>
      <c r="K133" s="406">
        <v>0</v>
      </c>
      <c r="L133" s="403">
        <f t="shared" si="41"/>
        <v>2187</v>
      </c>
    </row>
    <row r="134" spans="2:12">
      <c r="B134" s="414">
        <v>106</v>
      </c>
      <c r="C134" s="396" t="s">
        <v>524</v>
      </c>
      <c r="D134" s="397">
        <v>2551</v>
      </c>
      <c r="E134" s="398">
        <v>1</v>
      </c>
      <c r="F134" s="399">
        <v>5</v>
      </c>
      <c r="G134" s="399">
        <v>250</v>
      </c>
      <c r="H134" s="407">
        <v>67.91</v>
      </c>
      <c r="I134" s="407">
        <f t="shared" si="40"/>
        <v>2194.09</v>
      </c>
      <c r="J134" s="405">
        <v>2262</v>
      </c>
      <c r="K134" s="406">
        <v>0</v>
      </c>
      <c r="L134" s="403">
        <f t="shared" si="41"/>
        <v>2262</v>
      </c>
    </row>
    <row r="135" spans="2:12">
      <c r="B135" s="429" t="s">
        <v>525</v>
      </c>
      <c r="C135" s="386"/>
      <c r="D135" s="387"/>
      <c r="E135" s="388"/>
      <c r="F135" s="389"/>
      <c r="G135" s="389"/>
      <c r="H135" s="425"/>
      <c r="I135" s="425"/>
      <c r="J135" s="426"/>
      <c r="K135" s="427"/>
      <c r="L135" s="413"/>
    </row>
    <row r="136" spans="2:12">
      <c r="B136" s="395">
        <v>107</v>
      </c>
      <c r="C136" s="396" t="s">
        <v>526</v>
      </c>
      <c r="D136" s="397">
        <v>2537</v>
      </c>
      <c r="E136" s="398">
        <v>3</v>
      </c>
      <c r="F136" s="399">
        <v>8</v>
      </c>
      <c r="G136" s="399">
        <v>250</v>
      </c>
      <c r="H136" s="407">
        <f>522.18+359.06+532.29</f>
        <v>1413.53</v>
      </c>
      <c r="I136" s="407">
        <f t="shared" ref="I136:I144" si="42">J136-H136</f>
        <v>2248.1099999999997</v>
      </c>
      <c r="J136" s="405">
        <v>3661.64</v>
      </c>
      <c r="K136" s="406">
        <v>0</v>
      </c>
      <c r="L136" s="403">
        <f t="shared" ref="L136:L144" si="43">SUM(J136,K136)</f>
        <v>3661.64</v>
      </c>
    </row>
    <row r="137" spans="2:12">
      <c r="B137" s="395">
        <v>108</v>
      </c>
      <c r="C137" s="396" t="s">
        <v>527</v>
      </c>
      <c r="D137" s="397">
        <v>2537</v>
      </c>
      <c r="E137" s="398">
        <v>2</v>
      </c>
      <c r="F137" s="399">
        <v>8</v>
      </c>
      <c r="G137" s="399">
        <v>250</v>
      </c>
      <c r="H137" s="407">
        <f>502.64+573.56</f>
        <v>1076.1999999999998</v>
      </c>
      <c r="I137" s="407">
        <f t="shared" si="42"/>
        <v>2904.3</v>
      </c>
      <c r="J137" s="405">
        <v>3980.5</v>
      </c>
      <c r="K137" s="406">
        <v>0</v>
      </c>
      <c r="L137" s="403">
        <f t="shared" si="43"/>
        <v>3980.5</v>
      </c>
    </row>
    <row r="138" spans="2:12">
      <c r="B138" s="395">
        <v>109</v>
      </c>
      <c r="C138" s="396" t="s">
        <v>528</v>
      </c>
      <c r="D138" s="397">
        <v>2537</v>
      </c>
      <c r="E138" s="398">
        <v>1</v>
      </c>
      <c r="F138" s="399">
        <v>1</v>
      </c>
      <c r="G138" s="399">
        <v>250</v>
      </c>
      <c r="H138" s="407">
        <v>37.909999999999997</v>
      </c>
      <c r="I138" s="407">
        <f t="shared" si="42"/>
        <v>456.09000000000003</v>
      </c>
      <c r="J138" s="405">
        <v>494</v>
      </c>
      <c r="K138" s="406">
        <v>0</v>
      </c>
      <c r="L138" s="403">
        <f t="shared" si="43"/>
        <v>494</v>
      </c>
    </row>
    <row r="139" spans="2:12">
      <c r="B139" s="395">
        <v>110</v>
      </c>
      <c r="C139" s="396" t="s">
        <v>529</v>
      </c>
      <c r="D139" s="397">
        <v>2535</v>
      </c>
      <c r="E139" s="398">
        <v>1</v>
      </c>
      <c r="F139" s="399">
        <v>1</v>
      </c>
      <c r="G139" s="399">
        <v>250</v>
      </c>
      <c r="H139" s="424">
        <v>0</v>
      </c>
      <c r="I139" s="407">
        <f t="shared" si="42"/>
        <v>115.5</v>
      </c>
      <c r="J139" s="405">
        <v>115.5</v>
      </c>
      <c r="K139" s="406">
        <v>0</v>
      </c>
      <c r="L139" s="403">
        <f t="shared" si="43"/>
        <v>115.5</v>
      </c>
    </row>
    <row r="140" spans="2:12">
      <c r="B140" s="395">
        <v>111</v>
      </c>
      <c r="C140" s="396" t="s">
        <v>530</v>
      </c>
      <c r="D140" s="397">
        <v>2535</v>
      </c>
      <c r="E140" s="398">
        <v>1</v>
      </c>
      <c r="F140" s="399">
        <v>1</v>
      </c>
      <c r="G140" s="399">
        <v>250</v>
      </c>
      <c r="H140" s="424">
        <v>0</v>
      </c>
      <c r="I140" s="407">
        <f t="shared" si="42"/>
        <v>105</v>
      </c>
      <c r="J140" s="405">
        <v>105</v>
      </c>
      <c r="K140" s="406">
        <v>0</v>
      </c>
      <c r="L140" s="403">
        <f t="shared" si="43"/>
        <v>105</v>
      </c>
    </row>
    <row r="141" spans="2:12">
      <c r="B141" s="395">
        <v>112</v>
      </c>
      <c r="C141" s="396" t="s">
        <v>531</v>
      </c>
      <c r="D141" s="397">
        <v>2548</v>
      </c>
      <c r="E141" s="398">
        <v>1</v>
      </c>
      <c r="F141" s="399">
        <v>1</v>
      </c>
      <c r="G141" s="399">
        <v>250</v>
      </c>
      <c r="H141" s="424">
        <v>0</v>
      </c>
      <c r="I141" s="407">
        <f t="shared" si="42"/>
        <v>18</v>
      </c>
      <c r="J141" s="405">
        <v>18</v>
      </c>
      <c r="K141" s="406">
        <v>0</v>
      </c>
      <c r="L141" s="403">
        <f t="shared" si="43"/>
        <v>18</v>
      </c>
    </row>
    <row r="142" spans="2:12">
      <c r="B142" s="395">
        <v>113</v>
      </c>
      <c r="C142" s="396" t="s">
        <v>532</v>
      </c>
      <c r="D142" s="397">
        <v>2535</v>
      </c>
      <c r="E142" s="398">
        <v>1</v>
      </c>
      <c r="F142" s="399">
        <v>1</v>
      </c>
      <c r="G142" s="399">
        <v>250</v>
      </c>
      <c r="H142" s="424">
        <v>0</v>
      </c>
      <c r="I142" s="407">
        <f t="shared" si="42"/>
        <v>155.4</v>
      </c>
      <c r="J142" s="405">
        <v>155.4</v>
      </c>
      <c r="K142" s="406">
        <v>0</v>
      </c>
      <c r="L142" s="403">
        <f t="shared" si="43"/>
        <v>155.4</v>
      </c>
    </row>
    <row r="143" spans="2:12">
      <c r="B143" s="395">
        <v>114</v>
      </c>
      <c r="C143" s="396" t="s">
        <v>533</v>
      </c>
      <c r="D143" s="397">
        <v>2535</v>
      </c>
      <c r="E143" s="398">
        <v>1</v>
      </c>
      <c r="F143" s="399">
        <v>1</v>
      </c>
      <c r="G143" s="399">
        <v>250</v>
      </c>
      <c r="H143" s="424">
        <v>0</v>
      </c>
      <c r="I143" s="407">
        <f t="shared" si="42"/>
        <v>144</v>
      </c>
      <c r="J143" s="405">
        <v>144</v>
      </c>
      <c r="K143" s="406">
        <v>0</v>
      </c>
      <c r="L143" s="403">
        <f t="shared" si="43"/>
        <v>144</v>
      </c>
    </row>
    <row r="144" spans="2:12">
      <c r="B144" s="395">
        <v>115</v>
      </c>
      <c r="C144" s="396" t="s">
        <v>1201</v>
      </c>
      <c r="D144" s="397">
        <v>2548</v>
      </c>
      <c r="E144" s="398">
        <v>1</v>
      </c>
      <c r="F144" s="399">
        <v>1</v>
      </c>
      <c r="G144" s="399">
        <v>250</v>
      </c>
      <c r="H144" s="424">
        <v>0</v>
      </c>
      <c r="I144" s="407">
        <f t="shared" si="42"/>
        <v>48</v>
      </c>
      <c r="J144" s="405">
        <v>48</v>
      </c>
      <c r="K144" s="406">
        <v>0</v>
      </c>
      <c r="L144" s="403">
        <f t="shared" si="43"/>
        <v>48</v>
      </c>
    </row>
    <row r="145" spans="2:12">
      <c r="B145" s="430" t="s">
        <v>250</v>
      </c>
      <c r="C145" s="431"/>
      <c r="D145" s="432"/>
      <c r="E145" s="432"/>
      <c r="F145" s="432"/>
      <c r="G145" s="433"/>
      <c r="H145" s="434">
        <f>SUM(H10:H144)</f>
        <v>97550.512000000032</v>
      </c>
      <c r="I145" s="434">
        <f t="shared" ref="I145:L145" si="44">SUM(I10:I144)</f>
        <v>253487.96799999994</v>
      </c>
      <c r="J145" s="434">
        <f t="shared" si="44"/>
        <v>351038.48000000004</v>
      </c>
      <c r="K145" s="434">
        <f t="shared" si="44"/>
        <v>10034.630000000001</v>
      </c>
      <c r="L145" s="434">
        <f t="shared" si="44"/>
        <v>361073.11000000004</v>
      </c>
    </row>
    <row r="148" spans="2:12">
      <c r="B148" s="435" t="s">
        <v>1</v>
      </c>
      <c r="C148" s="436" t="s">
        <v>0</v>
      </c>
      <c r="D148" s="437"/>
      <c r="E148" s="437"/>
      <c r="F148" s="437"/>
      <c r="G148" s="437"/>
      <c r="H148" s="438"/>
      <c r="I148" s="438"/>
      <c r="J148" s="437"/>
      <c r="K148" s="437"/>
      <c r="L148" s="439"/>
    </row>
    <row r="149" spans="2:12">
      <c r="B149" s="440"/>
      <c r="C149" s="441" t="s">
        <v>1036</v>
      </c>
      <c r="D149" s="442"/>
      <c r="E149" s="442"/>
      <c r="F149" s="442"/>
      <c r="G149" s="442"/>
      <c r="H149" s="443"/>
      <c r="I149" s="443"/>
      <c r="J149" s="442"/>
      <c r="K149" s="442"/>
      <c r="L149" s="444"/>
    </row>
    <row r="150" spans="2:12">
      <c r="B150" s="440"/>
      <c r="C150" s="441" t="s">
        <v>1037</v>
      </c>
      <c r="D150" s="442"/>
      <c r="E150" s="442"/>
      <c r="F150" s="442"/>
      <c r="G150" s="442"/>
      <c r="H150" s="443"/>
      <c r="I150" s="443"/>
      <c r="J150" s="442"/>
      <c r="K150" s="442"/>
      <c r="L150" s="444"/>
    </row>
    <row r="151" spans="2:12">
      <c r="B151" s="440"/>
      <c r="C151" s="441" t="s">
        <v>1038</v>
      </c>
      <c r="D151" s="442"/>
      <c r="E151" s="442"/>
      <c r="F151" s="442"/>
      <c r="G151" s="442"/>
      <c r="H151" s="443"/>
      <c r="I151" s="443"/>
      <c r="J151" s="442"/>
      <c r="K151" s="442"/>
      <c r="L151" s="444"/>
    </row>
    <row r="152" spans="2:12">
      <c r="B152" s="440"/>
      <c r="C152" s="441" t="s">
        <v>1039</v>
      </c>
      <c r="D152" s="442"/>
      <c r="E152" s="442"/>
      <c r="F152" s="442"/>
      <c r="G152" s="442"/>
      <c r="H152" s="443"/>
      <c r="I152" s="443"/>
      <c r="J152" s="442"/>
      <c r="K152" s="442"/>
      <c r="L152" s="444"/>
    </row>
    <row r="153" spans="2:12">
      <c r="B153" s="440"/>
      <c r="C153" s="441" t="s">
        <v>1040</v>
      </c>
      <c r="D153" s="442"/>
      <c r="E153" s="442"/>
      <c r="F153" s="442"/>
      <c r="G153" s="442"/>
      <c r="H153" s="443"/>
      <c r="I153" s="443"/>
      <c r="J153" s="442"/>
      <c r="K153" s="442"/>
      <c r="L153" s="444"/>
    </row>
    <row r="154" spans="2:12">
      <c r="B154" s="445"/>
      <c r="C154" s="446"/>
      <c r="D154" s="447"/>
      <c r="E154" s="447"/>
      <c r="F154" s="447"/>
      <c r="G154" s="447"/>
      <c r="H154" s="446"/>
      <c r="I154" s="446"/>
      <c r="J154" s="447"/>
      <c r="K154" s="447"/>
      <c r="L154" s="448"/>
    </row>
  </sheetData>
  <pageMargins left="0.78740157480314965" right="0.59055118110236227" top="0.55118110236220474" bottom="0.55118110236220474" header="0.31496062992125984" footer="0.31496062992125984"/>
  <pageSetup paperSize="9" scale="77" firstPageNumber="21" fitToWidth="0" fitToHeight="0" orientation="landscape" useFirstPageNumber="1" r:id="rId1"/>
  <headerFooter>
    <oddFooter>หน้าที่ &amp;P</oddFooter>
    <firstFooter>&amp;C &amp;N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21"/>
  <sheetViews>
    <sheetView showGridLines="0" view="pageBreakPreview" zoomScaleNormal="100" zoomScaleSheetLayoutView="100" zoomScalePageLayoutView="90" workbookViewId="0">
      <selection activeCell="M12" sqref="M12"/>
    </sheetView>
  </sheetViews>
  <sheetFormatPr defaultColWidth="9" defaultRowHeight="19.8"/>
  <cols>
    <col min="1" max="1" width="5.8984375" style="289" customWidth="1"/>
    <col min="2" max="2" width="11.3984375" style="289" customWidth="1"/>
    <col min="3" max="3" width="14.8984375" style="289" customWidth="1"/>
    <col min="4" max="4" width="16.09765625" style="289" customWidth="1"/>
    <col min="5" max="5" width="17.59765625" style="289" customWidth="1"/>
    <col min="6" max="6" width="21" style="289" customWidth="1"/>
    <col min="7" max="7" width="17.09765625" style="289" customWidth="1"/>
    <col min="8" max="8" width="17.19921875" style="289" customWidth="1"/>
    <col min="9" max="16384" width="9" style="289"/>
  </cols>
  <sheetData>
    <row r="1" spans="1:8" s="209" customFormat="1" ht="23.4">
      <c r="A1" s="449"/>
      <c r="B1" s="450" t="s">
        <v>1041</v>
      </c>
      <c r="C1" s="450"/>
      <c r="D1" s="450"/>
    </row>
    <row r="2" spans="1:8" s="209" customFormat="1" ht="7.5" customHeight="1"/>
    <row r="3" spans="1:8" s="209" customFormat="1" ht="23.4">
      <c r="B3" s="1670" t="s">
        <v>1367</v>
      </c>
      <c r="C3" s="1671"/>
      <c r="D3" s="1671"/>
      <c r="E3" s="1671"/>
      <c r="F3" s="1671"/>
      <c r="G3" s="1671"/>
      <c r="H3" s="1671"/>
    </row>
    <row r="4" spans="1:8" ht="7.5" customHeight="1">
      <c r="G4" s="452"/>
      <c r="H4" s="453"/>
    </row>
    <row r="5" spans="1:8">
      <c r="B5" s="1672" t="s">
        <v>287</v>
      </c>
      <c r="C5" s="1675" t="s">
        <v>732</v>
      </c>
      <c r="D5" s="1676"/>
      <c r="E5" s="1677"/>
      <c r="F5" s="454" t="s">
        <v>734</v>
      </c>
      <c r="G5" s="1675" t="s">
        <v>734</v>
      </c>
      <c r="H5" s="1677"/>
    </row>
    <row r="6" spans="1:8">
      <c r="B6" s="1673"/>
      <c r="C6" s="1678" t="s">
        <v>733</v>
      </c>
      <c r="D6" s="1679"/>
      <c r="E6" s="1680"/>
      <c r="F6" s="455" t="s">
        <v>735</v>
      </c>
      <c r="G6" s="1678" t="s">
        <v>736</v>
      </c>
      <c r="H6" s="1680"/>
    </row>
    <row r="7" spans="1:8">
      <c r="B7" s="1673"/>
      <c r="C7" s="454" t="s">
        <v>737</v>
      </c>
      <c r="D7" s="454" t="s">
        <v>739</v>
      </c>
      <c r="E7" s="454" t="s">
        <v>333</v>
      </c>
      <c r="F7" s="454" t="s">
        <v>740</v>
      </c>
      <c r="G7" s="454" t="s">
        <v>742</v>
      </c>
      <c r="H7" s="454" t="s">
        <v>744</v>
      </c>
    </row>
    <row r="8" spans="1:8">
      <c r="B8" s="1674"/>
      <c r="C8" s="455" t="s">
        <v>738</v>
      </c>
      <c r="D8" s="455" t="s">
        <v>738</v>
      </c>
      <c r="E8" s="455" t="s">
        <v>738</v>
      </c>
      <c r="F8" s="455" t="s">
        <v>741</v>
      </c>
      <c r="G8" s="455" t="s">
        <v>743</v>
      </c>
      <c r="H8" s="455" t="s">
        <v>745</v>
      </c>
    </row>
    <row r="9" spans="1:8" s="69" customFormat="1">
      <c r="B9" s="456" t="s">
        <v>294</v>
      </c>
      <c r="C9" s="457">
        <f>'4.1.1 รายละเอียดการใช้อาคาร_65'!H$145</f>
        <v>97550.512000000032</v>
      </c>
      <c r="D9" s="458">
        <f>'4.1.1 รายละเอียดการใช้อาคาร_65'!I$145</f>
        <v>253487.96799999994</v>
      </c>
      <c r="E9" s="457">
        <f>'4.1.1 รายละเอียดการใช้อาคาร_65'!J$145</f>
        <v>351038.48000000004</v>
      </c>
      <c r="F9" s="459"/>
      <c r="G9" s="459"/>
      <c r="H9" s="459"/>
    </row>
    <row r="10" spans="1:8" s="69" customFormat="1">
      <c r="B10" s="456" t="s">
        <v>295</v>
      </c>
      <c r="C10" s="457">
        <f>C9</f>
        <v>97550.512000000032</v>
      </c>
      <c r="D10" s="458">
        <f>D9</f>
        <v>253487.96799999994</v>
      </c>
      <c r="E10" s="457">
        <f>E9</f>
        <v>351038.48000000004</v>
      </c>
      <c r="F10" s="459"/>
      <c r="G10" s="459"/>
      <c r="H10" s="459"/>
    </row>
    <row r="11" spans="1:8" s="69" customFormat="1">
      <c r="B11" s="456" t="s">
        <v>296</v>
      </c>
      <c r="C11" s="457">
        <f t="shared" ref="C11:C20" si="0">C10</f>
        <v>97550.512000000032</v>
      </c>
      <c r="D11" s="458">
        <f t="shared" ref="D11:D20" si="1">D10</f>
        <v>253487.96799999994</v>
      </c>
      <c r="E11" s="457">
        <f t="shared" ref="E11:E20" si="2">E10</f>
        <v>351038.48000000004</v>
      </c>
      <c r="F11" s="459"/>
      <c r="G11" s="459"/>
      <c r="H11" s="459"/>
    </row>
    <row r="12" spans="1:8" s="69" customFormat="1">
      <c r="B12" s="456" t="s">
        <v>297</v>
      </c>
      <c r="C12" s="457">
        <f t="shared" si="0"/>
        <v>97550.512000000032</v>
      </c>
      <c r="D12" s="458">
        <f t="shared" si="1"/>
        <v>253487.96799999994</v>
      </c>
      <c r="E12" s="457">
        <f t="shared" si="2"/>
        <v>351038.48000000004</v>
      </c>
      <c r="F12" s="459"/>
      <c r="G12" s="459"/>
      <c r="H12" s="459"/>
    </row>
    <row r="13" spans="1:8" s="69" customFormat="1">
      <c r="B13" s="456" t="s">
        <v>298</v>
      </c>
      <c r="C13" s="457">
        <f t="shared" si="0"/>
        <v>97550.512000000032</v>
      </c>
      <c r="D13" s="458">
        <f t="shared" si="1"/>
        <v>253487.96799999994</v>
      </c>
      <c r="E13" s="457">
        <f t="shared" si="2"/>
        <v>351038.48000000004</v>
      </c>
      <c r="F13" s="459"/>
      <c r="G13" s="459"/>
      <c r="H13" s="459"/>
    </row>
    <row r="14" spans="1:8" s="69" customFormat="1">
      <c r="B14" s="456" t="s">
        <v>299</v>
      </c>
      <c r="C14" s="457">
        <f t="shared" si="0"/>
        <v>97550.512000000032</v>
      </c>
      <c r="D14" s="458">
        <f t="shared" si="1"/>
        <v>253487.96799999994</v>
      </c>
      <c r="E14" s="457">
        <f t="shared" si="2"/>
        <v>351038.48000000004</v>
      </c>
      <c r="F14" s="459"/>
      <c r="G14" s="459"/>
      <c r="H14" s="459"/>
    </row>
    <row r="15" spans="1:8" s="69" customFormat="1">
      <c r="B15" s="456" t="s">
        <v>300</v>
      </c>
      <c r="C15" s="457">
        <f t="shared" si="0"/>
        <v>97550.512000000032</v>
      </c>
      <c r="D15" s="458">
        <f t="shared" si="1"/>
        <v>253487.96799999994</v>
      </c>
      <c r="E15" s="457">
        <f t="shared" si="2"/>
        <v>351038.48000000004</v>
      </c>
      <c r="F15" s="459"/>
      <c r="G15" s="459"/>
      <c r="H15" s="459"/>
    </row>
    <row r="16" spans="1:8" s="69" customFormat="1">
      <c r="B16" s="456" t="s">
        <v>301</v>
      </c>
      <c r="C16" s="457">
        <f t="shared" si="0"/>
        <v>97550.512000000032</v>
      </c>
      <c r="D16" s="458">
        <f t="shared" si="1"/>
        <v>253487.96799999994</v>
      </c>
      <c r="E16" s="457">
        <f t="shared" si="2"/>
        <v>351038.48000000004</v>
      </c>
      <c r="F16" s="459"/>
      <c r="G16" s="459"/>
      <c r="H16" s="459"/>
    </row>
    <row r="17" spans="2:8" s="69" customFormat="1">
      <c r="B17" s="456" t="s">
        <v>302</v>
      </c>
      <c r="C17" s="457">
        <f t="shared" si="0"/>
        <v>97550.512000000032</v>
      </c>
      <c r="D17" s="458">
        <f t="shared" si="1"/>
        <v>253487.96799999994</v>
      </c>
      <c r="E17" s="457">
        <f t="shared" si="2"/>
        <v>351038.48000000004</v>
      </c>
      <c r="F17" s="459"/>
      <c r="G17" s="459"/>
      <c r="H17" s="459"/>
    </row>
    <row r="18" spans="2:8" s="69" customFormat="1">
      <c r="B18" s="456" t="s">
        <v>303</v>
      </c>
      <c r="C18" s="457">
        <f t="shared" si="0"/>
        <v>97550.512000000032</v>
      </c>
      <c r="D18" s="458">
        <f t="shared" si="1"/>
        <v>253487.96799999994</v>
      </c>
      <c r="E18" s="457">
        <f t="shared" si="2"/>
        <v>351038.48000000004</v>
      </c>
      <c r="F18" s="459"/>
      <c r="G18" s="459"/>
      <c r="H18" s="459"/>
    </row>
    <row r="19" spans="2:8" s="69" customFormat="1">
      <c r="B19" s="460" t="s">
        <v>304</v>
      </c>
      <c r="C19" s="457">
        <f t="shared" si="0"/>
        <v>97550.512000000032</v>
      </c>
      <c r="D19" s="458">
        <f t="shared" si="1"/>
        <v>253487.96799999994</v>
      </c>
      <c r="E19" s="457">
        <f t="shared" si="2"/>
        <v>351038.48000000004</v>
      </c>
      <c r="F19" s="461"/>
      <c r="G19" s="461"/>
      <c r="H19" s="461"/>
    </row>
    <row r="20" spans="2:8" s="69" customFormat="1">
      <c r="B20" s="460" t="s">
        <v>305</v>
      </c>
      <c r="C20" s="457">
        <f t="shared" si="0"/>
        <v>97550.512000000032</v>
      </c>
      <c r="D20" s="458">
        <f t="shared" si="1"/>
        <v>253487.96799999994</v>
      </c>
      <c r="E20" s="457">
        <f t="shared" si="2"/>
        <v>351038.48000000004</v>
      </c>
      <c r="F20" s="462"/>
      <c r="G20" s="462"/>
      <c r="H20" s="462"/>
    </row>
    <row r="21" spans="2:8" ht="20.399999999999999">
      <c r="B21" s="1667" t="s">
        <v>333</v>
      </c>
      <c r="C21" s="1668"/>
      <c r="D21" s="1668"/>
      <c r="E21" s="1669"/>
      <c r="F21" s="461"/>
      <c r="G21" s="461"/>
      <c r="H21" s="461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28" fitToWidth="2" orientation="landscape" useFirstPageNumber="1" r:id="rId1"/>
  <headerFooter>
    <oddFooter>หน้าที่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N66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5.69921875" style="464" customWidth="1"/>
    <col min="2" max="2" width="11.8984375" style="464" customWidth="1"/>
    <col min="3" max="3" width="10" style="464" customWidth="1"/>
    <col min="4" max="4" width="8.19921875" style="464" hidden="1" customWidth="1"/>
    <col min="5" max="5" width="9.69921875" style="464" customWidth="1"/>
    <col min="6" max="6" width="3.59765625" style="464" customWidth="1"/>
    <col min="7" max="7" width="6.09765625" style="465" customWidth="1"/>
    <col min="8" max="8" width="3.19921875" style="464" customWidth="1"/>
    <col min="9" max="9" width="4.09765625" style="464" customWidth="1"/>
    <col min="10" max="10" width="4.69921875" style="465" customWidth="1"/>
    <col min="11" max="11" width="3.5" style="464" customWidth="1"/>
    <col min="12" max="12" width="26" style="464" customWidth="1"/>
    <col min="13" max="13" width="9.69921875" style="466" hidden="1" customWidth="1"/>
    <col min="14" max="16384" width="9" style="467"/>
  </cols>
  <sheetData>
    <row r="1" spans="1:14">
      <c r="A1" s="463" t="s">
        <v>1042</v>
      </c>
    </row>
    <row r="2" spans="1:14" ht="24" thickBot="1">
      <c r="A2" s="468" t="s">
        <v>56</v>
      </c>
      <c r="B2" s="467" t="s">
        <v>1368</v>
      </c>
    </row>
    <row r="3" spans="1:14" s="475" customFormat="1" ht="20.399999999999999">
      <c r="A3" s="1681" t="s">
        <v>289</v>
      </c>
      <c r="B3" s="469" t="s">
        <v>320</v>
      </c>
      <c r="C3" s="469" t="s">
        <v>320</v>
      </c>
      <c r="D3" s="469" t="s">
        <v>323</v>
      </c>
      <c r="E3" s="469" t="s">
        <v>324</v>
      </c>
      <c r="F3" s="470" t="s">
        <v>319</v>
      </c>
      <c r="G3" s="471"/>
      <c r="H3" s="472"/>
      <c r="I3" s="472"/>
      <c r="J3" s="471"/>
      <c r="K3" s="473"/>
      <c r="L3" s="1683" t="s">
        <v>749</v>
      </c>
      <c r="M3" s="474"/>
    </row>
    <row r="4" spans="1:14" s="475" customFormat="1" ht="20.399999999999999">
      <c r="A4" s="1682"/>
      <c r="B4" s="476" t="s">
        <v>321</v>
      </c>
      <c r="C4" s="476" t="s">
        <v>322</v>
      </c>
      <c r="D4" s="476" t="s">
        <v>321</v>
      </c>
      <c r="E4" s="476" t="s">
        <v>325</v>
      </c>
      <c r="F4" s="477" t="s">
        <v>747</v>
      </c>
      <c r="G4" s="478"/>
      <c r="H4" s="479"/>
      <c r="I4" s="480" t="s">
        <v>748</v>
      </c>
      <c r="J4" s="481"/>
      <c r="K4" s="480"/>
      <c r="L4" s="1684"/>
      <c r="M4" s="482" t="s">
        <v>333</v>
      </c>
    </row>
    <row r="5" spans="1:14">
      <c r="A5" s="483"/>
      <c r="B5" s="484"/>
      <c r="C5" s="484"/>
      <c r="D5" s="484"/>
      <c r="E5" s="485"/>
      <c r="F5" s="486" t="s">
        <v>326</v>
      </c>
      <c r="G5" s="487">
        <v>1600</v>
      </c>
      <c r="H5" s="488" t="s">
        <v>327</v>
      </c>
      <c r="I5" s="485" t="s">
        <v>328</v>
      </c>
      <c r="J5" s="489">
        <v>1</v>
      </c>
      <c r="K5" s="488" t="s">
        <v>329</v>
      </c>
      <c r="L5" s="490" t="s">
        <v>543</v>
      </c>
      <c r="M5" s="491">
        <f t="shared" ref="M5:M11" si="0">G5*J5</f>
        <v>1600</v>
      </c>
    </row>
    <row r="6" spans="1:14">
      <c r="A6" s="492"/>
      <c r="B6" s="493"/>
      <c r="C6" s="493"/>
      <c r="D6" s="493"/>
      <c r="E6" s="485"/>
      <c r="F6" s="486" t="s">
        <v>326</v>
      </c>
      <c r="G6" s="487">
        <v>1500</v>
      </c>
      <c r="H6" s="488" t="s">
        <v>327</v>
      </c>
      <c r="I6" s="485" t="s">
        <v>328</v>
      </c>
      <c r="J6" s="489">
        <v>2</v>
      </c>
      <c r="K6" s="488" t="s">
        <v>329</v>
      </c>
      <c r="L6" s="494" t="s">
        <v>544</v>
      </c>
      <c r="M6" s="491">
        <f t="shared" si="0"/>
        <v>3000</v>
      </c>
    </row>
    <row r="7" spans="1:14">
      <c r="A7" s="492"/>
      <c r="B7" s="493"/>
      <c r="C7" s="493"/>
      <c r="D7" s="493"/>
      <c r="E7" s="485"/>
      <c r="F7" s="486"/>
      <c r="G7" s="495"/>
      <c r="H7" s="488"/>
      <c r="I7" s="485"/>
      <c r="J7" s="496"/>
      <c r="K7" s="488"/>
      <c r="L7" s="494" t="s">
        <v>545</v>
      </c>
      <c r="M7" s="491">
        <f t="shared" si="0"/>
        <v>0</v>
      </c>
    </row>
    <row r="8" spans="1:14">
      <c r="A8" s="492"/>
      <c r="B8" s="493"/>
      <c r="C8" s="493"/>
      <c r="D8" s="493"/>
      <c r="E8" s="497"/>
      <c r="F8" s="486" t="s">
        <v>326</v>
      </c>
      <c r="G8" s="487">
        <v>1250</v>
      </c>
      <c r="H8" s="488" t="s">
        <v>327</v>
      </c>
      <c r="I8" s="485" t="s">
        <v>328</v>
      </c>
      <c r="J8" s="489">
        <v>6</v>
      </c>
      <c r="K8" s="488" t="s">
        <v>329</v>
      </c>
      <c r="L8" s="494" t="s">
        <v>559</v>
      </c>
      <c r="M8" s="491">
        <f t="shared" si="0"/>
        <v>7500</v>
      </c>
    </row>
    <row r="9" spans="1:14">
      <c r="A9" s="492"/>
      <c r="B9" s="493"/>
      <c r="C9" s="493"/>
      <c r="D9" s="493"/>
      <c r="E9" s="497"/>
      <c r="F9" s="486"/>
      <c r="G9" s="495"/>
      <c r="H9" s="488"/>
      <c r="I9" s="485"/>
      <c r="J9" s="496"/>
      <c r="K9" s="488"/>
      <c r="L9" s="494" t="s">
        <v>966</v>
      </c>
      <c r="M9" s="491">
        <f t="shared" si="0"/>
        <v>0</v>
      </c>
    </row>
    <row r="10" spans="1:14">
      <c r="A10" s="492"/>
      <c r="B10" s="493"/>
      <c r="C10" s="493"/>
      <c r="D10" s="493"/>
      <c r="E10" s="497"/>
      <c r="F10" s="486"/>
      <c r="G10" s="495"/>
      <c r="H10" s="488"/>
      <c r="I10" s="485"/>
      <c r="J10" s="496"/>
      <c r="K10" s="488"/>
      <c r="L10" s="494" t="s">
        <v>967</v>
      </c>
      <c r="M10" s="491">
        <f t="shared" si="0"/>
        <v>0</v>
      </c>
    </row>
    <row r="11" spans="1:14">
      <c r="A11" s="492"/>
      <c r="B11" s="493"/>
      <c r="C11" s="493"/>
      <c r="D11" s="493"/>
      <c r="E11" s="497"/>
      <c r="F11" s="486"/>
      <c r="G11" s="495"/>
      <c r="H11" s="488"/>
      <c r="I11" s="485"/>
      <c r="J11" s="496"/>
      <c r="K11" s="488"/>
      <c r="L11" s="494" t="s">
        <v>968</v>
      </c>
      <c r="M11" s="491">
        <f t="shared" si="0"/>
        <v>0</v>
      </c>
    </row>
    <row r="12" spans="1:14" hidden="1">
      <c r="A12" s="492"/>
      <c r="B12" s="493"/>
      <c r="C12" s="493"/>
      <c r="D12" s="493"/>
      <c r="E12" s="497"/>
      <c r="F12" s="486"/>
      <c r="G12" s="495"/>
      <c r="H12" s="488"/>
      <c r="I12" s="485"/>
      <c r="J12" s="496"/>
      <c r="K12" s="488"/>
      <c r="L12" s="494" t="s">
        <v>969</v>
      </c>
      <c r="M12" s="491"/>
    </row>
    <row r="13" spans="1:14">
      <c r="A13" s="492"/>
      <c r="B13" s="498"/>
      <c r="C13" s="493"/>
      <c r="D13" s="493"/>
      <c r="E13" s="499"/>
      <c r="F13" s="486" t="s">
        <v>326</v>
      </c>
      <c r="G13" s="487">
        <v>1000</v>
      </c>
      <c r="H13" s="488" t="s">
        <v>327</v>
      </c>
      <c r="I13" s="485" t="s">
        <v>328</v>
      </c>
      <c r="J13" s="489">
        <v>1</v>
      </c>
      <c r="K13" s="488" t="s">
        <v>329</v>
      </c>
      <c r="L13" s="500" t="s">
        <v>546</v>
      </c>
      <c r="M13" s="491">
        <f>G13*J13</f>
        <v>1000</v>
      </c>
    </row>
    <row r="14" spans="1:14">
      <c r="A14" s="492"/>
      <c r="B14" s="498"/>
      <c r="C14" s="493"/>
      <c r="D14" s="493"/>
      <c r="E14" s="501"/>
      <c r="F14" s="486" t="s">
        <v>326</v>
      </c>
      <c r="G14" s="487">
        <v>800</v>
      </c>
      <c r="H14" s="488" t="s">
        <v>327</v>
      </c>
      <c r="I14" s="485" t="s">
        <v>328</v>
      </c>
      <c r="J14" s="489">
        <v>6</v>
      </c>
      <c r="K14" s="488" t="s">
        <v>329</v>
      </c>
      <c r="L14" s="500" t="s">
        <v>952</v>
      </c>
      <c r="M14" s="491">
        <f>G14*J14</f>
        <v>4800</v>
      </c>
      <c r="N14" s="502"/>
    </row>
    <row r="15" spans="1:14">
      <c r="A15" s="492"/>
      <c r="B15" s="498"/>
      <c r="C15" s="493"/>
      <c r="D15" s="493"/>
      <c r="E15" s="501"/>
      <c r="F15" s="486"/>
      <c r="G15" s="495"/>
      <c r="H15" s="488"/>
      <c r="I15" s="485"/>
      <c r="J15" s="496"/>
      <c r="K15" s="488"/>
      <c r="L15" s="503" t="s">
        <v>953</v>
      </c>
      <c r="M15" s="491">
        <f>G15*J15</f>
        <v>0</v>
      </c>
      <c r="N15" s="502"/>
    </row>
    <row r="16" spans="1:14">
      <c r="A16" s="492"/>
      <c r="B16" s="498"/>
      <c r="C16" s="493"/>
      <c r="D16" s="493"/>
      <c r="E16" s="501"/>
      <c r="F16" s="486"/>
      <c r="G16" s="495"/>
      <c r="H16" s="488"/>
      <c r="I16" s="485"/>
      <c r="J16" s="496"/>
      <c r="K16" s="488"/>
      <c r="L16" s="503" t="s">
        <v>954</v>
      </c>
      <c r="M16" s="491">
        <f>G16*J16</f>
        <v>0</v>
      </c>
      <c r="N16" s="502"/>
    </row>
    <row r="17" spans="1:14">
      <c r="A17" s="492"/>
      <c r="B17" s="498"/>
      <c r="C17" s="493"/>
      <c r="D17" s="493"/>
      <c r="E17" s="504"/>
      <c r="F17" s="486"/>
      <c r="G17" s="495"/>
      <c r="H17" s="488"/>
      <c r="I17" s="485"/>
      <c r="J17" s="496"/>
      <c r="K17" s="488"/>
      <c r="L17" s="503" t="s">
        <v>970</v>
      </c>
      <c r="M17" s="491">
        <f>G17*J17</f>
        <v>0</v>
      </c>
      <c r="N17" s="502"/>
    </row>
    <row r="18" spans="1:14">
      <c r="A18" s="492"/>
      <c r="B18" s="498"/>
      <c r="C18" s="493"/>
      <c r="D18" s="493"/>
      <c r="E18" s="504"/>
      <c r="F18" s="486"/>
      <c r="G18" s="495"/>
      <c r="H18" s="488"/>
      <c r="I18" s="485"/>
      <c r="J18" s="496"/>
      <c r="K18" s="488"/>
      <c r="L18" s="503" t="s">
        <v>971</v>
      </c>
      <c r="M18" s="491"/>
      <c r="N18" s="502"/>
    </row>
    <row r="19" spans="1:14">
      <c r="A19" s="505">
        <v>1</v>
      </c>
      <c r="B19" s="506" t="s">
        <v>1043</v>
      </c>
      <c r="C19" s="506">
        <v>27669524</v>
      </c>
      <c r="D19" s="506" t="s">
        <v>251</v>
      </c>
      <c r="E19" s="507" t="s">
        <v>331</v>
      </c>
      <c r="F19" s="486" t="s">
        <v>326</v>
      </c>
      <c r="G19" s="487">
        <v>750</v>
      </c>
      <c r="H19" s="488" t="s">
        <v>327</v>
      </c>
      <c r="I19" s="485" t="s">
        <v>328</v>
      </c>
      <c r="J19" s="489">
        <v>1</v>
      </c>
      <c r="K19" s="488" t="s">
        <v>329</v>
      </c>
      <c r="L19" s="494" t="s">
        <v>558</v>
      </c>
      <c r="M19" s="491">
        <f t="shared" ref="M19:M28" si="1">G19*J19</f>
        <v>750</v>
      </c>
      <c r="N19" s="502"/>
    </row>
    <row r="20" spans="1:14">
      <c r="A20" s="492"/>
      <c r="B20" s="498"/>
      <c r="C20" s="493"/>
      <c r="D20" s="493"/>
      <c r="E20" s="507" t="s">
        <v>332</v>
      </c>
      <c r="F20" s="486" t="s">
        <v>326</v>
      </c>
      <c r="G20" s="487">
        <v>630</v>
      </c>
      <c r="H20" s="488" t="s">
        <v>327</v>
      </c>
      <c r="I20" s="485" t="s">
        <v>328</v>
      </c>
      <c r="J20" s="489">
        <v>9</v>
      </c>
      <c r="K20" s="488" t="s">
        <v>329</v>
      </c>
      <c r="L20" s="500" t="s">
        <v>955</v>
      </c>
      <c r="M20" s="491">
        <f t="shared" si="1"/>
        <v>5670</v>
      </c>
      <c r="N20" s="502"/>
    </row>
    <row r="21" spans="1:14">
      <c r="A21" s="492"/>
      <c r="B21" s="498"/>
      <c r="C21" s="493"/>
      <c r="D21" s="493"/>
      <c r="E21" s="507" t="s">
        <v>330</v>
      </c>
      <c r="F21" s="486"/>
      <c r="G21" s="495"/>
      <c r="H21" s="488"/>
      <c r="I21" s="485"/>
      <c r="J21" s="496"/>
      <c r="K21" s="488"/>
      <c r="L21" s="500" t="s">
        <v>953</v>
      </c>
      <c r="M21" s="491">
        <f t="shared" si="1"/>
        <v>0</v>
      </c>
      <c r="N21" s="502"/>
    </row>
    <row r="22" spans="1:14">
      <c r="A22" s="492"/>
      <c r="B22" s="498"/>
      <c r="C22" s="493"/>
      <c r="D22" s="493"/>
      <c r="E22" s="508"/>
      <c r="F22" s="486"/>
      <c r="G22" s="495"/>
      <c r="H22" s="488"/>
      <c r="I22" s="485"/>
      <c r="J22" s="496"/>
      <c r="K22" s="488"/>
      <c r="L22" s="500" t="s">
        <v>972</v>
      </c>
      <c r="M22" s="491">
        <f t="shared" si="1"/>
        <v>0</v>
      </c>
      <c r="N22" s="502"/>
    </row>
    <row r="23" spans="1:14">
      <c r="A23" s="492"/>
      <c r="B23" s="498"/>
      <c r="C23" s="493"/>
      <c r="D23" s="493"/>
      <c r="E23" s="508"/>
      <c r="F23" s="486"/>
      <c r="G23" s="495"/>
      <c r="H23" s="488"/>
      <c r="I23" s="485"/>
      <c r="J23" s="496"/>
      <c r="K23" s="488"/>
      <c r="L23" s="500" t="s">
        <v>956</v>
      </c>
      <c r="M23" s="491">
        <f t="shared" si="1"/>
        <v>0</v>
      </c>
      <c r="N23" s="502"/>
    </row>
    <row r="24" spans="1:14">
      <c r="A24" s="492"/>
      <c r="B24" s="498"/>
      <c r="C24" s="493"/>
      <c r="D24" s="493"/>
      <c r="E24" s="508"/>
      <c r="F24" s="486"/>
      <c r="G24" s="495"/>
      <c r="H24" s="488"/>
      <c r="I24" s="485"/>
      <c r="J24" s="496"/>
      <c r="K24" s="488"/>
      <c r="L24" s="500" t="s">
        <v>973</v>
      </c>
      <c r="M24" s="491">
        <f t="shared" si="1"/>
        <v>0</v>
      </c>
      <c r="N24" s="502"/>
    </row>
    <row r="25" spans="1:14">
      <c r="A25" s="492"/>
      <c r="B25" s="498"/>
      <c r="C25" s="493"/>
      <c r="D25" s="493"/>
      <c r="E25" s="508"/>
      <c r="F25" s="486"/>
      <c r="G25" s="495"/>
      <c r="H25" s="488"/>
      <c r="I25" s="485"/>
      <c r="J25" s="496"/>
      <c r="K25" s="488"/>
      <c r="L25" s="500" t="s">
        <v>974</v>
      </c>
      <c r="M25" s="491">
        <f t="shared" si="1"/>
        <v>0</v>
      </c>
      <c r="N25" s="502"/>
    </row>
    <row r="26" spans="1:14">
      <c r="A26" s="492"/>
      <c r="B26" s="498"/>
      <c r="C26" s="493"/>
      <c r="D26" s="493"/>
      <c r="E26" s="508"/>
      <c r="F26" s="486"/>
      <c r="G26" s="495"/>
      <c r="H26" s="488"/>
      <c r="I26" s="485"/>
      <c r="J26" s="496"/>
      <c r="K26" s="488"/>
      <c r="L26" s="500" t="s">
        <v>997</v>
      </c>
      <c r="M26" s="491"/>
      <c r="N26" s="502"/>
    </row>
    <row r="27" spans="1:14">
      <c r="A27" s="492"/>
      <c r="B27" s="498"/>
      <c r="C27" s="493"/>
      <c r="D27" s="493"/>
      <c r="E27" s="508"/>
      <c r="F27" s="486"/>
      <c r="G27" s="495"/>
      <c r="H27" s="488"/>
      <c r="I27" s="485"/>
      <c r="J27" s="496"/>
      <c r="K27" s="488"/>
      <c r="L27" s="500" t="s">
        <v>998</v>
      </c>
      <c r="M27" s="491">
        <f t="shared" si="1"/>
        <v>0</v>
      </c>
      <c r="N27" s="502"/>
    </row>
    <row r="28" spans="1:14">
      <c r="A28" s="492"/>
      <c r="B28" s="498"/>
      <c r="C28" s="493"/>
      <c r="D28" s="493"/>
      <c r="E28" s="509"/>
      <c r="F28" s="486"/>
      <c r="G28" s="495"/>
      <c r="H28" s="488"/>
      <c r="I28" s="485"/>
      <c r="J28" s="496"/>
      <c r="K28" s="488"/>
      <c r="L28" s="500" t="s">
        <v>999</v>
      </c>
      <c r="M28" s="491">
        <f t="shared" si="1"/>
        <v>0</v>
      </c>
      <c r="N28" s="502"/>
    </row>
    <row r="29" spans="1:14">
      <c r="A29" s="492"/>
      <c r="B29" s="498"/>
      <c r="C29" s="493"/>
      <c r="D29" s="493"/>
      <c r="E29" s="497"/>
      <c r="F29" s="486" t="s">
        <v>326</v>
      </c>
      <c r="G29" s="487">
        <v>500</v>
      </c>
      <c r="H29" s="488" t="s">
        <v>327</v>
      </c>
      <c r="I29" s="485" t="s">
        <v>328</v>
      </c>
      <c r="J29" s="489">
        <v>4</v>
      </c>
      <c r="K29" s="488" t="s">
        <v>329</v>
      </c>
      <c r="L29" s="500" t="s">
        <v>560</v>
      </c>
      <c r="M29" s="491">
        <f>G29*J29</f>
        <v>2000</v>
      </c>
      <c r="N29" s="502"/>
    </row>
    <row r="30" spans="1:14">
      <c r="A30" s="492"/>
      <c r="B30" s="498"/>
      <c r="C30" s="493"/>
      <c r="D30" s="493"/>
      <c r="E30" s="497"/>
      <c r="F30" s="486"/>
      <c r="G30" s="495"/>
      <c r="H30" s="488"/>
      <c r="I30" s="485"/>
      <c r="J30" s="496"/>
      <c r="K30" s="488"/>
      <c r="L30" s="500" t="s">
        <v>957</v>
      </c>
      <c r="M30" s="491">
        <f>G30*J30</f>
        <v>0</v>
      </c>
      <c r="N30" s="502"/>
    </row>
    <row r="31" spans="1:14">
      <c r="A31" s="492"/>
      <c r="B31" s="498"/>
      <c r="C31" s="493"/>
      <c r="D31" s="493"/>
      <c r="E31" s="497"/>
      <c r="F31" s="486"/>
      <c r="G31" s="495"/>
      <c r="H31" s="488"/>
      <c r="I31" s="485"/>
      <c r="J31" s="496"/>
      <c r="K31" s="488"/>
      <c r="L31" s="500" t="s">
        <v>958</v>
      </c>
      <c r="M31" s="491"/>
      <c r="N31" s="502"/>
    </row>
    <row r="32" spans="1:14">
      <c r="A32" s="492"/>
      <c r="B32" s="498"/>
      <c r="C32" s="493"/>
      <c r="D32" s="493"/>
      <c r="E32" s="497"/>
      <c r="F32" s="486"/>
      <c r="G32" s="495"/>
      <c r="H32" s="488"/>
      <c r="I32" s="485"/>
      <c r="J32" s="496"/>
      <c r="K32" s="488"/>
      <c r="L32" s="500" t="s">
        <v>959</v>
      </c>
      <c r="M32" s="491"/>
      <c r="N32" s="502"/>
    </row>
    <row r="33" spans="1:14">
      <c r="A33" s="492"/>
      <c r="B33" s="498"/>
      <c r="C33" s="493"/>
      <c r="D33" s="493"/>
      <c r="E33" s="497"/>
      <c r="F33" s="486" t="s">
        <v>326</v>
      </c>
      <c r="G33" s="495">
        <v>400</v>
      </c>
      <c r="H33" s="488" t="s">
        <v>327</v>
      </c>
      <c r="I33" s="485" t="s">
        <v>328</v>
      </c>
      <c r="J33" s="496">
        <v>1</v>
      </c>
      <c r="K33" s="488" t="s">
        <v>329</v>
      </c>
      <c r="L33" s="500" t="s">
        <v>561</v>
      </c>
      <c r="M33" s="491">
        <f>G33*J33</f>
        <v>400</v>
      </c>
      <c r="N33" s="502"/>
    </row>
    <row r="34" spans="1:14" ht="24" thickBot="1">
      <c r="A34" s="511"/>
      <c r="B34" s="512"/>
      <c r="C34" s="513"/>
      <c r="D34" s="513"/>
      <c r="E34" s="514"/>
      <c r="F34" s="515" t="s">
        <v>326</v>
      </c>
      <c r="G34" s="516">
        <v>315</v>
      </c>
      <c r="H34" s="517" t="s">
        <v>327</v>
      </c>
      <c r="I34" s="518" t="s">
        <v>328</v>
      </c>
      <c r="J34" s="519">
        <v>5</v>
      </c>
      <c r="K34" s="517" t="s">
        <v>329</v>
      </c>
      <c r="L34" s="520" t="s">
        <v>960</v>
      </c>
      <c r="M34" s="491">
        <f>G34*J34</f>
        <v>1575</v>
      </c>
      <c r="N34" s="502"/>
    </row>
    <row r="35" spans="1:14">
      <c r="A35" s="492"/>
      <c r="B35" s="498"/>
      <c r="C35" s="493"/>
      <c r="D35" s="493"/>
      <c r="E35" s="497"/>
      <c r="F35" s="486"/>
      <c r="G35" s="495"/>
      <c r="H35" s="488"/>
      <c r="I35" s="485"/>
      <c r="J35" s="496"/>
      <c r="K35" s="488"/>
      <c r="L35" s="503" t="s">
        <v>975</v>
      </c>
      <c r="M35" s="491">
        <f>G35*J35</f>
        <v>0</v>
      </c>
      <c r="N35" s="502"/>
    </row>
    <row r="36" spans="1:14">
      <c r="A36" s="492"/>
      <c r="B36" s="498"/>
      <c r="C36" s="493"/>
      <c r="D36" s="493"/>
      <c r="E36" s="497"/>
      <c r="F36" s="486"/>
      <c r="G36" s="495"/>
      <c r="H36" s="488"/>
      <c r="I36" s="485"/>
      <c r="J36" s="496"/>
      <c r="K36" s="488"/>
      <c r="L36" s="500" t="s">
        <v>976</v>
      </c>
      <c r="M36" s="491">
        <f>G36*J36</f>
        <v>0</v>
      </c>
      <c r="N36" s="502"/>
    </row>
    <row r="37" spans="1:14">
      <c r="A37" s="492"/>
      <c r="B37" s="498"/>
      <c r="C37" s="493"/>
      <c r="D37" s="493"/>
      <c r="E37" s="497"/>
      <c r="F37" s="486"/>
      <c r="G37" s="495"/>
      <c r="H37" s="488"/>
      <c r="I37" s="485"/>
      <c r="J37" s="496"/>
      <c r="K37" s="488"/>
      <c r="L37" s="503" t="s">
        <v>977</v>
      </c>
      <c r="M37" s="491"/>
      <c r="N37" s="502"/>
    </row>
    <row r="38" spans="1:14">
      <c r="A38" s="492"/>
      <c r="B38" s="498"/>
      <c r="C38" s="493"/>
      <c r="D38" s="493"/>
      <c r="E38" s="497"/>
      <c r="F38" s="486"/>
      <c r="G38" s="495"/>
      <c r="H38" s="488"/>
      <c r="I38" s="485"/>
      <c r="J38" s="496"/>
      <c r="K38" s="488"/>
      <c r="L38" s="503" t="s">
        <v>978</v>
      </c>
      <c r="M38" s="491"/>
      <c r="N38" s="502"/>
    </row>
    <row r="39" spans="1:14">
      <c r="A39" s="492"/>
      <c r="B39" s="498"/>
      <c r="C39" s="493"/>
      <c r="D39" s="493"/>
      <c r="E39" s="497"/>
      <c r="F39" s="486" t="s">
        <v>326</v>
      </c>
      <c r="G39" s="487">
        <v>250</v>
      </c>
      <c r="H39" s="488" t="s">
        <v>327</v>
      </c>
      <c r="I39" s="485" t="s">
        <v>328</v>
      </c>
      <c r="J39" s="489">
        <v>14</v>
      </c>
      <c r="K39" s="488" t="s">
        <v>329</v>
      </c>
      <c r="L39" s="503" t="s">
        <v>961</v>
      </c>
      <c r="M39" s="491">
        <f t="shared" ref="M39:M44" si="2">G39*J39</f>
        <v>3500</v>
      </c>
      <c r="N39" s="502"/>
    </row>
    <row r="40" spans="1:14">
      <c r="A40" s="492"/>
      <c r="B40" s="498"/>
      <c r="C40" s="493"/>
      <c r="D40" s="493"/>
      <c r="E40" s="497"/>
      <c r="F40" s="486"/>
      <c r="G40" s="495"/>
      <c r="H40" s="488"/>
      <c r="I40" s="485"/>
      <c r="J40" s="496"/>
      <c r="K40" s="488"/>
      <c r="L40" s="500" t="s">
        <v>962</v>
      </c>
      <c r="M40" s="491">
        <f t="shared" si="2"/>
        <v>0</v>
      </c>
      <c r="N40" s="502"/>
    </row>
    <row r="41" spans="1:14">
      <c r="A41" s="492"/>
      <c r="B41" s="498"/>
      <c r="C41" s="493"/>
      <c r="D41" s="493"/>
      <c r="E41" s="497"/>
      <c r="F41" s="486"/>
      <c r="G41" s="495"/>
      <c r="H41" s="488"/>
      <c r="I41" s="485"/>
      <c r="J41" s="496"/>
      <c r="K41" s="488"/>
      <c r="L41" s="500" t="s">
        <v>963</v>
      </c>
      <c r="M41" s="491">
        <f t="shared" si="2"/>
        <v>0</v>
      </c>
      <c r="N41" s="502"/>
    </row>
    <row r="42" spans="1:14">
      <c r="A42" s="492"/>
      <c r="B42" s="498"/>
      <c r="C42" s="493"/>
      <c r="D42" s="493"/>
      <c r="E42" s="497"/>
      <c r="F42" s="486"/>
      <c r="G42" s="495"/>
      <c r="H42" s="488"/>
      <c r="I42" s="485"/>
      <c r="J42" s="496"/>
      <c r="K42" s="488"/>
      <c r="L42" s="503" t="s">
        <v>979</v>
      </c>
      <c r="M42" s="491">
        <f t="shared" si="2"/>
        <v>0</v>
      </c>
      <c r="N42" s="502"/>
    </row>
    <row r="43" spans="1:14">
      <c r="A43" s="492"/>
      <c r="B43" s="498"/>
      <c r="C43" s="493"/>
      <c r="D43" s="493"/>
      <c r="E43" s="497"/>
      <c r="F43" s="486"/>
      <c r="G43" s="495"/>
      <c r="H43" s="488"/>
      <c r="I43" s="485"/>
      <c r="J43" s="496"/>
      <c r="K43" s="488"/>
      <c r="L43" s="500" t="s">
        <v>980</v>
      </c>
      <c r="M43" s="491">
        <f t="shared" si="2"/>
        <v>0</v>
      </c>
      <c r="N43" s="502"/>
    </row>
    <row r="44" spans="1:14">
      <c r="A44" s="492"/>
      <c r="B44" s="498"/>
      <c r="C44" s="493"/>
      <c r="D44" s="493"/>
      <c r="E44" s="497"/>
      <c r="F44" s="486"/>
      <c r="G44" s="495"/>
      <c r="H44" s="488"/>
      <c r="I44" s="485"/>
      <c r="J44" s="496"/>
      <c r="K44" s="488"/>
      <c r="L44" s="500" t="s">
        <v>964</v>
      </c>
      <c r="M44" s="491">
        <f t="shared" si="2"/>
        <v>0</v>
      </c>
      <c r="N44" s="502"/>
    </row>
    <row r="45" spans="1:14">
      <c r="A45" s="492"/>
      <c r="B45" s="498"/>
      <c r="C45" s="493"/>
      <c r="D45" s="493"/>
      <c r="E45" s="497"/>
      <c r="F45" s="486"/>
      <c r="G45" s="495"/>
      <c r="H45" s="488"/>
      <c r="I45" s="485"/>
      <c r="J45" s="496"/>
      <c r="K45" s="488"/>
      <c r="L45" s="500" t="s">
        <v>981</v>
      </c>
      <c r="M45" s="491"/>
      <c r="N45" s="502"/>
    </row>
    <row r="46" spans="1:14">
      <c r="A46" s="492"/>
      <c r="B46" s="498"/>
      <c r="C46" s="493"/>
      <c r="D46" s="493"/>
      <c r="E46" s="497"/>
      <c r="F46" s="486"/>
      <c r="G46" s="495"/>
      <c r="H46" s="488"/>
      <c r="I46" s="485"/>
      <c r="J46" s="496"/>
      <c r="K46" s="488"/>
      <c r="L46" s="500" t="s">
        <v>982</v>
      </c>
      <c r="M46" s="491"/>
      <c r="N46" s="502"/>
    </row>
    <row r="47" spans="1:14">
      <c r="A47" s="492"/>
      <c r="B47" s="498"/>
      <c r="C47" s="493"/>
      <c r="D47" s="493"/>
      <c r="E47" s="497"/>
      <c r="F47" s="486"/>
      <c r="G47" s="495"/>
      <c r="H47" s="488"/>
      <c r="I47" s="485"/>
      <c r="J47" s="496"/>
      <c r="K47" s="488"/>
      <c r="L47" s="500" t="s">
        <v>965</v>
      </c>
      <c r="M47" s="491"/>
      <c r="N47" s="502"/>
    </row>
    <row r="48" spans="1:14">
      <c r="A48" s="492"/>
      <c r="B48" s="498"/>
      <c r="C48" s="493"/>
      <c r="D48" s="493"/>
      <c r="E48" s="497"/>
      <c r="F48" s="486"/>
      <c r="G48" s="495"/>
      <c r="H48" s="488"/>
      <c r="I48" s="485"/>
      <c r="J48" s="496"/>
      <c r="K48" s="488"/>
      <c r="L48" s="500" t="s">
        <v>983</v>
      </c>
      <c r="M48" s="491"/>
      <c r="N48" s="502"/>
    </row>
    <row r="49" spans="1:14">
      <c r="A49" s="492"/>
      <c r="B49" s="498"/>
      <c r="C49" s="493"/>
      <c r="D49" s="493"/>
      <c r="E49" s="497"/>
      <c r="F49" s="486"/>
      <c r="G49" s="495"/>
      <c r="H49" s="488"/>
      <c r="I49" s="485"/>
      <c r="J49" s="496"/>
      <c r="K49" s="488"/>
      <c r="L49" s="500" t="s">
        <v>984</v>
      </c>
      <c r="M49" s="491"/>
      <c r="N49" s="502"/>
    </row>
    <row r="50" spans="1:14">
      <c r="A50" s="492"/>
      <c r="B50" s="498"/>
      <c r="C50" s="493"/>
      <c r="D50" s="493"/>
      <c r="E50" s="497"/>
      <c r="F50" s="486"/>
      <c r="G50" s="495"/>
      <c r="H50" s="488"/>
      <c r="I50" s="485"/>
      <c r="J50" s="496"/>
      <c r="K50" s="488"/>
      <c r="L50" s="500" t="s">
        <v>985</v>
      </c>
      <c r="M50" s="491"/>
      <c r="N50" s="502"/>
    </row>
    <row r="51" spans="1:14">
      <c r="A51" s="492"/>
      <c r="B51" s="498"/>
      <c r="C51" s="493"/>
      <c r="D51" s="493"/>
      <c r="E51" s="497"/>
      <c r="F51" s="486"/>
      <c r="G51" s="495"/>
      <c r="H51" s="488"/>
      <c r="I51" s="485"/>
      <c r="J51" s="496"/>
      <c r="K51" s="488"/>
      <c r="L51" s="500" t="s">
        <v>986</v>
      </c>
      <c r="M51" s="491"/>
      <c r="N51" s="502"/>
    </row>
    <row r="52" spans="1:14">
      <c r="A52" s="492"/>
      <c r="B52" s="498"/>
      <c r="C52" s="493"/>
      <c r="D52" s="493"/>
      <c r="E52" s="497"/>
      <c r="F52" s="486"/>
      <c r="G52" s="495"/>
      <c r="H52" s="488"/>
      <c r="I52" s="485"/>
      <c r="J52" s="496"/>
      <c r="K52" s="488"/>
      <c r="L52" s="500" t="s">
        <v>987</v>
      </c>
      <c r="M52" s="491"/>
      <c r="N52" s="502"/>
    </row>
    <row r="53" spans="1:14">
      <c r="A53" s="492"/>
      <c r="B53" s="498"/>
      <c r="C53" s="493"/>
      <c r="D53" s="493"/>
      <c r="E53" s="497"/>
      <c r="F53" s="486" t="s">
        <v>326</v>
      </c>
      <c r="G53" s="487">
        <v>160</v>
      </c>
      <c r="H53" s="488" t="s">
        <v>327</v>
      </c>
      <c r="I53" s="485" t="s">
        <v>328</v>
      </c>
      <c r="J53" s="489">
        <v>9</v>
      </c>
      <c r="K53" s="488" t="s">
        <v>329</v>
      </c>
      <c r="L53" s="500" t="s">
        <v>988</v>
      </c>
      <c r="M53" s="491">
        <f t="shared" ref="M53:M62" si="3">G53*J53</f>
        <v>1440</v>
      </c>
      <c r="N53" s="502"/>
    </row>
    <row r="54" spans="1:14">
      <c r="A54" s="492"/>
      <c r="B54" s="498"/>
      <c r="C54" s="493"/>
      <c r="D54" s="493"/>
      <c r="E54" s="497"/>
      <c r="F54" s="486"/>
      <c r="G54" s="495"/>
      <c r="H54" s="488"/>
      <c r="I54" s="485"/>
      <c r="J54" s="496"/>
      <c r="K54" s="488"/>
      <c r="L54" s="500" t="s">
        <v>989</v>
      </c>
      <c r="M54" s="491"/>
      <c r="N54" s="502"/>
    </row>
    <row r="55" spans="1:14">
      <c r="A55" s="492"/>
      <c r="B55" s="498"/>
      <c r="C55" s="493"/>
      <c r="D55" s="493"/>
      <c r="E55" s="497"/>
      <c r="F55" s="486"/>
      <c r="G55" s="495"/>
      <c r="H55" s="488"/>
      <c r="I55" s="485"/>
      <c r="J55" s="496"/>
      <c r="K55" s="488"/>
      <c r="L55" s="500" t="s">
        <v>990</v>
      </c>
      <c r="M55" s="491">
        <f t="shared" si="3"/>
        <v>0</v>
      </c>
      <c r="N55" s="502"/>
    </row>
    <row r="56" spans="1:14">
      <c r="A56" s="492"/>
      <c r="B56" s="498"/>
      <c r="C56" s="493"/>
      <c r="D56" s="493"/>
      <c r="E56" s="497"/>
      <c r="F56" s="486"/>
      <c r="G56" s="495"/>
      <c r="H56" s="488"/>
      <c r="I56" s="485"/>
      <c r="J56" s="496"/>
      <c r="K56" s="488"/>
      <c r="L56" s="500" t="s">
        <v>991</v>
      </c>
      <c r="M56" s="491">
        <f t="shared" si="3"/>
        <v>0</v>
      </c>
      <c r="N56" s="502"/>
    </row>
    <row r="57" spans="1:14">
      <c r="A57" s="492"/>
      <c r="B57" s="498"/>
      <c r="C57" s="493"/>
      <c r="D57" s="493"/>
      <c r="E57" s="497"/>
      <c r="F57" s="486"/>
      <c r="G57" s="495"/>
      <c r="H57" s="488"/>
      <c r="I57" s="485"/>
      <c r="J57" s="496"/>
      <c r="K57" s="488"/>
      <c r="L57" s="500" t="s">
        <v>992</v>
      </c>
      <c r="M57" s="491">
        <f t="shared" si="3"/>
        <v>0</v>
      </c>
      <c r="N57" s="502"/>
    </row>
    <row r="58" spans="1:14">
      <c r="A58" s="492"/>
      <c r="B58" s="498"/>
      <c r="C58" s="493"/>
      <c r="D58" s="493"/>
      <c r="E58" s="497"/>
      <c r="F58" s="486"/>
      <c r="G58" s="495"/>
      <c r="H58" s="488"/>
      <c r="I58" s="485"/>
      <c r="J58" s="496"/>
      <c r="K58" s="488"/>
      <c r="L58" s="500" t="s">
        <v>993</v>
      </c>
      <c r="M58" s="491">
        <f t="shared" si="3"/>
        <v>0</v>
      </c>
      <c r="N58" s="502"/>
    </row>
    <row r="59" spans="1:14">
      <c r="A59" s="492"/>
      <c r="B59" s="498"/>
      <c r="C59" s="493"/>
      <c r="D59" s="493"/>
      <c r="E59" s="497"/>
      <c r="F59" s="486"/>
      <c r="G59" s="495"/>
      <c r="H59" s="488"/>
      <c r="I59" s="485"/>
      <c r="J59" s="496"/>
      <c r="K59" s="488"/>
      <c r="L59" s="500" t="s">
        <v>994</v>
      </c>
      <c r="M59" s="491">
        <f t="shared" si="3"/>
        <v>0</v>
      </c>
      <c r="N59" s="502"/>
    </row>
    <row r="60" spans="1:14">
      <c r="A60" s="492"/>
      <c r="B60" s="498"/>
      <c r="C60" s="493"/>
      <c r="D60" s="493"/>
      <c r="E60" s="497"/>
      <c r="F60" s="486"/>
      <c r="G60" s="495"/>
      <c r="H60" s="488"/>
      <c r="I60" s="485"/>
      <c r="J60" s="496"/>
      <c r="K60" s="488"/>
      <c r="L60" s="500" t="s">
        <v>995</v>
      </c>
      <c r="M60" s="491">
        <f t="shared" si="3"/>
        <v>0</v>
      </c>
      <c r="N60" s="502"/>
    </row>
    <row r="61" spans="1:14">
      <c r="A61" s="492"/>
      <c r="B61" s="498"/>
      <c r="C61" s="493"/>
      <c r="D61" s="493"/>
      <c r="E61" s="497"/>
      <c r="F61" s="486"/>
      <c r="G61" s="495"/>
      <c r="H61" s="488"/>
      <c r="I61" s="485"/>
      <c r="J61" s="496"/>
      <c r="K61" s="488"/>
      <c r="L61" s="510" t="s">
        <v>996</v>
      </c>
      <c r="M61" s="491">
        <f t="shared" si="3"/>
        <v>0</v>
      </c>
      <c r="N61" s="502"/>
    </row>
    <row r="62" spans="1:14">
      <c r="A62" s="492"/>
      <c r="B62" s="498"/>
      <c r="C62" s="493"/>
      <c r="D62" s="493"/>
      <c r="E62" s="497"/>
      <c r="F62" s="486" t="s">
        <v>326</v>
      </c>
      <c r="G62" s="487">
        <v>100</v>
      </c>
      <c r="H62" s="488" t="s">
        <v>327</v>
      </c>
      <c r="I62" s="485" t="s">
        <v>328</v>
      </c>
      <c r="J62" s="489">
        <v>1</v>
      </c>
      <c r="K62" s="488" t="s">
        <v>329</v>
      </c>
      <c r="L62" s="503" t="s">
        <v>562</v>
      </c>
      <c r="M62" s="491">
        <f t="shared" si="3"/>
        <v>100</v>
      </c>
      <c r="N62" s="502"/>
    </row>
    <row r="63" spans="1:14" ht="22.2" hidden="1" customHeight="1">
      <c r="A63" s="529"/>
      <c r="B63" s="530"/>
      <c r="C63" s="531"/>
      <c r="D63" s="531"/>
      <c r="E63" s="532"/>
      <c r="F63" s="533"/>
      <c r="G63" s="534"/>
      <c r="H63" s="535"/>
      <c r="I63" s="536"/>
      <c r="J63" s="537"/>
      <c r="K63" s="535"/>
      <c r="L63" s="538"/>
      <c r="M63" s="539"/>
    </row>
    <row r="64" spans="1:14">
      <c r="A64" s="1685" t="s">
        <v>333</v>
      </c>
      <c r="B64" s="1686"/>
      <c r="C64" s="1686"/>
      <c r="D64" s="1686"/>
      <c r="E64" s="1686"/>
      <c r="F64" s="540"/>
      <c r="G64" s="1689">
        <f>M64</f>
        <v>33335</v>
      </c>
      <c r="H64" s="1689"/>
      <c r="I64" s="1689"/>
      <c r="J64" s="1690" t="s">
        <v>327</v>
      </c>
      <c r="K64" s="1690"/>
      <c r="L64" s="1691"/>
      <c r="M64" s="541">
        <f>SUM(M5:M63)</f>
        <v>33335</v>
      </c>
    </row>
    <row r="65" spans="1:12" ht="7.5" customHeight="1" thickBot="1">
      <c r="A65" s="1687"/>
      <c r="B65" s="1688"/>
      <c r="C65" s="1688"/>
      <c r="D65" s="1688"/>
      <c r="E65" s="1688"/>
      <c r="F65" s="515"/>
      <c r="G65" s="542"/>
      <c r="H65" s="543"/>
      <c r="I65" s="543"/>
      <c r="J65" s="544"/>
      <c r="K65" s="543"/>
      <c r="L65" s="545"/>
    </row>
    <row r="66" spans="1:12">
      <c r="G66" s="546"/>
      <c r="L66" s="547"/>
    </row>
  </sheetData>
  <mergeCells count="5">
    <mergeCell ref="A3:A4"/>
    <mergeCell ref="L3:L4"/>
    <mergeCell ref="A64:E65"/>
    <mergeCell ref="G64:I64"/>
    <mergeCell ref="J64:L64"/>
  </mergeCells>
  <pageMargins left="0.59055118110236227" right="0.39370078740157483" top="0.78740157480314965" bottom="0.39370078740157483" header="0.31496062992125984" footer="0.31496062992125984"/>
  <pageSetup paperSize="9" scale="90" firstPageNumber="29" orientation="portrait" useFirstPageNumber="1" r:id="rId1"/>
  <headerFooter>
    <oddFooter>หน้าที่ &amp;P</oddFooter>
  </headerFooter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0001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2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3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4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5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6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39"/>
  <sheetViews>
    <sheetView showGridLines="0" view="pageBreakPreview" topLeftCell="A2" zoomScaleNormal="98" zoomScaleSheetLayoutView="100" workbookViewId="0">
      <selection activeCell="M12" sqref="M12"/>
    </sheetView>
  </sheetViews>
  <sheetFormatPr defaultColWidth="9" defaultRowHeight="19.8"/>
  <cols>
    <col min="1" max="1" width="6.19921875" style="289" customWidth="1"/>
    <col min="2" max="4" width="9.59765625" style="289" customWidth="1"/>
    <col min="5" max="5" width="9.69921875" style="289" customWidth="1"/>
    <col min="6" max="6" width="12.69921875" style="289" customWidth="1"/>
    <col min="7" max="7" width="11.3984375" style="289" customWidth="1"/>
    <col min="8" max="8" width="9.59765625" style="289" customWidth="1"/>
    <col min="9" max="9" width="11.19921875" style="289" customWidth="1"/>
    <col min="10" max="10" width="12.8984375" style="289" customWidth="1"/>
    <col min="11" max="11" width="11.59765625" style="289" customWidth="1"/>
    <col min="12" max="12" width="14.59765625" style="289" customWidth="1"/>
    <col min="13" max="14" width="9" style="289"/>
    <col min="15" max="15" width="6.19921875" style="289" customWidth="1"/>
    <col min="16" max="17" width="13.3984375" style="289" customWidth="1"/>
    <col min="18" max="16384" width="9" style="289"/>
  </cols>
  <sheetData>
    <row r="1" spans="1:17" ht="23.4">
      <c r="B1" s="450" t="s">
        <v>1369</v>
      </c>
      <c r="C1" s="450"/>
    </row>
    <row r="2" spans="1:17" ht="23.4">
      <c r="A2" s="560" t="s">
        <v>1370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7" s="69" customFormat="1" ht="21.6" customHeight="1">
      <c r="B3" s="562" t="s">
        <v>686</v>
      </c>
      <c r="C3" s="563" t="s">
        <v>925</v>
      </c>
      <c r="E3" s="562" t="s">
        <v>684</v>
      </c>
      <c r="F3" s="564" t="str">
        <f>'4.1.2ข้อมูลหม้อแปลง'!B19</f>
        <v>9806 - 020017405371</v>
      </c>
      <c r="G3" s="565"/>
      <c r="H3" s="566"/>
      <c r="I3" s="562" t="s">
        <v>685</v>
      </c>
      <c r="J3" s="563">
        <f>'4.1.2ข้อมูลหม้อแปลง'!C19</f>
        <v>27669524</v>
      </c>
      <c r="K3" s="561"/>
      <c r="L3" s="567"/>
      <c r="O3" s="568"/>
      <c r="P3" s="569"/>
      <c r="Q3" s="569"/>
    </row>
    <row r="4" spans="1:17" ht="10.5" customHeight="1">
      <c r="O4" s="568"/>
      <c r="P4" s="569"/>
      <c r="Q4" s="569"/>
    </row>
    <row r="5" spans="1:17" ht="19.5" customHeight="1">
      <c r="A5" s="570"/>
      <c r="B5" s="571" t="s">
        <v>334</v>
      </c>
      <c r="C5" s="571"/>
      <c r="D5" s="571"/>
      <c r="E5" s="571"/>
      <c r="F5" s="571" t="s">
        <v>341</v>
      </c>
      <c r="G5" s="572"/>
      <c r="H5" s="1693" t="s">
        <v>1044</v>
      </c>
      <c r="I5" s="1692" t="s">
        <v>1045</v>
      </c>
      <c r="J5" s="573"/>
      <c r="K5" s="1696" t="s">
        <v>1046</v>
      </c>
      <c r="L5" s="573"/>
      <c r="O5" s="568"/>
      <c r="P5" s="569"/>
      <c r="Q5" s="569"/>
    </row>
    <row r="6" spans="1:17" ht="19.5" customHeight="1">
      <c r="A6" s="574" t="s">
        <v>287</v>
      </c>
      <c r="B6" s="575" t="s">
        <v>335</v>
      </c>
      <c r="C6" s="575" t="s">
        <v>337</v>
      </c>
      <c r="D6" s="575" t="s">
        <v>338</v>
      </c>
      <c r="E6" s="575" t="s">
        <v>339</v>
      </c>
      <c r="F6" s="575" t="s">
        <v>342</v>
      </c>
      <c r="G6" s="576" t="s">
        <v>339</v>
      </c>
      <c r="H6" s="1694"/>
      <c r="I6" s="1692"/>
      <c r="J6" s="577" t="s">
        <v>166</v>
      </c>
      <c r="K6" s="1697"/>
      <c r="L6" s="577" t="s">
        <v>168</v>
      </c>
      <c r="O6" s="567"/>
      <c r="P6" s="569"/>
      <c r="Q6" s="569"/>
    </row>
    <row r="7" spans="1:17" ht="19.5" customHeight="1">
      <c r="A7" s="579"/>
      <c r="B7" s="580" t="s">
        <v>336</v>
      </c>
      <c r="C7" s="580" t="s">
        <v>336</v>
      </c>
      <c r="D7" s="580" t="s">
        <v>336</v>
      </c>
      <c r="E7" s="580" t="s">
        <v>340</v>
      </c>
      <c r="F7" s="580" t="s">
        <v>343</v>
      </c>
      <c r="G7" s="581" t="s">
        <v>340</v>
      </c>
      <c r="H7" s="1695"/>
      <c r="I7" s="1692"/>
      <c r="J7" s="582" t="s">
        <v>167</v>
      </c>
      <c r="K7" s="1698"/>
      <c r="L7" s="582" t="s">
        <v>169</v>
      </c>
      <c r="M7" s="584" t="s">
        <v>683</v>
      </c>
      <c r="O7" s="567"/>
      <c r="P7" s="569"/>
      <c r="Q7" s="569"/>
    </row>
    <row r="8" spans="1:17" ht="21.75" customHeight="1">
      <c r="A8" s="585" t="s">
        <v>294</v>
      </c>
      <c r="B8" s="586">
        <f>' ข้อมูลการใช้ไฟฟ้า '!B8</f>
        <v>1069.4000000000001</v>
      </c>
      <c r="C8" s="586">
        <f>' ข้อมูลการใช้ไฟฟ้า '!C8</f>
        <v>910.97</v>
      </c>
      <c r="D8" s="586">
        <f>' ข้อมูลการใช้ไฟฟ้า '!D8</f>
        <v>871.37</v>
      </c>
      <c r="E8" s="586">
        <f>' ข้อมูลการใช้ไฟฟ้า '!E8</f>
        <v>79285.320000000007</v>
      </c>
      <c r="F8" s="586">
        <f>' ข้อมูลการใช้ไฟฟ้า '!F8</f>
        <v>506977</v>
      </c>
      <c r="G8" s="587">
        <f>I8-E8</f>
        <v>1773883.55</v>
      </c>
      <c r="H8" s="588">
        <f>B8/0.8</f>
        <v>1336.75</v>
      </c>
      <c r="I8" s="586">
        <f>' ข้อมูลการใช้ไฟฟ้า '!G8</f>
        <v>1853168.87</v>
      </c>
      <c r="J8" s="587">
        <f>+F8*100/(MAX(B8:D8)*24*M8)</f>
        <v>63.719908259279137</v>
      </c>
      <c r="K8" s="587">
        <f>MAX(B8:D8)/(SQRT((MAX(B8:D8)^2+(H8)^2)))</f>
        <v>0.62469504755442429</v>
      </c>
      <c r="L8" s="587">
        <f>+I8/F8</f>
        <v>3.6553312477686366</v>
      </c>
      <c r="M8" s="584">
        <v>31</v>
      </c>
      <c r="O8" s="567"/>
      <c r="P8" s="569"/>
      <c r="Q8" s="569"/>
    </row>
    <row r="9" spans="1:17" ht="21.75" customHeight="1">
      <c r="A9" s="585" t="s">
        <v>295</v>
      </c>
      <c r="B9" s="586">
        <f>' ข้อมูลการใช้ไฟฟ้า '!B9</f>
        <v>1545.38</v>
      </c>
      <c r="C9" s="586">
        <f>' ข้อมูลการใช้ไฟฟ้า '!C9</f>
        <v>1347.26</v>
      </c>
      <c r="D9" s="586">
        <f>' ข้อมูลการใช้ไฟฟ้า '!D9</f>
        <v>1268.01</v>
      </c>
      <c r="E9" s="586">
        <f>' ข้อมูลการใช้ไฟฟ้า '!E9</f>
        <v>114574.47</v>
      </c>
      <c r="F9" s="586">
        <f>' ข้อมูลการใช้ไฟฟ้า '!F9</f>
        <v>505221</v>
      </c>
      <c r="G9" s="587">
        <f t="shared" ref="G9:G19" si="0">I9-E9</f>
        <v>1771630</v>
      </c>
      <c r="H9" s="588">
        <f t="shared" ref="H9:H19" si="1">B9/0.8</f>
        <v>1931.7250000000001</v>
      </c>
      <c r="I9" s="586">
        <f>' ข้อมูลการใช้ไฟฟ้า '!G9</f>
        <v>1886204.47</v>
      </c>
      <c r="J9" s="587">
        <f t="shared" ref="J9:J19" si="2">+F9*100/(MAX(B9:D9)*24*M9)</f>
        <v>48.649326656596706</v>
      </c>
      <c r="K9" s="587">
        <f t="shared" ref="K9:K19" si="3">MAX(B9:D9)/(SQRT((MAX(B9:D9)^2+(H9)^2)))</f>
        <v>0.62469504755442429</v>
      </c>
      <c r="L9" s="587">
        <f t="shared" ref="L9:L19" si="4">+I9/F9</f>
        <v>3.73342452115015</v>
      </c>
      <c r="M9" s="584">
        <v>28</v>
      </c>
      <c r="O9" s="567"/>
      <c r="P9" s="569"/>
      <c r="Q9" s="569"/>
    </row>
    <row r="10" spans="1:17" ht="21.75" customHeight="1">
      <c r="A10" s="585" t="s">
        <v>296</v>
      </c>
      <c r="B10" s="586">
        <f>' ข้อมูลการใช้ไฟฟ้า '!B10</f>
        <v>2740.09</v>
      </c>
      <c r="C10" s="586">
        <f>' ข้อมูลการใช้ไฟฟ้า '!C10</f>
        <v>1747.3</v>
      </c>
      <c r="D10" s="586">
        <f>' ข้อมูลการใช้ไฟฟ้า '!D10</f>
        <v>913.36</v>
      </c>
      <c r="E10" s="586">
        <f>' ข้อมูลการใช้ไฟฟ้า '!E10</f>
        <v>203150.27</v>
      </c>
      <c r="F10" s="586">
        <f>' ข้อมูลการใช้ไฟฟ้า '!F10</f>
        <v>724337</v>
      </c>
      <c r="G10" s="587">
        <f t="shared" si="0"/>
        <v>2683250.1800000002</v>
      </c>
      <c r="H10" s="588">
        <f t="shared" si="1"/>
        <v>3425.1125000000002</v>
      </c>
      <c r="I10" s="586">
        <f>' ข้อมูลการใช้ไฟฟ้า '!G10</f>
        <v>2886400.45</v>
      </c>
      <c r="J10" s="587">
        <f t="shared" si="2"/>
        <v>35.530629890227679</v>
      </c>
      <c r="K10" s="587">
        <f t="shared" si="3"/>
        <v>0.62469504755442429</v>
      </c>
      <c r="L10" s="587">
        <f t="shared" si="4"/>
        <v>3.9848861096423351</v>
      </c>
      <c r="M10" s="584">
        <v>31</v>
      </c>
      <c r="O10" s="567"/>
      <c r="P10" s="569"/>
      <c r="Q10" s="569"/>
    </row>
    <row r="11" spans="1:17" ht="21.75" customHeight="1">
      <c r="A11" s="585" t="s">
        <v>297</v>
      </c>
      <c r="B11" s="586">
        <f>' ข้อมูลการใช้ไฟฟ้า '!B11</f>
        <v>2299.83</v>
      </c>
      <c r="C11" s="586">
        <f>' ข้อมูลการใช้ไฟฟ้า '!C11</f>
        <v>1308.52</v>
      </c>
      <c r="D11" s="586">
        <f>' ข้อมูลการใช้ไฟฟ้า '!D11</f>
        <v>832.7</v>
      </c>
      <c r="E11" s="586">
        <f>' ข้อมูลการใช้ไฟฟ้า '!E11</f>
        <v>170509.4</v>
      </c>
      <c r="F11" s="586">
        <f>' ข้อมูลการใช้ไฟฟ้า '!F11</f>
        <v>560683</v>
      </c>
      <c r="G11" s="587">
        <f t="shared" si="0"/>
        <v>1984100.94</v>
      </c>
      <c r="H11" s="588">
        <f t="shared" si="1"/>
        <v>2874.7874999999999</v>
      </c>
      <c r="I11" s="586">
        <f>' ข้อมูลการใช้ไฟฟ้า '!G11</f>
        <v>2154610.34</v>
      </c>
      <c r="J11" s="587">
        <f t="shared" si="2"/>
        <v>33.860171790475334</v>
      </c>
      <c r="K11" s="587">
        <f t="shared" si="3"/>
        <v>0.62469504755442418</v>
      </c>
      <c r="L11" s="587">
        <f t="shared" si="4"/>
        <v>3.8428315821952865</v>
      </c>
      <c r="M11" s="584">
        <v>30</v>
      </c>
      <c r="O11" s="567"/>
      <c r="P11" s="569"/>
      <c r="Q11" s="569"/>
    </row>
    <row r="12" spans="1:17" ht="21.75" customHeight="1">
      <c r="A12" s="585" t="s">
        <v>298</v>
      </c>
      <c r="B12" s="586">
        <f>' ข้อมูลการใช้ไฟฟ้า '!B12</f>
        <v>2498.6999999999998</v>
      </c>
      <c r="C12" s="586">
        <f>' ข้อมูลการใช้ไฟฟ้า '!C12</f>
        <v>1308.8399999999999</v>
      </c>
      <c r="D12" s="586">
        <f>' ข้อมูลการใช้ไฟฟ้า '!D12</f>
        <v>793.24</v>
      </c>
      <c r="E12" s="586">
        <f>' ข้อมูลการใช้ไฟฟ้า '!E12</f>
        <v>185253.62</v>
      </c>
      <c r="F12" s="586">
        <f>' ข้อมูลการใช้ไฟฟ้า '!F12</f>
        <v>595324</v>
      </c>
      <c r="G12" s="587">
        <f t="shared" si="0"/>
        <v>2327095.4</v>
      </c>
      <c r="H12" s="588">
        <f t="shared" si="1"/>
        <v>3123.3749999999995</v>
      </c>
      <c r="I12" s="586">
        <f>' ข้อมูลการใช้ไฟฟ้า '!G12</f>
        <v>2512349.02</v>
      </c>
      <c r="J12" s="587">
        <f t="shared" si="2"/>
        <v>32.023318792438737</v>
      </c>
      <c r="K12" s="587">
        <f t="shared" si="3"/>
        <v>0.62469504755442429</v>
      </c>
      <c r="L12" s="587">
        <f t="shared" si="4"/>
        <v>4.2201373033843756</v>
      </c>
      <c r="M12" s="584">
        <v>31</v>
      </c>
      <c r="O12" s="567"/>
      <c r="P12" s="569"/>
      <c r="Q12" s="569"/>
    </row>
    <row r="13" spans="1:17" ht="21.75" customHeight="1">
      <c r="A13" s="585" t="s">
        <v>299</v>
      </c>
      <c r="B13" s="586">
        <f>' ข้อมูลการใช้ไฟฟ้า '!B13</f>
        <v>2580.84</v>
      </c>
      <c r="C13" s="586">
        <f>' ข้อมูลการใช้ไฟฟ้า '!C13</f>
        <v>1627.91</v>
      </c>
      <c r="D13" s="586">
        <f>' ข้อมูลการใช้ไฟฟ้า '!D13</f>
        <v>873.51</v>
      </c>
      <c r="E13" s="586">
        <f>' ข้อมูลการใช้ไฟฟ้า '!E13</f>
        <v>191343.48</v>
      </c>
      <c r="F13" s="586">
        <f>' ข้อมูลการใช้ไฟฟ้า '!F13</f>
        <v>671018</v>
      </c>
      <c r="G13" s="587">
        <f t="shared" si="0"/>
        <v>2670329.02</v>
      </c>
      <c r="H13" s="588">
        <f t="shared" si="1"/>
        <v>3226.05</v>
      </c>
      <c r="I13" s="586">
        <f>' ข้อมูลการใช้ไฟฟ้า '!G13</f>
        <v>2861672.5</v>
      </c>
      <c r="J13" s="587">
        <f t="shared" si="2"/>
        <v>36.111089584958556</v>
      </c>
      <c r="K13" s="587">
        <f t="shared" si="3"/>
        <v>0.62469504755442429</v>
      </c>
      <c r="L13" s="587">
        <f t="shared" si="4"/>
        <v>4.2646732278418762</v>
      </c>
      <c r="M13" s="584">
        <v>30</v>
      </c>
      <c r="O13" s="567"/>
      <c r="P13" s="569"/>
      <c r="Q13" s="569"/>
    </row>
    <row r="14" spans="1:17" ht="21.75" customHeight="1">
      <c r="A14" s="585" t="s">
        <v>300</v>
      </c>
      <c r="B14" s="586">
        <f>' ข้อมูลการใช้ไฟฟ้า '!B14</f>
        <v>3457.52</v>
      </c>
      <c r="C14" s="586">
        <f>' ข้อมูลการใช้ไฟฟ้า '!C14</f>
        <v>2424.2399999999998</v>
      </c>
      <c r="D14" s="586">
        <f>' ข้อมูลการใช้ไฟฟ้า '!D14</f>
        <v>1549.92</v>
      </c>
      <c r="E14" s="586">
        <f>' ข้อมูลการใช้ไฟฟ้า '!E14</f>
        <v>246693.44</v>
      </c>
      <c r="F14" s="586">
        <f>' ข้อมูลการใช้ไฟฟ้า '!F14</f>
        <v>886939</v>
      </c>
      <c r="G14" s="587">
        <f t="shared" si="0"/>
        <v>3382576.2600000002</v>
      </c>
      <c r="H14" s="588">
        <f t="shared" si="1"/>
        <v>4321.8999999999996</v>
      </c>
      <c r="I14" s="586">
        <f>' ข้อมูลการใช้ไฟฟ้า '!G14</f>
        <v>3629269.7</v>
      </c>
      <c r="J14" s="587">
        <f t="shared" si="2"/>
        <v>34.479115430365034</v>
      </c>
      <c r="K14" s="587">
        <f t="shared" si="3"/>
        <v>0.62469504755442429</v>
      </c>
      <c r="L14" s="587">
        <f t="shared" si="4"/>
        <v>4.0919045165451067</v>
      </c>
      <c r="M14" s="584">
        <v>31</v>
      </c>
      <c r="O14" s="567"/>
      <c r="P14" s="569"/>
      <c r="Q14" s="569"/>
    </row>
    <row r="15" spans="1:17" ht="21.75" customHeight="1">
      <c r="A15" s="585" t="s">
        <v>301</v>
      </c>
      <c r="B15" s="586">
        <f>' ข้อมูลการใช้ไฟฟ้า '!B15</f>
        <v>3380</v>
      </c>
      <c r="C15" s="586">
        <f>' ข้อมูลการใช้ไฟฟ้า '!C15</f>
        <v>2505.5700000000002</v>
      </c>
      <c r="D15" s="586">
        <f>' ข้อมูลการใช้ไฟฟ้า '!D15</f>
        <v>1431.75</v>
      </c>
      <c r="E15" s="586">
        <f>' ข้อมูลการใช้ไฟฟ้า '!E15</f>
        <v>245915.71</v>
      </c>
      <c r="F15" s="586">
        <f>' ข้อมูลการใช้ไฟฟ้า '!F15</f>
        <v>1004768</v>
      </c>
      <c r="G15" s="587">
        <f t="shared" si="0"/>
        <v>3976972.9299999997</v>
      </c>
      <c r="H15" s="588">
        <f t="shared" si="1"/>
        <v>4225</v>
      </c>
      <c r="I15" s="586">
        <f>' ข้อมูลการใช้ไฟฟ้า '!G15</f>
        <v>4222888.6399999997</v>
      </c>
      <c r="J15" s="587">
        <f t="shared" si="2"/>
        <v>39.955462238340651</v>
      </c>
      <c r="K15" s="587">
        <f t="shared" si="3"/>
        <v>0.62469504755442429</v>
      </c>
      <c r="L15" s="587">
        <f t="shared" si="4"/>
        <v>4.2028494538042613</v>
      </c>
      <c r="M15" s="584">
        <v>31</v>
      </c>
      <c r="O15" s="567"/>
      <c r="P15" s="569"/>
      <c r="Q15" s="569"/>
    </row>
    <row r="16" spans="1:17" ht="21.75" customHeight="1">
      <c r="A16" s="585" t="s">
        <v>302</v>
      </c>
      <c r="B16" s="586">
        <f>' ข้อมูลการใช้ไฟฟ้า '!B16</f>
        <v>3261.06</v>
      </c>
      <c r="C16" s="586">
        <f>' ข้อมูลการใช้ไฟฟ้า '!C16</f>
        <v>2306</v>
      </c>
      <c r="D16" s="586">
        <f>' ข้อมูลการใช้ไฟฟ้า '!D16</f>
        <v>1391.92</v>
      </c>
      <c r="E16" s="586">
        <f>' ข้อมูลการใช้ไฟฟ้า '!E16</f>
        <v>241271.58</v>
      </c>
      <c r="F16" s="586">
        <f>' ข้อมูลการใช้ไฟฟ้า '!F16</f>
        <v>946590</v>
      </c>
      <c r="G16" s="587">
        <f t="shared" si="0"/>
        <v>4433462.05</v>
      </c>
      <c r="H16" s="588">
        <f t="shared" si="1"/>
        <v>4076.3249999999998</v>
      </c>
      <c r="I16" s="586">
        <f>' ข้อมูลการใช้ไฟฟ้า '!G16</f>
        <v>4674733.63</v>
      </c>
      <c r="J16" s="587">
        <f t="shared" si="2"/>
        <v>40.315367804742422</v>
      </c>
      <c r="K16" s="587">
        <f t="shared" si="3"/>
        <v>0.62469504755442429</v>
      </c>
      <c r="L16" s="587">
        <f t="shared" si="4"/>
        <v>4.9384988537804118</v>
      </c>
      <c r="M16" s="584">
        <v>30</v>
      </c>
      <c r="O16" s="567"/>
      <c r="P16" s="569"/>
      <c r="Q16" s="569"/>
    </row>
    <row r="17" spans="1:17" ht="21.75" customHeight="1">
      <c r="A17" s="585" t="s">
        <v>303</v>
      </c>
      <c r="B17" s="586">
        <f>' ข้อมูลการใช้ไฟฟ้า '!B17</f>
        <v>3139.43</v>
      </c>
      <c r="C17" s="586">
        <f>' ข้อมูลการใช้ไฟฟ้า '!C17</f>
        <v>2066.46</v>
      </c>
      <c r="D17" s="586">
        <f>' ข้อมูลการใช้ไฟฟ้า '!D17</f>
        <v>3179.17</v>
      </c>
      <c r="E17" s="586">
        <f>' ข้อมูลการใช้ไฟฟ้า '!E17</f>
        <v>232757.34</v>
      </c>
      <c r="F17" s="586">
        <f>' ข้อมูลการใช้ไฟฟ้า '!F17</f>
        <v>846453</v>
      </c>
      <c r="G17" s="587">
        <f t="shared" si="0"/>
        <v>3874453.96</v>
      </c>
      <c r="H17" s="588">
        <f t="shared" si="1"/>
        <v>3924.2874999999995</v>
      </c>
      <c r="I17" s="586">
        <f>' ข้อมูลการใช้ไฟฟ้า '!G17</f>
        <v>4107211.3</v>
      </c>
      <c r="J17" s="587">
        <f t="shared" si="2"/>
        <v>35.786247516216193</v>
      </c>
      <c r="K17" s="587">
        <f t="shared" si="3"/>
        <v>0.62948117551868088</v>
      </c>
      <c r="L17" s="587">
        <f t="shared" si="4"/>
        <v>4.8522614959129449</v>
      </c>
      <c r="M17" s="584">
        <v>31</v>
      </c>
      <c r="O17" s="567"/>
      <c r="P17" s="569"/>
      <c r="Q17" s="569"/>
    </row>
    <row r="18" spans="1:17" ht="21.75" customHeight="1">
      <c r="A18" s="585" t="s">
        <v>304</v>
      </c>
      <c r="B18" s="586">
        <f>' ข้อมูลการใช้ไฟฟ้า '!B18</f>
        <v>2819.27</v>
      </c>
      <c r="C18" s="586">
        <f>' ข้อมูลการใช้ไฟฟ้า '!C18</f>
        <v>1747.15</v>
      </c>
      <c r="D18" s="586">
        <f>' ข้อมูลการใช้ไฟฟ้า '!D18</f>
        <v>1111.82</v>
      </c>
      <c r="E18" s="586">
        <f>' ข้อมูลการใช้ไฟฟ้า '!E18</f>
        <v>209020.68</v>
      </c>
      <c r="F18" s="586">
        <f>' ข้อมูลการใช้ไฟฟ้า '!F18</f>
        <v>711963.99</v>
      </c>
      <c r="G18" s="587">
        <f t="shared" si="0"/>
        <v>3316830.8499999996</v>
      </c>
      <c r="H18" s="588">
        <f t="shared" si="1"/>
        <v>3524.0874999999996</v>
      </c>
      <c r="I18" s="586">
        <f>' ข้อมูลการใช้ไฟฟ้า '!G18</f>
        <v>3525851.53</v>
      </c>
      <c r="J18" s="587">
        <f t="shared" si="2"/>
        <v>35.074287847563376</v>
      </c>
      <c r="K18" s="587">
        <f t="shared" si="3"/>
        <v>0.6246950475544244</v>
      </c>
      <c r="L18" s="587">
        <f t="shared" si="4"/>
        <v>4.9522891319264613</v>
      </c>
      <c r="M18" s="584">
        <v>30</v>
      </c>
      <c r="O18" s="567"/>
      <c r="P18" s="569"/>
      <c r="Q18" s="569"/>
    </row>
    <row r="19" spans="1:17" ht="21.75" customHeight="1">
      <c r="A19" s="585" t="s">
        <v>305</v>
      </c>
      <c r="B19" s="586">
        <f>' ข้อมูลการใช้ไฟฟ้า '!B19</f>
        <v>2656.65</v>
      </c>
      <c r="C19" s="586">
        <f>' ข้อมูลการใช้ไฟฟ้า '!C19</f>
        <v>1744.66</v>
      </c>
      <c r="D19" s="586">
        <f>' ข้อมูลการใช้ไฟฟ้า '!D19</f>
        <v>2696.3</v>
      </c>
      <c r="E19" s="586">
        <f>' ข้อมูลการใช้ไฟฟ้า '!E19</f>
        <v>196964.03</v>
      </c>
      <c r="F19" s="586">
        <f>' ข้อมูลการใช้ไฟฟ้า '!F19</f>
        <v>717224.99</v>
      </c>
      <c r="G19" s="587">
        <f t="shared" si="0"/>
        <v>3269444.1700000004</v>
      </c>
      <c r="H19" s="588">
        <f t="shared" si="1"/>
        <v>3320.8125</v>
      </c>
      <c r="I19" s="586">
        <f>' ข้อมูลการใช้ไฟฟ้า '!G19</f>
        <v>3466408.2</v>
      </c>
      <c r="J19" s="587">
        <f t="shared" si="2"/>
        <v>35.753146286886967</v>
      </c>
      <c r="K19" s="587">
        <f t="shared" si="3"/>
        <v>0.63033064987280019</v>
      </c>
      <c r="L19" s="587">
        <f t="shared" si="4"/>
        <v>4.8330834094333497</v>
      </c>
      <c r="M19" s="584">
        <v>31</v>
      </c>
      <c r="O19" s="567"/>
      <c r="P19" s="569"/>
      <c r="Q19" s="569"/>
    </row>
    <row r="20" spans="1:17" ht="21.75" customHeight="1">
      <c r="A20" s="589" t="s">
        <v>333</v>
      </c>
      <c r="B20" s="589"/>
      <c r="C20" s="589"/>
      <c r="D20" s="589"/>
      <c r="E20" s="590">
        <f>SUM(E8:E19)</f>
        <v>2316739.34</v>
      </c>
      <c r="F20" s="590">
        <f>SUM(F8:F19)</f>
        <v>8677498.9800000004</v>
      </c>
      <c r="G20" s="590">
        <f>SUM(G8:G19)</f>
        <v>35464029.310000002</v>
      </c>
      <c r="H20" s="590">
        <f>SUM(H8:H19)</f>
        <v>39310.212499999994</v>
      </c>
      <c r="I20" s="590">
        <f>SUM(I8:I19)</f>
        <v>37780768.649999999</v>
      </c>
      <c r="J20" s="591"/>
      <c r="K20" s="591"/>
      <c r="L20" s="591"/>
      <c r="O20" s="567"/>
      <c r="P20" s="569"/>
      <c r="Q20" s="569"/>
    </row>
    <row r="21" spans="1:17" ht="21.75" customHeight="1">
      <c r="A21" s="589" t="s">
        <v>344</v>
      </c>
      <c r="B21" s="589"/>
      <c r="C21" s="589"/>
      <c r="D21" s="589"/>
      <c r="E21" s="590">
        <f t="shared" ref="E21:K21" si="5">AVERAGE(E8:E19)</f>
        <v>193061.61166666666</v>
      </c>
      <c r="F21" s="590">
        <f t="shared" si="5"/>
        <v>723124.91500000004</v>
      </c>
      <c r="G21" s="590">
        <f t="shared" si="5"/>
        <v>2955335.7758333334</v>
      </c>
      <c r="H21" s="590">
        <f t="shared" si="5"/>
        <v>3275.8510416666663</v>
      </c>
      <c r="I21" s="590">
        <f t="shared" si="5"/>
        <v>3148397.3874999997</v>
      </c>
      <c r="J21" s="590">
        <f t="shared" si="5"/>
        <v>39.271506008174235</v>
      </c>
      <c r="K21" s="590">
        <f t="shared" si="5"/>
        <v>0.62556352507797697</v>
      </c>
      <c r="L21" s="590">
        <f>I20/F20</f>
        <v>4.3538776250020366</v>
      </c>
      <c r="O21" s="452"/>
      <c r="P21" s="592"/>
      <c r="Q21" s="592"/>
    </row>
    <row r="22" spans="1:17" s="293" customFormat="1" ht="15.6">
      <c r="A22" s="293" t="s">
        <v>345</v>
      </c>
      <c r="B22" s="293" t="s">
        <v>346</v>
      </c>
      <c r="I22" s="293" t="s">
        <v>931</v>
      </c>
      <c r="O22" s="593"/>
      <c r="P22" s="593"/>
      <c r="Q22" s="593"/>
    </row>
    <row r="23" spans="1:17" s="293" customFormat="1" ht="15.6">
      <c r="B23" s="293" t="s">
        <v>347</v>
      </c>
    </row>
    <row r="24" spans="1:17" s="293" customFormat="1" ht="15.6">
      <c r="B24" s="293" t="s">
        <v>348</v>
      </c>
    </row>
    <row r="25" spans="1:17" s="293" customFormat="1" ht="15.6">
      <c r="B25" s="293" t="s">
        <v>750</v>
      </c>
    </row>
    <row r="26" spans="1:17" s="293" customFormat="1" ht="17.399999999999999">
      <c r="A26" s="594"/>
      <c r="B26" s="292" t="s">
        <v>115</v>
      </c>
      <c r="C26" s="595"/>
      <c r="D26" s="596"/>
      <c r="E26" s="596"/>
      <c r="F26" s="596"/>
      <c r="G26" s="596"/>
    </row>
    <row r="27" spans="1:17" s="293" customFormat="1" ht="17.399999999999999">
      <c r="A27" s="595"/>
      <c r="B27" s="595"/>
      <c r="C27" s="292" t="s">
        <v>116</v>
      </c>
      <c r="D27" s="595"/>
      <c r="E27" s="595"/>
      <c r="F27" s="597"/>
      <c r="G27" s="597"/>
    </row>
    <row r="28" spans="1:17" s="595" customFormat="1">
      <c r="A28" s="594"/>
      <c r="B28" s="69" t="s">
        <v>1047</v>
      </c>
      <c r="C28" s="69"/>
      <c r="D28" s="69"/>
      <c r="E28" s="69"/>
      <c r="F28" s="289"/>
      <c r="G28" s="596"/>
      <c r="H28" s="596"/>
      <c r="I28" s="596"/>
      <c r="J28" s="596"/>
      <c r="K28" s="596"/>
      <c r="L28" s="596"/>
      <c r="O28" s="594"/>
      <c r="P28" s="596"/>
      <c r="Q28" s="596"/>
    </row>
    <row r="29" spans="1:17" s="595" customFormat="1" ht="24.6" customHeight="1">
      <c r="B29" s="69"/>
      <c r="C29" s="69"/>
      <c r="D29" s="69" t="s">
        <v>1254</v>
      </c>
      <c r="E29" s="69"/>
      <c r="F29" s="289"/>
      <c r="G29" s="597"/>
      <c r="H29" s="597"/>
      <c r="I29" s="597"/>
      <c r="J29" s="597"/>
      <c r="K29" s="597"/>
      <c r="P29" s="597"/>
      <c r="Q29" s="597"/>
    </row>
    <row r="30" spans="1:17">
      <c r="B30" s="20"/>
      <c r="C30" s="20"/>
      <c r="D30" s="20"/>
      <c r="E30" s="20"/>
    </row>
    <row r="31" spans="1:17">
      <c r="B31" s="69"/>
      <c r="C31" s="69"/>
      <c r="D31" s="69"/>
      <c r="E31" s="69"/>
    </row>
    <row r="32" spans="1:17">
      <c r="A32" s="20"/>
      <c r="B32" s="20"/>
      <c r="C32" s="20"/>
      <c r="D32" s="20"/>
      <c r="E32" s="20"/>
    </row>
    <row r="33" spans="1:5">
      <c r="A33" s="20"/>
      <c r="B33" s="20"/>
      <c r="C33" s="20"/>
      <c r="D33" s="20"/>
      <c r="E33" s="20"/>
    </row>
    <row r="34" spans="1:5">
      <c r="A34" s="20"/>
      <c r="B34" s="20"/>
      <c r="C34" s="20"/>
      <c r="D34" s="20"/>
      <c r="E34" s="20"/>
    </row>
    <row r="35" spans="1:5">
      <c r="A35" s="20"/>
      <c r="B35" s="20"/>
      <c r="C35" s="20"/>
      <c r="D35" s="20"/>
      <c r="E35" s="20"/>
    </row>
    <row r="36" spans="1:5">
      <c r="A36" s="598"/>
      <c r="B36" s="184"/>
      <c r="C36" s="599"/>
      <c r="D36" s="600"/>
      <c r="E36" s="600"/>
    </row>
    <row r="37" spans="1:5">
      <c r="A37" s="599"/>
      <c r="B37" s="599"/>
      <c r="C37" s="184"/>
      <c r="D37" s="599"/>
      <c r="E37" s="599"/>
    </row>
    <row r="38" spans="1:5">
      <c r="A38" s="69"/>
      <c r="B38" s="69"/>
      <c r="C38" s="69"/>
      <c r="D38" s="69"/>
      <c r="E38" s="69"/>
    </row>
    <row r="39" spans="1:5">
      <c r="A39" s="69"/>
      <c r="B39" s="69"/>
      <c r="C39" s="69"/>
      <c r="D39" s="69"/>
      <c r="E39" s="69"/>
    </row>
  </sheetData>
  <mergeCells count="3">
    <mergeCell ref="I5:I7"/>
    <mergeCell ref="H5:H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31" orientation="landscape" useFirstPageNumber="1" r:id="rId1"/>
  <headerFooter>
    <oddFooter>หน้าที่ 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H51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9.3984375" style="289" customWidth="1"/>
    <col min="2" max="2" width="8" style="289" customWidth="1"/>
    <col min="3" max="14" width="7.69921875" style="289" customWidth="1"/>
    <col min="15" max="15" width="8.3984375" style="289" customWidth="1"/>
    <col min="16" max="16" width="9.09765625" style="289" customWidth="1"/>
    <col min="17" max="17" width="11.3984375" style="289" customWidth="1"/>
    <col min="18" max="19" width="9.09765625" style="453" customWidth="1"/>
    <col min="20" max="16384" width="9" style="289"/>
  </cols>
  <sheetData>
    <row r="1" spans="1:34" s="209" customFormat="1" ht="23.4">
      <c r="A1" s="353" t="s">
        <v>1371</v>
      </c>
      <c r="R1" s="451"/>
      <c r="S1" s="451"/>
    </row>
    <row r="2" spans="1:34" s="209" customFormat="1" ht="23.4">
      <c r="A2" s="1670" t="s">
        <v>1372</v>
      </c>
      <c r="B2" s="1671"/>
      <c r="C2" s="1671"/>
      <c r="D2" s="1671"/>
      <c r="E2" s="1671"/>
      <c r="F2" s="1671"/>
      <c r="G2" s="1671"/>
      <c r="H2" s="1671"/>
      <c r="I2" s="1671"/>
      <c r="J2" s="1671"/>
      <c r="K2" s="1671"/>
      <c r="L2" s="1671"/>
      <c r="M2" s="1671"/>
      <c r="N2" s="1671"/>
      <c r="O2" s="1671"/>
      <c r="P2" s="1671"/>
      <c r="Q2" s="1671"/>
      <c r="R2" s="451"/>
      <c r="S2" s="451"/>
    </row>
    <row r="3" spans="1:34" ht="10.5" customHeight="1"/>
    <row r="4" spans="1:34">
      <c r="A4" s="601" t="s">
        <v>349</v>
      </c>
      <c r="B4" s="601" t="s">
        <v>351</v>
      </c>
      <c r="C4" s="1701" t="s">
        <v>353</v>
      </c>
      <c r="D4" s="1701"/>
      <c r="E4" s="1701"/>
      <c r="F4" s="1701"/>
      <c r="G4" s="1701"/>
      <c r="H4" s="1701"/>
      <c r="I4" s="1701"/>
      <c r="J4" s="1701"/>
      <c r="K4" s="1701"/>
      <c r="L4" s="1701"/>
      <c r="M4" s="1701"/>
      <c r="N4" s="1701"/>
      <c r="O4" s="1701"/>
      <c r="P4" s="602" t="s">
        <v>355</v>
      </c>
      <c r="Q4" s="603" t="s">
        <v>356</v>
      </c>
      <c r="R4" s="453" t="s">
        <v>708</v>
      </c>
      <c r="S4" s="453" t="s">
        <v>708</v>
      </c>
      <c r="U4" s="69"/>
      <c r="V4" s="1700" t="s">
        <v>353</v>
      </c>
      <c r="W4" s="1700"/>
      <c r="X4" s="1700"/>
      <c r="Y4" s="1700"/>
      <c r="Z4" s="1700"/>
      <c r="AA4" s="1700"/>
      <c r="AB4" s="1700"/>
      <c r="AC4" s="1700"/>
      <c r="AD4" s="1700"/>
      <c r="AE4" s="1700"/>
      <c r="AF4" s="1700"/>
      <c r="AG4" s="1700"/>
      <c r="AH4" s="1700"/>
    </row>
    <row r="5" spans="1:34">
      <c r="A5" s="604" t="s">
        <v>350</v>
      </c>
      <c r="B5" s="604" t="s">
        <v>352</v>
      </c>
      <c r="C5" s="605" t="s">
        <v>294</v>
      </c>
      <c r="D5" s="605" t="s">
        <v>295</v>
      </c>
      <c r="E5" s="605" t="s">
        <v>296</v>
      </c>
      <c r="F5" s="605" t="s">
        <v>297</v>
      </c>
      <c r="G5" s="605" t="s">
        <v>298</v>
      </c>
      <c r="H5" s="605" t="s">
        <v>299</v>
      </c>
      <c r="I5" s="605" t="s">
        <v>300</v>
      </c>
      <c r="J5" s="605" t="s">
        <v>301</v>
      </c>
      <c r="K5" s="605" t="s">
        <v>302</v>
      </c>
      <c r="L5" s="605" t="s">
        <v>303</v>
      </c>
      <c r="M5" s="605" t="s">
        <v>304</v>
      </c>
      <c r="N5" s="605" t="s">
        <v>305</v>
      </c>
      <c r="O5" s="606" t="s">
        <v>333</v>
      </c>
      <c r="P5" s="607" t="s">
        <v>354</v>
      </c>
      <c r="Q5" s="608" t="s">
        <v>357</v>
      </c>
      <c r="R5" s="453" t="s">
        <v>709</v>
      </c>
      <c r="S5" s="453" t="s">
        <v>710</v>
      </c>
      <c r="U5" s="69"/>
      <c r="V5" s="609" t="s">
        <v>294</v>
      </c>
      <c r="W5" s="609" t="s">
        <v>295</v>
      </c>
      <c r="X5" s="609" t="s">
        <v>296</v>
      </c>
      <c r="Y5" s="609" t="s">
        <v>297</v>
      </c>
      <c r="Z5" s="609" t="s">
        <v>298</v>
      </c>
      <c r="AA5" s="609" t="s">
        <v>299</v>
      </c>
      <c r="AB5" s="609" t="s">
        <v>300</v>
      </c>
      <c r="AC5" s="609" t="s">
        <v>301</v>
      </c>
      <c r="AD5" s="609" t="s">
        <v>302</v>
      </c>
      <c r="AE5" s="609" t="s">
        <v>303</v>
      </c>
      <c r="AF5" s="609" t="s">
        <v>304</v>
      </c>
      <c r="AG5" s="609" t="s">
        <v>305</v>
      </c>
      <c r="AH5" s="609" t="s">
        <v>333</v>
      </c>
    </row>
    <row r="6" spans="1:34">
      <c r="A6" s="610" t="s">
        <v>358</v>
      </c>
      <c r="B6" s="611" t="s">
        <v>359</v>
      </c>
      <c r="C6" s="612"/>
      <c r="D6" s="612"/>
      <c r="E6" s="612"/>
      <c r="F6" s="612"/>
      <c r="G6" s="612"/>
      <c r="H6" s="612"/>
      <c r="I6" s="612"/>
      <c r="J6" s="612"/>
      <c r="K6" s="612"/>
      <c r="L6" s="612"/>
      <c r="M6" s="612"/>
      <c r="N6" s="612"/>
      <c r="O6" s="613">
        <f t="shared" ref="O6:O19" si="0">SUM(C6:N6)</f>
        <v>0</v>
      </c>
      <c r="P6" s="614">
        <v>39.770000000000003</v>
      </c>
      <c r="Q6" s="613">
        <f>O6*P6</f>
        <v>0</v>
      </c>
      <c r="R6" s="615" t="e">
        <f>O7/O6</f>
        <v>#DIV/0!</v>
      </c>
      <c r="S6" s="615" t="e">
        <f>O7/Q6</f>
        <v>#DIV/0!</v>
      </c>
      <c r="U6" s="616" t="s">
        <v>1053</v>
      </c>
      <c r="V6" s="617">
        <f>(C6*$P$6)+(C8*$P$8)+($C$10*$P$10)+(C12*$P$12)+(C14*$P$14)+(C16*$P$16)</f>
        <v>0</v>
      </c>
      <c r="W6" s="617">
        <f>(D6*$P$6)+(D8*$P$8)+($D$10*$P$10)+(D12*$P$12)+(D14*$P$14)+(D16*$P$16)</f>
        <v>0</v>
      </c>
      <c r="X6" s="617">
        <f>(E6*$P$6)+(E8*$P$8)+($E$10*$P$10)+(E12*$P$12)+(E14*$P$14)+(E16*$P$16)</f>
        <v>0</v>
      </c>
      <c r="Y6" s="617">
        <f>(F6*$P$6)+(F8*$P$8)+($F$10*$P$10)+(F12*$P$12)+(F14*$P$14)+(F16*$P$16)</f>
        <v>0</v>
      </c>
      <c r="Z6" s="617">
        <f>(G6*$P$6)+(G8*$P$8)+($G$10*$P$10)+(G12*$P$12)+(G14*$P$14)+(G16*$P$16)</f>
        <v>0</v>
      </c>
      <c r="AA6" s="617">
        <f>(H6*$P$6)+(H8*$P$8)+($H$10*$P$10)+(H12*$P$12)+(H14*$P$14)+(H16*$P$16)</f>
        <v>0</v>
      </c>
      <c r="AB6" s="617">
        <f>(I6*$P$6)+(I8*$P$8)+($I$10*$P$10)+(I12*$P$12)+(I14*$P$14)+(I16*$P$16)</f>
        <v>0</v>
      </c>
      <c r="AC6" s="617">
        <f>(J6*$P$6)+(J8*$P$8)+($J$10*$P$10)+(J12*$P$12)+(J14*$P$14)+(J16*$P$16)</f>
        <v>0</v>
      </c>
      <c r="AD6" s="617">
        <f>(K6*$P$6)+(K8*$P$8)+($K$10*$P$10)+(K12*$P$12)+(K14*$P$14)+(K16*$P$16)</f>
        <v>0</v>
      </c>
      <c r="AE6" s="617">
        <f>(L6*$P$6)+(L8*$P$8)+($L$10*$P$10)+(L12*$P$12)+(L14*$P$14)+(L16*$P$16)</f>
        <v>0</v>
      </c>
      <c r="AF6" s="617">
        <f>(M6*$P$6)+(M8*$P$8)+($M$10*$P$10)+(M12*$P$12)+(M14*$P$14)+(M16*$P$16)</f>
        <v>0</v>
      </c>
      <c r="AG6" s="617">
        <f>(N6*$P$6)+(N8*$P$8)+($N$10*$P$10)+(N12*$P$12)+(N14*$P$14)+(N16*$P$16)</f>
        <v>0</v>
      </c>
      <c r="AH6" s="617">
        <f>SUM(V6:AG6)</f>
        <v>0</v>
      </c>
    </row>
    <row r="7" spans="1:34">
      <c r="A7" s="618" t="s">
        <v>751</v>
      </c>
      <c r="B7" s="611" t="s">
        <v>360</v>
      </c>
      <c r="C7" s="619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3">
        <f t="shared" si="0"/>
        <v>0</v>
      </c>
      <c r="P7" s="620"/>
      <c r="Q7" s="620"/>
    </row>
    <row r="8" spans="1:34">
      <c r="A8" s="1704" t="s">
        <v>361</v>
      </c>
      <c r="B8" s="611" t="s">
        <v>359</v>
      </c>
      <c r="C8" s="612"/>
      <c r="D8" s="612"/>
      <c r="E8" s="612"/>
      <c r="F8" s="612"/>
      <c r="G8" s="612"/>
      <c r="H8" s="612"/>
      <c r="I8" s="612"/>
      <c r="J8" s="612"/>
      <c r="K8" s="612"/>
      <c r="L8" s="612"/>
      <c r="M8" s="612"/>
      <c r="N8" s="612"/>
      <c r="O8" s="613">
        <f t="shared" si="0"/>
        <v>0</v>
      </c>
      <c r="P8" s="614">
        <v>36.42</v>
      </c>
      <c r="Q8" s="613">
        <f>O8*P8</f>
        <v>0</v>
      </c>
      <c r="R8" s="615" t="e">
        <f>O9/O8</f>
        <v>#DIV/0!</v>
      </c>
      <c r="S8" s="615" t="e">
        <f>O9/Q8</f>
        <v>#DIV/0!</v>
      </c>
    </row>
    <row r="9" spans="1:34">
      <c r="A9" s="1704"/>
      <c r="B9" s="611" t="s">
        <v>360</v>
      </c>
      <c r="C9" s="621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13">
        <f t="shared" si="0"/>
        <v>0</v>
      </c>
      <c r="P9" s="620"/>
      <c r="Q9" s="620"/>
    </row>
    <row r="10" spans="1:34" ht="21" customHeight="1">
      <c r="A10" s="1702" t="s">
        <v>362</v>
      </c>
      <c r="B10" s="611" t="s">
        <v>363</v>
      </c>
      <c r="C10" s="612"/>
      <c r="D10" s="612"/>
      <c r="E10" s="612"/>
      <c r="F10" s="612"/>
      <c r="G10" s="612"/>
      <c r="H10" s="612"/>
      <c r="I10" s="612"/>
      <c r="J10" s="612"/>
      <c r="K10" s="612"/>
      <c r="L10" s="612"/>
      <c r="M10" s="612"/>
      <c r="N10" s="612"/>
      <c r="O10" s="613">
        <f t="shared" si="0"/>
        <v>0</v>
      </c>
      <c r="P10" s="614">
        <v>50.23</v>
      </c>
      <c r="Q10" s="613">
        <f>O10*P10</f>
        <v>0</v>
      </c>
      <c r="R10" s="615" t="e">
        <f>O11/O10</f>
        <v>#DIV/0!</v>
      </c>
      <c r="S10" s="615" t="e">
        <f>O11/Q10</f>
        <v>#DIV/0!</v>
      </c>
    </row>
    <row r="11" spans="1:34" ht="21" customHeight="1">
      <c r="A11" s="1702"/>
      <c r="B11" s="611" t="s">
        <v>360</v>
      </c>
      <c r="C11" s="612"/>
      <c r="D11" s="612"/>
      <c r="E11" s="612"/>
      <c r="F11" s="612"/>
      <c r="G11" s="612"/>
      <c r="H11" s="612"/>
      <c r="I11" s="612"/>
      <c r="J11" s="612"/>
      <c r="K11" s="612"/>
      <c r="L11" s="612"/>
      <c r="M11" s="612"/>
      <c r="N11" s="612"/>
      <c r="O11" s="613">
        <f t="shared" si="0"/>
        <v>0</v>
      </c>
      <c r="P11" s="620"/>
      <c r="Q11" s="620"/>
    </row>
    <row r="12" spans="1:34" ht="21" customHeight="1">
      <c r="A12" s="1704" t="s">
        <v>365</v>
      </c>
      <c r="B12" s="611" t="s">
        <v>364</v>
      </c>
      <c r="C12" s="612"/>
      <c r="D12" s="612"/>
      <c r="E12" s="612"/>
      <c r="F12" s="612"/>
      <c r="G12" s="612"/>
      <c r="H12" s="612"/>
      <c r="I12" s="612"/>
      <c r="J12" s="612"/>
      <c r="K12" s="612"/>
      <c r="L12" s="612"/>
      <c r="M12" s="612"/>
      <c r="N12" s="612"/>
      <c r="O12" s="613">
        <f t="shared" si="0"/>
        <v>0</v>
      </c>
      <c r="P12" s="614">
        <v>1055</v>
      </c>
      <c r="Q12" s="613">
        <f>O12*P12</f>
        <v>0</v>
      </c>
      <c r="R12" s="615" t="e">
        <f>O13/O12</f>
        <v>#DIV/0!</v>
      </c>
      <c r="S12" s="615" t="e">
        <f>O13/Q12</f>
        <v>#DIV/0!</v>
      </c>
    </row>
    <row r="13" spans="1:34" ht="21" customHeight="1">
      <c r="A13" s="1704"/>
      <c r="B13" s="611" t="s">
        <v>360</v>
      </c>
      <c r="C13" s="612"/>
      <c r="D13" s="612"/>
      <c r="E13" s="612"/>
      <c r="F13" s="612"/>
      <c r="G13" s="612"/>
      <c r="H13" s="612"/>
      <c r="I13" s="612"/>
      <c r="J13" s="612"/>
      <c r="K13" s="612"/>
      <c r="L13" s="612"/>
      <c r="M13" s="612"/>
      <c r="N13" s="612"/>
      <c r="O13" s="613">
        <f t="shared" si="0"/>
        <v>0</v>
      </c>
      <c r="P13" s="620"/>
      <c r="Q13" s="620"/>
    </row>
    <row r="14" spans="1:34" ht="21" customHeight="1">
      <c r="A14" s="610" t="s">
        <v>366</v>
      </c>
      <c r="B14" s="611" t="s">
        <v>367</v>
      </c>
      <c r="C14" s="612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3">
        <f t="shared" si="0"/>
        <v>0</v>
      </c>
      <c r="P14" s="614">
        <v>26370</v>
      </c>
      <c r="Q14" s="613">
        <f>O14*P14</f>
        <v>0</v>
      </c>
      <c r="R14" s="615" t="e">
        <f>O15/O14</f>
        <v>#DIV/0!</v>
      </c>
      <c r="S14" s="615" t="e">
        <f>O15/Q14</f>
        <v>#DIV/0!</v>
      </c>
    </row>
    <row r="15" spans="1:34">
      <c r="A15" s="618" t="s">
        <v>374</v>
      </c>
      <c r="B15" s="611"/>
      <c r="C15" s="612"/>
      <c r="D15" s="612"/>
      <c r="E15" s="612"/>
      <c r="F15" s="612"/>
      <c r="G15" s="612"/>
      <c r="H15" s="612"/>
      <c r="I15" s="612"/>
      <c r="J15" s="612"/>
      <c r="K15" s="612"/>
      <c r="L15" s="612"/>
      <c r="M15" s="612"/>
      <c r="N15" s="612"/>
      <c r="O15" s="613">
        <f t="shared" si="0"/>
        <v>0</v>
      </c>
      <c r="P15" s="620"/>
      <c r="Q15" s="620"/>
    </row>
    <row r="16" spans="1:34">
      <c r="A16" s="610" t="s">
        <v>368</v>
      </c>
      <c r="B16" s="611" t="s">
        <v>367</v>
      </c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3">
        <f t="shared" si="0"/>
        <v>0</v>
      </c>
      <c r="P16" s="614"/>
      <c r="Q16" s="613">
        <f>O16*P16</f>
        <v>0</v>
      </c>
      <c r="R16" s="615" t="e">
        <f>O17/O16</f>
        <v>#DIV/0!</v>
      </c>
      <c r="S16" s="615" t="e">
        <f>O17/Q16</f>
        <v>#DIV/0!</v>
      </c>
    </row>
    <row r="17" spans="1:19">
      <c r="A17" s="622" t="s">
        <v>1255</v>
      </c>
      <c r="B17" s="611" t="s">
        <v>360</v>
      </c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612"/>
      <c r="N17" s="612"/>
      <c r="O17" s="613">
        <f t="shared" si="0"/>
        <v>0</v>
      </c>
      <c r="P17" s="620"/>
      <c r="Q17" s="620"/>
    </row>
    <row r="18" spans="1:19">
      <c r="A18" s="1704" t="s">
        <v>307</v>
      </c>
      <c r="B18" s="611" t="s">
        <v>371</v>
      </c>
      <c r="C18" s="612"/>
      <c r="D18" s="612"/>
      <c r="E18" s="612"/>
      <c r="F18" s="612"/>
      <c r="G18" s="612"/>
      <c r="H18" s="612"/>
      <c r="I18" s="612"/>
      <c r="J18" s="612"/>
      <c r="K18" s="612"/>
      <c r="L18" s="612"/>
      <c r="M18" s="612"/>
      <c r="N18" s="612"/>
      <c r="O18" s="613">
        <f t="shared" si="0"/>
        <v>0</v>
      </c>
      <c r="P18" s="614"/>
      <c r="Q18" s="613">
        <f>O18*P18</f>
        <v>0</v>
      </c>
      <c r="R18" s="615" t="e">
        <f>O19/O18</f>
        <v>#DIV/0!</v>
      </c>
      <c r="S18" s="615" t="e">
        <f>O19/Q18</f>
        <v>#DIV/0!</v>
      </c>
    </row>
    <row r="19" spans="1:19">
      <c r="A19" s="1704"/>
      <c r="B19" s="611" t="s">
        <v>360</v>
      </c>
      <c r="C19" s="612"/>
      <c r="D19" s="612"/>
      <c r="E19" s="612"/>
      <c r="F19" s="612"/>
      <c r="G19" s="612"/>
      <c r="H19" s="612"/>
      <c r="I19" s="612"/>
      <c r="J19" s="612"/>
      <c r="K19" s="612"/>
      <c r="L19" s="612"/>
      <c r="M19" s="612"/>
      <c r="N19" s="612"/>
      <c r="O19" s="613">
        <f t="shared" si="0"/>
        <v>0</v>
      </c>
      <c r="P19" s="623"/>
      <c r="Q19" s="620"/>
    </row>
    <row r="20" spans="1:19">
      <c r="A20" s="1701" t="s">
        <v>369</v>
      </c>
      <c r="B20" s="1701"/>
      <c r="C20" s="1701"/>
      <c r="D20" s="1701"/>
      <c r="E20" s="1701"/>
      <c r="F20" s="1701"/>
      <c r="G20" s="1701"/>
      <c r="H20" s="1701"/>
      <c r="I20" s="1701"/>
      <c r="J20" s="1701"/>
      <c r="K20" s="1701"/>
      <c r="L20" s="1701"/>
      <c r="M20" s="1701"/>
      <c r="N20" s="1701"/>
      <c r="O20" s="1701"/>
      <c r="P20" s="1701"/>
      <c r="Q20" s="624">
        <f>Q6+Q8+Q10</f>
        <v>0</v>
      </c>
    </row>
    <row r="21" spans="1:19">
      <c r="A21" s="1702" t="s">
        <v>370</v>
      </c>
      <c r="B21" s="611" t="s">
        <v>711</v>
      </c>
      <c r="C21" s="612"/>
      <c r="D21" s="612"/>
      <c r="E21" s="612"/>
      <c r="F21" s="612"/>
      <c r="G21" s="612"/>
      <c r="H21" s="612"/>
      <c r="I21" s="612"/>
      <c r="J21" s="612"/>
      <c r="K21" s="612"/>
      <c r="L21" s="612"/>
      <c r="M21" s="612"/>
      <c r="N21" s="612"/>
      <c r="O21" s="613">
        <f t="shared" ref="O21:O22" si="1">SUM(C21:N21)</f>
        <v>0</v>
      </c>
      <c r="P21" s="625"/>
      <c r="Q21" s="613">
        <f>O21*P21</f>
        <v>0</v>
      </c>
      <c r="R21" s="615" t="e">
        <f>O22/O21</f>
        <v>#DIV/0!</v>
      </c>
      <c r="S21" s="615" t="e">
        <f>O22/Q21</f>
        <v>#DIV/0!</v>
      </c>
    </row>
    <row r="22" spans="1:19">
      <c r="A22" s="1702"/>
      <c r="B22" s="611" t="s">
        <v>360</v>
      </c>
      <c r="C22" s="619"/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3">
        <f t="shared" si="1"/>
        <v>0</v>
      </c>
      <c r="P22" s="626"/>
      <c r="Q22" s="627"/>
    </row>
    <row r="23" spans="1:19">
      <c r="A23" s="1703" t="s">
        <v>372</v>
      </c>
      <c r="B23" s="1703"/>
      <c r="C23" s="1703"/>
      <c r="D23" s="1703"/>
      <c r="E23" s="1703"/>
      <c r="F23" s="1703"/>
      <c r="G23" s="1703"/>
      <c r="H23" s="1703"/>
      <c r="I23" s="1703"/>
      <c r="J23" s="1703"/>
      <c r="K23" s="1703"/>
      <c r="L23" s="1703"/>
      <c r="M23" s="1703"/>
      <c r="N23" s="1703"/>
      <c r="O23" s="1703"/>
      <c r="P23" s="1703"/>
      <c r="Q23" s="629">
        <v>0</v>
      </c>
    </row>
    <row r="24" spans="1:19">
      <c r="A24" s="1703" t="s">
        <v>373</v>
      </c>
      <c r="B24" s="1703"/>
      <c r="C24" s="1703"/>
      <c r="D24" s="1703"/>
      <c r="E24" s="1703"/>
      <c r="F24" s="1703"/>
      <c r="G24" s="1703"/>
      <c r="H24" s="1703"/>
      <c r="I24" s="1703"/>
      <c r="J24" s="1703"/>
      <c r="K24" s="1703"/>
      <c r="L24" s="1703"/>
      <c r="M24" s="1703"/>
      <c r="N24" s="1703"/>
      <c r="O24" s="1703"/>
      <c r="P24" s="1703"/>
      <c r="Q24" s="629">
        <f>Q23+Q20</f>
        <v>0</v>
      </c>
    </row>
    <row r="25" spans="1:19">
      <c r="A25" s="630" t="s">
        <v>25</v>
      </c>
      <c r="B25" s="631" t="s">
        <v>11</v>
      </c>
    </row>
    <row r="26" spans="1:19" s="287" customFormat="1" ht="20.25" customHeight="1">
      <c r="A26" s="632" t="s">
        <v>828</v>
      </c>
      <c r="B26" s="633" t="s">
        <v>829</v>
      </c>
      <c r="C26" s="634"/>
      <c r="D26" s="633" t="s">
        <v>830</v>
      </c>
      <c r="E26" s="635"/>
      <c r="F26" s="635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636"/>
      <c r="S26" s="636"/>
    </row>
    <row r="27" spans="1:19" s="287" customFormat="1" ht="20.25" customHeight="1">
      <c r="A27" s="637" t="s">
        <v>831</v>
      </c>
      <c r="B27" s="638" t="s">
        <v>832</v>
      </c>
      <c r="C27" s="634"/>
      <c r="D27" s="639" t="s">
        <v>833</v>
      </c>
      <c r="E27" s="635"/>
      <c r="F27" s="635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636"/>
      <c r="S27" s="636"/>
    </row>
    <row r="28" spans="1:19" s="287" customFormat="1" ht="20.25" customHeight="1">
      <c r="A28" s="637" t="s">
        <v>834</v>
      </c>
      <c r="B28" s="638" t="s">
        <v>1048</v>
      </c>
      <c r="C28" s="634"/>
      <c r="D28" s="639" t="s">
        <v>835</v>
      </c>
      <c r="E28" s="635"/>
      <c r="F28" s="635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636"/>
      <c r="S28" s="636"/>
    </row>
    <row r="29" spans="1:19" s="287" customFormat="1" ht="20.25" customHeight="1">
      <c r="A29" s="637" t="s">
        <v>836</v>
      </c>
      <c r="B29" s="638" t="s">
        <v>1049</v>
      </c>
      <c r="C29" s="634"/>
      <c r="D29" s="639" t="s">
        <v>837</v>
      </c>
      <c r="E29" s="635"/>
      <c r="F29" s="635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636"/>
      <c r="S29" s="636"/>
    </row>
    <row r="30" spans="1:19" s="287" customFormat="1" ht="20.25" customHeight="1">
      <c r="A30" s="637" t="s">
        <v>838</v>
      </c>
      <c r="B30" s="638" t="s">
        <v>1050</v>
      </c>
      <c r="C30" s="634"/>
      <c r="D30" s="639" t="s">
        <v>1051</v>
      </c>
      <c r="E30" s="635"/>
      <c r="F30" s="635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636"/>
      <c r="S30" s="636"/>
    </row>
    <row r="31" spans="1:19" s="287" customFormat="1" ht="20.25" customHeight="1">
      <c r="A31" s="637" t="s">
        <v>840</v>
      </c>
      <c r="B31" s="638" t="s">
        <v>361</v>
      </c>
      <c r="C31" s="634"/>
      <c r="D31" s="638" t="s">
        <v>839</v>
      </c>
      <c r="E31" s="635"/>
      <c r="F31" s="635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636"/>
      <c r="S31" s="636"/>
    </row>
    <row r="32" spans="1:19" s="287" customFormat="1" ht="20.25" customHeight="1">
      <c r="A32" s="637" t="s">
        <v>843</v>
      </c>
      <c r="B32" s="640" t="s">
        <v>841</v>
      </c>
      <c r="C32" s="634"/>
      <c r="D32" s="638" t="s">
        <v>842</v>
      </c>
      <c r="E32" s="635"/>
      <c r="F32" s="635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636"/>
      <c r="S32" s="636"/>
    </row>
    <row r="33" spans="1:19" s="287" customFormat="1" ht="20.25" customHeight="1">
      <c r="A33" s="637" t="s">
        <v>846</v>
      </c>
      <c r="B33" s="638" t="s">
        <v>844</v>
      </c>
      <c r="C33" s="634"/>
      <c r="D33" s="638" t="s">
        <v>845</v>
      </c>
      <c r="E33" s="635"/>
      <c r="F33" s="635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636"/>
      <c r="S33" s="636"/>
    </row>
    <row r="34" spans="1:19" s="287" customFormat="1" ht="20.25" customHeight="1">
      <c r="A34" s="637" t="s">
        <v>849</v>
      </c>
      <c r="B34" s="641" t="s">
        <v>847</v>
      </c>
      <c r="C34" s="634"/>
      <c r="D34" s="640" t="s">
        <v>848</v>
      </c>
      <c r="E34" s="642"/>
      <c r="F34" s="635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636"/>
      <c r="S34" s="636"/>
    </row>
    <row r="35" spans="1:19" s="287" customFormat="1" ht="20.25" customHeight="1">
      <c r="A35" s="637" t="s">
        <v>852</v>
      </c>
      <c r="B35" s="640" t="s">
        <v>850</v>
      </c>
      <c r="C35" s="634"/>
      <c r="D35" s="638" t="s">
        <v>851</v>
      </c>
      <c r="E35" s="642"/>
      <c r="F35" s="635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636"/>
      <c r="S35" s="636"/>
    </row>
    <row r="36" spans="1:19" s="287" customFormat="1" ht="20.25" customHeight="1">
      <c r="A36" s="637" t="s">
        <v>855</v>
      </c>
      <c r="B36" s="640" t="s">
        <v>853</v>
      </c>
      <c r="C36" s="634"/>
      <c r="D36" s="643" t="s">
        <v>854</v>
      </c>
      <c r="E36" s="642"/>
      <c r="F36" s="635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636"/>
      <c r="S36" s="636"/>
    </row>
    <row r="37" spans="1:19" s="287" customFormat="1" ht="20.25" customHeight="1">
      <c r="A37" s="637" t="s">
        <v>858</v>
      </c>
      <c r="B37" s="640" t="s">
        <v>856</v>
      </c>
      <c r="C37" s="634"/>
      <c r="D37" s="643" t="s">
        <v>857</v>
      </c>
      <c r="E37" s="642"/>
      <c r="F37" s="635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636"/>
      <c r="S37" s="636"/>
    </row>
    <row r="38" spans="1:19" s="287" customFormat="1" ht="20.25" customHeight="1">
      <c r="A38" s="637" t="s">
        <v>861</v>
      </c>
      <c r="B38" s="640" t="s">
        <v>859</v>
      </c>
      <c r="C38" s="634"/>
      <c r="D38" s="640" t="s">
        <v>860</v>
      </c>
      <c r="E38" s="642"/>
      <c r="F38" s="635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636"/>
      <c r="S38" s="636"/>
    </row>
    <row r="39" spans="1:19" s="287" customFormat="1" ht="20.25" customHeight="1">
      <c r="A39" s="637" t="s">
        <v>864</v>
      </c>
      <c r="B39" s="640" t="s">
        <v>862</v>
      </c>
      <c r="C39" s="634"/>
      <c r="D39" s="640" t="s">
        <v>863</v>
      </c>
      <c r="E39" s="642"/>
      <c r="F39" s="635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636"/>
      <c r="S39" s="636"/>
    </row>
    <row r="40" spans="1:19" s="287" customFormat="1" ht="20.25" customHeight="1">
      <c r="A40" s="637" t="s">
        <v>867</v>
      </c>
      <c r="B40" s="638" t="s">
        <v>865</v>
      </c>
      <c r="C40" s="634"/>
      <c r="D40" s="640" t="s">
        <v>866</v>
      </c>
      <c r="E40" s="642"/>
      <c r="F40" s="635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636"/>
      <c r="S40" s="636"/>
    </row>
    <row r="41" spans="1:19" s="287" customFormat="1" ht="20.25" customHeight="1">
      <c r="A41" s="637" t="s">
        <v>870</v>
      </c>
      <c r="B41" s="638" t="s">
        <v>868</v>
      </c>
      <c r="C41" s="634"/>
      <c r="D41" s="640" t="s">
        <v>869</v>
      </c>
      <c r="E41" s="642"/>
      <c r="F41" s="635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636"/>
      <c r="S41" s="636"/>
    </row>
    <row r="42" spans="1:19" s="287" customFormat="1" ht="20.25" customHeight="1">
      <c r="A42" s="637" t="s">
        <v>873</v>
      </c>
      <c r="B42" s="638" t="s">
        <v>871</v>
      </c>
      <c r="C42" s="634"/>
      <c r="D42" s="640" t="s">
        <v>872</v>
      </c>
      <c r="E42" s="642"/>
      <c r="F42" s="635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636"/>
      <c r="S42" s="636"/>
    </row>
    <row r="43" spans="1:19" s="287" customFormat="1" ht="20.25" customHeight="1">
      <c r="A43" s="637" t="s">
        <v>876</v>
      </c>
      <c r="B43" s="640" t="s">
        <v>874</v>
      </c>
      <c r="C43" s="634"/>
      <c r="D43" s="640" t="s">
        <v>875</v>
      </c>
      <c r="E43" s="642"/>
      <c r="F43" s="635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636"/>
      <c r="S43" s="636"/>
    </row>
    <row r="44" spans="1:19" s="287" customFormat="1" ht="20.25" customHeight="1">
      <c r="A44" s="637" t="s">
        <v>879</v>
      </c>
      <c r="B44" s="640" t="s">
        <v>877</v>
      </c>
      <c r="C44" s="634"/>
      <c r="D44" s="640" t="s">
        <v>878</v>
      </c>
      <c r="E44" s="642"/>
      <c r="F44" s="635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636"/>
      <c r="S44" s="636"/>
    </row>
    <row r="45" spans="1:19" s="287" customFormat="1" ht="20.25" customHeight="1">
      <c r="A45" s="637" t="s">
        <v>882</v>
      </c>
      <c r="B45" s="640" t="s">
        <v>880</v>
      </c>
      <c r="C45" s="634"/>
      <c r="D45" s="640" t="s">
        <v>881</v>
      </c>
      <c r="E45" s="642"/>
      <c r="F45" s="635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636"/>
      <c r="S45" s="636"/>
    </row>
    <row r="46" spans="1:19" s="287" customFormat="1" ht="20.25" customHeight="1">
      <c r="A46" s="637" t="s">
        <v>885</v>
      </c>
      <c r="B46" s="638" t="s">
        <v>883</v>
      </c>
      <c r="C46" s="634"/>
      <c r="D46" s="644" t="s">
        <v>884</v>
      </c>
      <c r="E46" s="635"/>
      <c r="F46" s="635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636"/>
      <c r="S46" s="636"/>
    </row>
    <row r="47" spans="1:19" s="287" customFormat="1" ht="20.25" customHeight="1">
      <c r="A47" s="637" t="s">
        <v>888</v>
      </c>
      <c r="B47" s="638" t="s">
        <v>886</v>
      </c>
      <c r="C47" s="634"/>
      <c r="D47" s="638" t="s">
        <v>887</v>
      </c>
      <c r="E47" s="635"/>
      <c r="F47" s="635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636"/>
      <c r="S47" s="636"/>
    </row>
    <row r="48" spans="1:19" s="287" customFormat="1" ht="20.25" customHeight="1">
      <c r="A48" s="637" t="s">
        <v>891</v>
      </c>
      <c r="B48" s="638" t="s">
        <v>889</v>
      </c>
      <c r="C48" s="634"/>
      <c r="D48" s="638" t="s">
        <v>890</v>
      </c>
      <c r="E48" s="635"/>
      <c r="F48" s="635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636"/>
      <c r="S48" s="636"/>
    </row>
    <row r="49" spans="1:19" s="287" customFormat="1" ht="20.25" customHeight="1">
      <c r="A49" s="637" t="s">
        <v>894</v>
      </c>
      <c r="B49" s="640" t="s">
        <v>892</v>
      </c>
      <c r="C49" s="634"/>
      <c r="D49" s="644" t="s">
        <v>893</v>
      </c>
      <c r="E49" s="635"/>
      <c r="F49" s="635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636"/>
      <c r="S49" s="636"/>
    </row>
    <row r="50" spans="1:19" s="287" customFormat="1" ht="20.25" customHeight="1">
      <c r="A50" s="637" t="s">
        <v>1052</v>
      </c>
      <c r="B50" s="638" t="s">
        <v>895</v>
      </c>
      <c r="C50" s="634"/>
      <c r="D50" s="638" t="s">
        <v>896</v>
      </c>
      <c r="E50" s="635"/>
      <c r="F50" s="635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636"/>
      <c r="S50" s="636"/>
    </row>
    <row r="51" spans="1:19">
      <c r="A51" s="645" t="s">
        <v>375</v>
      </c>
      <c r="B51" s="1699" t="s">
        <v>897</v>
      </c>
      <c r="C51" s="1699"/>
      <c r="D51" s="1699"/>
      <c r="E51" s="1699"/>
      <c r="F51" s="1699"/>
      <c r="G51" s="1699"/>
      <c r="H51" s="1699"/>
      <c r="I51" s="1699"/>
      <c r="J51" s="1699"/>
      <c r="K51" s="1699"/>
      <c r="L51" s="1699"/>
      <c r="M51" s="1699"/>
      <c r="N51" s="1699"/>
      <c r="O51" s="1699"/>
      <c r="P51" s="1699"/>
      <c r="Q51" s="1699"/>
    </row>
  </sheetData>
  <mergeCells count="12">
    <mergeCell ref="A2:Q2"/>
    <mergeCell ref="C4:O4"/>
    <mergeCell ref="A8:A9"/>
    <mergeCell ref="A10:A11"/>
    <mergeCell ref="A12:A13"/>
    <mergeCell ref="B51:Q51"/>
    <mergeCell ref="V4:AH4"/>
    <mergeCell ref="A20:P20"/>
    <mergeCell ref="A21:A22"/>
    <mergeCell ref="A23:P23"/>
    <mergeCell ref="A24:P24"/>
    <mergeCell ref="A18:A19"/>
  </mergeCells>
  <pageMargins left="0.39370078740157483" right="0.19685039370078741" top="0.78740157480314965" bottom="0.19685039370078741" header="0.31496062992125984" footer="0.31496062992125984"/>
  <pageSetup paperSize="9" scale="94" firstPageNumber="32" orientation="landscape" useFirstPageNumber="1" r:id="rId1"/>
  <headerFooter>
    <oddFooter>หน้าที่ &amp;P</oddFooter>
  </headerFooter>
  <rowBreaks count="1" manualBreakCount="1">
    <brk id="25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J27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6" width="11.59765625" style="289" customWidth="1"/>
    <col min="7" max="7" width="12.19921875" style="289" customWidth="1"/>
    <col min="8" max="8" width="10.5" style="289" customWidth="1"/>
    <col min="9" max="10" width="11.59765625" style="289" customWidth="1"/>
    <col min="11" max="16384" width="9" style="289"/>
  </cols>
  <sheetData>
    <row r="1" spans="1:10" s="209" customFormat="1" ht="23.4">
      <c r="A1" s="353" t="s">
        <v>1373</v>
      </c>
    </row>
    <row r="2" spans="1:10" s="209" customFormat="1" ht="23.4">
      <c r="C2" s="209" t="s">
        <v>376</v>
      </c>
      <c r="G2" s="209" t="s">
        <v>752</v>
      </c>
    </row>
    <row r="3" spans="1:10" ht="12" customHeight="1"/>
    <row r="4" spans="1:10" ht="23.4">
      <c r="A4" s="1671" t="s">
        <v>1374</v>
      </c>
      <c r="B4" s="1671"/>
      <c r="C4" s="1671"/>
      <c r="D4" s="1671"/>
      <c r="E4" s="1671"/>
      <c r="F4" s="1671"/>
      <c r="G4" s="1671"/>
      <c r="H4" s="1671"/>
      <c r="I4" s="1671"/>
      <c r="J4" s="1671"/>
    </row>
    <row r="5" spans="1:10" ht="13.5" customHeight="1"/>
    <row r="6" spans="1:10" ht="21" customHeight="1">
      <c r="A6" s="1711" t="s">
        <v>287</v>
      </c>
      <c r="B6" s="1711" t="s">
        <v>379</v>
      </c>
      <c r="C6" s="1711" t="s">
        <v>377</v>
      </c>
      <c r="D6" s="1711"/>
      <c r="E6" s="1711"/>
      <c r="F6" s="1711" t="s">
        <v>753</v>
      </c>
      <c r="G6" s="1718" t="s">
        <v>754</v>
      </c>
      <c r="H6" s="1719"/>
      <c r="I6" s="1712" t="s">
        <v>375</v>
      </c>
      <c r="J6" s="1713"/>
    </row>
    <row r="7" spans="1:10">
      <c r="A7" s="1711"/>
      <c r="B7" s="1711"/>
      <c r="C7" s="1711"/>
      <c r="D7" s="1711"/>
      <c r="E7" s="1711"/>
      <c r="F7" s="1711"/>
      <c r="G7" s="1720"/>
      <c r="H7" s="1721"/>
      <c r="I7" s="1714"/>
      <c r="J7" s="1715"/>
    </row>
    <row r="8" spans="1:10">
      <c r="A8" s="1711"/>
      <c r="B8" s="1711"/>
      <c r="C8" s="1711"/>
      <c r="D8" s="1711"/>
      <c r="E8" s="1711"/>
      <c r="F8" s="1711"/>
      <c r="G8" s="1720"/>
      <c r="H8" s="1721"/>
      <c r="I8" s="1714"/>
      <c r="J8" s="1715"/>
    </row>
    <row r="9" spans="1:10">
      <c r="A9" s="1711"/>
      <c r="B9" s="1711"/>
      <c r="C9" s="646" t="s">
        <v>349</v>
      </c>
      <c r="D9" s="646" t="s">
        <v>342</v>
      </c>
      <c r="E9" s="646" t="s">
        <v>378</v>
      </c>
      <c r="F9" s="1711"/>
      <c r="G9" s="1722"/>
      <c r="H9" s="1723"/>
      <c r="I9" s="1716"/>
      <c r="J9" s="1717"/>
    </row>
    <row r="10" spans="1:10">
      <c r="A10" s="647" t="s">
        <v>294</v>
      </c>
      <c r="B10" s="648"/>
      <c r="C10" s="649"/>
      <c r="D10" s="650"/>
      <c r="E10" s="649"/>
      <c r="F10" s="651"/>
      <c r="G10" s="1705"/>
      <c r="H10" s="1706"/>
      <c r="I10" s="1709"/>
      <c r="J10" s="1710"/>
    </row>
    <row r="11" spans="1:10">
      <c r="A11" s="647" t="s">
        <v>295</v>
      </c>
      <c r="B11" s="648"/>
      <c r="C11" s="649"/>
      <c r="D11" s="650"/>
      <c r="E11" s="649"/>
      <c r="F11" s="651"/>
      <c r="G11" s="1705"/>
      <c r="H11" s="1706"/>
      <c r="I11" s="1709"/>
      <c r="J11" s="1710"/>
    </row>
    <row r="12" spans="1:10">
      <c r="A12" s="647" t="s">
        <v>296</v>
      </c>
      <c r="B12" s="648"/>
      <c r="C12" s="649"/>
      <c r="D12" s="650"/>
      <c r="E12" s="649"/>
      <c r="F12" s="651"/>
      <c r="G12" s="1705"/>
      <c r="H12" s="1706"/>
      <c r="I12" s="1709"/>
      <c r="J12" s="1710"/>
    </row>
    <row r="13" spans="1:10">
      <c r="A13" s="647" t="s">
        <v>297</v>
      </c>
      <c r="B13" s="648"/>
      <c r="C13" s="649"/>
      <c r="D13" s="650"/>
      <c r="E13" s="649"/>
      <c r="F13" s="651"/>
      <c r="G13" s="1705"/>
      <c r="H13" s="1706"/>
      <c r="I13" s="1709"/>
      <c r="J13" s="1710"/>
    </row>
    <row r="14" spans="1:10">
      <c r="A14" s="647" t="s">
        <v>298</v>
      </c>
      <c r="B14" s="648"/>
      <c r="C14" s="649"/>
      <c r="D14" s="650"/>
      <c r="E14" s="649"/>
      <c r="F14" s="651"/>
      <c r="G14" s="1705"/>
      <c r="H14" s="1706"/>
      <c r="I14" s="1709"/>
      <c r="J14" s="1710"/>
    </row>
    <row r="15" spans="1:10">
      <c r="A15" s="647" t="s">
        <v>299</v>
      </c>
      <c r="B15" s="648"/>
      <c r="D15" s="650"/>
      <c r="E15" s="649"/>
      <c r="F15" s="651"/>
      <c r="G15" s="1705"/>
      <c r="H15" s="1706"/>
      <c r="I15" s="1709"/>
      <c r="J15" s="1710"/>
    </row>
    <row r="16" spans="1:10">
      <c r="A16" s="647" t="s">
        <v>300</v>
      </c>
      <c r="B16" s="648"/>
      <c r="C16" s="649"/>
      <c r="D16" s="650"/>
      <c r="E16" s="649"/>
      <c r="F16" s="651"/>
      <c r="G16" s="1705"/>
      <c r="H16" s="1706"/>
      <c r="I16" s="1709"/>
      <c r="J16" s="1710"/>
    </row>
    <row r="17" spans="1:10">
      <c r="A17" s="647" t="s">
        <v>301</v>
      </c>
      <c r="B17" s="648"/>
      <c r="C17" s="649"/>
      <c r="D17" s="650"/>
      <c r="E17" s="649"/>
      <c r="F17" s="651"/>
      <c r="G17" s="1705"/>
      <c r="H17" s="1706"/>
      <c r="I17" s="1709"/>
      <c r="J17" s="1710"/>
    </row>
    <row r="18" spans="1:10">
      <c r="A18" s="647" t="s">
        <v>302</v>
      </c>
      <c r="B18" s="648"/>
      <c r="C18" s="649"/>
      <c r="D18" s="650"/>
      <c r="E18" s="649"/>
      <c r="F18" s="651"/>
      <c r="G18" s="1705"/>
      <c r="H18" s="1706"/>
      <c r="I18" s="1709"/>
      <c r="J18" s="1710"/>
    </row>
    <row r="19" spans="1:10">
      <c r="A19" s="647" t="s">
        <v>303</v>
      </c>
      <c r="B19" s="648"/>
      <c r="C19" s="649"/>
      <c r="D19" s="650"/>
      <c r="E19" s="649"/>
      <c r="F19" s="651"/>
      <c r="G19" s="1705"/>
      <c r="H19" s="1706"/>
      <c r="I19" s="1709"/>
      <c r="J19" s="1710"/>
    </row>
    <row r="20" spans="1:10">
      <c r="A20" s="647" t="s">
        <v>304</v>
      </c>
      <c r="B20" s="648"/>
      <c r="C20" s="649"/>
      <c r="D20" s="650"/>
      <c r="E20" s="649"/>
      <c r="F20" s="651"/>
      <c r="G20" s="1705"/>
      <c r="H20" s="1706"/>
      <c r="I20" s="1709"/>
      <c r="J20" s="1710"/>
    </row>
    <row r="21" spans="1:10">
      <c r="A21" s="647" t="s">
        <v>305</v>
      </c>
      <c r="B21" s="648"/>
      <c r="C21" s="649"/>
      <c r="D21" s="650"/>
      <c r="E21" s="649"/>
      <c r="F21" s="651"/>
      <c r="G21" s="1705"/>
      <c r="H21" s="1706"/>
      <c r="I21" s="1709"/>
      <c r="J21" s="1710"/>
    </row>
    <row r="22" spans="1:10">
      <c r="A22" s="1703" t="s">
        <v>333</v>
      </c>
      <c r="B22" s="1703"/>
      <c r="C22" s="1703"/>
      <c r="D22" s="652"/>
      <c r="E22" s="649"/>
      <c r="F22" s="651"/>
      <c r="G22" s="1705"/>
      <c r="H22" s="1706"/>
      <c r="I22" s="1707"/>
      <c r="J22" s="1708"/>
    </row>
    <row r="23" spans="1:10">
      <c r="A23" s="453"/>
      <c r="B23" s="653"/>
      <c r="C23" s="653"/>
      <c r="D23" s="653"/>
      <c r="E23" s="653"/>
      <c r="F23" s="653"/>
      <c r="G23" s="653"/>
      <c r="H23" s="653"/>
      <c r="I23" s="653"/>
      <c r="J23" s="453"/>
    </row>
    <row r="27" spans="1:10">
      <c r="C27" s="452"/>
    </row>
  </sheetData>
  <mergeCells count="34">
    <mergeCell ref="I15:J15"/>
    <mergeCell ref="A4:J4"/>
    <mergeCell ref="A6:A9"/>
    <mergeCell ref="B6:B9"/>
    <mergeCell ref="C6:E8"/>
    <mergeCell ref="F6:F9"/>
    <mergeCell ref="I6:J9"/>
    <mergeCell ref="I10:J10"/>
    <mergeCell ref="I11:J11"/>
    <mergeCell ref="I12:J12"/>
    <mergeCell ref="I13:J13"/>
    <mergeCell ref="I14:J14"/>
    <mergeCell ref="G6:H9"/>
    <mergeCell ref="G10:H10"/>
    <mergeCell ref="G11:H11"/>
    <mergeCell ref="G12:H12"/>
    <mergeCell ref="A22:C22"/>
    <mergeCell ref="I22:J22"/>
    <mergeCell ref="I16:J16"/>
    <mergeCell ref="I17:J17"/>
    <mergeCell ref="I18:J18"/>
    <mergeCell ref="I19:J19"/>
    <mergeCell ref="I20:J20"/>
    <mergeCell ref="I21:J21"/>
    <mergeCell ref="G22:H22"/>
    <mergeCell ref="G18:H18"/>
    <mergeCell ref="G19:H19"/>
    <mergeCell ref="G20:H20"/>
    <mergeCell ref="G21:H21"/>
    <mergeCell ref="G13:H13"/>
    <mergeCell ref="G14:H14"/>
    <mergeCell ref="G15:H15"/>
    <mergeCell ref="G16:H16"/>
    <mergeCell ref="G17:H17"/>
  </mergeCells>
  <pageMargins left="0.59055118110236227" right="0.78740157480314965" top="0.78740157480314965" bottom="0.59055118110236227" header="0.31496062992125984" footer="0.31496062992125984"/>
  <pageSetup paperSize="9" firstPageNumber="33" orientation="landscape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3073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1</xdr:row>
                    <xdr:rowOff>0</xdr:rowOff>
                  </from>
                  <to>
                    <xdr:col>2</xdr:col>
                    <xdr:colOff>403860</xdr:colOff>
                    <xdr:row>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074" r:id="rId5" name="Check Box 2">
              <controlPr defaultSize="0" autoFill="0" autoLine="0" autoPict="0">
                <anchor moveWithCells="1">
                  <from>
                    <xdr:col>6</xdr:col>
                    <xdr:colOff>76200</xdr:colOff>
                    <xdr:row>1</xdr:row>
                    <xdr:rowOff>0</xdr:rowOff>
                  </from>
                  <to>
                    <xdr:col>6</xdr:col>
                    <xdr:colOff>381000</xdr:colOff>
                    <xdr:row>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8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21.59765625" style="655" customWidth="1"/>
    <col min="2" max="2" width="17.69921875" style="655" customWidth="1"/>
    <col min="3" max="3" width="15.59765625" style="655" customWidth="1"/>
    <col min="4" max="4" width="11.59765625" style="655" customWidth="1"/>
    <col min="5" max="5" width="12.19921875" style="655" customWidth="1"/>
    <col min="6" max="6" width="0" style="655" hidden="1" customWidth="1"/>
    <col min="7" max="7" width="8.69921875" style="655" hidden="1" customWidth="1"/>
    <col min="8" max="256" width="9" style="655"/>
    <col min="257" max="257" width="21.59765625" style="655" customWidth="1"/>
    <col min="258" max="258" width="17.69921875" style="655" customWidth="1"/>
    <col min="259" max="259" width="15.59765625" style="655" customWidth="1"/>
    <col min="260" max="260" width="11.59765625" style="655" customWidth="1"/>
    <col min="261" max="261" width="12.19921875" style="655" customWidth="1"/>
    <col min="262" max="263" width="0" style="655" hidden="1" customWidth="1"/>
    <col min="264" max="512" width="9" style="655"/>
    <col min="513" max="513" width="21.59765625" style="655" customWidth="1"/>
    <col min="514" max="514" width="17.69921875" style="655" customWidth="1"/>
    <col min="515" max="515" width="15.59765625" style="655" customWidth="1"/>
    <col min="516" max="516" width="11.59765625" style="655" customWidth="1"/>
    <col min="517" max="517" width="12.19921875" style="655" customWidth="1"/>
    <col min="518" max="519" width="0" style="655" hidden="1" customWidth="1"/>
    <col min="520" max="768" width="9" style="655"/>
    <col min="769" max="769" width="21.59765625" style="655" customWidth="1"/>
    <col min="770" max="770" width="17.69921875" style="655" customWidth="1"/>
    <col min="771" max="771" width="15.59765625" style="655" customWidth="1"/>
    <col min="772" max="772" width="11.59765625" style="655" customWidth="1"/>
    <col min="773" max="773" width="12.19921875" style="655" customWidth="1"/>
    <col min="774" max="775" width="0" style="655" hidden="1" customWidth="1"/>
    <col min="776" max="1024" width="9" style="655"/>
    <col min="1025" max="1025" width="21.59765625" style="655" customWidth="1"/>
    <col min="1026" max="1026" width="17.69921875" style="655" customWidth="1"/>
    <col min="1027" max="1027" width="15.59765625" style="655" customWidth="1"/>
    <col min="1028" max="1028" width="11.59765625" style="655" customWidth="1"/>
    <col min="1029" max="1029" width="12.19921875" style="655" customWidth="1"/>
    <col min="1030" max="1031" width="0" style="655" hidden="1" customWidth="1"/>
    <col min="1032" max="1280" width="9" style="655"/>
    <col min="1281" max="1281" width="21.59765625" style="655" customWidth="1"/>
    <col min="1282" max="1282" width="17.69921875" style="655" customWidth="1"/>
    <col min="1283" max="1283" width="15.59765625" style="655" customWidth="1"/>
    <col min="1284" max="1284" width="11.59765625" style="655" customWidth="1"/>
    <col min="1285" max="1285" width="12.19921875" style="655" customWidth="1"/>
    <col min="1286" max="1287" width="0" style="655" hidden="1" customWidth="1"/>
    <col min="1288" max="1536" width="9" style="655"/>
    <col min="1537" max="1537" width="21.59765625" style="655" customWidth="1"/>
    <col min="1538" max="1538" width="17.69921875" style="655" customWidth="1"/>
    <col min="1539" max="1539" width="15.59765625" style="655" customWidth="1"/>
    <col min="1540" max="1540" width="11.59765625" style="655" customWidth="1"/>
    <col min="1541" max="1541" width="12.19921875" style="655" customWidth="1"/>
    <col min="1542" max="1543" width="0" style="655" hidden="1" customWidth="1"/>
    <col min="1544" max="1792" width="9" style="655"/>
    <col min="1793" max="1793" width="21.59765625" style="655" customWidth="1"/>
    <col min="1794" max="1794" width="17.69921875" style="655" customWidth="1"/>
    <col min="1795" max="1795" width="15.59765625" style="655" customWidth="1"/>
    <col min="1796" max="1796" width="11.59765625" style="655" customWidth="1"/>
    <col min="1797" max="1797" width="12.19921875" style="655" customWidth="1"/>
    <col min="1798" max="1799" width="0" style="655" hidden="1" customWidth="1"/>
    <col min="1800" max="2048" width="9" style="655"/>
    <col min="2049" max="2049" width="21.59765625" style="655" customWidth="1"/>
    <col min="2050" max="2050" width="17.69921875" style="655" customWidth="1"/>
    <col min="2051" max="2051" width="15.59765625" style="655" customWidth="1"/>
    <col min="2052" max="2052" width="11.59765625" style="655" customWidth="1"/>
    <col min="2053" max="2053" width="12.19921875" style="655" customWidth="1"/>
    <col min="2054" max="2055" width="0" style="655" hidden="1" customWidth="1"/>
    <col min="2056" max="2304" width="9" style="655"/>
    <col min="2305" max="2305" width="21.59765625" style="655" customWidth="1"/>
    <col min="2306" max="2306" width="17.69921875" style="655" customWidth="1"/>
    <col min="2307" max="2307" width="15.59765625" style="655" customWidth="1"/>
    <col min="2308" max="2308" width="11.59765625" style="655" customWidth="1"/>
    <col min="2309" max="2309" width="12.19921875" style="655" customWidth="1"/>
    <col min="2310" max="2311" width="0" style="655" hidden="1" customWidth="1"/>
    <col min="2312" max="2560" width="9" style="655"/>
    <col min="2561" max="2561" width="21.59765625" style="655" customWidth="1"/>
    <col min="2562" max="2562" width="17.69921875" style="655" customWidth="1"/>
    <col min="2563" max="2563" width="15.59765625" style="655" customWidth="1"/>
    <col min="2564" max="2564" width="11.59765625" style="655" customWidth="1"/>
    <col min="2565" max="2565" width="12.19921875" style="655" customWidth="1"/>
    <col min="2566" max="2567" width="0" style="655" hidden="1" customWidth="1"/>
    <col min="2568" max="2816" width="9" style="655"/>
    <col min="2817" max="2817" width="21.59765625" style="655" customWidth="1"/>
    <col min="2818" max="2818" width="17.69921875" style="655" customWidth="1"/>
    <col min="2819" max="2819" width="15.59765625" style="655" customWidth="1"/>
    <col min="2820" max="2820" width="11.59765625" style="655" customWidth="1"/>
    <col min="2821" max="2821" width="12.19921875" style="655" customWidth="1"/>
    <col min="2822" max="2823" width="0" style="655" hidden="1" customWidth="1"/>
    <col min="2824" max="3072" width="9" style="655"/>
    <col min="3073" max="3073" width="21.59765625" style="655" customWidth="1"/>
    <col min="3074" max="3074" width="17.69921875" style="655" customWidth="1"/>
    <col min="3075" max="3075" width="15.59765625" style="655" customWidth="1"/>
    <col min="3076" max="3076" width="11.59765625" style="655" customWidth="1"/>
    <col min="3077" max="3077" width="12.19921875" style="655" customWidth="1"/>
    <col min="3078" max="3079" width="0" style="655" hidden="1" customWidth="1"/>
    <col min="3080" max="3328" width="9" style="655"/>
    <col min="3329" max="3329" width="21.59765625" style="655" customWidth="1"/>
    <col min="3330" max="3330" width="17.69921875" style="655" customWidth="1"/>
    <col min="3331" max="3331" width="15.59765625" style="655" customWidth="1"/>
    <col min="3332" max="3332" width="11.59765625" style="655" customWidth="1"/>
    <col min="3333" max="3333" width="12.19921875" style="655" customWidth="1"/>
    <col min="3334" max="3335" width="0" style="655" hidden="1" customWidth="1"/>
    <col min="3336" max="3584" width="9" style="655"/>
    <col min="3585" max="3585" width="21.59765625" style="655" customWidth="1"/>
    <col min="3586" max="3586" width="17.69921875" style="655" customWidth="1"/>
    <col min="3587" max="3587" width="15.59765625" style="655" customWidth="1"/>
    <col min="3588" max="3588" width="11.59765625" style="655" customWidth="1"/>
    <col min="3589" max="3589" width="12.19921875" style="655" customWidth="1"/>
    <col min="3590" max="3591" width="0" style="655" hidden="1" customWidth="1"/>
    <col min="3592" max="3840" width="9" style="655"/>
    <col min="3841" max="3841" width="21.59765625" style="655" customWidth="1"/>
    <col min="3842" max="3842" width="17.69921875" style="655" customWidth="1"/>
    <col min="3843" max="3843" width="15.59765625" style="655" customWidth="1"/>
    <col min="3844" max="3844" width="11.59765625" style="655" customWidth="1"/>
    <col min="3845" max="3845" width="12.19921875" style="655" customWidth="1"/>
    <col min="3846" max="3847" width="0" style="655" hidden="1" customWidth="1"/>
    <col min="3848" max="4096" width="9" style="655"/>
    <col min="4097" max="4097" width="21.59765625" style="655" customWidth="1"/>
    <col min="4098" max="4098" width="17.69921875" style="655" customWidth="1"/>
    <col min="4099" max="4099" width="15.59765625" style="655" customWidth="1"/>
    <col min="4100" max="4100" width="11.59765625" style="655" customWidth="1"/>
    <col min="4101" max="4101" width="12.19921875" style="655" customWidth="1"/>
    <col min="4102" max="4103" width="0" style="655" hidden="1" customWidth="1"/>
    <col min="4104" max="4352" width="9" style="655"/>
    <col min="4353" max="4353" width="21.59765625" style="655" customWidth="1"/>
    <col min="4354" max="4354" width="17.69921875" style="655" customWidth="1"/>
    <col min="4355" max="4355" width="15.59765625" style="655" customWidth="1"/>
    <col min="4356" max="4356" width="11.59765625" style="655" customWidth="1"/>
    <col min="4357" max="4357" width="12.19921875" style="655" customWidth="1"/>
    <col min="4358" max="4359" width="0" style="655" hidden="1" customWidth="1"/>
    <col min="4360" max="4608" width="9" style="655"/>
    <col min="4609" max="4609" width="21.59765625" style="655" customWidth="1"/>
    <col min="4610" max="4610" width="17.69921875" style="655" customWidth="1"/>
    <col min="4611" max="4611" width="15.59765625" style="655" customWidth="1"/>
    <col min="4612" max="4612" width="11.59765625" style="655" customWidth="1"/>
    <col min="4613" max="4613" width="12.19921875" style="655" customWidth="1"/>
    <col min="4614" max="4615" width="0" style="655" hidden="1" customWidth="1"/>
    <col min="4616" max="4864" width="9" style="655"/>
    <col min="4865" max="4865" width="21.59765625" style="655" customWidth="1"/>
    <col min="4866" max="4866" width="17.69921875" style="655" customWidth="1"/>
    <col min="4867" max="4867" width="15.59765625" style="655" customWidth="1"/>
    <col min="4868" max="4868" width="11.59765625" style="655" customWidth="1"/>
    <col min="4869" max="4869" width="12.19921875" style="655" customWidth="1"/>
    <col min="4870" max="4871" width="0" style="655" hidden="1" customWidth="1"/>
    <col min="4872" max="5120" width="9" style="655"/>
    <col min="5121" max="5121" width="21.59765625" style="655" customWidth="1"/>
    <col min="5122" max="5122" width="17.69921875" style="655" customWidth="1"/>
    <col min="5123" max="5123" width="15.59765625" style="655" customWidth="1"/>
    <col min="5124" max="5124" width="11.59765625" style="655" customWidth="1"/>
    <col min="5125" max="5125" width="12.19921875" style="655" customWidth="1"/>
    <col min="5126" max="5127" width="0" style="655" hidden="1" customWidth="1"/>
    <col min="5128" max="5376" width="9" style="655"/>
    <col min="5377" max="5377" width="21.59765625" style="655" customWidth="1"/>
    <col min="5378" max="5378" width="17.69921875" style="655" customWidth="1"/>
    <col min="5379" max="5379" width="15.59765625" style="655" customWidth="1"/>
    <col min="5380" max="5380" width="11.59765625" style="655" customWidth="1"/>
    <col min="5381" max="5381" width="12.19921875" style="655" customWidth="1"/>
    <col min="5382" max="5383" width="0" style="655" hidden="1" customWidth="1"/>
    <col min="5384" max="5632" width="9" style="655"/>
    <col min="5633" max="5633" width="21.59765625" style="655" customWidth="1"/>
    <col min="5634" max="5634" width="17.69921875" style="655" customWidth="1"/>
    <col min="5635" max="5635" width="15.59765625" style="655" customWidth="1"/>
    <col min="5636" max="5636" width="11.59765625" style="655" customWidth="1"/>
    <col min="5637" max="5637" width="12.19921875" style="655" customWidth="1"/>
    <col min="5638" max="5639" width="0" style="655" hidden="1" customWidth="1"/>
    <col min="5640" max="5888" width="9" style="655"/>
    <col min="5889" max="5889" width="21.59765625" style="655" customWidth="1"/>
    <col min="5890" max="5890" width="17.69921875" style="655" customWidth="1"/>
    <col min="5891" max="5891" width="15.59765625" style="655" customWidth="1"/>
    <col min="5892" max="5892" width="11.59765625" style="655" customWidth="1"/>
    <col min="5893" max="5893" width="12.19921875" style="655" customWidth="1"/>
    <col min="5894" max="5895" width="0" style="655" hidden="1" customWidth="1"/>
    <col min="5896" max="6144" width="9" style="655"/>
    <col min="6145" max="6145" width="21.59765625" style="655" customWidth="1"/>
    <col min="6146" max="6146" width="17.69921875" style="655" customWidth="1"/>
    <col min="6147" max="6147" width="15.59765625" style="655" customWidth="1"/>
    <col min="6148" max="6148" width="11.59765625" style="655" customWidth="1"/>
    <col min="6149" max="6149" width="12.19921875" style="655" customWidth="1"/>
    <col min="6150" max="6151" width="0" style="655" hidden="1" customWidth="1"/>
    <col min="6152" max="6400" width="9" style="655"/>
    <col min="6401" max="6401" width="21.59765625" style="655" customWidth="1"/>
    <col min="6402" max="6402" width="17.69921875" style="655" customWidth="1"/>
    <col min="6403" max="6403" width="15.59765625" style="655" customWidth="1"/>
    <col min="6404" max="6404" width="11.59765625" style="655" customWidth="1"/>
    <col min="6405" max="6405" width="12.19921875" style="655" customWidth="1"/>
    <col min="6406" max="6407" width="0" style="655" hidden="1" customWidth="1"/>
    <col min="6408" max="6656" width="9" style="655"/>
    <col min="6657" max="6657" width="21.59765625" style="655" customWidth="1"/>
    <col min="6658" max="6658" width="17.69921875" style="655" customWidth="1"/>
    <col min="6659" max="6659" width="15.59765625" style="655" customWidth="1"/>
    <col min="6660" max="6660" width="11.59765625" style="655" customWidth="1"/>
    <col min="6661" max="6661" width="12.19921875" style="655" customWidth="1"/>
    <col min="6662" max="6663" width="0" style="655" hidden="1" customWidth="1"/>
    <col min="6664" max="6912" width="9" style="655"/>
    <col min="6913" max="6913" width="21.59765625" style="655" customWidth="1"/>
    <col min="6914" max="6914" width="17.69921875" style="655" customWidth="1"/>
    <col min="6915" max="6915" width="15.59765625" style="655" customWidth="1"/>
    <col min="6916" max="6916" width="11.59765625" style="655" customWidth="1"/>
    <col min="6917" max="6917" width="12.19921875" style="655" customWidth="1"/>
    <col min="6918" max="6919" width="0" style="655" hidden="1" customWidth="1"/>
    <col min="6920" max="7168" width="9" style="655"/>
    <col min="7169" max="7169" width="21.59765625" style="655" customWidth="1"/>
    <col min="7170" max="7170" width="17.69921875" style="655" customWidth="1"/>
    <col min="7171" max="7171" width="15.59765625" style="655" customWidth="1"/>
    <col min="7172" max="7172" width="11.59765625" style="655" customWidth="1"/>
    <col min="7173" max="7173" width="12.19921875" style="655" customWidth="1"/>
    <col min="7174" max="7175" width="0" style="655" hidden="1" customWidth="1"/>
    <col min="7176" max="7424" width="9" style="655"/>
    <col min="7425" max="7425" width="21.59765625" style="655" customWidth="1"/>
    <col min="7426" max="7426" width="17.69921875" style="655" customWidth="1"/>
    <col min="7427" max="7427" width="15.59765625" style="655" customWidth="1"/>
    <col min="7428" max="7428" width="11.59765625" style="655" customWidth="1"/>
    <col min="7429" max="7429" width="12.19921875" style="655" customWidth="1"/>
    <col min="7430" max="7431" width="0" style="655" hidden="1" customWidth="1"/>
    <col min="7432" max="7680" width="9" style="655"/>
    <col min="7681" max="7681" width="21.59765625" style="655" customWidth="1"/>
    <col min="7682" max="7682" width="17.69921875" style="655" customWidth="1"/>
    <col min="7683" max="7683" width="15.59765625" style="655" customWidth="1"/>
    <col min="7684" max="7684" width="11.59765625" style="655" customWidth="1"/>
    <col min="7685" max="7685" width="12.19921875" style="655" customWidth="1"/>
    <col min="7686" max="7687" width="0" style="655" hidden="1" customWidth="1"/>
    <col min="7688" max="7936" width="9" style="655"/>
    <col min="7937" max="7937" width="21.59765625" style="655" customWidth="1"/>
    <col min="7938" max="7938" width="17.69921875" style="655" customWidth="1"/>
    <col min="7939" max="7939" width="15.59765625" style="655" customWidth="1"/>
    <col min="7940" max="7940" width="11.59765625" style="655" customWidth="1"/>
    <col min="7941" max="7941" width="12.19921875" style="655" customWidth="1"/>
    <col min="7942" max="7943" width="0" style="655" hidden="1" customWidth="1"/>
    <col min="7944" max="8192" width="9" style="655"/>
    <col min="8193" max="8193" width="21.59765625" style="655" customWidth="1"/>
    <col min="8194" max="8194" width="17.69921875" style="655" customWidth="1"/>
    <col min="8195" max="8195" width="15.59765625" style="655" customWidth="1"/>
    <col min="8196" max="8196" width="11.59765625" style="655" customWidth="1"/>
    <col min="8197" max="8197" width="12.19921875" style="655" customWidth="1"/>
    <col min="8198" max="8199" width="0" style="655" hidden="1" customWidth="1"/>
    <col min="8200" max="8448" width="9" style="655"/>
    <col min="8449" max="8449" width="21.59765625" style="655" customWidth="1"/>
    <col min="8450" max="8450" width="17.69921875" style="655" customWidth="1"/>
    <col min="8451" max="8451" width="15.59765625" style="655" customWidth="1"/>
    <col min="8452" max="8452" width="11.59765625" style="655" customWidth="1"/>
    <col min="8453" max="8453" width="12.19921875" style="655" customWidth="1"/>
    <col min="8454" max="8455" width="0" style="655" hidden="1" customWidth="1"/>
    <col min="8456" max="8704" width="9" style="655"/>
    <col min="8705" max="8705" width="21.59765625" style="655" customWidth="1"/>
    <col min="8706" max="8706" width="17.69921875" style="655" customWidth="1"/>
    <col min="8707" max="8707" width="15.59765625" style="655" customWidth="1"/>
    <col min="8708" max="8708" width="11.59765625" style="655" customWidth="1"/>
    <col min="8709" max="8709" width="12.19921875" style="655" customWidth="1"/>
    <col min="8710" max="8711" width="0" style="655" hidden="1" customWidth="1"/>
    <col min="8712" max="8960" width="9" style="655"/>
    <col min="8961" max="8961" width="21.59765625" style="655" customWidth="1"/>
    <col min="8962" max="8962" width="17.69921875" style="655" customWidth="1"/>
    <col min="8963" max="8963" width="15.59765625" style="655" customWidth="1"/>
    <col min="8964" max="8964" width="11.59765625" style="655" customWidth="1"/>
    <col min="8965" max="8965" width="12.19921875" style="655" customWidth="1"/>
    <col min="8966" max="8967" width="0" style="655" hidden="1" customWidth="1"/>
    <col min="8968" max="9216" width="9" style="655"/>
    <col min="9217" max="9217" width="21.59765625" style="655" customWidth="1"/>
    <col min="9218" max="9218" width="17.69921875" style="655" customWidth="1"/>
    <col min="9219" max="9219" width="15.59765625" style="655" customWidth="1"/>
    <col min="9220" max="9220" width="11.59765625" style="655" customWidth="1"/>
    <col min="9221" max="9221" width="12.19921875" style="655" customWidth="1"/>
    <col min="9222" max="9223" width="0" style="655" hidden="1" customWidth="1"/>
    <col min="9224" max="9472" width="9" style="655"/>
    <col min="9473" max="9473" width="21.59765625" style="655" customWidth="1"/>
    <col min="9474" max="9474" width="17.69921875" style="655" customWidth="1"/>
    <col min="9475" max="9475" width="15.59765625" style="655" customWidth="1"/>
    <col min="9476" max="9476" width="11.59765625" style="655" customWidth="1"/>
    <col min="9477" max="9477" width="12.19921875" style="655" customWidth="1"/>
    <col min="9478" max="9479" width="0" style="655" hidden="1" customWidth="1"/>
    <col min="9480" max="9728" width="9" style="655"/>
    <col min="9729" max="9729" width="21.59765625" style="655" customWidth="1"/>
    <col min="9730" max="9730" width="17.69921875" style="655" customWidth="1"/>
    <col min="9731" max="9731" width="15.59765625" style="655" customWidth="1"/>
    <col min="9732" max="9732" width="11.59765625" style="655" customWidth="1"/>
    <col min="9733" max="9733" width="12.19921875" style="655" customWidth="1"/>
    <col min="9734" max="9735" width="0" style="655" hidden="1" customWidth="1"/>
    <col min="9736" max="9984" width="9" style="655"/>
    <col min="9985" max="9985" width="21.59765625" style="655" customWidth="1"/>
    <col min="9986" max="9986" width="17.69921875" style="655" customWidth="1"/>
    <col min="9987" max="9987" width="15.59765625" style="655" customWidth="1"/>
    <col min="9988" max="9988" width="11.59765625" style="655" customWidth="1"/>
    <col min="9989" max="9989" width="12.19921875" style="655" customWidth="1"/>
    <col min="9990" max="9991" width="0" style="655" hidden="1" customWidth="1"/>
    <col min="9992" max="10240" width="9" style="655"/>
    <col min="10241" max="10241" width="21.59765625" style="655" customWidth="1"/>
    <col min="10242" max="10242" width="17.69921875" style="655" customWidth="1"/>
    <col min="10243" max="10243" width="15.59765625" style="655" customWidth="1"/>
    <col min="10244" max="10244" width="11.59765625" style="655" customWidth="1"/>
    <col min="10245" max="10245" width="12.19921875" style="655" customWidth="1"/>
    <col min="10246" max="10247" width="0" style="655" hidden="1" customWidth="1"/>
    <col min="10248" max="10496" width="9" style="655"/>
    <col min="10497" max="10497" width="21.59765625" style="655" customWidth="1"/>
    <col min="10498" max="10498" width="17.69921875" style="655" customWidth="1"/>
    <col min="10499" max="10499" width="15.59765625" style="655" customWidth="1"/>
    <col min="10500" max="10500" width="11.59765625" style="655" customWidth="1"/>
    <col min="10501" max="10501" width="12.19921875" style="655" customWidth="1"/>
    <col min="10502" max="10503" width="0" style="655" hidden="1" customWidth="1"/>
    <col min="10504" max="10752" width="9" style="655"/>
    <col min="10753" max="10753" width="21.59765625" style="655" customWidth="1"/>
    <col min="10754" max="10754" width="17.69921875" style="655" customWidth="1"/>
    <col min="10755" max="10755" width="15.59765625" style="655" customWidth="1"/>
    <col min="10756" max="10756" width="11.59765625" style="655" customWidth="1"/>
    <col min="10757" max="10757" width="12.19921875" style="655" customWidth="1"/>
    <col min="10758" max="10759" width="0" style="655" hidden="1" customWidth="1"/>
    <col min="10760" max="11008" width="9" style="655"/>
    <col min="11009" max="11009" width="21.59765625" style="655" customWidth="1"/>
    <col min="11010" max="11010" width="17.69921875" style="655" customWidth="1"/>
    <col min="11011" max="11011" width="15.59765625" style="655" customWidth="1"/>
    <col min="11012" max="11012" width="11.59765625" style="655" customWidth="1"/>
    <col min="11013" max="11013" width="12.19921875" style="655" customWidth="1"/>
    <col min="11014" max="11015" width="0" style="655" hidden="1" customWidth="1"/>
    <col min="11016" max="11264" width="9" style="655"/>
    <col min="11265" max="11265" width="21.59765625" style="655" customWidth="1"/>
    <col min="11266" max="11266" width="17.69921875" style="655" customWidth="1"/>
    <col min="11267" max="11267" width="15.59765625" style="655" customWidth="1"/>
    <col min="11268" max="11268" width="11.59765625" style="655" customWidth="1"/>
    <col min="11269" max="11269" width="12.19921875" style="655" customWidth="1"/>
    <col min="11270" max="11271" width="0" style="655" hidden="1" customWidth="1"/>
    <col min="11272" max="11520" width="9" style="655"/>
    <col min="11521" max="11521" width="21.59765625" style="655" customWidth="1"/>
    <col min="11522" max="11522" width="17.69921875" style="655" customWidth="1"/>
    <col min="11523" max="11523" width="15.59765625" style="655" customWidth="1"/>
    <col min="11524" max="11524" width="11.59765625" style="655" customWidth="1"/>
    <col min="11525" max="11525" width="12.19921875" style="655" customWidth="1"/>
    <col min="11526" max="11527" width="0" style="655" hidden="1" customWidth="1"/>
    <col min="11528" max="11776" width="9" style="655"/>
    <col min="11777" max="11777" width="21.59765625" style="655" customWidth="1"/>
    <col min="11778" max="11778" width="17.69921875" style="655" customWidth="1"/>
    <col min="11779" max="11779" width="15.59765625" style="655" customWidth="1"/>
    <col min="11780" max="11780" width="11.59765625" style="655" customWidth="1"/>
    <col min="11781" max="11781" width="12.19921875" style="655" customWidth="1"/>
    <col min="11782" max="11783" width="0" style="655" hidden="1" customWidth="1"/>
    <col min="11784" max="12032" width="9" style="655"/>
    <col min="12033" max="12033" width="21.59765625" style="655" customWidth="1"/>
    <col min="12034" max="12034" width="17.69921875" style="655" customWidth="1"/>
    <col min="12035" max="12035" width="15.59765625" style="655" customWidth="1"/>
    <col min="12036" max="12036" width="11.59765625" style="655" customWidth="1"/>
    <col min="12037" max="12037" width="12.19921875" style="655" customWidth="1"/>
    <col min="12038" max="12039" width="0" style="655" hidden="1" customWidth="1"/>
    <col min="12040" max="12288" width="9" style="655"/>
    <col min="12289" max="12289" width="21.59765625" style="655" customWidth="1"/>
    <col min="12290" max="12290" width="17.69921875" style="655" customWidth="1"/>
    <col min="12291" max="12291" width="15.59765625" style="655" customWidth="1"/>
    <col min="12292" max="12292" width="11.59765625" style="655" customWidth="1"/>
    <col min="12293" max="12293" width="12.19921875" style="655" customWidth="1"/>
    <col min="12294" max="12295" width="0" style="655" hidden="1" customWidth="1"/>
    <col min="12296" max="12544" width="9" style="655"/>
    <col min="12545" max="12545" width="21.59765625" style="655" customWidth="1"/>
    <col min="12546" max="12546" width="17.69921875" style="655" customWidth="1"/>
    <col min="12547" max="12547" width="15.59765625" style="655" customWidth="1"/>
    <col min="12548" max="12548" width="11.59765625" style="655" customWidth="1"/>
    <col min="12549" max="12549" width="12.19921875" style="655" customWidth="1"/>
    <col min="12550" max="12551" width="0" style="655" hidden="1" customWidth="1"/>
    <col min="12552" max="12800" width="9" style="655"/>
    <col min="12801" max="12801" width="21.59765625" style="655" customWidth="1"/>
    <col min="12802" max="12802" width="17.69921875" style="655" customWidth="1"/>
    <col min="12803" max="12803" width="15.59765625" style="655" customWidth="1"/>
    <col min="12804" max="12804" width="11.59765625" style="655" customWidth="1"/>
    <col min="12805" max="12805" width="12.19921875" style="655" customWidth="1"/>
    <col min="12806" max="12807" width="0" style="655" hidden="1" customWidth="1"/>
    <col min="12808" max="13056" width="9" style="655"/>
    <col min="13057" max="13057" width="21.59765625" style="655" customWidth="1"/>
    <col min="13058" max="13058" width="17.69921875" style="655" customWidth="1"/>
    <col min="13059" max="13059" width="15.59765625" style="655" customWidth="1"/>
    <col min="13060" max="13060" width="11.59765625" style="655" customWidth="1"/>
    <col min="13061" max="13061" width="12.19921875" style="655" customWidth="1"/>
    <col min="13062" max="13063" width="0" style="655" hidden="1" customWidth="1"/>
    <col min="13064" max="13312" width="9" style="655"/>
    <col min="13313" max="13313" width="21.59765625" style="655" customWidth="1"/>
    <col min="13314" max="13314" width="17.69921875" style="655" customWidth="1"/>
    <col min="13315" max="13315" width="15.59765625" style="655" customWidth="1"/>
    <col min="13316" max="13316" width="11.59765625" style="655" customWidth="1"/>
    <col min="13317" max="13317" width="12.19921875" style="655" customWidth="1"/>
    <col min="13318" max="13319" width="0" style="655" hidden="1" customWidth="1"/>
    <col min="13320" max="13568" width="9" style="655"/>
    <col min="13569" max="13569" width="21.59765625" style="655" customWidth="1"/>
    <col min="13570" max="13570" width="17.69921875" style="655" customWidth="1"/>
    <col min="13571" max="13571" width="15.59765625" style="655" customWidth="1"/>
    <col min="13572" max="13572" width="11.59765625" style="655" customWidth="1"/>
    <col min="13573" max="13573" width="12.19921875" style="655" customWidth="1"/>
    <col min="13574" max="13575" width="0" style="655" hidden="1" customWidth="1"/>
    <col min="13576" max="13824" width="9" style="655"/>
    <col min="13825" max="13825" width="21.59765625" style="655" customWidth="1"/>
    <col min="13826" max="13826" width="17.69921875" style="655" customWidth="1"/>
    <col min="13827" max="13827" width="15.59765625" style="655" customWidth="1"/>
    <col min="13828" max="13828" width="11.59765625" style="655" customWidth="1"/>
    <col min="13829" max="13829" width="12.19921875" style="655" customWidth="1"/>
    <col min="13830" max="13831" width="0" style="655" hidden="1" customWidth="1"/>
    <col min="13832" max="14080" width="9" style="655"/>
    <col min="14081" max="14081" width="21.59765625" style="655" customWidth="1"/>
    <col min="14082" max="14082" width="17.69921875" style="655" customWidth="1"/>
    <col min="14083" max="14083" width="15.59765625" style="655" customWidth="1"/>
    <col min="14084" max="14084" width="11.59765625" style="655" customWidth="1"/>
    <col min="14085" max="14085" width="12.19921875" style="655" customWidth="1"/>
    <col min="14086" max="14087" width="0" style="655" hidden="1" customWidth="1"/>
    <col min="14088" max="14336" width="9" style="655"/>
    <col min="14337" max="14337" width="21.59765625" style="655" customWidth="1"/>
    <col min="14338" max="14338" width="17.69921875" style="655" customWidth="1"/>
    <col min="14339" max="14339" width="15.59765625" style="655" customWidth="1"/>
    <col min="14340" max="14340" width="11.59765625" style="655" customWidth="1"/>
    <col min="14341" max="14341" width="12.19921875" style="655" customWidth="1"/>
    <col min="14342" max="14343" width="0" style="655" hidden="1" customWidth="1"/>
    <col min="14344" max="14592" width="9" style="655"/>
    <col min="14593" max="14593" width="21.59765625" style="655" customWidth="1"/>
    <col min="14594" max="14594" width="17.69921875" style="655" customWidth="1"/>
    <col min="14595" max="14595" width="15.59765625" style="655" customWidth="1"/>
    <col min="14596" max="14596" width="11.59765625" style="655" customWidth="1"/>
    <col min="14597" max="14597" width="12.19921875" style="655" customWidth="1"/>
    <col min="14598" max="14599" width="0" style="655" hidden="1" customWidth="1"/>
    <col min="14600" max="14848" width="9" style="655"/>
    <col min="14849" max="14849" width="21.59765625" style="655" customWidth="1"/>
    <col min="14850" max="14850" width="17.69921875" style="655" customWidth="1"/>
    <col min="14851" max="14851" width="15.59765625" style="655" customWidth="1"/>
    <col min="14852" max="14852" width="11.59765625" style="655" customWidth="1"/>
    <col min="14853" max="14853" width="12.19921875" style="655" customWidth="1"/>
    <col min="14854" max="14855" width="0" style="655" hidden="1" customWidth="1"/>
    <col min="14856" max="15104" width="9" style="655"/>
    <col min="15105" max="15105" width="21.59765625" style="655" customWidth="1"/>
    <col min="15106" max="15106" width="17.69921875" style="655" customWidth="1"/>
    <col min="15107" max="15107" width="15.59765625" style="655" customWidth="1"/>
    <col min="15108" max="15108" width="11.59765625" style="655" customWidth="1"/>
    <col min="15109" max="15109" width="12.19921875" style="655" customWidth="1"/>
    <col min="15110" max="15111" width="0" style="655" hidden="1" customWidth="1"/>
    <col min="15112" max="15360" width="9" style="655"/>
    <col min="15361" max="15361" width="21.59765625" style="655" customWidth="1"/>
    <col min="15362" max="15362" width="17.69921875" style="655" customWidth="1"/>
    <col min="15363" max="15363" width="15.59765625" style="655" customWidth="1"/>
    <col min="15364" max="15364" width="11.59765625" style="655" customWidth="1"/>
    <col min="15365" max="15365" width="12.19921875" style="655" customWidth="1"/>
    <col min="15366" max="15367" width="0" style="655" hidden="1" customWidth="1"/>
    <col min="15368" max="15616" width="9" style="655"/>
    <col min="15617" max="15617" width="21.59765625" style="655" customWidth="1"/>
    <col min="15618" max="15618" width="17.69921875" style="655" customWidth="1"/>
    <col min="15619" max="15619" width="15.59765625" style="655" customWidth="1"/>
    <col min="15620" max="15620" width="11.59765625" style="655" customWidth="1"/>
    <col min="15621" max="15621" width="12.19921875" style="655" customWidth="1"/>
    <col min="15622" max="15623" width="0" style="655" hidden="1" customWidth="1"/>
    <col min="15624" max="15872" width="9" style="655"/>
    <col min="15873" max="15873" width="21.59765625" style="655" customWidth="1"/>
    <col min="15874" max="15874" width="17.69921875" style="655" customWidth="1"/>
    <col min="15875" max="15875" width="15.59765625" style="655" customWidth="1"/>
    <col min="15876" max="15876" width="11.59765625" style="655" customWidth="1"/>
    <col min="15877" max="15877" width="12.19921875" style="655" customWidth="1"/>
    <col min="15878" max="15879" width="0" style="655" hidden="1" customWidth="1"/>
    <col min="15880" max="16128" width="9" style="655"/>
    <col min="16129" max="16129" width="21.59765625" style="655" customWidth="1"/>
    <col min="16130" max="16130" width="17.69921875" style="655" customWidth="1"/>
    <col min="16131" max="16131" width="15.59765625" style="655" customWidth="1"/>
    <col min="16132" max="16132" width="11.59765625" style="655" customWidth="1"/>
    <col min="16133" max="16133" width="12.19921875" style="655" customWidth="1"/>
    <col min="16134" max="16135" width="0" style="655" hidden="1" customWidth="1"/>
    <col min="16136" max="16384" width="9" style="655"/>
  </cols>
  <sheetData>
    <row r="1" spans="1:8">
      <c r="A1" s="654" t="s">
        <v>1375</v>
      </c>
    </row>
    <row r="2" spans="1:8" s="656" customFormat="1" ht="9.75" customHeight="1"/>
    <row r="3" spans="1:8" s="657" customFormat="1">
      <c r="A3" s="1724" t="s">
        <v>1376</v>
      </c>
      <c r="B3" s="1724"/>
      <c r="C3" s="1724"/>
      <c r="D3" s="1724"/>
      <c r="E3" s="1724"/>
    </row>
    <row r="4" spans="1:8" ht="11.25" customHeight="1"/>
    <row r="5" spans="1:8">
      <c r="A5" s="1725" t="s">
        <v>380</v>
      </c>
      <c r="B5" s="1725" t="s">
        <v>381</v>
      </c>
      <c r="C5" s="1725"/>
      <c r="D5" s="1725" t="s">
        <v>899</v>
      </c>
      <c r="E5" s="1725"/>
    </row>
    <row r="6" spans="1:8">
      <c r="A6" s="1725"/>
      <c r="B6" s="658" t="s">
        <v>382</v>
      </c>
      <c r="C6" s="658" t="s">
        <v>383</v>
      </c>
      <c r="D6" s="659" t="s">
        <v>900</v>
      </c>
      <c r="E6" s="660" t="s">
        <v>901</v>
      </c>
      <c r="G6" s="661"/>
    </row>
    <row r="7" spans="1:8">
      <c r="A7" s="662" t="s">
        <v>755</v>
      </c>
      <c r="B7" s="1534">
        <f>ข้อมูลไฟฟ้าเครื่องจักร!X12</f>
        <v>485053.33333333337</v>
      </c>
      <c r="C7" s="664">
        <f>ข้อมูลไฟฟ้าเครื่องจักร!Z12</f>
        <v>5.5897826603182539</v>
      </c>
      <c r="D7" s="663"/>
      <c r="E7" s="665"/>
      <c r="G7" s="666">
        <f>B7</f>
        <v>485053.33333333337</v>
      </c>
      <c r="H7" s="667"/>
    </row>
    <row r="8" spans="1:8">
      <c r="A8" s="662" t="s">
        <v>1054</v>
      </c>
      <c r="B8" s="1534">
        <f>ข้อมูลไฟฟ้าเครื่องจักร!X13</f>
        <v>5478295.9426874984</v>
      </c>
      <c r="C8" s="664">
        <f>ข้อมูลไฟฟ้าเครื่องจักร!Z13</f>
        <v>63.132199212168594</v>
      </c>
      <c r="D8" s="663"/>
      <c r="E8" s="668"/>
      <c r="G8" s="666">
        <f>B8</f>
        <v>5478295.9426874984</v>
      </c>
      <c r="H8" s="667"/>
    </row>
    <row r="9" spans="1:8">
      <c r="A9" s="662" t="s">
        <v>384</v>
      </c>
      <c r="B9" s="1534">
        <f>ข้อมูลไฟฟ้าเครื่องจักร!X14</f>
        <v>2428935</v>
      </c>
      <c r="C9" s="664">
        <f>ข้อมูลไฟฟ้าเครื่องจักร!Z14</f>
        <v>27.991187387036721</v>
      </c>
      <c r="D9" s="663"/>
      <c r="E9" s="668"/>
      <c r="G9" s="666">
        <f>B9</f>
        <v>2428935</v>
      </c>
      <c r="H9" s="667"/>
    </row>
    <row r="10" spans="1:8">
      <c r="A10" s="662" t="s">
        <v>385</v>
      </c>
      <c r="B10" s="1534">
        <f>B11-SUM(B7:B9)</f>
        <v>285214.70397916809</v>
      </c>
      <c r="C10" s="664">
        <f>ข้อมูลไฟฟ้าเครื่องจักร!Z15</f>
        <v>3.2868307404764234</v>
      </c>
      <c r="D10" s="663"/>
      <c r="E10" s="668"/>
      <c r="G10" s="666">
        <f>B10</f>
        <v>285214.70397916809</v>
      </c>
      <c r="H10" s="667"/>
    </row>
    <row r="11" spans="1:8" ht="24" thickBot="1">
      <c r="A11" s="669" t="s">
        <v>333</v>
      </c>
      <c r="B11" s="1535">
        <f>'4.1.2การใช้ไฟฟ้า_65'!F20</f>
        <v>8677498.9800000004</v>
      </c>
      <c r="C11" s="670">
        <f>SUM(C7:C10)</f>
        <v>99.999999999999986</v>
      </c>
      <c r="D11" s="671"/>
      <c r="E11" s="672"/>
      <c r="G11" s="673">
        <f>SUM(G7:G10)</f>
        <v>8677498.9800000004</v>
      </c>
    </row>
    <row r="12" spans="1:8">
      <c r="A12" s="674"/>
      <c r="B12" s="675"/>
      <c r="G12" s="661"/>
    </row>
    <row r="13" spans="1:8">
      <c r="B13" s="676"/>
      <c r="G13" s="677"/>
    </row>
    <row r="14" spans="1:8">
      <c r="A14" s="674"/>
      <c r="B14" s="676"/>
      <c r="G14" s="661"/>
    </row>
    <row r="15" spans="1:8">
      <c r="B15" s="676" t="s">
        <v>1148</v>
      </c>
    </row>
    <row r="16" spans="1:8">
      <c r="B16" s="676"/>
    </row>
    <row r="17" spans="2:2">
      <c r="B17" s="676"/>
    </row>
    <row r="18" spans="2:2">
      <c r="B18" s="676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34" orientation="portrait" useFirstPageNumber="1" r:id="rId1"/>
  <headerFooter>
    <oddFooter>หน้าที่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W1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2" width="13.19921875" style="655" customWidth="1"/>
    <col min="3" max="4" width="13.5" style="655" customWidth="1"/>
    <col min="5" max="5" width="7.19921875" style="655" customWidth="1"/>
    <col min="6" max="6" width="10" style="655" customWidth="1"/>
    <col min="7" max="7" width="10.19921875" style="655" customWidth="1"/>
    <col min="8" max="13" width="0" style="655" hidden="1" customWidth="1"/>
    <col min="14" max="14" width="10.69921875" style="655" hidden="1" customWidth="1"/>
    <col min="15" max="19" width="9" style="678"/>
    <col min="20" max="20" width="12.5" style="678" customWidth="1"/>
    <col min="21" max="21" width="10.69921875" style="655" customWidth="1"/>
    <col min="22" max="22" width="10.69921875" style="655" bestFit="1" customWidth="1"/>
    <col min="23" max="23" width="10.69921875" style="655" customWidth="1"/>
    <col min="24" max="24" width="10.59765625" style="655" customWidth="1"/>
    <col min="25" max="25" width="9" style="655"/>
    <col min="26" max="26" width="10" style="655" customWidth="1"/>
    <col min="27" max="256" width="9" style="655"/>
    <col min="257" max="258" width="13.19921875" style="655" customWidth="1"/>
    <col min="259" max="260" width="13.5" style="655" customWidth="1"/>
    <col min="261" max="261" width="7.19921875" style="655" customWidth="1"/>
    <col min="262" max="262" width="10" style="655" customWidth="1"/>
    <col min="263" max="263" width="10.19921875" style="655" customWidth="1"/>
    <col min="264" max="270" width="0" style="655" hidden="1" customWidth="1"/>
    <col min="271" max="275" width="9" style="655"/>
    <col min="276" max="276" width="12.5" style="655" customWidth="1"/>
    <col min="277" max="277" width="10.69921875" style="655" customWidth="1"/>
    <col min="278" max="278" width="10.69921875" style="655" bestFit="1" customWidth="1"/>
    <col min="279" max="279" width="10.69921875" style="655" customWidth="1"/>
    <col min="280" max="280" width="10.59765625" style="655" customWidth="1"/>
    <col min="281" max="281" width="9" style="655"/>
    <col min="282" max="282" width="10" style="655" customWidth="1"/>
    <col min="283" max="512" width="9" style="655"/>
    <col min="513" max="514" width="13.19921875" style="655" customWidth="1"/>
    <col min="515" max="516" width="13.5" style="655" customWidth="1"/>
    <col min="517" max="517" width="7.19921875" style="655" customWidth="1"/>
    <col min="518" max="518" width="10" style="655" customWidth="1"/>
    <col min="519" max="519" width="10.19921875" style="655" customWidth="1"/>
    <col min="520" max="526" width="0" style="655" hidden="1" customWidth="1"/>
    <col min="527" max="531" width="9" style="655"/>
    <col min="532" max="532" width="12.5" style="655" customWidth="1"/>
    <col min="533" max="533" width="10.69921875" style="655" customWidth="1"/>
    <col min="534" max="534" width="10.69921875" style="655" bestFit="1" customWidth="1"/>
    <col min="535" max="535" width="10.69921875" style="655" customWidth="1"/>
    <col min="536" max="536" width="10.59765625" style="655" customWidth="1"/>
    <col min="537" max="537" width="9" style="655"/>
    <col min="538" max="538" width="10" style="655" customWidth="1"/>
    <col min="539" max="768" width="9" style="655"/>
    <col min="769" max="770" width="13.19921875" style="655" customWidth="1"/>
    <col min="771" max="772" width="13.5" style="655" customWidth="1"/>
    <col min="773" max="773" width="7.19921875" style="655" customWidth="1"/>
    <col min="774" max="774" width="10" style="655" customWidth="1"/>
    <col min="775" max="775" width="10.19921875" style="655" customWidth="1"/>
    <col min="776" max="782" width="0" style="655" hidden="1" customWidth="1"/>
    <col min="783" max="787" width="9" style="655"/>
    <col min="788" max="788" width="12.5" style="655" customWidth="1"/>
    <col min="789" max="789" width="10.69921875" style="655" customWidth="1"/>
    <col min="790" max="790" width="10.69921875" style="655" bestFit="1" customWidth="1"/>
    <col min="791" max="791" width="10.69921875" style="655" customWidth="1"/>
    <col min="792" max="792" width="10.59765625" style="655" customWidth="1"/>
    <col min="793" max="793" width="9" style="655"/>
    <col min="794" max="794" width="10" style="655" customWidth="1"/>
    <col min="795" max="1024" width="9" style="655"/>
    <col min="1025" max="1026" width="13.19921875" style="655" customWidth="1"/>
    <col min="1027" max="1028" width="13.5" style="655" customWidth="1"/>
    <col min="1029" max="1029" width="7.19921875" style="655" customWidth="1"/>
    <col min="1030" max="1030" width="10" style="655" customWidth="1"/>
    <col min="1031" max="1031" width="10.19921875" style="655" customWidth="1"/>
    <col min="1032" max="1038" width="0" style="655" hidden="1" customWidth="1"/>
    <col min="1039" max="1043" width="9" style="655"/>
    <col min="1044" max="1044" width="12.5" style="655" customWidth="1"/>
    <col min="1045" max="1045" width="10.69921875" style="655" customWidth="1"/>
    <col min="1046" max="1046" width="10.69921875" style="655" bestFit="1" customWidth="1"/>
    <col min="1047" max="1047" width="10.69921875" style="655" customWidth="1"/>
    <col min="1048" max="1048" width="10.59765625" style="655" customWidth="1"/>
    <col min="1049" max="1049" width="9" style="655"/>
    <col min="1050" max="1050" width="10" style="655" customWidth="1"/>
    <col min="1051" max="1280" width="9" style="655"/>
    <col min="1281" max="1282" width="13.19921875" style="655" customWidth="1"/>
    <col min="1283" max="1284" width="13.5" style="655" customWidth="1"/>
    <col min="1285" max="1285" width="7.19921875" style="655" customWidth="1"/>
    <col min="1286" max="1286" width="10" style="655" customWidth="1"/>
    <col min="1287" max="1287" width="10.19921875" style="655" customWidth="1"/>
    <col min="1288" max="1294" width="0" style="655" hidden="1" customWidth="1"/>
    <col min="1295" max="1299" width="9" style="655"/>
    <col min="1300" max="1300" width="12.5" style="655" customWidth="1"/>
    <col min="1301" max="1301" width="10.69921875" style="655" customWidth="1"/>
    <col min="1302" max="1302" width="10.69921875" style="655" bestFit="1" customWidth="1"/>
    <col min="1303" max="1303" width="10.69921875" style="655" customWidth="1"/>
    <col min="1304" max="1304" width="10.59765625" style="655" customWidth="1"/>
    <col min="1305" max="1305" width="9" style="655"/>
    <col min="1306" max="1306" width="10" style="655" customWidth="1"/>
    <col min="1307" max="1536" width="9" style="655"/>
    <col min="1537" max="1538" width="13.19921875" style="655" customWidth="1"/>
    <col min="1539" max="1540" width="13.5" style="655" customWidth="1"/>
    <col min="1541" max="1541" width="7.19921875" style="655" customWidth="1"/>
    <col min="1542" max="1542" width="10" style="655" customWidth="1"/>
    <col min="1543" max="1543" width="10.19921875" style="655" customWidth="1"/>
    <col min="1544" max="1550" width="0" style="655" hidden="1" customWidth="1"/>
    <col min="1551" max="1555" width="9" style="655"/>
    <col min="1556" max="1556" width="12.5" style="655" customWidth="1"/>
    <col min="1557" max="1557" width="10.69921875" style="655" customWidth="1"/>
    <col min="1558" max="1558" width="10.69921875" style="655" bestFit="1" customWidth="1"/>
    <col min="1559" max="1559" width="10.69921875" style="655" customWidth="1"/>
    <col min="1560" max="1560" width="10.59765625" style="655" customWidth="1"/>
    <col min="1561" max="1561" width="9" style="655"/>
    <col min="1562" max="1562" width="10" style="655" customWidth="1"/>
    <col min="1563" max="1792" width="9" style="655"/>
    <col min="1793" max="1794" width="13.19921875" style="655" customWidth="1"/>
    <col min="1795" max="1796" width="13.5" style="655" customWidth="1"/>
    <col min="1797" max="1797" width="7.19921875" style="655" customWidth="1"/>
    <col min="1798" max="1798" width="10" style="655" customWidth="1"/>
    <col min="1799" max="1799" width="10.19921875" style="655" customWidth="1"/>
    <col min="1800" max="1806" width="0" style="655" hidden="1" customWidth="1"/>
    <col min="1807" max="1811" width="9" style="655"/>
    <col min="1812" max="1812" width="12.5" style="655" customWidth="1"/>
    <col min="1813" max="1813" width="10.69921875" style="655" customWidth="1"/>
    <col min="1814" max="1814" width="10.69921875" style="655" bestFit="1" customWidth="1"/>
    <col min="1815" max="1815" width="10.69921875" style="655" customWidth="1"/>
    <col min="1816" max="1816" width="10.59765625" style="655" customWidth="1"/>
    <col min="1817" max="1817" width="9" style="655"/>
    <col min="1818" max="1818" width="10" style="655" customWidth="1"/>
    <col min="1819" max="2048" width="9" style="655"/>
    <col min="2049" max="2050" width="13.19921875" style="655" customWidth="1"/>
    <col min="2051" max="2052" width="13.5" style="655" customWidth="1"/>
    <col min="2053" max="2053" width="7.19921875" style="655" customWidth="1"/>
    <col min="2054" max="2054" width="10" style="655" customWidth="1"/>
    <col min="2055" max="2055" width="10.19921875" style="655" customWidth="1"/>
    <col min="2056" max="2062" width="0" style="655" hidden="1" customWidth="1"/>
    <col min="2063" max="2067" width="9" style="655"/>
    <col min="2068" max="2068" width="12.5" style="655" customWidth="1"/>
    <col min="2069" max="2069" width="10.69921875" style="655" customWidth="1"/>
    <col min="2070" max="2070" width="10.69921875" style="655" bestFit="1" customWidth="1"/>
    <col min="2071" max="2071" width="10.69921875" style="655" customWidth="1"/>
    <col min="2072" max="2072" width="10.59765625" style="655" customWidth="1"/>
    <col min="2073" max="2073" width="9" style="655"/>
    <col min="2074" max="2074" width="10" style="655" customWidth="1"/>
    <col min="2075" max="2304" width="9" style="655"/>
    <col min="2305" max="2306" width="13.19921875" style="655" customWidth="1"/>
    <col min="2307" max="2308" width="13.5" style="655" customWidth="1"/>
    <col min="2309" max="2309" width="7.19921875" style="655" customWidth="1"/>
    <col min="2310" max="2310" width="10" style="655" customWidth="1"/>
    <col min="2311" max="2311" width="10.19921875" style="655" customWidth="1"/>
    <col min="2312" max="2318" width="0" style="655" hidden="1" customWidth="1"/>
    <col min="2319" max="2323" width="9" style="655"/>
    <col min="2324" max="2324" width="12.5" style="655" customWidth="1"/>
    <col min="2325" max="2325" width="10.69921875" style="655" customWidth="1"/>
    <col min="2326" max="2326" width="10.69921875" style="655" bestFit="1" customWidth="1"/>
    <col min="2327" max="2327" width="10.69921875" style="655" customWidth="1"/>
    <col min="2328" max="2328" width="10.59765625" style="655" customWidth="1"/>
    <col min="2329" max="2329" width="9" style="655"/>
    <col min="2330" max="2330" width="10" style="655" customWidth="1"/>
    <col min="2331" max="2560" width="9" style="655"/>
    <col min="2561" max="2562" width="13.19921875" style="655" customWidth="1"/>
    <col min="2563" max="2564" width="13.5" style="655" customWidth="1"/>
    <col min="2565" max="2565" width="7.19921875" style="655" customWidth="1"/>
    <col min="2566" max="2566" width="10" style="655" customWidth="1"/>
    <col min="2567" max="2567" width="10.19921875" style="655" customWidth="1"/>
    <col min="2568" max="2574" width="0" style="655" hidden="1" customWidth="1"/>
    <col min="2575" max="2579" width="9" style="655"/>
    <col min="2580" max="2580" width="12.5" style="655" customWidth="1"/>
    <col min="2581" max="2581" width="10.69921875" style="655" customWidth="1"/>
    <col min="2582" max="2582" width="10.69921875" style="655" bestFit="1" customWidth="1"/>
    <col min="2583" max="2583" width="10.69921875" style="655" customWidth="1"/>
    <col min="2584" max="2584" width="10.59765625" style="655" customWidth="1"/>
    <col min="2585" max="2585" width="9" style="655"/>
    <col min="2586" max="2586" width="10" style="655" customWidth="1"/>
    <col min="2587" max="2816" width="9" style="655"/>
    <col min="2817" max="2818" width="13.19921875" style="655" customWidth="1"/>
    <col min="2819" max="2820" width="13.5" style="655" customWidth="1"/>
    <col min="2821" max="2821" width="7.19921875" style="655" customWidth="1"/>
    <col min="2822" max="2822" width="10" style="655" customWidth="1"/>
    <col min="2823" max="2823" width="10.19921875" style="655" customWidth="1"/>
    <col min="2824" max="2830" width="0" style="655" hidden="1" customWidth="1"/>
    <col min="2831" max="2835" width="9" style="655"/>
    <col min="2836" max="2836" width="12.5" style="655" customWidth="1"/>
    <col min="2837" max="2837" width="10.69921875" style="655" customWidth="1"/>
    <col min="2838" max="2838" width="10.69921875" style="655" bestFit="1" customWidth="1"/>
    <col min="2839" max="2839" width="10.69921875" style="655" customWidth="1"/>
    <col min="2840" max="2840" width="10.59765625" style="655" customWidth="1"/>
    <col min="2841" max="2841" width="9" style="655"/>
    <col min="2842" max="2842" width="10" style="655" customWidth="1"/>
    <col min="2843" max="3072" width="9" style="655"/>
    <col min="3073" max="3074" width="13.19921875" style="655" customWidth="1"/>
    <col min="3075" max="3076" width="13.5" style="655" customWidth="1"/>
    <col min="3077" max="3077" width="7.19921875" style="655" customWidth="1"/>
    <col min="3078" max="3078" width="10" style="655" customWidth="1"/>
    <col min="3079" max="3079" width="10.19921875" style="655" customWidth="1"/>
    <col min="3080" max="3086" width="0" style="655" hidden="1" customWidth="1"/>
    <col min="3087" max="3091" width="9" style="655"/>
    <col min="3092" max="3092" width="12.5" style="655" customWidth="1"/>
    <col min="3093" max="3093" width="10.69921875" style="655" customWidth="1"/>
    <col min="3094" max="3094" width="10.69921875" style="655" bestFit="1" customWidth="1"/>
    <col min="3095" max="3095" width="10.69921875" style="655" customWidth="1"/>
    <col min="3096" max="3096" width="10.59765625" style="655" customWidth="1"/>
    <col min="3097" max="3097" width="9" style="655"/>
    <col min="3098" max="3098" width="10" style="655" customWidth="1"/>
    <col min="3099" max="3328" width="9" style="655"/>
    <col min="3329" max="3330" width="13.19921875" style="655" customWidth="1"/>
    <col min="3331" max="3332" width="13.5" style="655" customWidth="1"/>
    <col min="3333" max="3333" width="7.19921875" style="655" customWidth="1"/>
    <col min="3334" max="3334" width="10" style="655" customWidth="1"/>
    <col min="3335" max="3335" width="10.19921875" style="655" customWidth="1"/>
    <col min="3336" max="3342" width="0" style="655" hidden="1" customWidth="1"/>
    <col min="3343" max="3347" width="9" style="655"/>
    <col min="3348" max="3348" width="12.5" style="655" customWidth="1"/>
    <col min="3349" max="3349" width="10.69921875" style="655" customWidth="1"/>
    <col min="3350" max="3350" width="10.69921875" style="655" bestFit="1" customWidth="1"/>
    <col min="3351" max="3351" width="10.69921875" style="655" customWidth="1"/>
    <col min="3352" max="3352" width="10.59765625" style="655" customWidth="1"/>
    <col min="3353" max="3353" width="9" style="655"/>
    <col min="3354" max="3354" width="10" style="655" customWidth="1"/>
    <col min="3355" max="3584" width="9" style="655"/>
    <col min="3585" max="3586" width="13.19921875" style="655" customWidth="1"/>
    <col min="3587" max="3588" width="13.5" style="655" customWidth="1"/>
    <col min="3589" max="3589" width="7.19921875" style="655" customWidth="1"/>
    <col min="3590" max="3590" width="10" style="655" customWidth="1"/>
    <col min="3591" max="3591" width="10.19921875" style="655" customWidth="1"/>
    <col min="3592" max="3598" width="0" style="655" hidden="1" customWidth="1"/>
    <col min="3599" max="3603" width="9" style="655"/>
    <col min="3604" max="3604" width="12.5" style="655" customWidth="1"/>
    <col min="3605" max="3605" width="10.69921875" style="655" customWidth="1"/>
    <col min="3606" max="3606" width="10.69921875" style="655" bestFit="1" customWidth="1"/>
    <col min="3607" max="3607" width="10.69921875" style="655" customWidth="1"/>
    <col min="3608" max="3608" width="10.59765625" style="655" customWidth="1"/>
    <col min="3609" max="3609" width="9" style="655"/>
    <col min="3610" max="3610" width="10" style="655" customWidth="1"/>
    <col min="3611" max="3840" width="9" style="655"/>
    <col min="3841" max="3842" width="13.19921875" style="655" customWidth="1"/>
    <col min="3843" max="3844" width="13.5" style="655" customWidth="1"/>
    <col min="3845" max="3845" width="7.19921875" style="655" customWidth="1"/>
    <col min="3846" max="3846" width="10" style="655" customWidth="1"/>
    <col min="3847" max="3847" width="10.19921875" style="655" customWidth="1"/>
    <col min="3848" max="3854" width="0" style="655" hidden="1" customWidth="1"/>
    <col min="3855" max="3859" width="9" style="655"/>
    <col min="3860" max="3860" width="12.5" style="655" customWidth="1"/>
    <col min="3861" max="3861" width="10.69921875" style="655" customWidth="1"/>
    <col min="3862" max="3862" width="10.69921875" style="655" bestFit="1" customWidth="1"/>
    <col min="3863" max="3863" width="10.69921875" style="655" customWidth="1"/>
    <col min="3864" max="3864" width="10.59765625" style="655" customWidth="1"/>
    <col min="3865" max="3865" width="9" style="655"/>
    <col min="3866" max="3866" width="10" style="655" customWidth="1"/>
    <col min="3867" max="4096" width="9" style="655"/>
    <col min="4097" max="4098" width="13.19921875" style="655" customWidth="1"/>
    <col min="4099" max="4100" width="13.5" style="655" customWidth="1"/>
    <col min="4101" max="4101" width="7.19921875" style="655" customWidth="1"/>
    <col min="4102" max="4102" width="10" style="655" customWidth="1"/>
    <col min="4103" max="4103" width="10.19921875" style="655" customWidth="1"/>
    <col min="4104" max="4110" width="0" style="655" hidden="1" customWidth="1"/>
    <col min="4111" max="4115" width="9" style="655"/>
    <col min="4116" max="4116" width="12.5" style="655" customWidth="1"/>
    <col min="4117" max="4117" width="10.69921875" style="655" customWidth="1"/>
    <col min="4118" max="4118" width="10.69921875" style="655" bestFit="1" customWidth="1"/>
    <col min="4119" max="4119" width="10.69921875" style="655" customWidth="1"/>
    <col min="4120" max="4120" width="10.59765625" style="655" customWidth="1"/>
    <col min="4121" max="4121" width="9" style="655"/>
    <col min="4122" max="4122" width="10" style="655" customWidth="1"/>
    <col min="4123" max="4352" width="9" style="655"/>
    <col min="4353" max="4354" width="13.19921875" style="655" customWidth="1"/>
    <col min="4355" max="4356" width="13.5" style="655" customWidth="1"/>
    <col min="4357" max="4357" width="7.19921875" style="655" customWidth="1"/>
    <col min="4358" max="4358" width="10" style="655" customWidth="1"/>
    <col min="4359" max="4359" width="10.19921875" style="655" customWidth="1"/>
    <col min="4360" max="4366" width="0" style="655" hidden="1" customWidth="1"/>
    <col min="4367" max="4371" width="9" style="655"/>
    <col min="4372" max="4372" width="12.5" style="655" customWidth="1"/>
    <col min="4373" max="4373" width="10.69921875" style="655" customWidth="1"/>
    <col min="4374" max="4374" width="10.69921875" style="655" bestFit="1" customWidth="1"/>
    <col min="4375" max="4375" width="10.69921875" style="655" customWidth="1"/>
    <col min="4376" max="4376" width="10.59765625" style="655" customWidth="1"/>
    <col min="4377" max="4377" width="9" style="655"/>
    <col min="4378" max="4378" width="10" style="655" customWidth="1"/>
    <col min="4379" max="4608" width="9" style="655"/>
    <col min="4609" max="4610" width="13.19921875" style="655" customWidth="1"/>
    <col min="4611" max="4612" width="13.5" style="655" customWidth="1"/>
    <col min="4613" max="4613" width="7.19921875" style="655" customWidth="1"/>
    <col min="4614" max="4614" width="10" style="655" customWidth="1"/>
    <col min="4615" max="4615" width="10.19921875" style="655" customWidth="1"/>
    <col min="4616" max="4622" width="0" style="655" hidden="1" customWidth="1"/>
    <col min="4623" max="4627" width="9" style="655"/>
    <col min="4628" max="4628" width="12.5" style="655" customWidth="1"/>
    <col min="4629" max="4629" width="10.69921875" style="655" customWidth="1"/>
    <col min="4630" max="4630" width="10.69921875" style="655" bestFit="1" customWidth="1"/>
    <col min="4631" max="4631" width="10.69921875" style="655" customWidth="1"/>
    <col min="4632" max="4632" width="10.59765625" style="655" customWidth="1"/>
    <col min="4633" max="4633" width="9" style="655"/>
    <col min="4634" max="4634" width="10" style="655" customWidth="1"/>
    <col min="4635" max="4864" width="9" style="655"/>
    <col min="4865" max="4866" width="13.19921875" style="655" customWidth="1"/>
    <col min="4867" max="4868" width="13.5" style="655" customWidth="1"/>
    <col min="4869" max="4869" width="7.19921875" style="655" customWidth="1"/>
    <col min="4870" max="4870" width="10" style="655" customWidth="1"/>
    <col min="4871" max="4871" width="10.19921875" style="655" customWidth="1"/>
    <col min="4872" max="4878" width="0" style="655" hidden="1" customWidth="1"/>
    <col min="4879" max="4883" width="9" style="655"/>
    <col min="4884" max="4884" width="12.5" style="655" customWidth="1"/>
    <col min="4885" max="4885" width="10.69921875" style="655" customWidth="1"/>
    <col min="4886" max="4886" width="10.69921875" style="655" bestFit="1" customWidth="1"/>
    <col min="4887" max="4887" width="10.69921875" style="655" customWidth="1"/>
    <col min="4888" max="4888" width="10.59765625" style="655" customWidth="1"/>
    <col min="4889" max="4889" width="9" style="655"/>
    <col min="4890" max="4890" width="10" style="655" customWidth="1"/>
    <col min="4891" max="5120" width="9" style="655"/>
    <col min="5121" max="5122" width="13.19921875" style="655" customWidth="1"/>
    <col min="5123" max="5124" width="13.5" style="655" customWidth="1"/>
    <col min="5125" max="5125" width="7.19921875" style="655" customWidth="1"/>
    <col min="5126" max="5126" width="10" style="655" customWidth="1"/>
    <col min="5127" max="5127" width="10.19921875" style="655" customWidth="1"/>
    <col min="5128" max="5134" width="0" style="655" hidden="1" customWidth="1"/>
    <col min="5135" max="5139" width="9" style="655"/>
    <col min="5140" max="5140" width="12.5" style="655" customWidth="1"/>
    <col min="5141" max="5141" width="10.69921875" style="655" customWidth="1"/>
    <col min="5142" max="5142" width="10.69921875" style="655" bestFit="1" customWidth="1"/>
    <col min="5143" max="5143" width="10.69921875" style="655" customWidth="1"/>
    <col min="5144" max="5144" width="10.59765625" style="655" customWidth="1"/>
    <col min="5145" max="5145" width="9" style="655"/>
    <col min="5146" max="5146" width="10" style="655" customWidth="1"/>
    <col min="5147" max="5376" width="9" style="655"/>
    <col min="5377" max="5378" width="13.19921875" style="655" customWidth="1"/>
    <col min="5379" max="5380" width="13.5" style="655" customWidth="1"/>
    <col min="5381" max="5381" width="7.19921875" style="655" customWidth="1"/>
    <col min="5382" max="5382" width="10" style="655" customWidth="1"/>
    <col min="5383" max="5383" width="10.19921875" style="655" customWidth="1"/>
    <col min="5384" max="5390" width="0" style="655" hidden="1" customWidth="1"/>
    <col min="5391" max="5395" width="9" style="655"/>
    <col min="5396" max="5396" width="12.5" style="655" customWidth="1"/>
    <col min="5397" max="5397" width="10.69921875" style="655" customWidth="1"/>
    <col min="5398" max="5398" width="10.69921875" style="655" bestFit="1" customWidth="1"/>
    <col min="5399" max="5399" width="10.69921875" style="655" customWidth="1"/>
    <col min="5400" max="5400" width="10.59765625" style="655" customWidth="1"/>
    <col min="5401" max="5401" width="9" style="655"/>
    <col min="5402" max="5402" width="10" style="655" customWidth="1"/>
    <col min="5403" max="5632" width="9" style="655"/>
    <col min="5633" max="5634" width="13.19921875" style="655" customWidth="1"/>
    <col min="5635" max="5636" width="13.5" style="655" customWidth="1"/>
    <col min="5637" max="5637" width="7.19921875" style="655" customWidth="1"/>
    <col min="5638" max="5638" width="10" style="655" customWidth="1"/>
    <col min="5639" max="5639" width="10.19921875" style="655" customWidth="1"/>
    <col min="5640" max="5646" width="0" style="655" hidden="1" customWidth="1"/>
    <col min="5647" max="5651" width="9" style="655"/>
    <col min="5652" max="5652" width="12.5" style="655" customWidth="1"/>
    <col min="5653" max="5653" width="10.69921875" style="655" customWidth="1"/>
    <col min="5654" max="5654" width="10.69921875" style="655" bestFit="1" customWidth="1"/>
    <col min="5655" max="5655" width="10.69921875" style="655" customWidth="1"/>
    <col min="5656" max="5656" width="10.59765625" style="655" customWidth="1"/>
    <col min="5657" max="5657" width="9" style="655"/>
    <col min="5658" max="5658" width="10" style="655" customWidth="1"/>
    <col min="5659" max="5888" width="9" style="655"/>
    <col min="5889" max="5890" width="13.19921875" style="655" customWidth="1"/>
    <col min="5891" max="5892" width="13.5" style="655" customWidth="1"/>
    <col min="5893" max="5893" width="7.19921875" style="655" customWidth="1"/>
    <col min="5894" max="5894" width="10" style="655" customWidth="1"/>
    <col min="5895" max="5895" width="10.19921875" style="655" customWidth="1"/>
    <col min="5896" max="5902" width="0" style="655" hidden="1" customWidth="1"/>
    <col min="5903" max="5907" width="9" style="655"/>
    <col min="5908" max="5908" width="12.5" style="655" customWidth="1"/>
    <col min="5909" max="5909" width="10.69921875" style="655" customWidth="1"/>
    <col min="5910" max="5910" width="10.69921875" style="655" bestFit="1" customWidth="1"/>
    <col min="5911" max="5911" width="10.69921875" style="655" customWidth="1"/>
    <col min="5912" max="5912" width="10.59765625" style="655" customWidth="1"/>
    <col min="5913" max="5913" width="9" style="655"/>
    <col min="5914" max="5914" width="10" style="655" customWidth="1"/>
    <col min="5915" max="6144" width="9" style="655"/>
    <col min="6145" max="6146" width="13.19921875" style="655" customWidth="1"/>
    <col min="6147" max="6148" width="13.5" style="655" customWidth="1"/>
    <col min="6149" max="6149" width="7.19921875" style="655" customWidth="1"/>
    <col min="6150" max="6150" width="10" style="655" customWidth="1"/>
    <col min="6151" max="6151" width="10.19921875" style="655" customWidth="1"/>
    <col min="6152" max="6158" width="0" style="655" hidden="1" customWidth="1"/>
    <col min="6159" max="6163" width="9" style="655"/>
    <col min="6164" max="6164" width="12.5" style="655" customWidth="1"/>
    <col min="6165" max="6165" width="10.69921875" style="655" customWidth="1"/>
    <col min="6166" max="6166" width="10.69921875" style="655" bestFit="1" customWidth="1"/>
    <col min="6167" max="6167" width="10.69921875" style="655" customWidth="1"/>
    <col min="6168" max="6168" width="10.59765625" style="655" customWidth="1"/>
    <col min="6169" max="6169" width="9" style="655"/>
    <col min="6170" max="6170" width="10" style="655" customWidth="1"/>
    <col min="6171" max="6400" width="9" style="655"/>
    <col min="6401" max="6402" width="13.19921875" style="655" customWidth="1"/>
    <col min="6403" max="6404" width="13.5" style="655" customWidth="1"/>
    <col min="6405" max="6405" width="7.19921875" style="655" customWidth="1"/>
    <col min="6406" max="6406" width="10" style="655" customWidth="1"/>
    <col min="6407" max="6407" width="10.19921875" style="655" customWidth="1"/>
    <col min="6408" max="6414" width="0" style="655" hidden="1" customWidth="1"/>
    <col min="6415" max="6419" width="9" style="655"/>
    <col min="6420" max="6420" width="12.5" style="655" customWidth="1"/>
    <col min="6421" max="6421" width="10.69921875" style="655" customWidth="1"/>
    <col min="6422" max="6422" width="10.69921875" style="655" bestFit="1" customWidth="1"/>
    <col min="6423" max="6423" width="10.69921875" style="655" customWidth="1"/>
    <col min="6424" max="6424" width="10.59765625" style="655" customWidth="1"/>
    <col min="6425" max="6425" width="9" style="655"/>
    <col min="6426" max="6426" width="10" style="655" customWidth="1"/>
    <col min="6427" max="6656" width="9" style="655"/>
    <col min="6657" max="6658" width="13.19921875" style="655" customWidth="1"/>
    <col min="6659" max="6660" width="13.5" style="655" customWidth="1"/>
    <col min="6661" max="6661" width="7.19921875" style="655" customWidth="1"/>
    <col min="6662" max="6662" width="10" style="655" customWidth="1"/>
    <col min="6663" max="6663" width="10.19921875" style="655" customWidth="1"/>
    <col min="6664" max="6670" width="0" style="655" hidden="1" customWidth="1"/>
    <col min="6671" max="6675" width="9" style="655"/>
    <col min="6676" max="6676" width="12.5" style="655" customWidth="1"/>
    <col min="6677" max="6677" width="10.69921875" style="655" customWidth="1"/>
    <col min="6678" max="6678" width="10.69921875" style="655" bestFit="1" customWidth="1"/>
    <col min="6679" max="6679" width="10.69921875" style="655" customWidth="1"/>
    <col min="6680" max="6680" width="10.59765625" style="655" customWidth="1"/>
    <col min="6681" max="6681" width="9" style="655"/>
    <col min="6682" max="6682" width="10" style="655" customWidth="1"/>
    <col min="6683" max="6912" width="9" style="655"/>
    <col min="6913" max="6914" width="13.19921875" style="655" customWidth="1"/>
    <col min="6915" max="6916" width="13.5" style="655" customWidth="1"/>
    <col min="6917" max="6917" width="7.19921875" style="655" customWidth="1"/>
    <col min="6918" max="6918" width="10" style="655" customWidth="1"/>
    <col min="6919" max="6919" width="10.19921875" style="655" customWidth="1"/>
    <col min="6920" max="6926" width="0" style="655" hidden="1" customWidth="1"/>
    <col min="6927" max="6931" width="9" style="655"/>
    <col min="6932" max="6932" width="12.5" style="655" customWidth="1"/>
    <col min="6933" max="6933" width="10.69921875" style="655" customWidth="1"/>
    <col min="6934" max="6934" width="10.69921875" style="655" bestFit="1" customWidth="1"/>
    <col min="6935" max="6935" width="10.69921875" style="655" customWidth="1"/>
    <col min="6936" max="6936" width="10.59765625" style="655" customWidth="1"/>
    <col min="6937" max="6937" width="9" style="655"/>
    <col min="6938" max="6938" width="10" style="655" customWidth="1"/>
    <col min="6939" max="7168" width="9" style="655"/>
    <col min="7169" max="7170" width="13.19921875" style="655" customWidth="1"/>
    <col min="7171" max="7172" width="13.5" style="655" customWidth="1"/>
    <col min="7173" max="7173" width="7.19921875" style="655" customWidth="1"/>
    <col min="7174" max="7174" width="10" style="655" customWidth="1"/>
    <col min="7175" max="7175" width="10.19921875" style="655" customWidth="1"/>
    <col min="7176" max="7182" width="0" style="655" hidden="1" customWidth="1"/>
    <col min="7183" max="7187" width="9" style="655"/>
    <col min="7188" max="7188" width="12.5" style="655" customWidth="1"/>
    <col min="7189" max="7189" width="10.69921875" style="655" customWidth="1"/>
    <col min="7190" max="7190" width="10.69921875" style="655" bestFit="1" customWidth="1"/>
    <col min="7191" max="7191" width="10.69921875" style="655" customWidth="1"/>
    <col min="7192" max="7192" width="10.59765625" style="655" customWidth="1"/>
    <col min="7193" max="7193" width="9" style="655"/>
    <col min="7194" max="7194" width="10" style="655" customWidth="1"/>
    <col min="7195" max="7424" width="9" style="655"/>
    <col min="7425" max="7426" width="13.19921875" style="655" customWidth="1"/>
    <col min="7427" max="7428" width="13.5" style="655" customWidth="1"/>
    <col min="7429" max="7429" width="7.19921875" style="655" customWidth="1"/>
    <col min="7430" max="7430" width="10" style="655" customWidth="1"/>
    <col min="7431" max="7431" width="10.19921875" style="655" customWidth="1"/>
    <col min="7432" max="7438" width="0" style="655" hidden="1" customWidth="1"/>
    <col min="7439" max="7443" width="9" style="655"/>
    <col min="7444" max="7444" width="12.5" style="655" customWidth="1"/>
    <col min="7445" max="7445" width="10.69921875" style="655" customWidth="1"/>
    <col min="7446" max="7446" width="10.69921875" style="655" bestFit="1" customWidth="1"/>
    <col min="7447" max="7447" width="10.69921875" style="655" customWidth="1"/>
    <col min="7448" max="7448" width="10.59765625" style="655" customWidth="1"/>
    <col min="7449" max="7449" width="9" style="655"/>
    <col min="7450" max="7450" width="10" style="655" customWidth="1"/>
    <col min="7451" max="7680" width="9" style="655"/>
    <col min="7681" max="7682" width="13.19921875" style="655" customWidth="1"/>
    <col min="7683" max="7684" width="13.5" style="655" customWidth="1"/>
    <col min="7685" max="7685" width="7.19921875" style="655" customWidth="1"/>
    <col min="7686" max="7686" width="10" style="655" customWidth="1"/>
    <col min="7687" max="7687" width="10.19921875" style="655" customWidth="1"/>
    <col min="7688" max="7694" width="0" style="655" hidden="1" customWidth="1"/>
    <col min="7695" max="7699" width="9" style="655"/>
    <col min="7700" max="7700" width="12.5" style="655" customWidth="1"/>
    <col min="7701" max="7701" width="10.69921875" style="655" customWidth="1"/>
    <col min="7702" max="7702" width="10.69921875" style="655" bestFit="1" customWidth="1"/>
    <col min="7703" max="7703" width="10.69921875" style="655" customWidth="1"/>
    <col min="7704" max="7704" width="10.59765625" style="655" customWidth="1"/>
    <col min="7705" max="7705" width="9" style="655"/>
    <col min="7706" max="7706" width="10" style="655" customWidth="1"/>
    <col min="7707" max="7936" width="9" style="655"/>
    <col min="7937" max="7938" width="13.19921875" style="655" customWidth="1"/>
    <col min="7939" max="7940" width="13.5" style="655" customWidth="1"/>
    <col min="7941" max="7941" width="7.19921875" style="655" customWidth="1"/>
    <col min="7942" max="7942" width="10" style="655" customWidth="1"/>
    <col min="7943" max="7943" width="10.19921875" style="655" customWidth="1"/>
    <col min="7944" max="7950" width="0" style="655" hidden="1" customWidth="1"/>
    <col min="7951" max="7955" width="9" style="655"/>
    <col min="7956" max="7956" width="12.5" style="655" customWidth="1"/>
    <col min="7957" max="7957" width="10.69921875" style="655" customWidth="1"/>
    <col min="7958" max="7958" width="10.69921875" style="655" bestFit="1" customWidth="1"/>
    <col min="7959" max="7959" width="10.69921875" style="655" customWidth="1"/>
    <col min="7960" max="7960" width="10.59765625" style="655" customWidth="1"/>
    <col min="7961" max="7961" width="9" style="655"/>
    <col min="7962" max="7962" width="10" style="655" customWidth="1"/>
    <col min="7963" max="8192" width="9" style="655"/>
    <col min="8193" max="8194" width="13.19921875" style="655" customWidth="1"/>
    <col min="8195" max="8196" width="13.5" style="655" customWidth="1"/>
    <col min="8197" max="8197" width="7.19921875" style="655" customWidth="1"/>
    <col min="8198" max="8198" width="10" style="655" customWidth="1"/>
    <col min="8199" max="8199" width="10.19921875" style="655" customWidth="1"/>
    <col min="8200" max="8206" width="0" style="655" hidden="1" customWidth="1"/>
    <col min="8207" max="8211" width="9" style="655"/>
    <col min="8212" max="8212" width="12.5" style="655" customWidth="1"/>
    <col min="8213" max="8213" width="10.69921875" style="655" customWidth="1"/>
    <col min="8214" max="8214" width="10.69921875" style="655" bestFit="1" customWidth="1"/>
    <col min="8215" max="8215" width="10.69921875" style="655" customWidth="1"/>
    <col min="8216" max="8216" width="10.59765625" style="655" customWidth="1"/>
    <col min="8217" max="8217" width="9" style="655"/>
    <col min="8218" max="8218" width="10" style="655" customWidth="1"/>
    <col min="8219" max="8448" width="9" style="655"/>
    <col min="8449" max="8450" width="13.19921875" style="655" customWidth="1"/>
    <col min="8451" max="8452" width="13.5" style="655" customWidth="1"/>
    <col min="8453" max="8453" width="7.19921875" style="655" customWidth="1"/>
    <col min="8454" max="8454" width="10" style="655" customWidth="1"/>
    <col min="8455" max="8455" width="10.19921875" style="655" customWidth="1"/>
    <col min="8456" max="8462" width="0" style="655" hidden="1" customWidth="1"/>
    <col min="8463" max="8467" width="9" style="655"/>
    <col min="8468" max="8468" width="12.5" style="655" customWidth="1"/>
    <col min="8469" max="8469" width="10.69921875" style="655" customWidth="1"/>
    <col min="8470" max="8470" width="10.69921875" style="655" bestFit="1" customWidth="1"/>
    <col min="8471" max="8471" width="10.69921875" style="655" customWidth="1"/>
    <col min="8472" max="8472" width="10.59765625" style="655" customWidth="1"/>
    <col min="8473" max="8473" width="9" style="655"/>
    <col min="8474" max="8474" width="10" style="655" customWidth="1"/>
    <col min="8475" max="8704" width="9" style="655"/>
    <col min="8705" max="8706" width="13.19921875" style="655" customWidth="1"/>
    <col min="8707" max="8708" width="13.5" style="655" customWidth="1"/>
    <col min="8709" max="8709" width="7.19921875" style="655" customWidth="1"/>
    <col min="8710" max="8710" width="10" style="655" customWidth="1"/>
    <col min="8711" max="8711" width="10.19921875" style="655" customWidth="1"/>
    <col min="8712" max="8718" width="0" style="655" hidden="1" customWidth="1"/>
    <col min="8719" max="8723" width="9" style="655"/>
    <col min="8724" max="8724" width="12.5" style="655" customWidth="1"/>
    <col min="8725" max="8725" width="10.69921875" style="655" customWidth="1"/>
    <col min="8726" max="8726" width="10.69921875" style="655" bestFit="1" customWidth="1"/>
    <col min="8727" max="8727" width="10.69921875" style="655" customWidth="1"/>
    <col min="8728" max="8728" width="10.59765625" style="655" customWidth="1"/>
    <col min="8729" max="8729" width="9" style="655"/>
    <col min="8730" max="8730" width="10" style="655" customWidth="1"/>
    <col min="8731" max="8960" width="9" style="655"/>
    <col min="8961" max="8962" width="13.19921875" style="655" customWidth="1"/>
    <col min="8963" max="8964" width="13.5" style="655" customWidth="1"/>
    <col min="8965" max="8965" width="7.19921875" style="655" customWidth="1"/>
    <col min="8966" max="8966" width="10" style="655" customWidth="1"/>
    <col min="8967" max="8967" width="10.19921875" style="655" customWidth="1"/>
    <col min="8968" max="8974" width="0" style="655" hidden="1" customWidth="1"/>
    <col min="8975" max="8979" width="9" style="655"/>
    <col min="8980" max="8980" width="12.5" style="655" customWidth="1"/>
    <col min="8981" max="8981" width="10.69921875" style="655" customWidth="1"/>
    <col min="8982" max="8982" width="10.69921875" style="655" bestFit="1" customWidth="1"/>
    <col min="8983" max="8983" width="10.69921875" style="655" customWidth="1"/>
    <col min="8984" max="8984" width="10.59765625" style="655" customWidth="1"/>
    <col min="8985" max="8985" width="9" style="655"/>
    <col min="8986" max="8986" width="10" style="655" customWidth="1"/>
    <col min="8987" max="9216" width="9" style="655"/>
    <col min="9217" max="9218" width="13.19921875" style="655" customWidth="1"/>
    <col min="9219" max="9220" width="13.5" style="655" customWidth="1"/>
    <col min="9221" max="9221" width="7.19921875" style="655" customWidth="1"/>
    <col min="9222" max="9222" width="10" style="655" customWidth="1"/>
    <col min="9223" max="9223" width="10.19921875" style="655" customWidth="1"/>
    <col min="9224" max="9230" width="0" style="655" hidden="1" customWidth="1"/>
    <col min="9231" max="9235" width="9" style="655"/>
    <col min="9236" max="9236" width="12.5" style="655" customWidth="1"/>
    <col min="9237" max="9237" width="10.69921875" style="655" customWidth="1"/>
    <col min="9238" max="9238" width="10.69921875" style="655" bestFit="1" customWidth="1"/>
    <col min="9239" max="9239" width="10.69921875" style="655" customWidth="1"/>
    <col min="9240" max="9240" width="10.59765625" style="655" customWidth="1"/>
    <col min="9241" max="9241" width="9" style="655"/>
    <col min="9242" max="9242" width="10" style="655" customWidth="1"/>
    <col min="9243" max="9472" width="9" style="655"/>
    <col min="9473" max="9474" width="13.19921875" style="655" customWidth="1"/>
    <col min="9475" max="9476" width="13.5" style="655" customWidth="1"/>
    <col min="9477" max="9477" width="7.19921875" style="655" customWidth="1"/>
    <col min="9478" max="9478" width="10" style="655" customWidth="1"/>
    <col min="9479" max="9479" width="10.19921875" style="655" customWidth="1"/>
    <col min="9480" max="9486" width="0" style="655" hidden="1" customWidth="1"/>
    <col min="9487" max="9491" width="9" style="655"/>
    <col min="9492" max="9492" width="12.5" style="655" customWidth="1"/>
    <col min="9493" max="9493" width="10.69921875" style="655" customWidth="1"/>
    <col min="9494" max="9494" width="10.69921875" style="655" bestFit="1" customWidth="1"/>
    <col min="9495" max="9495" width="10.69921875" style="655" customWidth="1"/>
    <col min="9496" max="9496" width="10.59765625" style="655" customWidth="1"/>
    <col min="9497" max="9497" width="9" style="655"/>
    <col min="9498" max="9498" width="10" style="655" customWidth="1"/>
    <col min="9499" max="9728" width="9" style="655"/>
    <col min="9729" max="9730" width="13.19921875" style="655" customWidth="1"/>
    <col min="9731" max="9732" width="13.5" style="655" customWidth="1"/>
    <col min="9733" max="9733" width="7.19921875" style="655" customWidth="1"/>
    <col min="9734" max="9734" width="10" style="655" customWidth="1"/>
    <col min="9735" max="9735" width="10.19921875" style="655" customWidth="1"/>
    <col min="9736" max="9742" width="0" style="655" hidden="1" customWidth="1"/>
    <col min="9743" max="9747" width="9" style="655"/>
    <col min="9748" max="9748" width="12.5" style="655" customWidth="1"/>
    <col min="9749" max="9749" width="10.69921875" style="655" customWidth="1"/>
    <col min="9750" max="9750" width="10.69921875" style="655" bestFit="1" customWidth="1"/>
    <col min="9751" max="9751" width="10.69921875" style="655" customWidth="1"/>
    <col min="9752" max="9752" width="10.59765625" style="655" customWidth="1"/>
    <col min="9753" max="9753" width="9" style="655"/>
    <col min="9754" max="9754" width="10" style="655" customWidth="1"/>
    <col min="9755" max="9984" width="9" style="655"/>
    <col min="9985" max="9986" width="13.19921875" style="655" customWidth="1"/>
    <col min="9987" max="9988" width="13.5" style="655" customWidth="1"/>
    <col min="9989" max="9989" width="7.19921875" style="655" customWidth="1"/>
    <col min="9990" max="9990" width="10" style="655" customWidth="1"/>
    <col min="9991" max="9991" width="10.19921875" style="655" customWidth="1"/>
    <col min="9992" max="9998" width="0" style="655" hidden="1" customWidth="1"/>
    <col min="9999" max="10003" width="9" style="655"/>
    <col min="10004" max="10004" width="12.5" style="655" customWidth="1"/>
    <col min="10005" max="10005" width="10.69921875" style="655" customWidth="1"/>
    <col min="10006" max="10006" width="10.69921875" style="655" bestFit="1" customWidth="1"/>
    <col min="10007" max="10007" width="10.69921875" style="655" customWidth="1"/>
    <col min="10008" max="10008" width="10.59765625" style="655" customWidth="1"/>
    <col min="10009" max="10009" width="9" style="655"/>
    <col min="10010" max="10010" width="10" style="655" customWidth="1"/>
    <col min="10011" max="10240" width="9" style="655"/>
    <col min="10241" max="10242" width="13.19921875" style="655" customWidth="1"/>
    <col min="10243" max="10244" width="13.5" style="655" customWidth="1"/>
    <col min="10245" max="10245" width="7.19921875" style="655" customWidth="1"/>
    <col min="10246" max="10246" width="10" style="655" customWidth="1"/>
    <col min="10247" max="10247" width="10.19921875" style="655" customWidth="1"/>
    <col min="10248" max="10254" width="0" style="655" hidden="1" customWidth="1"/>
    <col min="10255" max="10259" width="9" style="655"/>
    <col min="10260" max="10260" width="12.5" style="655" customWidth="1"/>
    <col min="10261" max="10261" width="10.69921875" style="655" customWidth="1"/>
    <col min="10262" max="10262" width="10.69921875" style="655" bestFit="1" customWidth="1"/>
    <col min="10263" max="10263" width="10.69921875" style="655" customWidth="1"/>
    <col min="10264" max="10264" width="10.59765625" style="655" customWidth="1"/>
    <col min="10265" max="10265" width="9" style="655"/>
    <col min="10266" max="10266" width="10" style="655" customWidth="1"/>
    <col min="10267" max="10496" width="9" style="655"/>
    <col min="10497" max="10498" width="13.19921875" style="655" customWidth="1"/>
    <col min="10499" max="10500" width="13.5" style="655" customWidth="1"/>
    <col min="10501" max="10501" width="7.19921875" style="655" customWidth="1"/>
    <col min="10502" max="10502" width="10" style="655" customWidth="1"/>
    <col min="10503" max="10503" width="10.19921875" style="655" customWidth="1"/>
    <col min="10504" max="10510" width="0" style="655" hidden="1" customWidth="1"/>
    <col min="10511" max="10515" width="9" style="655"/>
    <col min="10516" max="10516" width="12.5" style="655" customWidth="1"/>
    <col min="10517" max="10517" width="10.69921875" style="655" customWidth="1"/>
    <col min="10518" max="10518" width="10.69921875" style="655" bestFit="1" customWidth="1"/>
    <col min="10519" max="10519" width="10.69921875" style="655" customWidth="1"/>
    <col min="10520" max="10520" width="10.59765625" style="655" customWidth="1"/>
    <col min="10521" max="10521" width="9" style="655"/>
    <col min="10522" max="10522" width="10" style="655" customWidth="1"/>
    <col min="10523" max="10752" width="9" style="655"/>
    <col min="10753" max="10754" width="13.19921875" style="655" customWidth="1"/>
    <col min="10755" max="10756" width="13.5" style="655" customWidth="1"/>
    <col min="10757" max="10757" width="7.19921875" style="655" customWidth="1"/>
    <col min="10758" max="10758" width="10" style="655" customWidth="1"/>
    <col min="10759" max="10759" width="10.19921875" style="655" customWidth="1"/>
    <col min="10760" max="10766" width="0" style="655" hidden="1" customWidth="1"/>
    <col min="10767" max="10771" width="9" style="655"/>
    <col min="10772" max="10772" width="12.5" style="655" customWidth="1"/>
    <col min="10773" max="10773" width="10.69921875" style="655" customWidth="1"/>
    <col min="10774" max="10774" width="10.69921875" style="655" bestFit="1" customWidth="1"/>
    <col min="10775" max="10775" width="10.69921875" style="655" customWidth="1"/>
    <col min="10776" max="10776" width="10.59765625" style="655" customWidth="1"/>
    <col min="10777" max="10777" width="9" style="655"/>
    <col min="10778" max="10778" width="10" style="655" customWidth="1"/>
    <col min="10779" max="11008" width="9" style="655"/>
    <col min="11009" max="11010" width="13.19921875" style="655" customWidth="1"/>
    <col min="11011" max="11012" width="13.5" style="655" customWidth="1"/>
    <col min="11013" max="11013" width="7.19921875" style="655" customWidth="1"/>
    <col min="11014" max="11014" width="10" style="655" customWidth="1"/>
    <col min="11015" max="11015" width="10.19921875" style="655" customWidth="1"/>
    <col min="11016" max="11022" width="0" style="655" hidden="1" customWidth="1"/>
    <col min="11023" max="11027" width="9" style="655"/>
    <col min="11028" max="11028" width="12.5" style="655" customWidth="1"/>
    <col min="11029" max="11029" width="10.69921875" style="655" customWidth="1"/>
    <col min="11030" max="11030" width="10.69921875" style="655" bestFit="1" customWidth="1"/>
    <col min="11031" max="11031" width="10.69921875" style="655" customWidth="1"/>
    <col min="11032" max="11032" width="10.59765625" style="655" customWidth="1"/>
    <col min="11033" max="11033" width="9" style="655"/>
    <col min="11034" max="11034" width="10" style="655" customWidth="1"/>
    <col min="11035" max="11264" width="9" style="655"/>
    <col min="11265" max="11266" width="13.19921875" style="655" customWidth="1"/>
    <col min="11267" max="11268" width="13.5" style="655" customWidth="1"/>
    <col min="11269" max="11269" width="7.19921875" style="655" customWidth="1"/>
    <col min="11270" max="11270" width="10" style="655" customWidth="1"/>
    <col min="11271" max="11271" width="10.19921875" style="655" customWidth="1"/>
    <col min="11272" max="11278" width="0" style="655" hidden="1" customWidth="1"/>
    <col min="11279" max="11283" width="9" style="655"/>
    <col min="11284" max="11284" width="12.5" style="655" customWidth="1"/>
    <col min="11285" max="11285" width="10.69921875" style="655" customWidth="1"/>
    <col min="11286" max="11286" width="10.69921875" style="655" bestFit="1" customWidth="1"/>
    <col min="11287" max="11287" width="10.69921875" style="655" customWidth="1"/>
    <col min="11288" max="11288" width="10.59765625" style="655" customWidth="1"/>
    <col min="11289" max="11289" width="9" style="655"/>
    <col min="11290" max="11290" width="10" style="655" customWidth="1"/>
    <col min="11291" max="11520" width="9" style="655"/>
    <col min="11521" max="11522" width="13.19921875" style="655" customWidth="1"/>
    <col min="11523" max="11524" width="13.5" style="655" customWidth="1"/>
    <col min="11525" max="11525" width="7.19921875" style="655" customWidth="1"/>
    <col min="11526" max="11526" width="10" style="655" customWidth="1"/>
    <col min="11527" max="11527" width="10.19921875" style="655" customWidth="1"/>
    <col min="11528" max="11534" width="0" style="655" hidden="1" customWidth="1"/>
    <col min="11535" max="11539" width="9" style="655"/>
    <col min="11540" max="11540" width="12.5" style="655" customWidth="1"/>
    <col min="11541" max="11541" width="10.69921875" style="655" customWidth="1"/>
    <col min="11542" max="11542" width="10.69921875" style="655" bestFit="1" customWidth="1"/>
    <col min="11543" max="11543" width="10.69921875" style="655" customWidth="1"/>
    <col min="11544" max="11544" width="10.59765625" style="655" customWidth="1"/>
    <col min="11545" max="11545" width="9" style="655"/>
    <col min="11546" max="11546" width="10" style="655" customWidth="1"/>
    <col min="11547" max="11776" width="9" style="655"/>
    <col min="11777" max="11778" width="13.19921875" style="655" customWidth="1"/>
    <col min="11779" max="11780" width="13.5" style="655" customWidth="1"/>
    <col min="11781" max="11781" width="7.19921875" style="655" customWidth="1"/>
    <col min="11782" max="11782" width="10" style="655" customWidth="1"/>
    <col min="11783" max="11783" width="10.19921875" style="655" customWidth="1"/>
    <col min="11784" max="11790" width="0" style="655" hidden="1" customWidth="1"/>
    <col min="11791" max="11795" width="9" style="655"/>
    <col min="11796" max="11796" width="12.5" style="655" customWidth="1"/>
    <col min="11797" max="11797" width="10.69921875" style="655" customWidth="1"/>
    <col min="11798" max="11798" width="10.69921875" style="655" bestFit="1" customWidth="1"/>
    <col min="11799" max="11799" width="10.69921875" style="655" customWidth="1"/>
    <col min="11800" max="11800" width="10.59765625" style="655" customWidth="1"/>
    <col min="11801" max="11801" width="9" style="655"/>
    <col min="11802" max="11802" width="10" style="655" customWidth="1"/>
    <col min="11803" max="12032" width="9" style="655"/>
    <col min="12033" max="12034" width="13.19921875" style="655" customWidth="1"/>
    <col min="12035" max="12036" width="13.5" style="655" customWidth="1"/>
    <col min="12037" max="12037" width="7.19921875" style="655" customWidth="1"/>
    <col min="12038" max="12038" width="10" style="655" customWidth="1"/>
    <col min="12039" max="12039" width="10.19921875" style="655" customWidth="1"/>
    <col min="12040" max="12046" width="0" style="655" hidden="1" customWidth="1"/>
    <col min="12047" max="12051" width="9" style="655"/>
    <col min="12052" max="12052" width="12.5" style="655" customWidth="1"/>
    <col min="12053" max="12053" width="10.69921875" style="655" customWidth="1"/>
    <col min="12054" max="12054" width="10.69921875" style="655" bestFit="1" customWidth="1"/>
    <col min="12055" max="12055" width="10.69921875" style="655" customWidth="1"/>
    <col min="12056" max="12056" width="10.59765625" style="655" customWidth="1"/>
    <col min="12057" max="12057" width="9" style="655"/>
    <col min="12058" max="12058" width="10" style="655" customWidth="1"/>
    <col min="12059" max="12288" width="9" style="655"/>
    <col min="12289" max="12290" width="13.19921875" style="655" customWidth="1"/>
    <col min="12291" max="12292" width="13.5" style="655" customWidth="1"/>
    <col min="12293" max="12293" width="7.19921875" style="655" customWidth="1"/>
    <col min="12294" max="12294" width="10" style="655" customWidth="1"/>
    <col min="12295" max="12295" width="10.19921875" style="655" customWidth="1"/>
    <col min="12296" max="12302" width="0" style="655" hidden="1" customWidth="1"/>
    <col min="12303" max="12307" width="9" style="655"/>
    <col min="12308" max="12308" width="12.5" style="655" customWidth="1"/>
    <col min="12309" max="12309" width="10.69921875" style="655" customWidth="1"/>
    <col min="12310" max="12310" width="10.69921875" style="655" bestFit="1" customWidth="1"/>
    <col min="12311" max="12311" width="10.69921875" style="655" customWidth="1"/>
    <col min="12312" max="12312" width="10.59765625" style="655" customWidth="1"/>
    <col min="12313" max="12313" width="9" style="655"/>
    <col min="12314" max="12314" width="10" style="655" customWidth="1"/>
    <col min="12315" max="12544" width="9" style="655"/>
    <col min="12545" max="12546" width="13.19921875" style="655" customWidth="1"/>
    <col min="12547" max="12548" width="13.5" style="655" customWidth="1"/>
    <col min="12549" max="12549" width="7.19921875" style="655" customWidth="1"/>
    <col min="12550" max="12550" width="10" style="655" customWidth="1"/>
    <col min="12551" max="12551" width="10.19921875" style="655" customWidth="1"/>
    <col min="12552" max="12558" width="0" style="655" hidden="1" customWidth="1"/>
    <col min="12559" max="12563" width="9" style="655"/>
    <col min="12564" max="12564" width="12.5" style="655" customWidth="1"/>
    <col min="12565" max="12565" width="10.69921875" style="655" customWidth="1"/>
    <col min="12566" max="12566" width="10.69921875" style="655" bestFit="1" customWidth="1"/>
    <col min="12567" max="12567" width="10.69921875" style="655" customWidth="1"/>
    <col min="12568" max="12568" width="10.59765625" style="655" customWidth="1"/>
    <col min="12569" max="12569" width="9" style="655"/>
    <col min="12570" max="12570" width="10" style="655" customWidth="1"/>
    <col min="12571" max="12800" width="9" style="655"/>
    <col min="12801" max="12802" width="13.19921875" style="655" customWidth="1"/>
    <col min="12803" max="12804" width="13.5" style="655" customWidth="1"/>
    <col min="12805" max="12805" width="7.19921875" style="655" customWidth="1"/>
    <col min="12806" max="12806" width="10" style="655" customWidth="1"/>
    <col min="12807" max="12807" width="10.19921875" style="655" customWidth="1"/>
    <col min="12808" max="12814" width="0" style="655" hidden="1" customWidth="1"/>
    <col min="12815" max="12819" width="9" style="655"/>
    <col min="12820" max="12820" width="12.5" style="655" customWidth="1"/>
    <col min="12821" max="12821" width="10.69921875" style="655" customWidth="1"/>
    <col min="12822" max="12822" width="10.69921875" style="655" bestFit="1" customWidth="1"/>
    <col min="12823" max="12823" width="10.69921875" style="655" customWidth="1"/>
    <col min="12824" max="12824" width="10.59765625" style="655" customWidth="1"/>
    <col min="12825" max="12825" width="9" style="655"/>
    <col min="12826" max="12826" width="10" style="655" customWidth="1"/>
    <col min="12827" max="13056" width="9" style="655"/>
    <col min="13057" max="13058" width="13.19921875" style="655" customWidth="1"/>
    <col min="13059" max="13060" width="13.5" style="655" customWidth="1"/>
    <col min="13061" max="13061" width="7.19921875" style="655" customWidth="1"/>
    <col min="13062" max="13062" width="10" style="655" customWidth="1"/>
    <col min="13063" max="13063" width="10.19921875" style="655" customWidth="1"/>
    <col min="13064" max="13070" width="0" style="655" hidden="1" customWidth="1"/>
    <col min="13071" max="13075" width="9" style="655"/>
    <col min="13076" max="13076" width="12.5" style="655" customWidth="1"/>
    <col min="13077" max="13077" width="10.69921875" style="655" customWidth="1"/>
    <col min="13078" max="13078" width="10.69921875" style="655" bestFit="1" customWidth="1"/>
    <col min="13079" max="13079" width="10.69921875" style="655" customWidth="1"/>
    <col min="13080" max="13080" width="10.59765625" style="655" customWidth="1"/>
    <col min="13081" max="13081" width="9" style="655"/>
    <col min="13082" max="13082" width="10" style="655" customWidth="1"/>
    <col min="13083" max="13312" width="9" style="655"/>
    <col min="13313" max="13314" width="13.19921875" style="655" customWidth="1"/>
    <col min="13315" max="13316" width="13.5" style="655" customWidth="1"/>
    <col min="13317" max="13317" width="7.19921875" style="655" customWidth="1"/>
    <col min="13318" max="13318" width="10" style="655" customWidth="1"/>
    <col min="13319" max="13319" width="10.19921875" style="655" customWidth="1"/>
    <col min="13320" max="13326" width="0" style="655" hidden="1" customWidth="1"/>
    <col min="13327" max="13331" width="9" style="655"/>
    <col min="13332" max="13332" width="12.5" style="655" customWidth="1"/>
    <col min="13333" max="13333" width="10.69921875" style="655" customWidth="1"/>
    <col min="13334" max="13334" width="10.69921875" style="655" bestFit="1" customWidth="1"/>
    <col min="13335" max="13335" width="10.69921875" style="655" customWidth="1"/>
    <col min="13336" max="13336" width="10.59765625" style="655" customWidth="1"/>
    <col min="13337" max="13337" width="9" style="655"/>
    <col min="13338" max="13338" width="10" style="655" customWidth="1"/>
    <col min="13339" max="13568" width="9" style="655"/>
    <col min="13569" max="13570" width="13.19921875" style="655" customWidth="1"/>
    <col min="13571" max="13572" width="13.5" style="655" customWidth="1"/>
    <col min="13573" max="13573" width="7.19921875" style="655" customWidth="1"/>
    <col min="13574" max="13574" width="10" style="655" customWidth="1"/>
    <col min="13575" max="13575" width="10.19921875" style="655" customWidth="1"/>
    <col min="13576" max="13582" width="0" style="655" hidden="1" customWidth="1"/>
    <col min="13583" max="13587" width="9" style="655"/>
    <col min="13588" max="13588" width="12.5" style="655" customWidth="1"/>
    <col min="13589" max="13589" width="10.69921875" style="655" customWidth="1"/>
    <col min="13590" max="13590" width="10.69921875" style="655" bestFit="1" customWidth="1"/>
    <col min="13591" max="13591" width="10.69921875" style="655" customWidth="1"/>
    <col min="13592" max="13592" width="10.59765625" style="655" customWidth="1"/>
    <col min="13593" max="13593" width="9" style="655"/>
    <col min="13594" max="13594" width="10" style="655" customWidth="1"/>
    <col min="13595" max="13824" width="9" style="655"/>
    <col min="13825" max="13826" width="13.19921875" style="655" customWidth="1"/>
    <col min="13827" max="13828" width="13.5" style="655" customWidth="1"/>
    <col min="13829" max="13829" width="7.19921875" style="655" customWidth="1"/>
    <col min="13830" max="13830" width="10" style="655" customWidth="1"/>
    <col min="13831" max="13831" width="10.19921875" style="655" customWidth="1"/>
    <col min="13832" max="13838" width="0" style="655" hidden="1" customWidth="1"/>
    <col min="13839" max="13843" width="9" style="655"/>
    <col min="13844" max="13844" width="12.5" style="655" customWidth="1"/>
    <col min="13845" max="13845" width="10.69921875" style="655" customWidth="1"/>
    <col min="13846" max="13846" width="10.69921875" style="655" bestFit="1" customWidth="1"/>
    <col min="13847" max="13847" width="10.69921875" style="655" customWidth="1"/>
    <col min="13848" max="13848" width="10.59765625" style="655" customWidth="1"/>
    <col min="13849" max="13849" width="9" style="655"/>
    <col min="13850" max="13850" width="10" style="655" customWidth="1"/>
    <col min="13851" max="14080" width="9" style="655"/>
    <col min="14081" max="14082" width="13.19921875" style="655" customWidth="1"/>
    <col min="14083" max="14084" width="13.5" style="655" customWidth="1"/>
    <col min="14085" max="14085" width="7.19921875" style="655" customWidth="1"/>
    <col min="14086" max="14086" width="10" style="655" customWidth="1"/>
    <col min="14087" max="14087" width="10.19921875" style="655" customWidth="1"/>
    <col min="14088" max="14094" width="0" style="655" hidden="1" customWidth="1"/>
    <col min="14095" max="14099" width="9" style="655"/>
    <col min="14100" max="14100" width="12.5" style="655" customWidth="1"/>
    <col min="14101" max="14101" width="10.69921875" style="655" customWidth="1"/>
    <col min="14102" max="14102" width="10.69921875" style="655" bestFit="1" customWidth="1"/>
    <col min="14103" max="14103" width="10.69921875" style="655" customWidth="1"/>
    <col min="14104" max="14104" width="10.59765625" style="655" customWidth="1"/>
    <col min="14105" max="14105" width="9" style="655"/>
    <col min="14106" max="14106" width="10" style="655" customWidth="1"/>
    <col min="14107" max="14336" width="9" style="655"/>
    <col min="14337" max="14338" width="13.19921875" style="655" customWidth="1"/>
    <col min="14339" max="14340" width="13.5" style="655" customWidth="1"/>
    <col min="14341" max="14341" width="7.19921875" style="655" customWidth="1"/>
    <col min="14342" max="14342" width="10" style="655" customWidth="1"/>
    <col min="14343" max="14343" width="10.19921875" style="655" customWidth="1"/>
    <col min="14344" max="14350" width="0" style="655" hidden="1" customWidth="1"/>
    <col min="14351" max="14355" width="9" style="655"/>
    <col min="14356" max="14356" width="12.5" style="655" customWidth="1"/>
    <col min="14357" max="14357" width="10.69921875" style="655" customWidth="1"/>
    <col min="14358" max="14358" width="10.69921875" style="655" bestFit="1" customWidth="1"/>
    <col min="14359" max="14359" width="10.69921875" style="655" customWidth="1"/>
    <col min="14360" max="14360" width="10.59765625" style="655" customWidth="1"/>
    <col min="14361" max="14361" width="9" style="655"/>
    <col min="14362" max="14362" width="10" style="655" customWidth="1"/>
    <col min="14363" max="14592" width="9" style="655"/>
    <col min="14593" max="14594" width="13.19921875" style="655" customWidth="1"/>
    <col min="14595" max="14596" width="13.5" style="655" customWidth="1"/>
    <col min="14597" max="14597" width="7.19921875" style="655" customWidth="1"/>
    <col min="14598" max="14598" width="10" style="655" customWidth="1"/>
    <col min="14599" max="14599" width="10.19921875" style="655" customWidth="1"/>
    <col min="14600" max="14606" width="0" style="655" hidden="1" customWidth="1"/>
    <col min="14607" max="14611" width="9" style="655"/>
    <col min="14612" max="14612" width="12.5" style="655" customWidth="1"/>
    <col min="14613" max="14613" width="10.69921875" style="655" customWidth="1"/>
    <col min="14614" max="14614" width="10.69921875" style="655" bestFit="1" customWidth="1"/>
    <col min="14615" max="14615" width="10.69921875" style="655" customWidth="1"/>
    <col min="14616" max="14616" width="10.59765625" style="655" customWidth="1"/>
    <col min="14617" max="14617" width="9" style="655"/>
    <col min="14618" max="14618" width="10" style="655" customWidth="1"/>
    <col min="14619" max="14848" width="9" style="655"/>
    <col min="14849" max="14850" width="13.19921875" style="655" customWidth="1"/>
    <col min="14851" max="14852" width="13.5" style="655" customWidth="1"/>
    <col min="14853" max="14853" width="7.19921875" style="655" customWidth="1"/>
    <col min="14854" max="14854" width="10" style="655" customWidth="1"/>
    <col min="14855" max="14855" width="10.19921875" style="655" customWidth="1"/>
    <col min="14856" max="14862" width="0" style="655" hidden="1" customWidth="1"/>
    <col min="14863" max="14867" width="9" style="655"/>
    <col min="14868" max="14868" width="12.5" style="655" customWidth="1"/>
    <col min="14869" max="14869" width="10.69921875" style="655" customWidth="1"/>
    <col min="14870" max="14870" width="10.69921875" style="655" bestFit="1" customWidth="1"/>
    <col min="14871" max="14871" width="10.69921875" style="655" customWidth="1"/>
    <col min="14872" max="14872" width="10.59765625" style="655" customWidth="1"/>
    <col min="14873" max="14873" width="9" style="655"/>
    <col min="14874" max="14874" width="10" style="655" customWidth="1"/>
    <col min="14875" max="15104" width="9" style="655"/>
    <col min="15105" max="15106" width="13.19921875" style="655" customWidth="1"/>
    <col min="15107" max="15108" width="13.5" style="655" customWidth="1"/>
    <col min="15109" max="15109" width="7.19921875" style="655" customWidth="1"/>
    <col min="15110" max="15110" width="10" style="655" customWidth="1"/>
    <col min="15111" max="15111" width="10.19921875" style="655" customWidth="1"/>
    <col min="15112" max="15118" width="0" style="655" hidden="1" customWidth="1"/>
    <col min="15119" max="15123" width="9" style="655"/>
    <col min="15124" max="15124" width="12.5" style="655" customWidth="1"/>
    <col min="15125" max="15125" width="10.69921875" style="655" customWidth="1"/>
    <col min="15126" max="15126" width="10.69921875" style="655" bestFit="1" customWidth="1"/>
    <col min="15127" max="15127" width="10.69921875" style="655" customWidth="1"/>
    <col min="15128" max="15128" width="10.59765625" style="655" customWidth="1"/>
    <col min="15129" max="15129" width="9" style="655"/>
    <col min="15130" max="15130" width="10" style="655" customWidth="1"/>
    <col min="15131" max="15360" width="9" style="655"/>
    <col min="15361" max="15362" width="13.19921875" style="655" customWidth="1"/>
    <col min="15363" max="15364" width="13.5" style="655" customWidth="1"/>
    <col min="15365" max="15365" width="7.19921875" style="655" customWidth="1"/>
    <col min="15366" max="15366" width="10" style="655" customWidth="1"/>
    <col min="15367" max="15367" width="10.19921875" style="655" customWidth="1"/>
    <col min="15368" max="15374" width="0" style="655" hidden="1" customWidth="1"/>
    <col min="15375" max="15379" width="9" style="655"/>
    <col min="15380" max="15380" width="12.5" style="655" customWidth="1"/>
    <col min="15381" max="15381" width="10.69921875" style="655" customWidth="1"/>
    <col min="15382" max="15382" width="10.69921875" style="655" bestFit="1" customWidth="1"/>
    <col min="15383" max="15383" width="10.69921875" style="655" customWidth="1"/>
    <col min="15384" max="15384" width="10.59765625" style="655" customWidth="1"/>
    <col min="15385" max="15385" width="9" style="655"/>
    <col min="15386" max="15386" width="10" style="655" customWidth="1"/>
    <col min="15387" max="15616" width="9" style="655"/>
    <col min="15617" max="15618" width="13.19921875" style="655" customWidth="1"/>
    <col min="15619" max="15620" width="13.5" style="655" customWidth="1"/>
    <col min="15621" max="15621" width="7.19921875" style="655" customWidth="1"/>
    <col min="15622" max="15622" width="10" style="655" customWidth="1"/>
    <col min="15623" max="15623" width="10.19921875" style="655" customWidth="1"/>
    <col min="15624" max="15630" width="0" style="655" hidden="1" customWidth="1"/>
    <col min="15631" max="15635" width="9" style="655"/>
    <col min="15636" max="15636" width="12.5" style="655" customWidth="1"/>
    <col min="15637" max="15637" width="10.69921875" style="655" customWidth="1"/>
    <col min="15638" max="15638" width="10.69921875" style="655" bestFit="1" customWidth="1"/>
    <col min="15639" max="15639" width="10.69921875" style="655" customWidth="1"/>
    <col min="15640" max="15640" width="10.59765625" style="655" customWidth="1"/>
    <col min="15641" max="15641" width="9" style="655"/>
    <col min="15642" max="15642" width="10" style="655" customWidth="1"/>
    <col min="15643" max="15872" width="9" style="655"/>
    <col min="15873" max="15874" width="13.19921875" style="655" customWidth="1"/>
    <col min="15875" max="15876" width="13.5" style="655" customWidth="1"/>
    <col min="15877" max="15877" width="7.19921875" style="655" customWidth="1"/>
    <col min="15878" max="15878" width="10" style="655" customWidth="1"/>
    <col min="15879" max="15879" width="10.19921875" style="655" customWidth="1"/>
    <col min="15880" max="15886" width="0" style="655" hidden="1" customWidth="1"/>
    <col min="15887" max="15891" width="9" style="655"/>
    <col min="15892" max="15892" width="12.5" style="655" customWidth="1"/>
    <col min="15893" max="15893" width="10.69921875" style="655" customWidth="1"/>
    <col min="15894" max="15894" width="10.69921875" style="655" bestFit="1" customWidth="1"/>
    <col min="15895" max="15895" width="10.69921875" style="655" customWidth="1"/>
    <col min="15896" max="15896" width="10.59765625" style="655" customWidth="1"/>
    <col min="15897" max="15897" width="9" style="655"/>
    <col min="15898" max="15898" width="10" style="655" customWidth="1"/>
    <col min="15899" max="16128" width="9" style="655"/>
    <col min="16129" max="16130" width="13.19921875" style="655" customWidth="1"/>
    <col min="16131" max="16132" width="13.5" style="655" customWidth="1"/>
    <col min="16133" max="16133" width="7.19921875" style="655" customWidth="1"/>
    <col min="16134" max="16134" width="10" style="655" customWidth="1"/>
    <col min="16135" max="16135" width="10.19921875" style="655" customWidth="1"/>
    <col min="16136" max="16142" width="0" style="655" hidden="1" customWidth="1"/>
    <col min="16143" max="16147" width="9" style="655"/>
    <col min="16148" max="16148" width="12.5" style="655" customWidth="1"/>
    <col min="16149" max="16149" width="10.69921875" style="655" customWidth="1"/>
    <col min="16150" max="16150" width="10.69921875" style="655" bestFit="1" customWidth="1"/>
    <col min="16151" max="16151" width="10.69921875" style="655" customWidth="1"/>
    <col min="16152" max="16152" width="10.59765625" style="655" customWidth="1"/>
    <col min="16153" max="16153" width="9" style="655"/>
    <col min="16154" max="16154" width="10" style="655" customWidth="1"/>
    <col min="16155" max="16384" width="9" style="655"/>
  </cols>
  <sheetData>
    <row r="1" spans="1:23">
      <c r="A1" s="654" t="s">
        <v>1377</v>
      </c>
    </row>
    <row r="2" spans="1:23" ht="12" customHeight="1"/>
    <row r="3" spans="1:23" s="656" customFormat="1">
      <c r="A3" s="1724" t="s">
        <v>1378</v>
      </c>
      <c r="B3" s="1724"/>
      <c r="C3" s="1724"/>
      <c r="D3" s="1724"/>
      <c r="E3" s="1724"/>
      <c r="F3" s="1724"/>
      <c r="G3" s="1724"/>
      <c r="O3" s="679"/>
      <c r="P3" s="679"/>
      <c r="Q3" s="679"/>
      <c r="R3" s="679"/>
      <c r="S3" s="679"/>
      <c r="T3" s="679"/>
    </row>
    <row r="4" spans="1:23" ht="12.75" customHeight="1"/>
    <row r="5" spans="1:23">
      <c r="A5" s="1725" t="s">
        <v>380</v>
      </c>
      <c r="B5" s="1726" t="s">
        <v>902</v>
      </c>
      <c r="C5" s="1725" t="s">
        <v>668</v>
      </c>
      <c r="D5" s="1725"/>
      <c r="E5" s="1725"/>
      <c r="F5" s="1725" t="s">
        <v>899</v>
      </c>
      <c r="G5" s="1725"/>
    </row>
    <row r="6" spans="1:23">
      <c r="A6" s="1725"/>
      <c r="B6" s="1727"/>
      <c r="C6" s="681" t="s">
        <v>392</v>
      </c>
      <c r="D6" s="658" t="s">
        <v>393</v>
      </c>
      <c r="E6" s="658" t="s">
        <v>383</v>
      </c>
      <c r="F6" s="658" t="s">
        <v>900</v>
      </c>
      <c r="G6" s="681" t="s">
        <v>901</v>
      </c>
      <c r="M6" s="682"/>
      <c r="N6" s="682" t="s">
        <v>1055</v>
      </c>
    </row>
    <row r="7" spans="1:23">
      <c r="A7" s="683" t="s">
        <v>1056</v>
      </c>
      <c r="B7" s="684"/>
      <c r="C7" s="684"/>
      <c r="D7" s="685"/>
      <c r="E7" s="686"/>
      <c r="F7" s="687"/>
      <c r="G7" s="668"/>
      <c r="M7" s="682" t="s">
        <v>387</v>
      </c>
      <c r="N7" s="682">
        <f>'[8]สัดส่วนไฟฟ้า 60'!B11*3.6</f>
        <v>0</v>
      </c>
      <c r="T7" s="688" t="s">
        <v>1022</v>
      </c>
    </row>
    <row r="8" spans="1:23">
      <c r="A8" s="683" t="s">
        <v>1057</v>
      </c>
      <c r="B8" s="684"/>
      <c r="C8" s="684"/>
      <c r="D8" s="685"/>
      <c r="E8" s="686"/>
      <c r="F8" s="687"/>
      <c r="G8" s="668"/>
      <c r="M8" s="682" t="s">
        <v>388</v>
      </c>
      <c r="N8" s="689">
        <f>D13</f>
        <v>0</v>
      </c>
      <c r="S8" s="678" t="s">
        <v>387</v>
      </c>
      <c r="T8" s="690">
        <f>'4.1.2การใช้ไฟฟ้า_65'!F20*3.6</f>
        <v>31238996.328000002</v>
      </c>
      <c r="W8" s="676"/>
    </row>
    <row r="9" spans="1:23">
      <c r="A9" s="683"/>
      <c r="B9" s="684"/>
      <c r="C9" s="684"/>
      <c r="D9" s="685"/>
      <c r="E9" s="686"/>
      <c r="F9" s="691"/>
      <c r="G9" s="668"/>
      <c r="M9" s="682"/>
      <c r="N9" s="682"/>
      <c r="S9" s="678" t="s">
        <v>388</v>
      </c>
      <c r="T9" s="692">
        <f>D13</f>
        <v>0</v>
      </c>
      <c r="V9" s="676"/>
    </row>
    <row r="10" spans="1:23">
      <c r="A10" s="693"/>
      <c r="B10" s="693"/>
      <c r="C10" s="693"/>
      <c r="D10" s="665"/>
      <c r="E10" s="694"/>
      <c r="F10" s="665"/>
      <c r="G10" s="668"/>
      <c r="M10" s="682"/>
      <c r="N10" s="682" t="s">
        <v>1058</v>
      </c>
    </row>
    <row r="11" spans="1:23">
      <c r="A11" s="693"/>
      <c r="B11" s="693"/>
      <c r="C11" s="693"/>
      <c r="D11" s="665"/>
      <c r="E11" s="694"/>
      <c r="F11" s="665"/>
      <c r="G11" s="668"/>
      <c r="M11" s="682" t="s">
        <v>387</v>
      </c>
      <c r="N11" s="682" t="e">
        <f>'[8]สัดส่วนไฟฟ้า 60'!#REF!*3.6</f>
        <v>#REF!</v>
      </c>
      <c r="T11" s="678" t="s">
        <v>1059</v>
      </c>
    </row>
    <row r="12" spans="1:23">
      <c r="A12" s="693"/>
      <c r="B12" s="693"/>
      <c r="C12" s="693"/>
      <c r="D12" s="665"/>
      <c r="E12" s="694"/>
      <c r="F12" s="665"/>
      <c r="G12" s="668"/>
      <c r="M12" s="682" t="s">
        <v>388</v>
      </c>
      <c r="N12" s="689" t="e">
        <f>#REF!</f>
        <v>#REF!</v>
      </c>
      <c r="S12" s="678" t="s">
        <v>387</v>
      </c>
      <c r="T12" s="695">
        <f>'[8]6.3.2) ไฟฟ้าปี 61'!F20*3.6</f>
        <v>0</v>
      </c>
      <c r="W12" s="676"/>
    </row>
    <row r="13" spans="1:23">
      <c r="A13" s="696" t="s">
        <v>333</v>
      </c>
      <c r="B13" s="696"/>
      <c r="C13" s="697"/>
      <c r="D13" s="698">
        <f>'[8]เชื้อเพลิง 60'!Q24</f>
        <v>0</v>
      </c>
      <c r="E13" s="699">
        <f>SUM(E7:E12)</f>
        <v>0</v>
      </c>
      <c r="F13" s="699"/>
      <c r="G13" s="700"/>
      <c r="S13" s="678" t="s">
        <v>388</v>
      </c>
      <c r="T13" s="692">
        <f>'[8]6.3.6) สัดส่วนเชื้อเพลิง 61'!D13</f>
        <v>0</v>
      </c>
      <c r="V13" s="676"/>
    </row>
    <row r="15" spans="1:23">
      <c r="B15" s="655" t="s">
        <v>1148</v>
      </c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35" orientation="portrait" useFirstPageNumber="1" r:id="rId1"/>
  <headerFooter>
    <oddFooter>หน้าที่ 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29"/>
  <sheetViews>
    <sheetView showGridLines="0" view="pageBreakPreview" topLeftCell="A14" zoomScale="120" zoomScaleNormal="100" zoomScaleSheetLayoutView="120" workbookViewId="0">
      <selection activeCell="M12" sqref="M12"/>
    </sheetView>
  </sheetViews>
  <sheetFormatPr defaultColWidth="9" defaultRowHeight="23.4"/>
  <cols>
    <col min="1" max="1" width="8.19921875" style="702" customWidth="1"/>
    <col min="2" max="2" width="11.59765625" style="702" customWidth="1"/>
    <col min="3" max="3" width="7.3984375" style="702" customWidth="1"/>
    <col min="4" max="4" width="6.09765625" style="702" customWidth="1"/>
    <col min="5" max="5" width="14.3984375" style="702" customWidth="1"/>
    <col min="6" max="6" width="8.09765625" style="702" customWidth="1"/>
    <col min="7" max="7" width="4.5" style="702" customWidth="1"/>
    <col min="8" max="8" width="6.59765625" style="702" customWidth="1"/>
    <col min="9" max="9" width="2.19921875" style="702" customWidth="1"/>
    <col min="10" max="10" width="12.09765625" style="702" customWidth="1"/>
    <col min="11" max="12" width="9" style="702"/>
    <col min="13" max="13" width="12" style="702" customWidth="1"/>
    <col min="14" max="14" width="9" style="702"/>
    <col min="15" max="15" width="3.59765625" style="702" customWidth="1"/>
    <col min="16" max="16" width="12.69921875" style="702" customWidth="1"/>
    <col min="17" max="20" width="5.69921875" style="702" customWidth="1"/>
    <col min="21" max="16384" width="9" style="702"/>
  </cols>
  <sheetData>
    <row r="1" spans="1:24">
      <c r="A1" s="701" t="s">
        <v>756</v>
      </c>
    </row>
    <row r="2" spans="1:24">
      <c r="A2" s="701" t="s">
        <v>772</v>
      </c>
      <c r="B2" s="703" t="s">
        <v>1060</v>
      </c>
    </row>
    <row r="3" spans="1:24" ht="11.25" customHeight="1"/>
    <row r="4" spans="1:24">
      <c r="A4" s="1735" t="s">
        <v>1379</v>
      </c>
      <c r="B4" s="1735"/>
      <c r="C4" s="1735"/>
      <c r="D4" s="1735"/>
      <c r="E4" s="1735"/>
      <c r="F4" s="1735"/>
      <c r="G4" s="1735"/>
      <c r="H4" s="1735"/>
      <c r="I4" s="1735"/>
    </row>
    <row r="5" spans="1:24" ht="12" customHeight="1">
      <c r="F5" s="704"/>
      <c r="H5" s="704"/>
    </row>
    <row r="6" spans="1:24" ht="27.75" customHeight="1">
      <c r="A6" s="1728" t="s">
        <v>287</v>
      </c>
      <c r="B6" s="1728" t="s">
        <v>759</v>
      </c>
      <c r="C6" s="1729" t="s">
        <v>386</v>
      </c>
      <c r="D6" s="1729"/>
      <c r="E6" s="1729"/>
      <c r="F6" s="1730" t="s">
        <v>389</v>
      </c>
      <c r="G6" s="1730"/>
      <c r="H6" s="1730"/>
      <c r="I6" s="1730"/>
      <c r="L6" s="1728" t="s">
        <v>287</v>
      </c>
      <c r="M6" s="1728" t="s">
        <v>759</v>
      </c>
      <c r="N6" s="1729" t="s">
        <v>386</v>
      </c>
      <c r="O6" s="1729"/>
      <c r="P6" s="1729"/>
      <c r="Q6" s="1730" t="s">
        <v>389</v>
      </c>
      <c r="R6" s="1730"/>
      <c r="S6" s="1730"/>
      <c r="T6" s="1730"/>
    </row>
    <row r="7" spans="1:24">
      <c r="A7" s="1728"/>
      <c r="B7" s="1728"/>
      <c r="C7" s="1730" t="s">
        <v>387</v>
      </c>
      <c r="D7" s="1730"/>
      <c r="E7" s="705" t="s">
        <v>388</v>
      </c>
      <c r="F7" s="1731" t="s">
        <v>758</v>
      </c>
      <c r="G7" s="1731"/>
      <c r="H7" s="1731"/>
      <c r="I7" s="1731"/>
      <c r="L7" s="1728"/>
      <c r="M7" s="1728"/>
      <c r="N7" s="1730" t="s">
        <v>387</v>
      </c>
      <c r="O7" s="1730"/>
      <c r="P7" s="705" t="s">
        <v>388</v>
      </c>
      <c r="Q7" s="1731" t="s">
        <v>758</v>
      </c>
      <c r="R7" s="1731"/>
      <c r="S7" s="1731"/>
      <c r="T7" s="1731"/>
    </row>
    <row r="8" spans="1:24">
      <c r="A8" s="1728"/>
      <c r="B8" s="1728"/>
      <c r="C8" s="1733" t="s">
        <v>343</v>
      </c>
      <c r="D8" s="1733"/>
      <c r="E8" s="706" t="s">
        <v>357</v>
      </c>
      <c r="F8" s="1732"/>
      <c r="G8" s="1732"/>
      <c r="H8" s="1732"/>
      <c r="I8" s="1732"/>
      <c r="L8" s="1728"/>
      <c r="M8" s="1728"/>
      <c r="N8" s="1733" t="s">
        <v>343</v>
      </c>
      <c r="O8" s="1733"/>
      <c r="P8" s="706" t="s">
        <v>357</v>
      </c>
      <c r="Q8" s="1732"/>
      <c r="R8" s="1732"/>
      <c r="S8" s="1732"/>
      <c r="T8" s="1732"/>
      <c r="V8" s="707"/>
      <c r="W8" s="707">
        <v>2565</v>
      </c>
      <c r="X8" s="707">
        <v>2566</v>
      </c>
    </row>
    <row r="9" spans="1:24" ht="20.25" customHeight="1">
      <c r="A9" s="708">
        <v>23743</v>
      </c>
      <c r="B9" s="709">
        <f>'4.1.1.2พื้นที่อาคารแต่เดือน_65'!E9</f>
        <v>351038.48000000004</v>
      </c>
      <c r="C9" s="710">
        <f>'4.1.2การใช้ไฟฟ้า_65'!F8</f>
        <v>506977</v>
      </c>
      <c r="D9" s="711"/>
      <c r="E9" s="712"/>
      <c r="F9" s="710">
        <f>(C9*3.6)/B9</f>
        <v>5.1991941168386999</v>
      </c>
      <c r="G9" s="713"/>
      <c r="H9" s="713"/>
      <c r="I9" s="711"/>
      <c r="L9" s="708">
        <v>24108</v>
      </c>
      <c r="M9" s="709">
        <f>B9</f>
        <v>351038.48000000004</v>
      </c>
      <c r="N9" s="710">
        <f>' ข้อมูลการใช้ไฟฟ้า '!F34</f>
        <v>630006</v>
      </c>
      <c r="O9" s="711"/>
      <c r="P9" s="712"/>
      <c r="Q9" s="710">
        <f>(N9*3.6)/M9</f>
        <v>6.4608916948364179</v>
      </c>
      <c r="R9" s="713"/>
      <c r="S9" s="713"/>
      <c r="T9" s="711"/>
      <c r="V9" s="714" t="s">
        <v>294</v>
      </c>
      <c r="W9" s="715">
        <f>F9</f>
        <v>5.1991941168386999</v>
      </c>
      <c r="X9" s="715">
        <f>Q9</f>
        <v>6.4608916948364179</v>
      </c>
    </row>
    <row r="10" spans="1:24" ht="20.25" customHeight="1">
      <c r="A10" s="708">
        <v>23774</v>
      </c>
      <c r="B10" s="709">
        <f>'4.1.1.2พื้นที่อาคารแต่เดือน_65'!E10</f>
        <v>351038.48000000004</v>
      </c>
      <c r="C10" s="710">
        <f>'4.1.2การใช้ไฟฟ้า_65'!F9</f>
        <v>505221</v>
      </c>
      <c r="D10" s="711"/>
      <c r="E10" s="712"/>
      <c r="F10" s="710">
        <f t="shared" ref="F10:F20" si="0">(C10*3.6)/B10</f>
        <v>5.1811858346697486</v>
      </c>
      <c r="G10" s="713"/>
      <c r="H10" s="713"/>
      <c r="I10" s="711"/>
      <c r="L10" s="708">
        <v>24139</v>
      </c>
      <c r="M10" s="709">
        <f t="shared" ref="M10:M20" si="1">B10</f>
        <v>351038.48000000004</v>
      </c>
      <c r="N10" s="710">
        <f>' ข้อมูลการใช้ไฟฟ้า '!F35</f>
        <v>682954</v>
      </c>
      <c r="O10" s="711"/>
      <c r="P10" s="712"/>
      <c r="Q10" s="710">
        <f t="shared" ref="Q10:Q20" si="2">(N10*3.6)/M10</f>
        <v>7.003888576545795</v>
      </c>
      <c r="R10" s="713"/>
      <c r="S10" s="713"/>
      <c r="T10" s="711"/>
      <c r="V10" s="714" t="s">
        <v>295</v>
      </c>
      <c r="W10" s="715">
        <f t="shared" ref="W10:W20" si="3">F10</f>
        <v>5.1811858346697486</v>
      </c>
      <c r="X10" s="715">
        <f t="shared" ref="X10:X20" si="4">Q10</f>
        <v>7.003888576545795</v>
      </c>
    </row>
    <row r="11" spans="1:24" ht="20.25" customHeight="1">
      <c r="A11" s="708">
        <v>23802</v>
      </c>
      <c r="B11" s="709">
        <f>'4.1.1.2พื้นที่อาคารแต่เดือน_65'!E11</f>
        <v>351038.48000000004</v>
      </c>
      <c r="C11" s="710">
        <f>'4.1.2การใช้ไฟฟ้า_65'!F10</f>
        <v>724337</v>
      </c>
      <c r="D11" s="711"/>
      <c r="E11" s="712"/>
      <c r="F11" s="710">
        <f t="shared" si="0"/>
        <v>7.428283075975032</v>
      </c>
      <c r="G11" s="713"/>
      <c r="H11" s="713"/>
      <c r="I11" s="711"/>
      <c r="L11" s="708">
        <v>24167</v>
      </c>
      <c r="M11" s="709">
        <f t="shared" si="1"/>
        <v>351038.48000000004</v>
      </c>
      <c r="N11" s="710">
        <f>' ข้อมูลการใช้ไฟฟ้า '!F36</f>
        <v>772571</v>
      </c>
      <c r="O11" s="711"/>
      <c r="P11" s="712"/>
      <c r="Q11" s="710">
        <f t="shared" si="2"/>
        <v>7.9229365396067113</v>
      </c>
      <c r="R11" s="713"/>
      <c r="S11" s="713"/>
      <c r="T11" s="711"/>
      <c r="V11" s="714" t="s">
        <v>296</v>
      </c>
      <c r="W11" s="715">
        <f t="shared" si="3"/>
        <v>7.428283075975032</v>
      </c>
      <c r="X11" s="715">
        <f t="shared" si="4"/>
        <v>7.9229365396067113</v>
      </c>
    </row>
    <row r="12" spans="1:24" ht="20.25" customHeight="1">
      <c r="A12" s="708">
        <v>23833</v>
      </c>
      <c r="B12" s="709">
        <f>'4.1.1.2พื้นที่อาคารแต่เดือน_65'!E12</f>
        <v>351038.48000000004</v>
      </c>
      <c r="C12" s="710">
        <f>'4.1.2การใช้ไฟฟ้า_65'!F11</f>
        <v>560683</v>
      </c>
      <c r="D12" s="711"/>
      <c r="E12" s="712"/>
      <c r="F12" s="710">
        <f t="shared" si="0"/>
        <v>5.74996450531577</v>
      </c>
      <c r="G12" s="713"/>
      <c r="H12" s="713"/>
      <c r="I12" s="711"/>
      <c r="L12" s="708">
        <v>24198</v>
      </c>
      <c r="M12" s="709">
        <f t="shared" si="1"/>
        <v>351038.48000000004</v>
      </c>
      <c r="N12" s="710">
        <f>' ข้อมูลการใช้ไฟฟ้า '!F37</f>
        <v>663549</v>
      </c>
      <c r="O12" s="711"/>
      <c r="P12" s="712"/>
      <c r="Q12" s="710">
        <f t="shared" si="2"/>
        <v>6.8048847522357079</v>
      </c>
      <c r="R12" s="713"/>
      <c r="S12" s="713"/>
      <c r="T12" s="711"/>
      <c r="V12" s="714" t="s">
        <v>297</v>
      </c>
      <c r="W12" s="715">
        <f t="shared" si="3"/>
        <v>5.74996450531577</v>
      </c>
      <c r="X12" s="715">
        <f t="shared" si="4"/>
        <v>6.8048847522357079</v>
      </c>
    </row>
    <row r="13" spans="1:24" ht="20.25" customHeight="1">
      <c r="A13" s="708">
        <v>23863</v>
      </c>
      <c r="B13" s="709">
        <f>'4.1.1.2พื้นที่อาคารแต่เดือน_65'!E13</f>
        <v>351038.48000000004</v>
      </c>
      <c r="C13" s="710">
        <f>'4.1.2การใช้ไฟฟ้า_65'!F12</f>
        <v>595324</v>
      </c>
      <c r="D13" s="711"/>
      <c r="E13" s="712"/>
      <c r="F13" s="710">
        <f t="shared" si="0"/>
        <v>6.1052178667136427</v>
      </c>
      <c r="G13" s="713"/>
      <c r="H13" s="713"/>
      <c r="I13" s="711"/>
      <c r="L13" s="708">
        <v>24228</v>
      </c>
      <c r="M13" s="709">
        <f t="shared" si="1"/>
        <v>351038.48000000004</v>
      </c>
      <c r="N13" s="710">
        <f>' ข้อมูลการใช้ไฟฟ้า '!F38</f>
        <v>764182.99</v>
      </c>
      <c r="O13" s="711"/>
      <c r="P13" s="712"/>
      <c r="Q13" s="710">
        <f t="shared" si="2"/>
        <v>7.8369150983105884</v>
      </c>
      <c r="R13" s="713"/>
      <c r="S13" s="713"/>
      <c r="T13" s="711"/>
      <c r="V13" s="714" t="s">
        <v>298</v>
      </c>
      <c r="W13" s="715">
        <f t="shared" si="3"/>
        <v>6.1052178667136427</v>
      </c>
      <c r="X13" s="715">
        <f t="shared" si="4"/>
        <v>7.8369150983105884</v>
      </c>
    </row>
    <row r="14" spans="1:24" ht="20.25" customHeight="1">
      <c r="A14" s="708">
        <v>23894</v>
      </c>
      <c r="B14" s="709">
        <f>'4.1.1.2พื้นที่อาคารแต่เดือน_65'!E14</f>
        <v>351038.48000000004</v>
      </c>
      <c r="C14" s="710">
        <f>'4.1.2การใช้ไฟฟ้า_65'!F13</f>
        <v>671018</v>
      </c>
      <c r="D14" s="711"/>
      <c r="E14" s="712"/>
      <c r="F14" s="710">
        <f t="shared" si="0"/>
        <v>6.8814814831695941</v>
      </c>
      <c r="G14" s="713"/>
      <c r="H14" s="713"/>
      <c r="I14" s="711"/>
      <c r="L14" s="708">
        <v>24259</v>
      </c>
      <c r="M14" s="709">
        <f t="shared" si="1"/>
        <v>351038.48000000004</v>
      </c>
      <c r="N14" s="710">
        <f>' ข้อมูลการใช้ไฟฟ้า '!F39</f>
        <v>781785</v>
      </c>
      <c r="O14" s="711"/>
      <c r="P14" s="712"/>
      <c r="Q14" s="710">
        <f t="shared" si="2"/>
        <v>8.0174287445638424</v>
      </c>
      <c r="R14" s="713"/>
      <c r="S14" s="713"/>
      <c r="T14" s="711"/>
      <c r="V14" s="714" t="s">
        <v>299</v>
      </c>
      <c r="W14" s="715">
        <f t="shared" si="3"/>
        <v>6.8814814831695941</v>
      </c>
      <c r="X14" s="715">
        <f t="shared" si="4"/>
        <v>8.0174287445638424</v>
      </c>
    </row>
    <row r="15" spans="1:24" ht="20.25" customHeight="1">
      <c r="A15" s="708">
        <v>23924</v>
      </c>
      <c r="B15" s="709">
        <f>'4.1.1.2พื้นที่อาคารแต่เดือน_65'!E15</f>
        <v>351038.48000000004</v>
      </c>
      <c r="C15" s="710">
        <f>'4.1.2การใช้ไฟฟ้า_65'!F14</f>
        <v>886939</v>
      </c>
      <c r="D15" s="711"/>
      <c r="E15" s="712"/>
      <c r="F15" s="710">
        <f t="shared" si="0"/>
        <v>9.0958130857904802</v>
      </c>
      <c r="G15" s="713"/>
      <c r="H15" s="713"/>
      <c r="I15" s="711"/>
      <c r="L15" s="708">
        <v>24289</v>
      </c>
      <c r="M15" s="709">
        <f t="shared" si="1"/>
        <v>351038.48000000004</v>
      </c>
      <c r="N15" s="710">
        <f>' ข้อมูลการใช้ไฟฟ้า '!F40</f>
        <v>1123874</v>
      </c>
      <c r="O15" s="711"/>
      <c r="P15" s="712"/>
      <c r="Q15" s="710">
        <f t="shared" si="2"/>
        <v>11.525649267852343</v>
      </c>
      <c r="R15" s="713"/>
      <c r="S15" s="713"/>
      <c r="T15" s="711"/>
      <c r="V15" s="714" t="s">
        <v>300</v>
      </c>
      <c r="W15" s="715">
        <f t="shared" si="3"/>
        <v>9.0958130857904802</v>
      </c>
      <c r="X15" s="715">
        <f t="shared" si="4"/>
        <v>11.525649267852343</v>
      </c>
    </row>
    <row r="16" spans="1:24" ht="20.25" customHeight="1">
      <c r="A16" s="708">
        <v>23955</v>
      </c>
      <c r="B16" s="709">
        <f>'4.1.1.2พื้นที่อาคารแต่เดือน_65'!E16</f>
        <v>351038.48000000004</v>
      </c>
      <c r="C16" s="710">
        <f>'4.1.2การใช้ไฟฟ้า_65'!F15</f>
        <v>1004768</v>
      </c>
      <c r="D16" s="711"/>
      <c r="E16" s="712"/>
      <c r="F16" s="710">
        <f t="shared" si="0"/>
        <v>10.30418317672752</v>
      </c>
      <c r="G16" s="713"/>
      <c r="H16" s="713"/>
      <c r="I16" s="711"/>
      <c r="L16" s="708">
        <v>24320</v>
      </c>
      <c r="M16" s="709">
        <f t="shared" si="1"/>
        <v>351038.48000000004</v>
      </c>
      <c r="N16" s="710">
        <f>' ข้อมูลการใช้ไฟฟ้า '!F41</f>
        <v>1063109</v>
      </c>
      <c r="O16" s="711"/>
      <c r="P16" s="712"/>
      <c r="Q16" s="710">
        <f t="shared" si="2"/>
        <v>10.902486815690404</v>
      </c>
      <c r="R16" s="713"/>
      <c r="S16" s="713"/>
      <c r="T16" s="711"/>
      <c r="V16" s="714" t="s">
        <v>301</v>
      </c>
      <c r="W16" s="715">
        <f t="shared" si="3"/>
        <v>10.30418317672752</v>
      </c>
      <c r="X16" s="715">
        <f t="shared" si="4"/>
        <v>10.902486815690404</v>
      </c>
    </row>
    <row r="17" spans="1:24" ht="20.25" customHeight="1">
      <c r="A17" s="708">
        <v>23986</v>
      </c>
      <c r="B17" s="709">
        <f>'4.1.1.2พื้นที่อาคารแต่เดือน_65'!E17</f>
        <v>351038.48000000004</v>
      </c>
      <c r="C17" s="710">
        <f>'4.1.2การใช้ไฟฟ้า_65'!F16</f>
        <v>946590</v>
      </c>
      <c r="D17" s="711"/>
      <c r="E17" s="712"/>
      <c r="F17" s="710">
        <f t="shared" si="0"/>
        <v>9.7075511493782667</v>
      </c>
      <c r="G17" s="713"/>
      <c r="H17" s="713"/>
      <c r="I17" s="711"/>
      <c r="L17" s="708">
        <v>24351</v>
      </c>
      <c r="M17" s="709">
        <f t="shared" si="1"/>
        <v>351038.48000000004</v>
      </c>
      <c r="N17" s="710">
        <f>' ข้อมูลการใช้ไฟฟ้า '!F42</f>
        <v>1060689</v>
      </c>
      <c r="O17" s="711"/>
      <c r="P17" s="712"/>
      <c r="Q17" s="710">
        <f t="shared" si="2"/>
        <v>10.877669023635242</v>
      </c>
      <c r="R17" s="713"/>
      <c r="S17" s="713"/>
      <c r="T17" s="711"/>
      <c r="V17" s="714" t="s">
        <v>302</v>
      </c>
      <c r="W17" s="715">
        <f t="shared" si="3"/>
        <v>9.7075511493782667</v>
      </c>
      <c r="X17" s="715">
        <f t="shared" si="4"/>
        <v>10.877669023635242</v>
      </c>
    </row>
    <row r="18" spans="1:24" ht="20.25" customHeight="1">
      <c r="A18" s="708">
        <v>24016</v>
      </c>
      <c r="B18" s="709">
        <f>'4.1.1.2พื้นที่อาคารแต่เดือน_65'!E18</f>
        <v>351038.48000000004</v>
      </c>
      <c r="C18" s="710">
        <f>'4.1.2การใช้ไฟฟ้า_65'!F17</f>
        <v>846453</v>
      </c>
      <c r="D18" s="711"/>
      <c r="E18" s="712"/>
      <c r="F18" s="710">
        <f t="shared" si="0"/>
        <v>8.680617577879211</v>
      </c>
      <c r="G18" s="713"/>
      <c r="H18" s="713"/>
      <c r="I18" s="711"/>
      <c r="L18" s="708">
        <v>24381</v>
      </c>
      <c r="M18" s="709">
        <f t="shared" si="1"/>
        <v>351038.48000000004</v>
      </c>
      <c r="N18" s="710">
        <f>' ข้อมูลการใช้ไฟฟ้า '!F43</f>
        <v>990378</v>
      </c>
      <c r="O18" s="711"/>
      <c r="P18" s="712"/>
      <c r="Q18" s="710">
        <f t="shared" si="2"/>
        <v>10.156609611573067</v>
      </c>
      <c r="R18" s="713"/>
      <c r="S18" s="713"/>
      <c r="T18" s="711"/>
      <c r="V18" s="714" t="s">
        <v>303</v>
      </c>
      <c r="W18" s="715">
        <f t="shared" si="3"/>
        <v>8.680617577879211</v>
      </c>
      <c r="X18" s="715">
        <f t="shared" si="4"/>
        <v>10.156609611573067</v>
      </c>
    </row>
    <row r="19" spans="1:24" ht="20.25" customHeight="1">
      <c r="A19" s="708">
        <v>24047</v>
      </c>
      <c r="B19" s="709">
        <f>'4.1.1.2พื้นที่อาคารแต่เดือน_65'!E19</f>
        <v>351038.48000000004</v>
      </c>
      <c r="C19" s="710">
        <f>'4.1.2การใช้ไฟฟ้า_65'!F18</f>
        <v>711963.99</v>
      </c>
      <c r="D19" s="711"/>
      <c r="E19" s="712"/>
      <c r="F19" s="710">
        <f t="shared" si="0"/>
        <v>7.301394320075679</v>
      </c>
      <c r="G19" s="713"/>
      <c r="H19" s="713"/>
      <c r="I19" s="711"/>
      <c r="L19" s="708">
        <v>24412</v>
      </c>
      <c r="M19" s="709">
        <f t="shared" si="1"/>
        <v>351038.48000000004</v>
      </c>
      <c r="N19" s="710">
        <f>' ข้อมูลการใช้ไฟฟ้า '!F44</f>
        <v>754238</v>
      </c>
      <c r="O19" s="711"/>
      <c r="P19" s="712"/>
      <c r="Q19" s="710">
        <f t="shared" si="2"/>
        <v>7.7349263818599034</v>
      </c>
      <c r="R19" s="713"/>
      <c r="S19" s="713"/>
      <c r="T19" s="711"/>
      <c r="V19" s="714" t="s">
        <v>304</v>
      </c>
      <c r="W19" s="715">
        <f t="shared" si="3"/>
        <v>7.301394320075679</v>
      </c>
      <c r="X19" s="715">
        <f t="shared" si="4"/>
        <v>7.7349263818599034</v>
      </c>
    </row>
    <row r="20" spans="1:24" ht="20.25" customHeight="1">
      <c r="A20" s="708">
        <v>24077</v>
      </c>
      <c r="B20" s="709">
        <f>'4.1.1.2พื้นที่อาคารแต่เดือน_65'!E20</f>
        <v>351038.48000000004</v>
      </c>
      <c r="C20" s="710">
        <f>'4.1.2การใช้ไฟฟ้า_65'!F19</f>
        <v>717224.99</v>
      </c>
      <c r="D20" s="711"/>
      <c r="E20" s="712"/>
      <c r="F20" s="710">
        <f t="shared" si="0"/>
        <v>7.3553473795807225</v>
      </c>
      <c r="G20" s="713"/>
      <c r="H20" s="713"/>
      <c r="I20" s="711"/>
      <c r="L20" s="708">
        <v>24442</v>
      </c>
      <c r="M20" s="709">
        <f t="shared" si="1"/>
        <v>351038.48000000004</v>
      </c>
      <c r="N20" s="710">
        <f>' ข้อมูลการใช้ไฟฟ้า '!F45</f>
        <v>825219</v>
      </c>
      <c r="O20" s="711"/>
      <c r="P20" s="712"/>
      <c r="Q20" s="710">
        <f t="shared" si="2"/>
        <v>8.4628568355241267</v>
      </c>
      <c r="R20" s="713"/>
      <c r="S20" s="713"/>
      <c r="T20" s="711"/>
      <c r="V20" s="714" t="s">
        <v>305</v>
      </c>
      <c r="W20" s="715">
        <f t="shared" si="3"/>
        <v>7.3553473795807225</v>
      </c>
      <c r="X20" s="715">
        <f t="shared" si="4"/>
        <v>8.4628568355241267</v>
      </c>
    </row>
    <row r="21" spans="1:24" ht="20.25" customHeight="1">
      <c r="A21" s="716" t="s">
        <v>333</v>
      </c>
      <c r="B21" s="717" t="s">
        <v>130</v>
      </c>
      <c r="C21" s="718">
        <f>SUM(C9:D20)</f>
        <v>8677498.9800000004</v>
      </c>
      <c r="D21" s="718"/>
      <c r="E21" s="719"/>
      <c r="F21" s="720" t="s">
        <v>130</v>
      </c>
      <c r="G21" s="720"/>
      <c r="H21" s="720"/>
      <c r="I21" s="720"/>
      <c r="L21" s="716" t="s">
        <v>333</v>
      </c>
      <c r="M21" s="717" t="s">
        <v>130</v>
      </c>
      <c r="N21" s="718">
        <f>SUM(N9:O20)</f>
        <v>10112554.99</v>
      </c>
      <c r="O21" s="718"/>
      <c r="P21" s="719">
        <f>SUM(P9:P20)</f>
        <v>0</v>
      </c>
      <c r="Q21" s="720" t="s">
        <v>130</v>
      </c>
      <c r="R21" s="720"/>
      <c r="S21" s="720"/>
      <c r="T21" s="720"/>
    </row>
    <row r="22" spans="1:24" ht="20.25" customHeight="1">
      <c r="A22" s="716" t="s">
        <v>344</v>
      </c>
      <c r="B22" s="586">
        <f>AVERAGE(B9:B20)</f>
        <v>351038.48000000004</v>
      </c>
      <c r="C22" s="718">
        <f>AVERAGE(C9:C20)</f>
        <v>723124.91500000004</v>
      </c>
      <c r="D22" s="718"/>
      <c r="E22" s="719"/>
      <c r="F22" s="721">
        <f>AVERAGE(F9:I20)</f>
        <v>7.4158527976761954</v>
      </c>
      <c r="G22" s="721"/>
      <c r="H22" s="721"/>
      <c r="I22" s="721"/>
      <c r="L22" s="716" t="s">
        <v>344</v>
      </c>
      <c r="M22" s="586">
        <f>AVERAGE(M9:M20)</f>
        <v>351038.48000000004</v>
      </c>
      <c r="N22" s="718">
        <f>AVERAGE(N9:N20)</f>
        <v>842712.91583333339</v>
      </c>
      <c r="O22" s="718"/>
      <c r="P22" s="719" t="e">
        <f>AVERAGE(P9:P20)</f>
        <v>#DIV/0!</v>
      </c>
      <c r="Q22" s="721">
        <f>AVERAGE(Q9:T20)</f>
        <v>8.6422619451861795</v>
      </c>
      <c r="R22" s="721"/>
      <c r="S22" s="721"/>
      <c r="T22" s="721"/>
    </row>
    <row r="23" spans="1:24" ht="18" customHeight="1"/>
    <row r="24" spans="1:24" s="724" customFormat="1" ht="17.399999999999999">
      <c r="A24" s="722" t="s">
        <v>390</v>
      </c>
      <c r="B24" s="723" t="s">
        <v>16</v>
      </c>
      <c r="D24" s="725"/>
      <c r="E24" s="725"/>
      <c r="F24" s="725"/>
      <c r="G24" s="725"/>
      <c r="H24" s="725"/>
      <c r="I24" s="725"/>
    </row>
    <row r="25" spans="1:24" s="724" customFormat="1" ht="18" customHeight="1">
      <c r="F25" s="726" t="s">
        <v>757</v>
      </c>
      <c r="G25" s="726"/>
      <c r="H25" s="726"/>
      <c r="I25" s="726"/>
    </row>
    <row r="29" spans="1:24">
      <c r="C29" s="1734">
        <f>C21*3.6</f>
        <v>31238996.328000002</v>
      </c>
      <c r="D29" s="1734"/>
      <c r="E29" s="702" t="s">
        <v>1401</v>
      </c>
    </row>
  </sheetData>
  <mergeCells count="16">
    <mergeCell ref="C29:D29"/>
    <mergeCell ref="A4:I4"/>
    <mergeCell ref="A6:A8"/>
    <mergeCell ref="B6:B8"/>
    <mergeCell ref="C6:E6"/>
    <mergeCell ref="F6:I6"/>
    <mergeCell ref="C7:D7"/>
    <mergeCell ref="F7:I8"/>
    <mergeCell ref="C8:D8"/>
    <mergeCell ref="L6:L8"/>
    <mergeCell ref="M6:M8"/>
    <mergeCell ref="N6:P6"/>
    <mergeCell ref="Q6:T6"/>
    <mergeCell ref="N7:O7"/>
    <mergeCell ref="Q7:T8"/>
    <mergeCell ref="N8:O8"/>
  </mergeCells>
  <pageMargins left="0.78740157480314965" right="0.39370078740157483" top="0.78740157480314965" bottom="0.59055118110236227" header="0.31496062992125984" footer="0.31496062992125984"/>
  <pageSetup paperSize="9" firstPageNumber="36" orientation="portrait" useFirstPageNumber="1" r:id="rId1"/>
  <headerFooter>
    <oddFooter>หน้าที่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H1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21.59765625" style="728" customWidth="1"/>
    <col min="2" max="2" width="18.69921875" style="728" customWidth="1"/>
    <col min="3" max="3" width="22" style="728" customWidth="1"/>
    <col min="4" max="4" width="19.19921875" style="728" customWidth="1"/>
    <col min="5" max="5" width="9" style="728"/>
    <col min="6" max="6" width="12" style="728" bestFit="1" customWidth="1"/>
    <col min="7" max="8" width="9" style="728"/>
    <col min="9" max="9" width="14.19921875" style="728" customWidth="1"/>
    <col min="10" max="10" width="11.69921875" style="728" customWidth="1"/>
    <col min="11" max="256" width="9" style="728"/>
    <col min="257" max="257" width="21.59765625" style="728" customWidth="1"/>
    <col min="258" max="258" width="18.69921875" style="728" customWidth="1"/>
    <col min="259" max="259" width="22" style="728" customWidth="1"/>
    <col min="260" max="260" width="19.19921875" style="728" customWidth="1"/>
    <col min="261" max="261" width="9" style="728"/>
    <col min="262" max="262" width="12" style="728" bestFit="1" customWidth="1"/>
    <col min="263" max="264" width="9" style="728"/>
    <col min="265" max="265" width="14.19921875" style="728" customWidth="1"/>
    <col min="266" max="266" width="11.69921875" style="728" customWidth="1"/>
    <col min="267" max="512" width="9" style="728"/>
    <col min="513" max="513" width="21.59765625" style="728" customWidth="1"/>
    <col min="514" max="514" width="18.69921875" style="728" customWidth="1"/>
    <col min="515" max="515" width="22" style="728" customWidth="1"/>
    <col min="516" max="516" width="19.19921875" style="728" customWidth="1"/>
    <col min="517" max="517" width="9" style="728"/>
    <col min="518" max="518" width="12" style="728" bestFit="1" customWidth="1"/>
    <col min="519" max="520" width="9" style="728"/>
    <col min="521" max="521" width="14.19921875" style="728" customWidth="1"/>
    <col min="522" max="522" width="11.69921875" style="728" customWidth="1"/>
    <col min="523" max="768" width="9" style="728"/>
    <col min="769" max="769" width="21.59765625" style="728" customWidth="1"/>
    <col min="770" max="770" width="18.69921875" style="728" customWidth="1"/>
    <col min="771" max="771" width="22" style="728" customWidth="1"/>
    <col min="772" max="772" width="19.19921875" style="728" customWidth="1"/>
    <col min="773" max="773" width="9" style="728"/>
    <col min="774" max="774" width="12" style="728" bestFit="1" customWidth="1"/>
    <col min="775" max="776" width="9" style="728"/>
    <col min="777" max="777" width="14.19921875" style="728" customWidth="1"/>
    <col min="778" max="778" width="11.69921875" style="728" customWidth="1"/>
    <col min="779" max="1024" width="9" style="728"/>
    <col min="1025" max="1025" width="21.59765625" style="728" customWidth="1"/>
    <col min="1026" max="1026" width="18.69921875" style="728" customWidth="1"/>
    <col min="1027" max="1027" width="22" style="728" customWidth="1"/>
    <col min="1028" max="1028" width="19.19921875" style="728" customWidth="1"/>
    <col min="1029" max="1029" width="9" style="728"/>
    <col min="1030" max="1030" width="12" style="728" bestFit="1" customWidth="1"/>
    <col min="1031" max="1032" width="9" style="728"/>
    <col min="1033" max="1033" width="14.19921875" style="728" customWidth="1"/>
    <col min="1034" max="1034" width="11.69921875" style="728" customWidth="1"/>
    <col min="1035" max="1280" width="9" style="728"/>
    <col min="1281" max="1281" width="21.59765625" style="728" customWidth="1"/>
    <col min="1282" max="1282" width="18.69921875" style="728" customWidth="1"/>
    <col min="1283" max="1283" width="22" style="728" customWidth="1"/>
    <col min="1284" max="1284" width="19.19921875" style="728" customWidth="1"/>
    <col min="1285" max="1285" width="9" style="728"/>
    <col min="1286" max="1286" width="12" style="728" bestFit="1" customWidth="1"/>
    <col min="1287" max="1288" width="9" style="728"/>
    <col min="1289" max="1289" width="14.19921875" style="728" customWidth="1"/>
    <col min="1290" max="1290" width="11.69921875" style="728" customWidth="1"/>
    <col min="1291" max="1536" width="9" style="728"/>
    <col min="1537" max="1537" width="21.59765625" style="728" customWidth="1"/>
    <col min="1538" max="1538" width="18.69921875" style="728" customWidth="1"/>
    <col min="1539" max="1539" width="22" style="728" customWidth="1"/>
    <col min="1540" max="1540" width="19.19921875" style="728" customWidth="1"/>
    <col min="1541" max="1541" width="9" style="728"/>
    <col min="1542" max="1542" width="12" style="728" bestFit="1" customWidth="1"/>
    <col min="1543" max="1544" width="9" style="728"/>
    <col min="1545" max="1545" width="14.19921875" style="728" customWidth="1"/>
    <col min="1546" max="1546" width="11.69921875" style="728" customWidth="1"/>
    <col min="1547" max="1792" width="9" style="728"/>
    <col min="1793" max="1793" width="21.59765625" style="728" customWidth="1"/>
    <col min="1794" max="1794" width="18.69921875" style="728" customWidth="1"/>
    <col min="1795" max="1795" width="22" style="728" customWidth="1"/>
    <col min="1796" max="1796" width="19.19921875" style="728" customWidth="1"/>
    <col min="1797" max="1797" width="9" style="728"/>
    <col min="1798" max="1798" width="12" style="728" bestFit="1" customWidth="1"/>
    <col min="1799" max="1800" width="9" style="728"/>
    <col min="1801" max="1801" width="14.19921875" style="728" customWidth="1"/>
    <col min="1802" max="1802" width="11.69921875" style="728" customWidth="1"/>
    <col min="1803" max="2048" width="9" style="728"/>
    <col min="2049" max="2049" width="21.59765625" style="728" customWidth="1"/>
    <col min="2050" max="2050" width="18.69921875" style="728" customWidth="1"/>
    <col min="2051" max="2051" width="22" style="728" customWidth="1"/>
    <col min="2052" max="2052" width="19.19921875" style="728" customWidth="1"/>
    <col min="2053" max="2053" width="9" style="728"/>
    <col min="2054" max="2054" width="12" style="728" bestFit="1" customWidth="1"/>
    <col min="2055" max="2056" width="9" style="728"/>
    <col min="2057" max="2057" width="14.19921875" style="728" customWidth="1"/>
    <col min="2058" max="2058" width="11.69921875" style="728" customWidth="1"/>
    <col min="2059" max="2304" width="9" style="728"/>
    <col min="2305" max="2305" width="21.59765625" style="728" customWidth="1"/>
    <col min="2306" max="2306" width="18.69921875" style="728" customWidth="1"/>
    <col min="2307" max="2307" width="22" style="728" customWidth="1"/>
    <col min="2308" max="2308" width="19.19921875" style="728" customWidth="1"/>
    <col min="2309" max="2309" width="9" style="728"/>
    <col min="2310" max="2310" width="12" style="728" bestFit="1" customWidth="1"/>
    <col min="2311" max="2312" width="9" style="728"/>
    <col min="2313" max="2313" width="14.19921875" style="728" customWidth="1"/>
    <col min="2314" max="2314" width="11.69921875" style="728" customWidth="1"/>
    <col min="2315" max="2560" width="9" style="728"/>
    <col min="2561" max="2561" width="21.59765625" style="728" customWidth="1"/>
    <col min="2562" max="2562" width="18.69921875" style="728" customWidth="1"/>
    <col min="2563" max="2563" width="22" style="728" customWidth="1"/>
    <col min="2564" max="2564" width="19.19921875" style="728" customWidth="1"/>
    <col min="2565" max="2565" width="9" style="728"/>
    <col min="2566" max="2566" width="12" style="728" bestFit="1" customWidth="1"/>
    <col min="2567" max="2568" width="9" style="728"/>
    <col min="2569" max="2569" width="14.19921875" style="728" customWidth="1"/>
    <col min="2570" max="2570" width="11.69921875" style="728" customWidth="1"/>
    <col min="2571" max="2816" width="9" style="728"/>
    <col min="2817" max="2817" width="21.59765625" style="728" customWidth="1"/>
    <col min="2818" max="2818" width="18.69921875" style="728" customWidth="1"/>
    <col min="2819" max="2819" width="22" style="728" customWidth="1"/>
    <col min="2820" max="2820" width="19.19921875" style="728" customWidth="1"/>
    <col min="2821" max="2821" width="9" style="728"/>
    <col min="2822" max="2822" width="12" style="728" bestFit="1" customWidth="1"/>
    <col min="2823" max="2824" width="9" style="728"/>
    <col min="2825" max="2825" width="14.19921875" style="728" customWidth="1"/>
    <col min="2826" max="2826" width="11.69921875" style="728" customWidth="1"/>
    <col min="2827" max="3072" width="9" style="728"/>
    <col min="3073" max="3073" width="21.59765625" style="728" customWidth="1"/>
    <col min="3074" max="3074" width="18.69921875" style="728" customWidth="1"/>
    <col min="3075" max="3075" width="22" style="728" customWidth="1"/>
    <col min="3076" max="3076" width="19.19921875" style="728" customWidth="1"/>
    <col min="3077" max="3077" width="9" style="728"/>
    <col min="3078" max="3078" width="12" style="728" bestFit="1" customWidth="1"/>
    <col min="3079" max="3080" width="9" style="728"/>
    <col min="3081" max="3081" width="14.19921875" style="728" customWidth="1"/>
    <col min="3082" max="3082" width="11.69921875" style="728" customWidth="1"/>
    <col min="3083" max="3328" width="9" style="728"/>
    <col min="3329" max="3329" width="21.59765625" style="728" customWidth="1"/>
    <col min="3330" max="3330" width="18.69921875" style="728" customWidth="1"/>
    <col min="3331" max="3331" width="22" style="728" customWidth="1"/>
    <col min="3332" max="3332" width="19.19921875" style="728" customWidth="1"/>
    <col min="3333" max="3333" width="9" style="728"/>
    <col min="3334" max="3334" width="12" style="728" bestFit="1" customWidth="1"/>
    <col min="3335" max="3336" width="9" style="728"/>
    <col min="3337" max="3337" width="14.19921875" style="728" customWidth="1"/>
    <col min="3338" max="3338" width="11.69921875" style="728" customWidth="1"/>
    <col min="3339" max="3584" width="9" style="728"/>
    <col min="3585" max="3585" width="21.59765625" style="728" customWidth="1"/>
    <col min="3586" max="3586" width="18.69921875" style="728" customWidth="1"/>
    <col min="3587" max="3587" width="22" style="728" customWidth="1"/>
    <col min="3588" max="3588" width="19.19921875" style="728" customWidth="1"/>
    <col min="3589" max="3589" width="9" style="728"/>
    <col min="3590" max="3590" width="12" style="728" bestFit="1" customWidth="1"/>
    <col min="3591" max="3592" width="9" style="728"/>
    <col min="3593" max="3593" width="14.19921875" style="728" customWidth="1"/>
    <col min="3594" max="3594" width="11.69921875" style="728" customWidth="1"/>
    <col min="3595" max="3840" width="9" style="728"/>
    <col min="3841" max="3841" width="21.59765625" style="728" customWidth="1"/>
    <col min="3842" max="3842" width="18.69921875" style="728" customWidth="1"/>
    <col min="3843" max="3843" width="22" style="728" customWidth="1"/>
    <col min="3844" max="3844" width="19.19921875" style="728" customWidth="1"/>
    <col min="3845" max="3845" width="9" style="728"/>
    <col min="3846" max="3846" width="12" style="728" bestFit="1" customWidth="1"/>
    <col min="3847" max="3848" width="9" style="728"/>
    <col min="3849" max="3849" width="14.19921875" style="728" customWidth="1"/>
    <col min="3850" max="3850" width="11.69921875" style="728" customWidth="1"/>
    <col min="3851" max="4096" width="9" style="728"/>
    <col min="4097" max="4097" width="21.59765625" style="728" customWidth="1"/>
    <col min="4098" max="4098" width="18.69921875" style="728" customWidth="1"/>
    <col min="4099" max="4099" width="22" style="728" customWidth="1"/>
    <col min="4100" max="4100" width="19.19921875" style="728" customWidth="1"/>
    <col min="4101" max="4101" width="9" style="728"/>
    <col min="4102" max="4102" width="12" style="728" bestFit="1" customWidth="1"/>
    <col min="4103" max="4104" width="9" style="728"/>
    <col min="4105" max="4105" width="14.19921875" style="728" customWidth="1"/>
    <col min="4106" max="4106" width="11.69921875" style="728" customWidth="1"/>
    <col min="4107" max="4352" width="9" style="728"/>
    <col min="4353" max="4353" width="21.59765625" style="728" customWidth="1"/>
    <col min="4354" max="4354" width="18.69921875" style="728" customWidth="1"/>
    <col min="4355" max="4355" width="22" style="728" customWidth="1"/>
    <col min="4356" max="4356" width="19.19921875" style="728" customWidth="1"/>
    <col min="4357" max="4357" width="9" style="728"/>
    <col min="4358" max="4358" width="12" style="728" bestFit="1" customWidth="1"/>
    <col min="4359" max="4360" width="9" style="728"/>
    <col min="4361" max="4361" width="14.19921875" style="728" customWidth="1"/>
    <col min="4362" max="4362" width="11.69921875" style="728" customWidth="1"/>
    <col min="4363" max="4608" width="9" style="728"/>
    <col min="4609" max="4609" width="21.59765625" style="728" customWidth="1"/>
    <col min="4610" max="4610" width="18.69921875" style="728" customWidth="1"/>
    <col min="4611" max="4611" width="22" style="728" customWidth="1"/>
    <col min="4612" max="4612" width="19.19921875" style="728" customWidth="1"/>
    <col min="4613" max="4613" width="9" style="728"/>
    <col min="4614" max="4614" width="12" style="728" bestFit="1" customWidth="1"/>
    <col min="4615" max="4616" width="9" style="728"/>
    <col min="4617" max="4617" width="14.19921875" style="728" customWidth="1"/>
    <col min="4618" max="4618" width="11.69921875" style="728" customWidth="1"/>
    <col min="4619" max="4864" width="9" style="728"/>
    <col min="4865" max="4865" width="21.59765625" style="728" customWidth="1"/>
    <col min="4866" max="4866" width="18.69921875" style="728" customWidth="1"/>
    <col min="4867" max="4867" width="22" style="728" customWidth="1"/>
    <col min="4868" max="4868" width="19.19921875" style="728" customWidth="1"/>
    <col min="4869" max="4869" width="9" style="728"/>
    <col min="4870" max="4870" width="12" style="728" bestFit="1" customWidth="1"/>
    <col min="4871" max="4872" width="9" style="728"/>
    <col min="4873" max="4873" width="14.19921875" style="728" customWidth="1"/>
    <col min="4874" max="4874" width="11.69921875" style="728" customWidth="1"/>
    <col min="4875" max="5120" width="9" style="728"/>
    <col min="5121" max="5121" width="21.59765625" style="728" customWidth="1"/>
    <col min="5122" max="5122" width="18.69921875" style="728" customWidth="1"/>
    <col min="5123" max="5123" width="22" style="728" customWidth="1"/>
    <col min="5124" max="5124" width="19.19921875" style="728" customWidth="1"/>
    <col min="5125" max="5125" width="9" style="728"/>
    <col min="5126" max="5126" width="12" style="728" bestFit="1" customWidth="1"/>
    <col min="5127" max="5128" width="9" style="728"/>
    <col min="5129" max="5129" width="14.19921875" style="728" customWidth="1"/>
    <col min="5130" max="5130" width="11.69921875" style="728" customWidth="1"/>
    <col min="5131" max="5376" width="9" style="728"/>
    <col min="5377" max="5377" width="21.59765625" style="728" customWidth="1"/>
    <col min="5378" max="5378" width="18.69921875" style="728" customWidth="1"/>
    <col min="5379" max="5379" width="22" style="728" customWidth="1"/>
    <col min="5380" max="5380" width="19.19921875" style="728" customWidth="1"/>
    <col min="5381" max="5381" width="9" style="728"/>
    <col min="5382" max="5382" width="12" style="728" bestFit="1" customWidth="1"/>
    <col min="5383" max="5384" width="9" style="728"/>
    <col min="5385" max="5385" width="14.19921875" style="728" customWidth="1"/>
    <col min="5386" max="5386" width="11.69921875" style="728" customWidth="1"/>
    <col min="5387" max="5632" width="9" style="728"/>
    <col min="5633" max="5633" width="21.59765625" style="728" customWidth="1"/>
    <col min="5634" max="5634" width="18.69921875" style="728" customWidth="1"/>
    <col min="5635" max="5635" width="22" style="728" customWidth="1"/>
    <col min="5636" max="5636" width="19.19921875" style="728" customWidth="1"/>
    <col min="5637" max="5637" width="9" style="728"/>
    <col min="5638" max="5638" width="12" style="728" bestFit="1" customWidth="1"/>
    <col min="5639" max="5640" width="9" style="728"/>
    <col min="5641" max="5641" width="14.19921875" style="728" customWidth="1"/>
    <col min="5642" max="5642" width="11.69921875" style="728" customWidth="1"/>
    <col min="5643" max="5888" width="9" style="728"/>
    <col min="5889" max="5889" width="21.59765625" style="728" customWidth="1"/>
    <col min="5890" max="5890" width="18.69921875" style="728" customWidth="1"/>
    <col min="5891" max="5891" width="22" style="728" customWidth="1"/>
    <col min="5892" max="5892" width="19.19921875" style="728" customWidth="1"/>
    <col min="5893" max="5893" width="9" style="728"/>
    <col min="5894" max="5894" width="12" style="728" bestFit="1" customWidth="1"/>
    <col min="5895" max="5896" width="9" style="728"/>
    <col min="5897" max="5897" width="14.19921875" style="728" customWidth="1"/>
    <col min="5898" max="5898" width="11.69921875" style="728" customWidth="1"/>
    <col min="5899" max="6144" width="9" style="728"/>
    <col min="6145" max="6145" width="21.59765625" style="728" customWidth="1"/>
    <col min="6146" max="6146" width="18.69921875" style="728" customWidth="1"/>
    <col min="6147" max="6147" width="22" style="728" customWidth="1"/>
    <col min="6148" max="6148" width="19.19921875" style="728" customWidth="1"/>
    <col min="6149" max="6149" width="9" style="728"/>
    <col min="6150" max="6150" width="12" style="728" bestFit="1" customWidth="1"/>
    <col min="6151" max="6152" width="9" style="728"/>
    <col min="6153" max="6153" width="14.19921875" style="728" customWidth="1"/>
    <col min="6154" max="6154" width="11.69921875" style="728" customWidth="1"/>
    <col min="6155" max="6400" width="9" style="728"/>
    <col min="6401" max="6401" width="21.59765625" style="728" customWidth="1"/>
    <col min="6402" max="6402" width="18.69921875" style="728" customWidth="1"/>
    <col min="6403" max="6403" width="22" style="728" customWidth="1"/>
    <col min="6404" max="6404" width="19.19921875" style="728" customWidth="1"/>
    <col min="6405" max="6405" width="9" style="728"/>
    <col min="6406" max="6406" width="12" style="728" bestFit="1" customWidth="1"/>
    <col min="6407" max="6408" width="9" style="728"/>
    <col min="6409" max="6409" width="14.19921875" style="728" customWidth="1"/>
    <col min="6410" max="6410" width="11.69921875" style="728" customWidth="1"/>
    <col min="6411" max="6656" width="9" style="728"/>
    <col min="6657" max="6657" width="21.59765625" style="728" customWidth="1"/>
    <col min="6658" max="6658" width="18.69921875" style="728" customWidth="1"/>
    <col min="6659" max="6659" width="22" style="728" customWidth="1"/>
    <col min="6660" max="6660" width="19.19921875" style="728" customWidth="1"/>
    <col min="6661" max="6661" width="9" style="728"/>
    <col min="6662" max="6662" width="12" style="728" bestFit="1" customWidth="1"/>
    <col min="6663" max="6664" width="9" style="728"/>
    <col min="6665" max="6665" width="14.19921875" style="728" customWidth="1"/>
    <col min="6666" max="6666" width="11.69921875" style="728" customWidth="1"/>
    <col min="6667" max="6912" width="9" style="728"/>
    <col min="6913" max="6913" width="21.59765625" style="728" customWidth="1"/>
    <col min="6914" max="6914" width="18.69921875" style="728" customWidth="1"/>
    <col min="6915" max="6915" width="22" style="728" customWidth="1"/>
    <col min="6916" max="6916" width="19.19921875" style="728" customWidth="1"/>
    <col min="6917" max="6917" width="9" style="728"/>
    <col min="6918" max="6918" width="12" style="728" bestFit="1" customWidth="1"/>
    <col min="6919" max="6920" width="9" style="728"/>
    <col min="6921" max="6921" width="14.19921875" style="728" customWidth="1"/>
    <col min="6922" max="6922" width="11.69921875" style="728" customWidth="1"/>
    <col min="6923" max="7168" width="9" style="728"/>
    <col min="7169" max="7169" width="21.59765625" style="728" customWidth="1"/>
    <col min="7170" max="7170" width="18.69921875" style="728" customWidth="1"/>
    <col min="7171" max="7171" width="22" style="728" customWidth="1"/>
    <col min="7172" max="7172" width="19.19921875" style="728" customWidth="1"/>
    <col min="7173" max="7173" width="9" style="728"/>
    <col min="7174" max="7174" width="12" style="728" bestFit="1" customWidth="1"/>
    <col min="7175" max="7176" width="9" style="728"/>
    <col min="7177" max="7177" width="14.19921875" style="728" customWidth="1"/>
    <col min="7178" max="7178" width="11.69921875" style="728" customWidth="1"/>
    <col min="7179" max="7424" width="9" style="728"/>
    <col min="7425" max="7425" width="21.59765625" style="728" customWidth="1"/>
    <col min="7426" max="7426" width="18.69921875" style="728" customWidth="1"/>
    <col min="7427" max="7427" width="22" style="728" customWidth="1"/>
    <col min="7428" max="7428" width="19.19921875" style="728" customWidth="1"/>
    <col min="7429" max="7429" width="9" style="728"/>
    <col min="7430" max="7430" width="12" style="728" bestFit="1" customWidth="1"/>
    <col min="7431" max="7432" width="9" style="728"/>
    <col min="7433" max="7433" width="14.19921875" style="728" customWidth="1"/>
    <col min="7434" max="7434" width="11.69921875" style="728" customWidth="1"/>
    <col min="7435" max="7680" width="9" style="728"/>
    <col min="7681" max="7681" width="21.59765625" style="728" customWidth="1"/>
    <col min="7682" max="7682" width="18.69921875" style="728" customWidth="1"/>
    <col min="7683" max="7683" width="22" style="728" customWidth="1"/>
    <col min="7684" max="7684" width="19.19921875" style="728" customWidth="1"/>
    <col min="7685" max="7685" width="9" style="728"/>
    <col min="7686" max="7686" width="12" style="728" bestFit="1" customWidth="1"/>
    <col min="7687" max="7688" width="9" style="728"/>
    <col min="7689" max="7689" width="14.19921875" style="728" customWidth="1"/>
    <col min="7690" max="7690" width="11.69921875" style="728" customWidth="1"/>
    <col min="7691" max="7936" width="9" style="728"/>
    <col min="7937" max="7937" width="21.59765625" style="728" customWidth="1"/>
    <col min="7938" max="7938" width="18.69921875" style="728" customWidth="1"/>
    <col min="7939" max="7939" width="22" style="728" customWidth="1"/>
    <col min="7940" max="7940" width="19.19921875" style="728" customWidth="1"/>
    <col min="7941" max="7941" width="9" style="728"/>
    <col min="7942" max="7942" width="12" style="728" bestFit="1" customWidth="1"/>
    <col min="7943" max="7944" width="9" style="728"/>
    <col min="7945" max="7945" width="14.19921875" style="728" customWidth="1"/>
    <col min="7946" max="7946" width="11.69921875" style="728" customWidth="1"/>
    <col min="7947" max="8192" width="9" style="728"/>
    <col min="8193" max="8193" width="21.59765625" style="728" customWidth="1"/>
    <col min="8194" max="8194" width="18.69921875" style="728" customWidth="1"/>
    <col min="8195" max="8195" width="22" style="728" customWidth="1"/>
    <col min="8196" max="8196" width="19.19921875" style="728" customWidth="1"/>
    <col min="8197" max="8197" width="9" style="728"/>
    <col min="8198" max="8198" width="12" style="728" bestFit="1" customWidth="1"/>
    <col min="8199" max="8200" width="9" style="728"/>
    <col min="8201" max="8201" width="14.19921875" style="728" customWidth="1"/>
    <col min="8202" max="8202" width="11.69921875" style="728" customWidth="1"/>
    <col min="8203" max="8448" width="9" style="728"/>
    <col min="8449" max="8449" width="21.59765625" style="728" customWidth="1"/>
    <col min="8450" max="8450" width="18.69921875" style="728" customWidth="1"/>
    <col min="8451" max="8451" width="22" style="728" customWidth="1"/>
    <col min="8452" max="8452" width="19.19921875" style="728" customWidth="1"/>
    <col min="8453" max="8453" width="9" style="728"/>
    <col min="8454" max="8454" width="12" style="728" bestFit="1" customWidth="1"/>
    <col min="8455" max="8456" width="9" style="728"/>
    <col min="8457" max="8457" width="14.19921875" style="728" customWidth="1"/>
    <col min="8458" max="8458" width="11.69921875" style="728" customWidth="1"/>
    <col min="8459" max="8704" width="9" style="728"/>
    <col min="8705" max="8705" width="21.59765625" style="728" customWidth="1"/>
    <col min="8706" max="8706" width="18.69921875" style="728" customWidth="1"/>
    <col min="8707" max="8707" width="22" style="728" customWidth="1"/>
    <col min="8708" max="8708" width="19.19921875" style="728" customWidth="1"/>
    <col min="8709" max="8709" width="9" style="728"/>
    <col min="8710" max="8710" width="12" style="728" bestFit="1" customWidth="1"/>
    <col min="8711" max="8712" width="9" style="728"/>
    <col min="8713" max="8713" width="14.19921875" style="728" customWidth="1"/>
    <col min="8714" max="8714" width="11.69921875" style="728" customWidth="1"/>
    <col min="8715" max="8960" width="9" style="728"/>
    <col min="8961" max="8961" width="21.59765625" style="728" customWidth="1"/>
    <col min="8962" max="8962" width="18.69921875" style="728" customWidth="1"/>
    <col min="8963" max="8963" width="22" style="728" customWidth="1"/>
    <col min="8964" max="8964" width="19.19921875" style="728" customWidth="1"/>
    <col min="8965" max="8965" width="9" style="728"/>
    <col min="8966" max="8966" width="12" style="728" bestFit="1" customWidth="1"/>
    <col min="8967" max="8968" width="9" style="728"/>
    <col min="8969" max="8969" width="14.19921875" style="728" customWidth="1"/>
    <col min="8970" max="8970" width="11.69921875" style="728" customWidth="1"/>
    <col min="8971" max="9216" width="9" style="728"/>
    <col min="9217" max="9217" width="21.59765625" style="728" customWidth="1"/>
    <col min="9218" max="9218" width="18.69921875" style="728" customWidth="1"/>
    <col min="9219" max="9219" width="22" style="728" customWidth="1"/>
    <col min="9220" max="9220" width="19.19921875" style="728" customWidth="1"/>
    <col min="9221" max="9221" width="9" style="728"/>
    <col min="9222" max="9222" width="12" style="728" bestFit="1" customWidth="1"/>
    <col min="9223" max="9224" width="9" style="728"/>
    <col min="9225" max="9225" width="14.19921875" style="728" customWidth="1"/>
    <col min="9226" max="9226" width="11.69921875" style="728" customWidth="1"/>
    <col min="9227" max="9472" width="9" style="728"/>
    <col min="9473" max="9473" width="21.59765625" style="728" customWidth="1"/>
    <col min="9474" max="9474" width="18.69921875" style="728" customWidth="1"/>
    <col min="9475" max="9475" width="22" style="728" customWidth="1"/>
    <col min="9476" max="9476" width="19.19921875" style="728" customWidth="1"/>
    <col min="9477" max="9477" width="9" style="728"/>
    <col min="9478" max="9478" width="12" style="728" bestFit="1" customWidth="1"/>
    <col min="9479" max="9480" width="9" style="728"/>
    <col min="9481" max="9481" width="14.19921875" style="728" customWidth="1"/>
    <col min="9482" max="9482" width="11.69921875" style="728" customWidth="1"/>
    <col min="9483" max="9728" width="9" style="728"/>
    <col min="9729" max="9729" width="21.59765625" style="728" customWidth="1"/>
    <col min="9730" max="9730" width="18.69921875" style="728" customWidth="1"/>
    <col min="9731" max="9731" width="22" style="728" customWidth="1"/>
    <col min="9732" max="9732" width="19.19921875" style="728" customWidth="1"/>
    <col min="9733" max="9733" width="9" style="728"/>
    <col min="9734" max="9734" width="12" style="728" bestFit="1" customWidth="1"/>
    <col min="9735" max="9736" width="9" style="728"/>
    <col min="9737" max="9737" width="14.19921875" style="728" customWidth="1"/>
    <col min="9738" max="9738" width="11.69921875" style="728" customWidth="1"/>
    <col min="9739" max="9984" width="9" style="728"/>
    <col min="9985" max="9985" width="21.59765625" style="728" customWidth="1"/>
    <col min="9986" max="9986" width="18.69921875" style="728" customWidth="1"/>
    <col min="9987" max="9987" width="22" style="728" customWidth="1"/>
    <col min="9988" max="9988" width="19.19921875" style="728" customWidth="1"/>
    <col min="9989" max="9989" width="9" style="728"/>
    <col min="9990" max="9990" width="12" style="728" bestFit="1" customWidth="1"/>
    <col min="9991" max="9992" width="9" style="728"/>
    <col min="9993" max="9993" width="14.19921875" style="728" customWidth="1"/>
    <col min="9994" max="9994" width="11.69921875" style="728" customWidth="1"/>
    <col min="9995" max="10240" width="9" style="728"/>
    <col min="10241" max="10241" width="21.59765625" style="728" customWidth="1"/>
    <col min="10242" max="10242" width="18.69921875" style="728" customWidth="1"/>
    <col min="10243" max="10243" width="22" style="728" customWidth="1"/>
    <col min="10244" max="10244" width="19.19921875" style="728" customWidth="1"/>
    <col min="10245" max="10245" width="9" style="728"/>
    <col min="10246" max="10246" width="12" style="728" bestFit="1" customWidth="1"/>
    <col min="10247" max="10248" width="9" style="728"/>
    <col min="10249" max="10249" width="14.19921875" style="728" customWidth="1"/>
    <col min="10250" max="10250" width="11.69921875" style="728" customWidth="1"/>
    <col min="10251" max="10496" width="9" style="728"/>
    <col min="10497" max="10497" width="21.59765625" style="728" customWidth="1"/>
    <col min="10498" max="10498" width="18.69921875" style="728" customWidth="1"/>
    <col min="10499" max="10499" width="22" style="728" customWidth="1"/>
    <col min="10500" max="10500" width="19.19921875" style="728" customWidth="1"/>
    <col min="10501" max="10501" width="9" style="728"/>
    <col min="10502" max="10502" width="12" style="728" bestFit="1" customWidth="1"/>
    <col min="10503" max="10504" width="9" style="728"/>
    <col min="10505" max="10505" width="14.19921875" style="728" customWidth="1"/>
    <col min="10506" max="10506" width="11.69921875" style="728" customWidth="1"/>
    <col min="10507" max="10752" width="9" style="728"/>
    <col min="10753" max="10753" width="21.59765625" style="728" customWidth="1"/>
    <col min="10754" max="10754" width="18.69921875" style="728" customWidth="1"/>
    <col min="10755" max="10755" width="22" style="728" customWidth="1"/>
    <col min="10756" max="10756" width="19.19921875" style="728" customWidth="1"/>
    <col min="10757" max="10757" width="9" style="728"/>
    <col min="10758" max="10758" width="12" style="728" bestFit="1" customWidth="1"/>
    <col min="10759" max="10760" width="9" style="728"/>
    <col min="10761" max="10761" width="14.19921875" style="728" customWidth="1"/>
    <col min="10762" max="10762" width="11.69921875" style="728" customWidth="1"/>
    <col min="10763" max="11008" width="9" style="728"/>
    <col min="11009" max="11009" width="21.59765625" style="728" customWidth="1"/>
    <col min="11010" max="11010" width="18.69921875" style="728" customWidth="1"/>
    <col min="11011" max="11011" width="22" style="728" customWidth="1"/>
    <col min="11012" max="11012" width="19.19921875" style="728" customWidth="1"/>
    <col min="11013" max="11013" width="9" style="728"/>
    <col min="11014" max="11014" width="12" style="728" bestFit="1" customWidth="1"/>
    <col min="11015" max="11016" width="9" style="728"/>
    <col min="11017" max="11017" width="14.19921875" style="728" customWidth="1"/>
    <col min="11018" max="11018" width="11.69921875" style="728" customWidth="1"/>
    <col min="11019" max="11264" width="9" style="728"/>
    <col min="11265" max="11265" width="21.59765625" style="728" customWidth="1"/>
    <col min="11266" max="11266" width="18.69921875" style="728" customWidth="1"/>
    <col min="11267" max="11267" width="22" style="728" customWidth="1"/>
    <col min="11268" max="11268" width="19.19921875" style="728" customWidth="1"/>
    <col min="11269" max="11269" width="9" style="728"/>
    <col min="11270" max="11270" width="12" style="728" bestFit="1" customWidth="1"/>
    <col min="11271" max="11272" width="9" style="728"/>
    <col min="11273" max="11273" width="14.19921875" style="728" customWidth="1"/>
    <col min="11274" max="11274" width="11.69921875" style="728" customWidth="1"/>
    <col min="11275" max="11520" width="9" style="728"/>
    <col min="11521" max="11521" width="21.59765625" style="728" customWidth="1"/>
    <col min="11522" max="11522" width="18.69921875" style="728" customWidth="1"/>
    <col min="11523" max="11523" width="22" style="728" customWidth="1"/>
    <col min="11524" max="11524" width="19.19921875" style="728" customWidth="1"/>
    <col min="11525" max="11525" width="9" style="728"/>
    <col min="11526" max="11526" width="12" style="728" bestFit="1" customWidth="1"/>
    <col min="11527" max="11528" width="9" style="728"/>
    <col min="11529" max="11529" width="14.19921875" style="728" customWidth="1"/>
    <col min="11530" max="11530" width="11.69921875" style="728" customWidth="1"/>
    <col min="11531" max="11776" width="9" style="728"/>
    <col min="11777" max="11777" width="21.59765625" style="728" customWidth="1"/>
    <col min="11778" max="11778" width="18.69921875" style="728" customWidth="1"/>
    <col min="11779" max="11779" width="22" style="728" customWidth="1"/>
    <col min="11780" max="11780" width="19.19921875" style="728" customWidth="1"/>
    <col min="11781" max="11781" width="9" style="728"/>
    <col min="11782" max="11782" width="12" style="728" bestFit="1" customWidth="1"/>
    <col min="11783" max="11784" width="9" style="728"/>
    <col min="11785" max="11785" width="14.19921875" style="728" customWidth="1"/>
    <col min="11786" max="11786" width="11.69921875" style="728" customWidth="1"/>
    <col min="11787" max="12032" width="9" style="728"/>
    <col min="12033" max="12033" width="21.59765625" style="728" customWidth="1"/>
    <col min="12034" max="12034" width="18.69921875" style="728" customWidth="1"/>
    <col min="12035" max="12035" width="22" style="728" customWidth="1"/>
    <col min="12036" max="12036" width="19.19921875" style="728" customWidth="1"/>
    <col min="12037" max="12037" width="9" style="728"/>
    <col min="12038" max="12038" width="12" style="728" bestFit="1" customWidth="1"/>
    <col min="12039" max="12040" width="9" style="728"/>
    <col min="12041" max="12041" width="14.19921875" style="728" customWidth="1"/>
    <col min="12042" max="12042" width="11.69921875" style="728" customWidth="1"/>
    <col min="12043" max="12288" width="9" style="728"/>
    <col min="12289" max="12289" width="21.59765625" style="728" customWidth="1"/>
    <col min="12290" max="12290" width="18.69921875" style="728" customWidth="1"/>
    <col min="12291" max="12291" width="22" style="728" customWidth="1"/>
    <col min="12292" max="12292" width="19.19921875" style="728" customWidth="1"/>
    <col min="12293" max="12293" width="9" style="728"/>
    <col min="12294" max="12294" width="12" style="728" bestFit="1" customWidth="1"/>
    <col min="12295" max="12296" width="9" style="728"/>
    <col min="12297" max="12297" width="14.19921875" style="728" customWidth="1"/>
    <col min="12298" max="12298" width="11.69921875" style="728" customWidth="1"/>
    <col min="12299" max="12544" width="9" style="728"/>
    <col min="12545" max="12545" width="21.59765625" style="728" customWidth="1"/>
    <col min="12546" max="12546" width="18.69921875" style="728" customWidth="1"/>
    <col min="12547" max="12547" width="22" style="728" customWidth="1"/>
    <col min="12548" max="12548" width="19.19921875" style="728" customWidth="1"/>
    <col min="12549" max="12549" width="9" style="728"/>
    <col min="12550" max="12550" width="12" style="728" bestFit="1" customWidth="1"/>
    <col min="12551" max="12552" width="9" style="728"/>
    <col min="12553" max="12553" width="14.19921875" style="728" customWidth="1"/>
    <col min="12554" max="12554" width="11.69921875" style="728" customWidth="1"/>
    <col min="12555" max="12800" width="9" style="728"/>
    <col min="12801" max="12801" width="21.59765625" style="728" customWidth="1"/>
    <col min="12802" max="12802" width="18.69921875" style="728" customWidth="1"/>
    <col min="12803" max="12803" width="22" style="728" customWidth="1"/>
    <col min="12804" max="12804" width="19.19921875" style="728" customWidth="1"/>
    <col min="12805" max="12805" width="9" style="728"/>
    <col min="12806" max="12806" width="12" style="728" bestFit="1" customWidth="1"/>
    <col min="12807" max="12808" width="9" style="728"/>
    <col min="12809" max="12809" width="14.19921875" style="728" customWidth="1"/>
    <col min="12810" max="12810" width="11.69921875" style="728" customWidth="1"/>
    <col min="12811" max="13056" width="9" style="728"/>
    <col min="13057" max="13057" width="21.59765625" style="728" customWidth="1"/>
    <col min="13058" max="13058" width="18.69921875" style="728" customWidth="1"/>
    <col min="13059" max="13059" width="22" style="728" customWidth="1"/>
    <col min="13060" max="13060" width="19.19921875" style="728" customWidth="1"/>
    <col min="13061" max="13061" width="9" style="728"/>
    <col min="13062" max="13062" width="12" style="728" bestFit="1" customWidth="1"/>
    <col min="13063" max="13064" width="9" style="728"/>
    <col min="13065" max="13065" width="14.19921875" style="728" customWidth="1"/>
    <col min="13066" max="13066" width="11.69921875" style="728" customWidth="1"/>
    <col min="13067" max="13312" width="9" style="728"/>
    <col min="13313" max="13313" width="21.59765625" style="728" customWidth="1"/>
    <col min="13314" max="13314" width="18.69921875" style="728" customWidth="1"/>
    <col min="13315" max="13315" width="22" style="728" customWidth="1"/>
    <col min="13316" max="13316" width="19.19921875" style="728" customWidth="1"/>
    <col min="13317" max="13317" width="9" style="728"/>
    <col min="13318" max="13318" width="12" style="728" bestFit="1" customWidth="1"/>
    <col min="13319" max="13320" width="9" style="728"/>
    <col min="13321" max="13321" width="14.19921875" style="728" customWidth="1"/>
    <col min="13322" max="13322" width="11.69921875" style="728" customWidth="1"/>
    <col min="13323" max="13568" width="9" style="728"/>
    <col min="13569" max="13569" width="21.59765625" style="728" customWidth="1"/>
    <col min="13570" max="13570" width="18.69921875" style="728" customWidth="1"/>
    <col min="13571" max="13571" width="22" style="728" customWidth="1"/>
    <col min="13572" max="13572" width="19.19921875" style="728" customWidth="1"/>
    <col min="13573" max="13573" width="9" style="728"/>
    <col min="13574" max="13574" width="12" style="728" bestFit="1" customWidth="1"/>
    <col min="13575" max="13576" width="9" style="728"/>
    <col min="13577" max="13577" width="14.19921875" style="728" customWidth="1"/>
    <col min="13578" max="13578" width="11.69921875" style="728" customWidth="1"/>
    <col min="13579" max="13824" width="9" style="728"/>
    <col min="13825" max="13825" width="21.59765625" style="728" customWidth="1"/>
    <col min="13826" max="13826" width="18.69921875" style="728" customWidth="1"/>
    <col min="13827" max="13827" width="22" style="728" customWidth="1"/>
    <col min="13828" max="13828" width="19.19921875" style="728" customWidth="1"/>
    <col min="13829" max="13829" width="9" style="728"/>
    <col min="13830" max="13830" width="12" style="728" bestFit="1" customWidth="1"/>
    <col min="13831" max="13832" width="9" style="728"/>
    <col min="13833" max="13833" width="14.19921875" style="728" customWidth="1"/>
    <col min="13834" max="13834" width="11.69921875" style="728" customWidth="1"/>
    <col min="13835" max="14080" width="9" style="728"/>
    <col min="14081" max="14081" width="21.59765625" style="728" customWidth="1"/>
    <col min="14082" max="14082" width="18.69921875" style="728" customWidth="1"/>
    <col min="14083" max="14083" width="22" style="728" customWidth="1"/>
    <col min="14084" max="14084" width="19.19921875" style="728" customWidth="1"/>
    <col min="14085" max="14085" width="9" style="728"/>
    <col min="14086" max="14086" width="12" style="728" bestFit="1" customWidth="1"/>
    <col min="14087" max="14088" width="9" style="728"/>
    <col min="14089" max="14089" width="14.19921875" style="728" customWidth="1"/>
    <col min="14090" max="14090" width="11.69921875" style="728" customWidth="1"/>
    <col min="14091" max="14336" width="9" style="728"/>
    <col min="14337" max="14337" width="21.59765625" style="728" customWidth="1"/>
    <col min="14338" max="14338" width="18.69921875" style="728" customWidth="1"/>
    <col min="14339" max="14339" width="22" style="728" customWidth="1"/>
    <col min="14340" max="14340" width="19.19921875" style="728" customWidth="1"/>
    <col min="14341" max="14341" width="9" style="728"/>
    <col min="14342" max="14342" width="12" style="728" bestFit="1" customWidth="1"/>
    <col min="14343" max="14344" width="9" style="728"/>
    <col min="14345" max="14345" width="14.19921875" style="728" customWidth="1"/>
    <col min="14346" max="14346" width="11.69921875" style="728" customWidth="1"/>
    <col min="14347" max="14592" width="9" style="728"/>
    <col min="14593" max="14593" width="21.59765625" style="728" customWidth="1"/>
    <col min="14594" max="14594" width="18.69921875" style="728" customWidth="1"/>
    <col min="14595" max="14595" width="22" style="728" customWidth="1"/>
    <col min="14596" max="14596" width="19.19921875" style="728" customWidth="1"/>
    <col min="14597" max="14597" width="9" style="728"/>
    <col min="14598" max="14598" width="12" style="728" bestFit="1" customWidth="1"/>
    <col min="14599" max="14600" width="9" style="728"/>
    <col min="14601" max="14601" width="14.19921875" style="728" customWidth="1"/>
    <col min="14602" max="14602" width="11.69921875" style="728" customWidth="1"/>
    <col min="14603" max="14848" width="9" style="728"/>
    <col min="14849" max="14849" width="21.59765625" style="728" customWidth="1"/>
    <col min="14850" max="14850" width="18.69921875" style="728" customWidth="1"/>
    <col min="14851" max="14851" width="22" style="728" customWidth="1"/>
    <col min="14852" max="14852" width="19.19921875" style="728" customWidth="1"/>
    <col min="14853" max="14853" width="9" style="728"/>
    <col min="14854" max="14854" width="12" style="728" bestFit="1" customWidth="1"/>
    <col min="14855" max="14856" width="9" style="728"/>
    <col min="14857" max="14857" width="14.19921875" style="728" customWidth="1"/>
    <col min="14858" max="14858" width="11.69921875" style="728" customWidth="1"/>
    <col min="14859" max="15104" width="9" style="728"/>
    <col min="15105" max="15105" width="21.59765625" style="728" customWidth="1"/>
    <col min="15106" max="15106" width="18.69921875" style="728" customWidth="1"/>
    <col min="15107" max="15107" width="22" style="728" customWidth="1"/>
    <col min="15108" max="15108" width="19.19921875" style="728" customWidth="1"/>
    <col min="15109" max="15109" width="9" style="728"/>
    <col min="15110" max="15110" width="12" style="728" bestFit="1" customWidth="1"/>
    <col min="15111" max="15112" width="9" style="728"/>
    <col min="15113" max="15113" width="14.19921875" style="728" customWidth="1"/>
    <col min="15114" max="15114" width="11.69921875" style="728" customWidth="1"/>
    <col min="15115" max="15360" width="9" style="728"/>
    <col min="15361" max="15361" width="21.59765625" style="728" customWidth="1"/>
    <col min="15362" max="15362" width="18.69921875" style="728" customWidth="1"/>
    <col min="15363" max="15363" width="22" style="728" customWidth="1"/>
    <col min="15364" max="15364" width="19.19921875" style="728" customWidth="1"/>
    <col min="15365" max="15365" width="9" style="728"/>
    <col min="15366" max="15366" width="12" style="728" bestFit="1" customWidth="1"/>
    <col min="15367" max="15368" width="9" style="728"/>
    <col min="15369" max="15369" width="14.19921875" style="728" customWidth="1"/>
    <col min="15370" max="15370" width="11.69921875" style="728" customWidth="1"/>
    <col min="15371" max="15616" width="9" style="728"/>
    <col min="15617" max="15617" width="21.59765625" style="728" customWidth="1"/>
    <col min="15618" max="15618" width="18.69921875" style="728" customWidth="1"/>
    <col min="15619" max="15619" width="22" style="728" customWidth="1"/>
    <col min="15620" max="15620" width="19.19921875" style="728" customWidth="1"/>
    <col min="15621" max="15621" width="9" style="728"/>
    <col min="15622" max="15622" width="12" style="728" bestFit="1" customWidth="1"/>
    <col min="15623" max="15624" width="9" style="728"/>
    <col min="15625" max="15625" width="14.19921875" style="728" customWidth="1"/>
    <col min="15626" max="15626" width="11.69921875" style="728" customWidth="1"/>
    <col min="15627" max="15872" width="9" style="728"/>
    <col min="15873" max="15873" width="21.59765625" style="728" customWidth="1"/>
    <col min="15874" max="15874" width="18.69921875" style="728" customWidth="1"/>
    <col min="15875" max="15875" width="22" style="728" customWidth="1"/>
    <col min="15876" max="15876" width="19.19921875" style="728" customWidth="1"/>
    <col min="15877" max="15877" width="9" style="728"/>
    <col min="15878" max="15878" width="12" style="728" bestFit="1" customWidth="1"/>
    <col min="15879" max="15880" width="9" style="728"/>
    <col min="15881" max="15881" width="14.19921875" style="728" customWidth="1"/>
    <col min="15882" max="15882" width="11.69921875" style="728" customWidth="1"/>
    <col min="15883" max="16128" width="9" style="728"/>
    <col min="16129" max="16129" width="21.59765625" style="728" customWidth="1"/>
    <col min="16130" max="16130" width="18.69921875" style="728" customWidth="1"/>
    <col min="16131" max="16131" width="22" style="728" customWidth="1"/>
    <col min="16132" max="16132" width="19.19921875" style="728" customWidth="1"/>
    <col min="16133" max="16133" width="9" style="728"/>
    <col min="16134" max="16134" width="12" style="728" bestFit="1" customWidth="1"/>
    <col min="16135" max="16136" width="9" style="728"/>
    <col min="16137" max="16137" width="14.19921875" style="728" customWidth="1"/>
    <col min="16138" max="16138" width="11.69921875" style="728" customWidth="1"/>
    <col min="16139" max="16384" width="9" style="728"/>
  </cols>
  <sheetData>
    <row r="2" spans="1:8">
      <c r="A2" s="727" t="s">
        <v>1061</v>
      </c>
    </row>
    <row r="3" spans="1:8">
      <c r="A3" s="727" t="s">
        <v>1062</v>
      </c>
    </row>
    <row r="5" spans="1:8">
      <c r="F5" s="729" t="s">
        <v>1149</v>
      </c>
      <c r="G5" s="730"/>
      <c r="H5" s="729" t="s">
        <v>1063</v>
      </c>
    </row>
    <row r="6" spans="1:8">
      <c r="F6" s="729" t="s">
        <v>1064</v>
      </c>
      <c r="G6" s="730"/>
      <c r="H6" s="729" t="s">
        <v>1063</v>
      </c>
    </row>
    <row r="7" spans="1:8">
      <c r="F7" s="729"/>
      <c r="G7" s="729"/>
      <c r="H7" s="729"/>
    </row>
    <row r="8" spans="1:8">
      <c r="F8" s="729" t="s">
        <v>1065</v>
      </c>
      <c r="G8" s="731"/>
      <c r="H8" s="729" t="s">
        <v>1063</v>
      </c>
    </row>
    <row r="9" spans="1:8">
      <c r="F9" s="729" t="s">
        <v>1066</v>
      </c>
      <c r="G9" s="729"/>
      <c r="H9" s="729" t="s">
        <v>1063</v>
      </c>
    </row>
    <row r="14" spans="1:8">
      <c r="A14" s="1736" t="s">
        <v>1256</v>
      </c>
      <c r="B14" s="1736"/>
      <c r="C14" s="1736"/>
      <c r="D14" s="1736"/>
    </row>
    <row r="15" spans="1:8">
      <c r="A15" s="1736" t="s">
        <v>1067</v>
      </c>
      <c r="B15" s="1736"/>
      <c r="C15" s="1736"/>
      <c r="D15" s="1736"/>
    </row>
  </sheetData>
  <mergeCells count="2">
    <mergeCell ref="A14:D14"/>
    <mergeCell ref="A15:D15"/>
  </mergeCells>
  <pageMargins left="0.86614173228346458" right="0.31496062992125984" top="0.78740157480314965" bottom="0.59055118110236227" header="0.31496062992125984" footer="0.31496062992125984"/>
  <pageSetup paperSize="9" scale="93" firstPageNumber="15" orientation="portrait" r:id="rId1"/>
  <headerFooter>
    <oddFooter>&amp;C00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 tint="-0.14999847407452621"/>
  </sheetPr>
  <dimension ref="A1:R4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6" style="289" customWidth="1"/>
    <col min="2" max="2" width="7.19921875" style="289" customWidth="1"/>
    <col min="3" max="15" width="4.19921875" style="289" customWidth="1"/>
    <col min="16" max="16" width="5.09765625" style="289" customWidth="1"/>
    <col min="17" max="17" width="5" style="289" customWidth="1"/>
    <col min="18" max="18" width="9.796875" style="289" customWidth="1"/>
    <col min="19" max="16384" width="9" style="289"/>
  </cols>
  <sheetData>
    <row r="1" spans="1:18" s="209" customFormat="1" ht="23.4">
      <c r="A1" s="732" t="s">
        <v>760</v>
      </c>
    </row>
    <row r="2" spans="1:18" s="209" customFormat="1" ht="23.4">
      <c r="A2" s="1671" t="s">
        <v>1178</v>
      </c>
      <c r="B2" s="1671"/>
      <c r="C2" s="1671"/>
      <c r="D2" s="1671"/>
      <c r="E2" s="1671"/>
      <c r="F2" s="1671"/>
      <c r="G2" s="1671"/>
      <c r="H2" s="1671"/>
      <c r="I2" s="1671"/>
      <c r="J2" s="1671"/>
      <c r="K2" s="1671"/>
      <c r="L2" s="1671"/>
      <c r="M2" s="1671"/>
      <c r="N2" s="1671"/>
      <c r="O2" s="1671"/>
      <c r="P2" s="1671"/>
      <c r="Q2" s="1671"/>
      <c r="R2" s="1671"/>
    </row>
    <row r="3" spans="1:18" s="209" customFormat="1" ht="23.4">
      <c r="A3" s="1737" t="s">
        <v>99</v>
      </c>
      <c r="B3" s="1737"/>
      <c r="C3" s="1737"/>
      <c r="D3" s="1737"/>
      <c r="E3" s="1737"/>
      <c r="F3" s="1737"/>
      <c r="G3" s="1737"/>
      <c r="H3" s="1737"/>
      <c r="I3" s="1737"/>
      <c r="J3" s="1737"/>
      <c r="K3" s="1737"/>
      <c r="L3" s="1737"/>
      <c r="M3" s="1737"/>
      <c r="N3" s="1737"/>
      <c r="O3" s="1737"/>
      <c r="P3" s="1737"/>
      <c r="Q3" s="1737"/>
      <c r="R3" s="1737"/>
    </row>
    <row r="4" spans="1:18" s="209" customFormat="1" ht="23.4">
      <c r="A4" s="1737" t="s">
        <v>100</v>
      </c>
      <c r="B4" s="1737"/>
      <c r="C4" s="1737"/>
      <c r="D4" s="1737"/>
      <c r="E4" s="1737"/>
      <c r="F4" s="1737"/>
      <c r="G4" s="1737"/>
      <c r="H4" s="1737"/>
      <c r="I4" s="1737"/>
      <c r="J4" s="1737"/>
      <c r="K4" s="1737"/>
      <c r="L4" s="1737"/>
      <c r="M4" s="1737"/>
      <c r="N4" s="1737"/>
      <c r="O4" s="1737"/>
      <c r="P4" s="1737"/>
      <c r="Q4" s="1737"/>
      <c r="R4" s="1737"/>
    </row>
  </sheetData>
  <mergeCells count="3">
    <mergeCell ref="A2:R2"/>
    <mergeCell ref="A3:R3"/>
    <mergeCell ref="A4:R4"/>
  </mergeCells>
  <phoneticPr fontId="5" type="noConversion"/>
  <pageMargins left="0.59055118110236227" right="0.31496062992125984" top="0.78740157480314965" bottom="0.59055118110236227" header="0.31496062992125984" footer="0.31496062992125984"/>
  <pageSetup paperSize="9" firstPageNumber="37" orientation="portrait" useFirstPageNumber="1" r:id="rId1"/>
  <headerFooter>
    <oddFooter>หน้าที่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S20"/>
  <sheetViews>
    <sheetView showGridLines="0" view="pageBreakPreview" topLeftCell="A13" zoomScaleNormal="100" zoomScaleSheetLayoutView="100" workbookViewId="0">
      <selection activeCell="M12" sqref="M12"/>
    </sheetView>
  </sheetViews>
  <sheetFormatPr defaultColWidth="9" defaultRowHeight="15.6"/>
  <cols>
    <col min="1" max="1" width="11.3984375" style="736" customWidth="1"/>
    <col min="2" max="2" width="6.19921875" style="736" customWidth="1"/>
    <col min="3" max="17" width="4" style="736" customWidth="1"/>
    <col min="18" max="18" width="6.59765625" style="736" customWidth="1"/>
    <col min="19" max="19" width="4.5" style="736" customWidth="1"/>
    <col min="20" max="16384" width="9" style="736"/>
  </cols>
  <sheetData>
    <row r="1" spans="1:19" s="733" customFormat="1" ht="26.4">
      <c r="A1" s="733" t="s">
        <v>1068</v>
      </c>
    </row>
    <row r="2" spans="1:19" ht="21.75" customHeight="1">
      <c r="A2" s="734"/>
      <c r="B2" s="735" t="s">
        <v>91</v>
      </c>
      <c r="C2" s="735"/>
      <c r="D2" s="734"/>
      <c r="E2" s="734"/>
      <c r="F2" s="734"/>
      <c r="G2" s="734"/>
      <c r="H2" s="734"/>
      <c r="I2" s="734"/>
    </row>
    <row r="3" spans="1:19" ht="20.25" customHeight="1">
      <c r="A3" s="737" t="s">
        <v>107</v>
      </c>
      <c r="B3" s="737"/>
      <c r="C3" s="737"/>
      <c r="D3" s="737"/>
      <c r="E3" s="737"/>
      <c r="F3" s="737"/>
      <c r="G3" s="737"/>
      <c r="H3" s="737"/>
      <c r="I3" s="737"/>
    </row>
    <row r="4" spans="1:19" ht="24" customHeight="1">
      <c r="A4" s="735" t="s">
        <v>108</v>
      </c>
      <c r="B4" s="73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35"/>
      <c r="O4" s="735"/>
      <c r="P4" s="735"/>
      <c r="Q4" s="735"/>
      <c r="R4" s="735"/>
      <c r="S4" s="735"/>
    </row>
    <row r="5" spans="1:19" ht="32.25" customHeight="1">
      <c r="A5" s="1738" t="s">
        <v>75</v>
      </c>
      <c r="B5" s="1738"/>
      <c r="C5" s="1738"/>
      <c r="D5" s="1738"/>
      <c r="E5" s="1738"/>
      <c r="F5" s="1738"/>
      <c r="G5" s="1738"/>
      <c r="H5" s="1738"/>
      <c r="I5" s="1738"/>
      <c r="J5" s="1738"/>
      <c r="K5" s="1738"/>
      <c r="L5" s="1738"/>
      <c r="M5" s="1738"/>
      <c r="N5" s="1738"/>
      <c r="O5" s="1738"/>
      <c r="P5" s="1738"/>
      <c r="Q5" s="1738"/>
      <c r="R5" s="1738"/>
      <c r="S5" s="1738"/>
    </row>
    <row r="6" spans="1:19" ht="9.75" customHeight="1">
      <c r="A6" s="210"/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38"/>
      <c r="O6" s="738"/>
      <c r="P6" s="738"/>
      <c r="Q6" s="738"/>
      <c r="R6" s="738"/>
      <c r="S6" s="738"/>
    </row>
    <row r="7" spans="1:19" s="502" customFormat="1" ht="33.75" customHeight="1">
      <c r="A7" s="739" t="s">
        <v>1183</v>
      </c>
      <c r="B7" s="739"/>
      <c r="C7" s="739"/>
      <c r="D7" s="739"/>
      <c r="E7" s="739"/>
      <c r="F7" s="739"/>
      <c r="G7" s="739"/>
      <c r="H7" s="740"/>
      <c r="I7" s="741" t="s">
        <v>1350</v>
      </c>
      <c r="J7" s="739"/>
      <c r="K7" s="739"/>
      <c r="L7" s="739"/>
      <c r="M7" s="739"/>
      <c r="N7" s="739"/>
      <c r="O7" s="739"/>
      <c r="P7" s="739"/>
      <c r="Q7" s="739"/>
      <c r="R7" s="739"/>
    </row>
    <row r="8" spans="1:19" ht="14.25" customHeight="1">
      <c r="A8" s="742"/>
      <c r="B8" s="738"/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738"/>
      <c r="N8" s="738"/>
      <c r="O8" s="738"/>
      <c r="P8" s="738"/>
      <c r="Q8" s="738"/>
      <c r="R8" s="738"/>
      <c r="S8" s="738"/>
    </row>
    <row r="9" spans="1:19" ht="24" customHeight="1">
      <c r="A9" s="1728" t="s">
        <v>76</v>
      </c>
      <c r="B9" s="1728" t="s">
        <v>77</v>
      </c>
      <c r="C9" s="1728" t="s">
        <v>78</v>
      </c>
      <c r="D9" s="1728"/>
      <c r="E9" s="1728"/>
      <c r="F9" s="1728"/>
      <c r="G9" s="1728"/>
      <c r="H9" s="1728" t="s">
        <v>79</v>
      </c>
      <c r="I9" s="1728"/>
      <c r="J9" s="1728"/>
      <c r="K9" s="1728"/>
      <c r="L9" s="1728"/>
      <c r="M9" s="1739" t="s">
        <v>80</v>
      </c>
      <c r="N9" s="1740"/>
      <c r="O9" s="1740"/>
      <c r="P9" s="1740"/>
      <c r="Q9" s="1741"/>
      <c r="R9" s="1745" t="s">
        <v>81</v>
      </c>
      <c r="S9" s="1745" t="s">
        <v>82</v>
      </c>
    </row>
    <row r="10" spans="1:19" ht="26.25" customHeight="1">
      <c r="A10" s="1728"/>
      <c r="B10" s="1728"/>
      <c r="C10" s="1728"/>
      <c r="D10" s="1728"/>
      <c r="E10" s="1728"/>
      <c r="F10" s="1728"/>
      <c r="G10" s="1728"/>
      <c r="H10" s="1728"/>
      <c r="I10" s="1728"/>
      <c r="J10" s="1728"/>
      <c r="K10" s="1728"/>
      <c r="L10" s="1728"/>
      <c r="M10" s="1742"/>
      <c r="N10" s="1743"/>
      <c r="O10" s="1743"/>
      <c r="P10" s="1743"/>
      <c r="Q10" s="1744"/>
      <c r="R10" s="1745"/>
      <c r="S10" s="1745"/>
    </row>
    <row r="11" spans="1:19" ht="104.25" customHeight="1">
      <c r="A11" s="1728"/>
      <c r="B11" s="1728"/>
      <c r="C11" s="743" t="s">
        <v>83</v>
      </c>
      <c r="D11" s="743" t="s">
        <v>84</v>
      </c>
      <c r="E11" s="743" t="s">
        <v>85</v>
      </c>
      <c r="F11" s="743" t="s">
        <v>86</v>
      </c>
      <c r="G11" s="743" t="s">
        <v>87</v>
      </c>
      <c r="H11" s="743" t="s">
        <v>83</v>
      </c>
      <c r="I11" s="743" t="s">
        <v>84</v>
      </c>
      <c r="J11" s="743" t="s">
        <v>85</v>
      </c>
      <c r="K11" s="743" t="s">
        <v>86</v>
      </c>
      <c r="L11" s="743" t="s">
        <v>87</v>
      </c>
      <c r="M11" s="743" t="s">
        <v>83</v>
      </c>
      <c r="N11" s="743" t="s">
        <v>84</v>
      </c>
      <c r="O11" s="743" t="s">
        <v>85</v>
      </c>
      <c r="P11" s="743" t="s">
        <v>86</v>
      </c>
      <c r="Q11" s="743" t="s">
        <v>87</v>
      </c>
      <c r="R11" s="1745"/>
      <c r="S11" s="1745"/>
    </row>
    <row r="12" spans="1:19" ht="29.25" customHeight="1">
      <c r="A12" s="744" t="s">
        <v>240</v>
      </c>
      <c r="B12" s="745" t="s">
        <v>387</v>
      </c>
      <c r="C12" s="745"/>
      <c r="D12" s="745"/>
      <c r="E12" s="745"/>
      <c r="F12" s="745"/>
      <c r="G12" s="745">
        <v>1</v>
      </c>
      <c r="H12" s="745"/>
      <c r="I12" s="745"/>
      <c r="J12" s="745"/>
      <c r="K12" s="745"/>
      <c r="L12" s="745">
        <v>1</v>
      </c>
      <c r="M12" s="745"/>
      <c r="N12" s="745"/>
      <c r="O12" s="746"/>
      <c r="P12" s="746">
        <v>1</v>
      </c>
      <c r="Q12" s="746"/>
      <c r="R12" s="747">
        <f>5*5*4</f>
        <v>100</v>
      </c>
      <c r="S12" s="747">
        <v>1</v>
      </c>
    </row>
    <row r="13" spans="1:19" ht="29.25" customHeight="1">
      <c r="A13" s="744" t="s">
        <v>241</v>
      </c>
      <c r="B13" s="745" t="s">
        <v>387</v>
      </c>
      <c r="C13" s="745"/>
      <c r="D13" s="745"/>
      <c r="E13" s="745"/>
      <c r="F13" s="745">
        <v>1</v>
      </c>
      <c r="G13" s="745"/>
      <c r="H13" s="745"/>
      <c r="I13" s="745"/>
      <c r="J13" s="745"/>
      <c r="K13" s="745">
        <v>1</v>
      </c>
      <c r="L13" s="745"/>
      <c r="M13" s="745"/>
      <c r="N13" s="746"/>
      <c r="O13" s="746">
        <v>1</v>
      </c>
      <c r="P13" s="746"/>
      <c r="Q13" s="746"/>
      <c r="R13" s="747">
        <f>4*4*3</f>
        <v>48</v>
      </c>
      <c r="S13" s="747">
        <v>2</v>
      </c>
    </row>
    <row r="14" spans="1:19" ht="29.25" customHeight="1">
      <c r="A14" s="744" t="s">
        <v>242</v>
      </c>
      <c r="B14" s="745" t="s">
        <v>387</v>
      </c>
      <c r="C14" s="745"/>
      <c r="D14" s="745"/>
      <c r="E14" s="745">
        <v>1</v>
      </c>
      <c r="F14" s="745"/>
      <c r="G14" s="745"/>
      <c r="H14" s="745"/>
      <c r="I14" s="745"/>
      <c r="J14" s="745">
        <v>1</v>
      </c>
      <c r="K14" s="745"/>
      <c r="L14" s="745"/>
      <c r="M14" s="745"/>
      <c r="N14" s="745"/>
      <c r="O14" s="746">
        <v>1</v>
      </c>
      <c r="P14" s="746"/>
      <c r="Q14" s="746"/>
      <c r="R14" s="747">
        <f>3*3*3</f>
        <v>27</v>
      </c>
      <c r="S14" s="747">
        <v>3</v>
      </c>
    </row>
    <row r="15" spans="1:19" ht="29.25" customHeight="1">
      <c r="A15" s="748" t="s">
        <v>934</v>
      </c>
      <c r="B15" s="745" t="s">
        <v>387</v>
      </c>
      <c r="C15" s="749"/>
      <c r="D15" s="749">
        <v>1</v>
      </c>
      <c r="E15" s="749"/>
      <c r="F15" s="749"/>
      <c r="G15" s="749"/>
      <c r="H15" s="749"/>
      <c r="I15" s="749">
        <v>1</v>
      </c>
      <c r="J15" s="749"/>
      <c r="K15" s="749"/>
      <c r="L15" s="749"/>
      <c r="M15" s="749"/>
      <c r="N15" s="749">
        <v>1</v>
      </c>
      <c r="O15" s="749"/>
      <c r="P15" s="749"/>
      <c r="Q15" s="749"/>
      <c r="R15" s="747">
        <f>2*2*2</f>
        <v>8</v>
      </c>
      <c r="S15" s="750">
        <v>4</v>
      </c>
    </row>
    <row r="16" spans="1:19" ht="29.25" customHeight="1">
      <c r="A16" s="751"/>
      <c r="B16" s="752"/>
      <c r="C16" s="751"/>
      <c r="D16" s="751"/>
      <c r="E16" s="751"/>
      <c r="F16" s="751"/>
      <c r="G16" s="751"/>
      <c r="H16" s="751"/>
      <c r="I16" s="751"/>
      <c r="J16" s="751"/>
      <c r="K16" s="751"/>
      <c r="L16" s="751"/>
      <c r="M16" s="751"/>
      <c r="N16" s="751"/>
      <c r="O16" s="751"/>
      <c r="P16" s="751"/>
      <c r="Q16" s="751"/>
      <c r="R16" s="751"/>
      <c r="S16" s="751"/>
    </row>
    <row r="17" spans="1:19" ht="29.25" customHeight="1">
      <c r="A17" s="752"/>
      <c r="B17" s="752"/>
      <c r="C17" s="751"/>
      <c r="D17" s="751"/>
      <c r="E17" s="751"/>
      <c r="F17" s="751"/>
      <c r="G17" s="751"/>
      <c r="H17" s="751"/>
      <c r="I17" s="751"/>
      <c r="J17" s="751"/>
      <c r="K17" s="751"/>
      <c r="L17" s="751"/>
      <c r="M17" s="751"/>
      <c r="N17" s="751"/>
      <c r="O17" s="751"/>
      <c r="P17" s="751"/>
      <c r="Q17" s="751"/>
      <c r="R17" s="753"/>
      <c r="S17" s="751"/>
    </row>
    <row r="18" spans="1:19" ht="29.25" customHeight="1">
      <c r="A18" s="754" t="s">
        <v>1257</v>
      </c>
      <c r="B18" s="755" t="s">
        <v>88</v>
      </c>
      <c r="C18" s="756"/>
      <c r="D18" s="756"/>
      <c r="E18" s="756"/>
      <c r="F18" s="756"/>
      <c r="G18" s="756"/>
      <c r="H18" s="756"/>
      <c r="I18" s="756"/>
    </row>
    <row r="19" spans="1:19" ht="21.75" customHeight="1">
      <c r="A19" s="757" t="s">
        <v>89</v>
      </c>
      <c r="B19" s="757" t="s">
        <v>90</v>
      </c>
      <c r="C19" s="758"/>
      <c r="D19" s="758"/>
      <c r="E19" s="758"/>
      <c r="F19" s="758"/>
      <c r="G19" s="758"/>
      <c r="H19" s="758"/>
      <c r="I19" s="758"/>
    </row>
    <row r="20" spans="1:19" s="723" customFormat="1" ht="21.75" customHeight="1">
      <c r="A20" s="759" t="s">
        <v>89</v>
      </c>
      <c r="B20" s="759" t="s">
        <v>92</v>
      </c>
      <c r="C20" s="760"/>
      <c r="D20" s="760"/>
      <c r="E20" s="760"/>
      <c r="F20" s="760"/>
      <c r="G20" s="760"/>
      <c r="H20" s="760"/>
      <c r="I20" s="760"/>
    </row>
  </sheetData>
  <mergeCells count="8">
    <mergeCell ref="A5:S5"/>
    <mergeCell ref="A9:A11"/>
    <mergeCell ref="B9:B11"/>
    <mergeCell ref="C9:G10"/>
    <mergeCell ref="H9:L10"/>
    <mergeCell ref="M9:Q10"/>
    <mergeCell ref="R9:R11"/>
    <mergeCell ref="S9:S11"/>
  </mergeCells>
  <pageMargins left="0.51181102362204722" right="0" top="0.74803149606299213" bottom="0.74803149606299213" header="0.31496062992125984" footer="0.31496062992125984"/>
  <pageSetup paperSize="9" firstPageNumber="38" orientation="portrait" useFirstPageNumber="1" r:id="rId1"/>
  <headerFooter>
    <oddFooter>หน้าที่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AE190"/>
  <sheetViews>
    <sheetView showGridLines="0" view="pageBreakPreview" zoomScaleNormal="100" zoomScaleSheetLayoutView="100" workbookViewId="0">
      <pane ySplit="2532" activePane="bottomLeft"/>
      <selection activeCell="M12" sqref="M12"/>
      <selection pane="bottomLeft" activeCell="M12" sqref="M12"/>
    </sheetView>
  </sheetViews>
  <sheetFormatPr defaultColWidth="9" defaultRowHeight="20.399999999999999"/>
  <cols>
    <col min="1" max="1" width="12.69921875" style="69" customWidth="1"/>
    <col min="2" max="2" width="14.19921875" style="69" customWidth="1"/>
    <col min="3" max="3" width="7.3984375" style="69" customWidth="1"/>
    <col min="4" max="4" width="6.3984375" style="69" customWidth="1"/>
    <col min="5" max="5" width="6.69921875" style="69" customWidth="1"/>
    <col min="6" max="6" width="9.19921875" style="69" customWidth="1"/>
    <col min="7" max="7" width="7.5" style="69" customWidth="1"/>
    <col min="8" max="8" width="14.09765625" style="69" customWidth="1"/>
    <col min="9" max="9" width="10" style="69" customWidth="1"/>
    <col min="10" max="10" width="7.3984375" style="70" customWidth="1"/>
    <col min="11" max="11" width="6.59765625" style="69" customWidth="1"/>
    <col min="12" max="12" width="7.09765625" style="71" customWidth="1"/>
    <col min="13" max="13" width="6.59765625" style="69" customWidth="1"/>
    <col min="14" max="14" width="12.59765625" style="72" customWidth="1"/>
    <col min="15" max="15" width="10.69921875" style="69" customWidth="1"/>
    <col min="16" max="16" width="9" style="69" customWidth="1"/>
    <col min="17" max="17" width="9" style="73" customWidth="1"/>
    <col min="18" max="18" width="9.69921875" style="74" customWidth="1"/>
    <col min="19" max="19" width="12" style="75" customWidth="1"/>
    <col min="20" max="20" width="10.19921875" style="75" customWidth="1"/>
    <col min="21" max="21" width="11.3984375" style="69" customWidth="1"/>
    <col min="22" max="22" width="5.8984375" style="69" customWidth="1"/>
    <col min="23" max="23" width="6.09765625" style="69" customWidth="1"/>
    <col min="24" max="24" width="9.09765625" style="69" bestFit="1" customWidth="1"/>
    <col min="25" max="25" width="11.296875" style="69" customWidth="1"/>
    <col min="26" max="28" width="9" style="69" customWidth="1"/>
    <col min="29" max="29" width="11" style="69" customWidth="1"/>
    <col min="30" max="33" width="9" style="69" customWidth="1"/>
    <col min="34" max="16384" width="9" style="69"/>
  </cols>
  <sheetData>
    <row r="1" spans="1:31" s="60" customFormat="1" ht="23.4">
      <c r="A1" s="1746" t="s">
        <v>1412</v>
      </c>
      <c r="B1" s="1746"/>
      <c r="C1" s="1746"/>
      <c r="D1" s="1746"/>
      <c r="E1" s="1746"/>
      <c r="F1" s="1746"/>
      <c r="G1" s="1746"/>
      <c r="H1" s="1746"/>
      <c r="I1" s="1746"/>
      <c r="J1" s="1746"/>
      <c r="K1" s="1746"/>
      <c r="L1" s="1746"/>
      <c r="M1" s="1746"/>
      <c r="N1" s="1746"/>
      <c r="O1" s="1746"/>
      <c r="Q1" s="61"/>
      <c r="R1" s="62"/>
      <c r="S1" s="63"/>
      <c r="T1" s="63"/>
      <c r="U1" s="64" t="s">
        <v>240</v>
      </c>
      <c r="V1" s="65"/>
      <c r="W1" s="66"/>
      <c r="Y1" s="67" t="s">
        <v>384</v>
      </c>
      <c r="Z1" s="67" t="s">
        <v>422</v>
      </c>
      <c r="AA1" s="67" t="s">
        <v>423</v>
      </c>
      <c r="AE1" s="68"/>
    </row>
    <row r="2" spans="1:31" ht="12.75" customHeight="1">
      <c r="U2" s="76" t="s">
        <v>421</v>
      </c>
      <c r="V2" s="77"/>
      <c r="W2" s="78"/>
      <c r="Y2" s="79" t="s">
        <v>421</v>
      </c>
      <c r="Z2" s="79" t="s">
        <v>421</v>
      </c>
      <c r="AA2" s="79" t="s">
        <v>421</v>
      </c>
      <c r="AE2" s="80"/>
    </row>
    <row r="3" spans="1:31" ht="21" customHeight="1">
      <c r="A3" s="1747" t="s">
        <v>672</v>
      </c>
      <c r="B3" s="1747" t="s">
        <v>689</v>
      </c>
      <c r="C3" s="81" t="s">
        <v>391</v>
      </c>
      <c r="D3" s="81"/>
      <c r="E3" s="1747" t="s">
        <v>673</v>
      </c>
      <c r="F3" s="1748" t="s">
        <v>46</v>
      </c>
      <c r="G3" s="1747" t="s">
        <v>688</v>
      </c>
      <c r="H3" s="1751" t="s">
        <v>47</v>
      </c>
      <c r="I3" s="1755" t="s">
        <v>49</v>
      </c>
      <c r="J3" s="82" t="s">
        <v>17</v>
      </c>
      <c r="K3" s="82"/>
      <c r="L3" s="83"/>
      <c r="M3" s="82"/>
      <c r="N3" s="1761" t="s">
        <v>1069</v>
      </c>
      <c r="O3" s="1747" t="s">
        <v>375</v>
      </c>
      <c r="Q3" s="84"/>
      <c r="R3" s="85"/>
      <c r="S3" s="86"/>
      <c r="T3" s="86"/>
      <c r="U3" s="87" t="s">
        <v>416</v>
      </c>
      <c r="V3" s="88">
        <v>1.44</v>
      </c>
      <c r="W3" s="89" t="s">
        <v>419</v>
      </c>
      <c r="Y3" s="90" t="s">
        <v>420</v>
      </c>
      <c r="Z3" s="90" t="s">
        <v>420</v>
      </c>
      <c r="AA3" s="90" t="s">
        <v>420</v>
      </c>
      <c r="AC3" s="69" t="s">
        <v>1398</v>
      </c>
      <c r="AE3" s="80"/>
    </row>
    <row r="4" spans="1:31" ht="23.4">
      <c r="A4" s="1747"/>
      <c r="B4" s="1747"/>
      <c r="C4" s="1747" t="s">
        <v>326</v>
      </c>
      <c r="D4" s="1747" t="s">
        <v>378</v>
      </c>
      <c r="E4" s="1747"/>
      <c r="F4" s="1749"/>
      <c r="G4" s="1747"/>
      <c r="H4" s="1752"/>
      <c r="I4" s="1756"/>
      <c r="J4" s="1758" t="s">
        <v>111</v>
      </c>
      <c r="K4" s="1754" t="s">
        <v>378</v>
      </c>
      <c r="L4" s="1760" t="s">
        <v>62</v>
      </c>
      <c r="M4" s="1754" t="s">
        <v>378</v>
      </c>
      <c r="N4" s="1762"/>
      <c r="O4" s="1747"/>
      <c r="Q4" s="91" t="s">
        <v>427</v>
      </c>
      <c r="R4" s="92">
        <f>SUM(E6:E129)</f>
        <v>3054</v>
      </c>
      <c r="S4" s="92"/>
      <c r="T4" s="93"/>
      <c r="U4" s="87" t="s">
        <v>417</v>
      </c>
      <c r="V4" s="88">
        <v>1.4</v>
      </c>
      <c r="W4" s="89" t="s">
        <v>419</v>
      </c>
      <c r="Y4" s="94">
        <v>15</v>
      </c>
      <c r="Z4" s="94">
        <v>55</v>
      </c>
      <c r="AA4" s="94">
        <v>25</v>
      </c>
      <c r="AC4" s="133">
        <f>'4.2.1 SEC(พื้นที่)_65'!C21</f>
        <v>8677498.9800000004</v>
      </c>
    </row>
    <row r="5" spans="1:31" ht="32.4" customHeight="1">
      <c r="A5" s="1747"/>
      <c r="B5" s="1747"/>
      <c r="C5" s="1747"/>
      <c r="D5" s="1747"/>
      <c r="E5" s="1747"/>
      <c r="F5" s="1750"/>
      <c r="G5" s="1747"/>
      <c r="H5" s="1753"/>
      <c r="I5" s="1757"/>
      <c r="J5" s="1759"/>
      <c r="K5" s="1754"/>
      <c r="L5" s="1760"/>
      <c r="M5" s="1754"/>
      <c r="N5" s="1763"/>
      <c r="O5" s="1747"/>
      <c r="Q5" s="95" t="s">
        <v>820</v>
      </c>
      <c r="R5" s="96" t="s">
        <v>819</v>
      </c>
      <c r="S5" s="97" t="s">
        <v>375</v>
      </c>
      <c r="T5" s="98"/>
      <c r="U5" s="99" t="s">
        <v>418</v>
      </c>
      <c r="V5" s="100">
        <v>1.61</v>
      </c>
      <c r="W5" s="101" t="s">
        <v>419</v>
      </c>
      <c r="Y5" s="102"/>
      <c r="Z5" s="103"/>
      <c r="AA5" s="104"/>
      <c r="AC5" s="69" t="s">
        <v>1397</v>
      </c>
    </row>
    <row r="6" spans="1:31">
      <c r="A6" s="105" t="s">
        <v>245</v>
      </c>
      <c r="B6" s="105" t="s">
        <v>416</v>
      </c>
      <c r="C6" s="106">
        <v>320</v>
      </c>
      <c r="D6" s="105" t="s">
        <v>941</v>
      </c>
      <c r="E6" s="1486">
        <v>2</v>
      </c>
      <c r="F6" s="1487">
        <v>10</v>
      </c>
      <c r="G6" s="109">
        <v>1000</v>
      </c>
      <c r="H6" s="110">
        <f>(Q6)*E6*G6*40/100</f>
        <v>254520</v>
      </c>
      <c r="I6" s="111">
        <f>H6/' ข้อมูลการใช้ไฟฟ้า '!$F$20*100</f>
        <v>2.9331031969766936</v>
      </c>
      <c r="J6" s="112">
        <v>1.44</v>
      </c>
      <c r="K6" s="113" t="s">
        <v>247</v>
      </c>
      <c r="L6" s="114">
        <f>Q6/R6</f>
        <v>0.99421874999999993</v>
      </c>
      <c r="M6" s="113" t="s">
        <v>247</v>
      </c>
      <c r="N6" s="115"/>
      <c r="O6" s="116"/>
      <c r="Q6" s="117">
        <v>318.14999999999998</v>
      </c>
      <c r="R6" s="118">
        <f>C6</f>
        <v>320</v>
      </c>
      <c r="S6" s="119">
        <f>C6*12000</f>
        <v>3840000</v>
      </c>
      <c r="T6" s="120"/>
      <c r="AC6" s="69">
        <f>ROUND((H6/$AC$4)*100,2)</f>
        <v>2.93</v>
      </c>
    </row>
    <row r="7" spans="1:31">
      <c r="A7" s="105" t="s">
        <v>245</v>
      </c>
      <c r="B7" s="105" t="s">
        <v>159</v>
      </c>
      <c r="C7" s="121">
        <v>842000</v>
      </c>
      <c r="D7" s="105" t="s">
        <v>246</v>
      </c>
      <c r="E7" s="1486">
        <v>8</v>
      </c>
      <c r="F7" s="1487">
        <v>10</v>
      </c>
      <c r="G7" s="109">
        <v>1000</v>
      </c>
      <c r="H7" s="110">
        <f>(C7/12000)*E7*G7*40/100</f>
        <v>224533.33333333337</v>
      </c>
      <c r="I7" s="111">
        <f>H7/' ข้อมูลการใช้ไฟฟ้า '!$F$20*100</f>
        <v>2.587535116406702</v>
      </c>
      <c r="J7" s="122">
        <v>1.4</v>
      </c>
      <c r="K7" s="113" t="s">
        <v>247</v>
      </c>
      <c r="L7" s="114">
        <f>Q7/R7</f>
        <v>0.9309263657957243</v>
      </c>
      <c r="M7" s="113" t="s">
        <v>247</v>
      </c>
      <c r="N7" s="115"/>
      <c r="O7" s="123"/>
      <c r="Q7" s="117">
        <v>65.319999999999993</v>
      </c>
      <c r="R7" s="124">
        <f>C7/12000</f>
        <v>70.166666666666671</v>
      </c>
      <c r="S7" s="119">
        <f t="shared" ref="S7:S77" si="0">C7*E7</f>
        <v>6736000</v>
      </c>
      <c r="T7" s="120"/>
      <c r="U7" s="125" t="s">
        <v>192</v>
      </c>
      <c r="V7" s="126"/>
      <c r="W7" s="127"/>
      <c r="AC7" s="69">
        <f>ROUND((H7/$AC$4)*100,2)</f>
        <v>2.59</v>
      </c>
    </row>
    <row r="8" spans="1:31">
      <c r="A8" s="105" t="s">
        <v>245</v>
      </c>
      <c r="B8" s="105" t="s">
        <v>426</v>
      </c>
      <c r="C8" s="106">
        <v>7.5</v>
      </c>
      <c r="D8" s="105" t="s">
        <v>203</v>
      </c>
      <c r="E8" s="1486">
        <v>2</v>
      </c>
      <c r="F8" s="1487">
        <v>10</v>
      </c>
      <c r="G8" s="109">
        <v>1000</v>
      </c>
      <c r="H8" s="110">
        <f>C8*E8*G8*40/100</f>
        <v>6000</v>
      </c>
      <c r="I8" s="111">
        <f>H8/' ข้อมูลการใช้ไฟฟ้า '!$F$20*100</f>
        <v>6.9144346934858408E-2</v>
      </c>
      <c r="J8" s="112">
        <v>0.03</v>
      </c>
      <c r="K8" s="113" t="s">
        <v>203</v>
      </c>
      <c r="L8" s="114">
        <f>J8</f>
        <v>0.03</v>
      </c>
      <c r="M8" s="113" t="s">
        <v>203</v>
      </c>
      <c r="N8" s="115"/>
      <c r="O8" s="123"/>
      <c r="Q8" s="95">
        <v>6.96</v>
      </c>
      <c r="R8" s="124"/>
      <c r="S8" s="119"/>
      <c r="T8" s="120"/>
      <c r="U8" s="128" t="s">
        <v>193</v>
      </c>
      <c r="V8" s="92">
        <f>SUM(E19:E129)</f>
        <v>3003</v>
      </c>
      <c r="W8" s="128" t="s">
        <v>132</v>
      </c>
      <c r="Z8" s="133"/>
      <c r="AC8" s="69">
        <f>ROUND((H8/$AC$4)*100,2)</f>
        <v>7.0000000000000007E-2</v>
      </c>
    </row>
    <row r="9" spans="1:31">
      <c r="A9" s="105" t="s">
        <v>245</v>
      </c>
      <c r="B9" s="105" t="s">
        <v>240</v>
      </c>
      <c r="C9" s="121">
        <v>480000</v>
      </c>
      <c r="D9" s="105" t="s">
        <v>246</v>
      </c>
      <c r="E9" s="1486">
        <v>1</v>
      </c>
      <c r="F9" s="1487">
        <v>8</v>
      </c>
      <c r="G9" s="109">
        <v>1500</v>
      </c>
      <c r="H9" s="110">
        <f t="shared" ref="H9" si="1">(C9/12000)*E9*G9*45/100</f>
        <v>27000</v>
      </c>
      <c r="I9" s="111">
        <f>H9/' ข้อมูลการใช้ไฟฟ้า '!$F$20*100</f>
        <v>0.31114956120686288</v>
      </c>
      <c r="J9" s="122">
        <v>1.4</v>
      </c>
      <c r="K9" s="113" t="s">
        <v>247</v>
      </c>
      <c r="L9" s="114">
        <f>Q9/R9</f>
        <v>0.11874999999999999</v>
      </c>
      <c r="M9" s="113" t="s">
        <v>247</v>
      </c>
      <c r="N9" s="115"/>
      <c r="O9" s="123"/>
      <c r="P9" s="1530">
        <f>C9/12000</f>
        <v>40</v>
      </c>
      <c r="Q9" s="95">
        <v>4.75</v>
      </c>
      <c r="R9" s="124">
        <f t="shared" ref="R9" si="2">C9/12000</f>
        <v>40</v>
      </c>
      <c r="S9" s="119">
        <f t="shared" si="0"/>
        <v>480000</v>
      </c>
      <c r="T9" s="120"/>
      <c r="U9" s="85"/>
      <c r="V9" s="148"/>
      <c r="W9" s="85"/>
      <c r="AC9" s="69">
        <f t="shared" ref="AC9:AC72" si="3">ROUND((H9/$AC$4)*100,2)</f>
        <v>0.31</v>
      </c>
    </row>
    <row r="10" spans="1:31" ht="23.4">
      <c r="A10" s="105" t="s">
        <v>245</v>
      </c>
      <c r="B10" s="105" t="s">
        <v>240</v>
      </c>
      <c r="C10" s="121">
        <v>300000</v>
      </c>
      <c r="D10" s="105" t="s">
        <v>246</v>
      </c>
      <c r="E10" s="1486">
        <v>3</v>
      </c>
      <c r="F10" s="1488" t="s">
        <v>1215</v>
      </c>
      <c r="G10" s="109">
        <v>1500</v>
      </c>
      <c r="H10" s="110">
        <f t="shared" ref="H10:H72" si="4">(C10/12000)*E10*G10*45/100</f>
        <v>50625</v>
      </c>
      <c r="I10" s="111">
        <f>H10/' ข้อมูลการใช้ไฟฟ้า '!$F$20*100</f>
        <v>0.58340542726286782</v>
      </c>
      <c r="J10" s="122">
        <v>1.61</v>
      </c>
      <c r="K10" s="113" t="s">
        <v>247</v>
      </c>
      <c r="L10" s="114">
        <f t="shared" ref="L10:L127" si="5">Q10/R10</f>
        <v>1.25</v>
      </c>
      <c r="M10" s="113" t="s">
        <v>247</v>
      </c>
      <c r="N10" s="115"/>
      <c r="O10" s="123"/>
      <c r="P10" s="1530">
        <f t="shared" ref="P10:P73" si="6">C10/12000</f>
        <v>25</v>
      </c>
      <c r="Q10" s="95">
        <v>31.25</v>
      </c>
      <c r="R10" s="124">
        <f t="shared" ref="R10:R91" si="7">C10/12000</f>
        <v>25</v>
      </c>
      <c r="S10" s="119">
        <f t="shared" si="0"/>
        <v>900000</v>
      </c>
      <c r="T10" s="120"/>
      <c r="U10" s="1764" t="s">
        <v>380</v>
      </c>
      <c r="V10" s="1765"/>
      <c r="W10" s="1766"/>
      <c r="X10" s="1506" t="s">
        <v>382</v>
      </c>
      <c r="Y10" s="1507"/>
      <c r="Z10" s="1506" t="s">
        <v>383</v>
      </c>
      <c r="AA10" s="1508"/>
      <c r="AC10" s="69">
        <f t="shared" si="3"/>
        <v>0.57999999999999996</v>
      </c>
    </row>
    <row r="11" spans="1:31" ht="23.4">
      <c r="A11" s="105" t="s">
        <v>245</v>
      </c>
      <c r="B11" s="105" t="s">
        <v>240</v>
      </c>
      <c r="C11" s="121">
        <v>240000</v>
      </c>
      <c r="D11" s="105" t="s">
        <v>246</v>
      </c>
      <c r="E11" s="1486">
        <v>2</v>
      </c>
      <c r="F11" s="1487">
        <v>15</v>
      </c>
      <c r="G11" s="109">
        <v>1500</v>
      </c>
      <c r="H11" s="110">
        <f t="shared" si="4"/>
        <v>27000</v>
      </c>
      <c r="I11" s="111">
        <f>H11/' ข้อมูลการใช้ไฟฟ้า '!$F$20*100</f>
        <v>0.31114956120686288</v>
      </c>
      <c r="J11" s="122">
        <v>1.4</v>
      </c>
      <c r="K11" s="113" t="s">
        <v>247</v>
      </c>
      <c r="L11" s="114">
        <f t="shared" si="5"/>
        <v>1.226</v>
      </c>
      <c r="M11" s="113" t="s">
        <v>247</v>
      </c>
      <c r="N11" s="115"/>
      <c r="O11" s="123"/>
      <c r="P11" s="1530">
        <f t="shared" si="6"/>
        <v>20</v>
      </c>
      <c r="Q11" s="95">
        <v>24.52</v>
      </c>
      <c r="R11" s="124">
        <f t="shared" si="7"/>
        <v>20</v>
      </c>
      <c r="S11" s="119">
        <f t="shared" si="0"/>
        <v>480000</v>
      </c>
      <c r="T11" s="120"/>
      <c r="U11" s="1767"/>
      <c r="V11" s="1768"/>
      <c r="W11" s="1769"/>
      <c r="X11" s="217">
        <v>2565</v>
      </c>
      <c r="Y11" s="1509">
        <v>2566</v>
      </c>
      <c r="Z11" s="217">
        <v>2565</v>
      </c>
      <c r="AA11" s="1509">
        <v>2566</v>
      </c>
      <c r="AC11" s="69">
        <f t="shared" si="3"/>
        <v>0.31</v>
      </c>
    </row>
    <row r="12" spans="1:31" ht="23.4">
      <c r="A12" s="105" t="s">
        <v>245</v>
      </c>
      <c r="B12" s="105" t="s">
        <v>240</v>
      </c>
      <c r="C12" s="121">
        <v>175000</v>
      </c>
      <c r="D12" s="105" t="s">
        <v>246</v>
      </c>
      <c r="E12" s="1486">
        <v>1</v>
      </c>
      <c r="F12" s="1488">
        <v>10</v>
      </c>
      <c r="G12" s="109">
        <v>1500</v>
      </c>
      <c r="H12" s="110">
        <f t="shared" si="4"/>
        <v>9843.75</v>
      </c>
      <c r="I12" s="111">
        <f>H12/' ข้อมูลการใช้ไฟฟ้า '!$F$20*100</f>
        <v>0.11343994419000208</v>
      </c>
      <c r="J12" s="122">
        <v>1.4</v>
      </c>
      <c r="K12" s="113" t="s">
        <v>247</v>
      </c>
      <c r="L12" s="114">
        <f t="shared" si="5"/>
        <v>1.2150857142857141</v>
      </c>
      <c r="M12" s="113" t="s">
        <v>247</v>
      </c>
      <c r="N12" s="115"/>
      <c r="O12" s="123"/>
      <c r="P12" s="1530">
        <f t="shared" si="6"/>
        <v>14.583333333333334</v>
      </c>
      <c r="Q12" s="95">
        <v>17.72</v>
      </c>
      <c r="R12" s="124">
        <f t="shared" si="7"/>
        <v>14.583333333333334</v>
      </c>
      <c r="S12" s="119">
        <f t="shared" si="0"/>
        <v>175000</v>
      </c>
      <c r="T12" s="120"/>
      <c r="U12" s="129" t="s">
        <v>755</v>
      </c>
      <c r="V12" s="130"/>
      <c r="W12" s="131"/>
      <c r="X12" s="132">
        <f>SUM(H6:H8)</f>
        <v>485053.33333333337</v>
      </c>
      <c r="Y12" s="132">
        <f>X12</f>
        <v>485053.33333333337</v>
      </c>
      <c r="Z12" s="132">
        <f>(X12/X$16)*100</f>
        <v>5.5897826603182539</v>
      </c>
      <c r="AA12" s="132">
        <f>(Y12/Y$16)*100</f>
        <v>4.7965458166901236</v>
      </c>
      <c r="AC12" s="69">
        <f t="shared" si="3"/>
        <v>0.11</v>
      </c>
    </row>
    <row r="13" spans="1:31" ht="23.4">
      <c r="A13" s="105" t="s">
        <v>245</v>
      </c>
      <c r="B13" s="105" t="s">
        <v>240</v>
      </c>
      <c r="C13" s="121">
        <v>150000</v>
      </c>
      <c r="D13" s="105" t="s">
        <v>246</v>
      </c>
      <c r="E13" s="1486">
        <v>8</v>
      </c>
      <c r="F13" s="1488" t="s">
        <v>1295</v>
      </c>
      <c r="G13" s="109">
        <v>1500</v>
      </c>
      <c r="H13" s="110">
        <f t="shared" si="4"/>
        <v>67500</v>
      </c>
      <c r="I13" s="111">
        <f>H13/' ข้อมูลการใช้ไฟฟ้า '!$F$20*100</f>
        <v>0.77787390301715709</v>
      </c>
      <c r="J13" s="122">
        <v>1.61</v>
      </c>
      <c r="K13" s="113" t="s">
        <v>247</v>
      </c>
      <c r="L13" s="114">
        <f t="shared" si="5"/>
        <v>1.2272000000000001</v>
      </c>
      <c r="M13" s="113" t="s">
        <v>247</v>
      </c>
      <c r="N13" s="115"/>
      <c r="O13" s="123"/>
      <c r="P13" s="1530">
        <f t="shared" si="6"/>
        <v>12.5</v>
      </c>
      <c r="Q13" s="95">
        <v>15.34</v>
      </c>
      <c r="R13" s="124">
        <f t="shared" si="7"/>
        <v>12.5</v>
      </c>
      <c r="S13" s="119">
        <f t="shared" si="0"/>
        <v>1200000</v>
      </c>
      <c r="T13" s="120"/>
      <c r="U13" s="129" t="s">
        <v>898</v>
      </c>
      <c r="V13" s="130"/>
      <c r="W13" s="131"/>
      <c r="X13" s="132">
        <f>SUM(H9:H129)</f>
        <v>5478295.9426874984</v>
      </c>
      <c r="Y13" s="132">
        <f t="shared" ref="Y13:Y14" si="8">X13</f>
        <v>5478295.9426874984</v>
      </c>
      <c r="Z13" s="132">
        <f t="shared" ref="Z13:Z15" si="9">(X13/X$16)*100</f>
        <v>63.132199212168594</v>
      </c>
      <c r="AA13" s="132">
        <f t="shared" ref="AA13:AA15" si="10">(Y13/Y$16)*100</f>
        <v>54.173212883438651</v>
      </c>
      <c r="AC13" s="69">
        <f t="shared" si="3"/>
        <v>0.78</v>
      </c>
    </row>
    <row r="14" spans="1:31" ht="23.4">
      <c r="A14" s="105" t="s">
        <v>245</v>
      </c>
      <c r="B14" s="105" t="s">
        <v>240</v>
      </c>
      <c r="C14" s="121">
        <v>130000</v>
      </c>
      <c r="D14" s="105" t="s">
        <v>246</v>
      </c>
      <c r="E14" s="1486">
        <v>3</v>
      </c>
      <c r="F14" s="1488" t="s">
        <v>1218</v>
      </c>
      <c r="G14" s="109">
        <v>1500</v>
      </c>
      <c r="H14" s="110">
        <f t="shared" si="4"/>
        <v>21937.5</v>
      </c>
      <c r="I14" s="111">
        <f>H14/' ข้อมูลการใช้ไฟฟ้า '!$F$20*100</f>
        <v>0.25280901848057608</v>
      </c>
      <c r="J14" s="122">
        <v>1.61</v>
      </c>
      <c r="K14" s="113" t="s">
        <v>247</v>
      </c>
      <c r="L14" s="114">
        <f t="shared" si="5"/>
        <v>1.2138461538461538</v>
      </c>
      <c r="M14" s="113" t="s">
        <v>247</v>
      </c>
      <c r="N14" s="115"/>
      <c r="O14" s="123"/>
      <c r="P14" s="1530">
        <f t="shared" si="6"/>
        <v>10.833333333333334</v>
      </c>
      <c r="Q14" s="95">
        <v>13.15</v>
      </c>
      <c r="R14" s="124">
        <f t="shared" si="7"/>
        <v>10.833333333333334</v>
      </c>
      <c r="S14" s="119">
        <f t="shared" si="0"/>
        <v>390000</v>
      </c>
      <c r="T14" s="120"/>
      <c r="U14" s="129" t="s">
        <v>384</v>
      </c>
      <c r="V14" s="130"/>
      <c r="W14" s="131"/>
      <c r="X14" s="132">
        <f>SUM(H130:H188)</f>
        <v>2428935</v>
      </c>
      <c r="Y14" s="132">
        <f t="shared" si="8"/>
        <v>2428935</v>
      </c>
      <c r="Z14" s="132">
        <f t="shared" si="9"/>
        <v>27.991187387036721</v>
      </c>
      <c r="AA14" s="132">
        <f t="shared" si="10"/>
        <v>24.019004123111323</v>
      </c>
      <c r="AC14" s="69">
        <f t="shared" si="3"/>
        <v>0.25</v>
      </c>
    </row>
    <row r="15" spans="1:31" ht="23.4">
      <c r="A15" s="105" t="s">
        <v>245</v>
      </c>
      <c r="B15" s="105" t="s">
        <v>240</v>
      </c>
      <c r="C15" s="121">
        <v>125000</v>
      </c>
      <c r="D15" s="105" t="s">
        <v>246</v>
      </c>
      <c r="E15" s="1486">
        <v>4</v>
      </c>
      <c r="F15" s="1487">
        <v>23</v>
      </c>
      <c r="G15" s="109">
        <v>1500</v>
      </c>
      <c r="H15" s="110">
        <f t="shared" si="4"/>
        <v>28125</v>
      </c>
      <c r="I15" s="111">
        <f>H15/' ข้อมูลการใช้ไฟฟ้า '!$F$20*100</f>
        <v>0.3241141262571488</v>
      </c>
      <c r="J15" s="122">
        <v>1.61</v>
      </c>
      <c r="K15" s="113" t="s">
        <v>247</v>
      </c>
      <c r="L15" s="114">
        <f t="shared" si="5"/>
        <v>1.2115199999999999</v>
      </c>
      <c r="M15" s="113" t="s">
        <v>247</v>
      </c>
      <c r="N15" s="115"/>
      <c r="O15" s="123"/>
      <c r="P15" s="1530">
        <f t="shared" si="6"/>
        <v>10.416666666666666</v>
      </c>
      <c r="Q15" s="95">
        <v>12.62</v>
      </c>
      <c r="R15" s="124">
        <f t="shared" si="7"/>
        <v>10.416666666666666</v>
      </c>
      <c r="S15" s="119">
        <f t="shared" si="0"/>
        <v>500000</v>
      </c>
      <c r="T15" s="120"/>
      <c r="U15" s="129" t="s">
        <v>385</v>
      </c>
      <c r="V15" s="130"/>
      <c r="W15" s="131"/>
      <c r="X15" s="132">
        <f>X16-(X12+X13+X14)</f>
        <v>285214.70397916809</v>
      </c>
      <c r="Y15" s="132">
        <f>Y16-(Y12+Y13+Y14)</f>
        <v>1720270.7139791679</v>
      </c>
      <c r="Z15" s="132">
        <f t="shared" si="9"/>
        <v>3.2868307404764234</v>
      </c>
      <c r="AA15" s="132">
        <f t="shared" si="10"/>
        <v>17.011237176759895</v>
      </c>
      <c r="AC15" s="69">
        <f t="shared" si="3"/>
        <v>0.32</v>
      </c>
    </row>
    <row r="16" spans="1:31">
      <c r="A16" s="105" t="s">
        <v>245</v>
      </c>
      <c r="B16" s="105" t="s">
        <v>240</v>
      </c>
      <c r="C16" s="121">
        <v>120000</v>
      </c>
      <c r="D16" s="105" t="s">
        <v>246</v>
      </c>
      <c r="E16" s="1486">
        <v>8</v>
      </c>
      <c r="F16" s="1487">
        <v>21</v>
      </c>
      <c r="G16" s="109">
        <v>1500</v>
      </c>
      <c r="H16" s="110">
        <f t="shared" si="4"/>
        <v>54000</v>
      </c>
      <c r="I16" s="111">
        <f>H16/' ข้อมูลการใช้ไฟฟ้า '!$F$20*100</f>
        <v>0.62229912241372576</v>
      </c>
      <c r="J16" s="122">
        <v>1.61</v>
      </c>
      <c r="K16" s="113" t="s">
        <v>247</v>
      </c>
      <c r="L16" s="114">
        <f t="shared" si="5"/>
        <v>1.2449999999999999</v>
      </c>
      <c r="M16" s="113" t="s">
        <v>247</v>
      </c>
      <c r="N16" s="115"/>
      <c r="O16" s="123"/>
      <c r="P16" s="1530">
        <f t="shared" si="6"/>
        <v>10</v>
      </c>
      <c r="Q16" s="95">
        <v>12.45</v>
      </c>
      <c r="R16" s="124">
        <f t="shared" si="7"/>
        <v>10</v>
      </c>
      <c r="S16" s="119">
        <f t="shared" si="0"/>
        <v>960000</v>
      </c>
      <c r="T16" s="120"/>
      <c r="U16" s="1510" t="s">
        <v>333</v>
      </c>
      <c r="V16" s="134"/>
      <c r="W16" s="135"/>
      <c r="X16" s="1505">
        <f>' ข้อมูลการใช้ไฟฟ้า '!F20</f>
        <v>8677498.9800000004</v>
      </c>
      <c r="Y16" s="1505">
        <f>' ข้อมูลการใช้ไฟฟ้า '!F46</f>
        <v>10112554.99</v>
      </c>
      <c r="Z16" s="1505">
        <f>SUM(Z12:Z15)</f>
        <v>99.999999999999986</v>
      </c>
      <c r="AA16" s="1505">
        <f>SUM(AA12:AA15)</f>
        <v>100</v>
      </c>
      <c r="AC16" s="69">
        <f t="shared" si="3"/>
        <v>0.62</v>
      </c>
    </row>
    <row r="17" spans="1:29">
      <c r="A17" s="105" t="s">
        <v>245</v>
      </c>
      <c r="B17" s="105" t="s">
        <v>240</v>
      </c>
      <c r="C17" s="121">
        <v>101500</v>
      </c>
      <c r="D17" s="105" t="s">
        <v>246</v>
      </c>
      <c r="E17" s="1486">
        <v>2</v>
      </c>
      <c r="F17" s="1487">
        <v>11</v>
      </c>
      <c r="G17" s="109">
        <v>1500</v>
      </c>
      <c r="H17" s="110">
        <f t="shared" si="4"/>
        <v>11418.75</v>
      </c>
      <c r="I17" s="111">
        <f>H17/' ข้อมูลการใช้ไฟฟ้า '!$F$20*100</f>
        <v>0.1315903352604024</v>
      </c>
      <c r="J17" s="122">
        <v>1.4</v>
      </c>
      <c r="K17" s="113" t="s">
        <v>247</v>
      </c>
      <c r="L17" s="114">
        <f>Q17/R17</f>
        <v>1.2437438423645319</v>
      </c>
      <c r="M17" s="113" t="s">
        <v>247</v>
      </c>
      <c r="N17" s="115"/>
      <c r="O17" s="123"/>
      <c r="P17" s="1530">
        <f t="shared" si="6"/>
        <v>8.4583333333333339</v>
      </c>
      <c r="Q17" s="95">
        <v>10.52</v>
      </c>
      <c r="R17" s="124">
        <f>C17/12000</f>
        <v>8.4583333333333339</v>
      </c>
      <c r="S17" s="119">
        <f t="shared" si="0"/>
        <v>203000</v>
      </c>
      <c r="T17" s="120"/>
      <c r="AC17" s="69">
        <f t="shared" si="3"/>
        <v>0.13</v>
      </c>
    </row>
    <row r="18" spans="1:29">
      <c r="A18" s="105" t="s">
        <v>245</v>
      </c>
      <c r="B18" s="105" t="s">
        <v>240</v>
      </c>
      <c r="C18" s="121">
        <v>100000</v>
      </c>
      <c r="D18" s="105" t="s">
        <v>246</v>
      </c>
      <c r="E18" s="1486">
        <v>7</v>
      </c>
      <c r="F18" s="1488" t="s">
        <v>1296</v>
      </c>
      <c r="G18" s="109">
        <v>1500</v>
      </c>
      <c r="H18" s="110">
        <f t="shared" si="4"/>
        <v>39375</v>
      </c>
      <c r="I18" s="111">
        <f>H18/' ข้อมูลการใช้ไฟฟ้า '!$F$20*100</f>
        <v>0.45375977676000834</v>
      </c>
      <c r="J18" s="122">
        <v>1.4</v>
      </c>
      <c r="K18" s="113" t="s">
        <v>247</v>
      </c>
      <c r="L18" s="114">
        <f t="shared" si="5"/>
        <v>1.2491999999999999</v>
      </c>
      <c r="M18" s="113" t="s">
        <v>247</v>
      </c>
      <c r="N18" s="115"/>
      <c r="O18" s="123"/>
      <c r="P18" s="1530">
        <f t="shared" si="6"/>
        <v>8.3333333333333339</v>
      </c>
      <c r="Q18" s="95">
        <v>10.41</v>
      </c>
      <c r="R18" s="124">
        <f>C18/12000</f>
        <v>8.3333333333333339</v>
      </c>
      <c r="S18" s="119">
        <f t="shared" si="0"/>
        <v>700000</v>
      </c>
      <c r="T18" s="120"/>
      <c r="X18" s="133"/>
      <c r="Y18" s="133"/>
      <c r="AC18" s="69">
        <f t="shared" si="3"/>
        <v>0.45</v>
      </c>
    </row>
    <row r="19" spans="1:29">
      <c r="A19" s="105" t="s">
        <v>245</v>
      </c>
      <c r="B19" s="105" t="s">
        <v>240</v>
      </c>
      <c r="C19" s="121">
        <v>75000</v>
      </c>
      <c r="D19" s="105" t="s">
        <v>246</v>
      </c>
      <c r="E19" s="1486">
        <v>25</v>
      </c>
      <c r="F19" s="1488" t="s">
        <v>1216</v>
      </c>
      <c r="G19" s="109">
        <v>1500</v>
      </c>
      <c r="H19" s="110">
        <f t="shared" si="4"/>
        <v>105468.75</v>
      </c>
      <c r="I19" s="111">
        <f>H19/' ข้อมูลการใช้ไฟฟ้า '!$F$20*100</f>
        <v>1.2154279734643079</v>
      </c>
      <c r="J19" s="122">
        <v>1.61</v>
      </c>
      <c r="K19" s="113" t="s">
        <v>247</v>
      </c>
      <c r="L19" s="114">
        <f t="shared" si="5"/>
        <v>1.2048000000000001</v>
      </c>
      <c r="M19" s="113" t="s">
        <v>247</v>
      </c>
      <c r="N19" s="115"/>
      <c r="O19" s="123"/>
      <c r="P19" s="1530">
        <f t="shared" si="6"/>
        <v>6.25</v>
      </c>
      <c r="Q19" s="95">
        <v>7.53</v>
      </c>
      <c r="R19" s="124">
        <f t="shared" si="7"/>
        <v>6.25</v>
      </c>
      <c r="S19" s="119">
        <f t="shared" si="0"/>
        <v>1875000</v>
      </c>
      <c r="T19" s="120"/>
      <c r="AC19" s="69">
        <f t="shared" si="3"/>
        <v>1.22</v>
      </c>
    </row>
    <row r="20" spans="1:29">
      <c r="A20" s="105" t="s">
        <v>245</v>
      </c>
      <c r="B20" s="105" t="s">
        <v>240</v>
      </c>
      <c r="C20" s="121">
        <v>65000</v>
      </c>
      <c r="D20" s="105" t="s">
        <v>246</v>
      </c>
      <c r="E20" s="1486">
        <v>2</v>
      </c>
      <c r="F20" s="1487">
        <v>15</v>
      </c>
      <c r="G20" s="109">
        <v>1500</v>
      </c>
      <c r="H20" s="110">
        <f t="shared" si="4"/>
        <v>7312.5</v>
      </c>
      <c r="I20" s="111">
        <f>H20/' ข้อมูลการใช้ไฟฟ้า '!$F$20*100</f>
        <v>8.4269672826858683E-2</v>
      </c>
      <c r="J20" s="122">
        <v>1.4</v>
      </c>
      <c r="K20" s="113" t="s">
        <v>247</v>
      </c>
      <c r="L20" s="114">
        <f t="shared" si="5"/>
        <v>1.2073846153846153</v>
      </c>
      <c r="M20" s="113" t="s">
        <v>247</v>
      </c>
      <c r="N20" s="115"/>
      <c r="O20" s="123"/>
      <c r="P20" s="1530">
        <f t="shared" si="6"/>
        <v>5.416666666666667</v>
      </c>
      <c r="Q20" s="95">
        <v>6.54</v>
      </c>
      <c r="R20" s="124">
        <f t="shared" si="7"/>
        <v>5.416666666666667</v>
      </c>
      <c r="S20" s="119">
        <f t="shared" si="0"/>
        <v>130000</v>
      </c>
      <c r="T20" s="120"/>
      <c r="AC20" s="69">
        <f t="shared" si="3"/>
        <v>0.08</v>
      </c>
    </row>
    <row r="21" spans="1:29" s="70" customFormat="1">
      <c r="A21" s="107" t="s">
        <v>245</v>
      </c>
      <c r="B21" s="107" t="s">
        <v>240</v>
      </c>
      <c r="C21" s="121">
        <v>62000</v>
      </c>
      <c r="D21" s="107" t="s">
        <v>246</v>
      </c>
      <c r="E21" s="1486">
        <v>24</v>
      </c>
      <c r="F21" s="1487">
        <v>19</v>
      </c>
      <c r="G21" s="109">
        <v>1500</v>
      </c>
      <c r="H21" s="137">
        <f t="shared" si="4"/>
        <v>83700</v>
      </c>
      <c r="I21" s="138">
        <f>H21/' ข้อมูลการใช้ไฟฟ้า '!$F$20*100</f>
        <v>0.96456363974127479</v>
      </c>
      <c r="J21" s="122">
        <v>1.6</v>
      </c>
      <c r="K21" s="112" t="s">
        <v>247</v>
      </c>
      <c r="L21" s="139">
        <f t="shared" si="5"/>
        <v>1.2270967741935483</v>
      </c>
      <c r="M21" s="112" t="s">
        <v>247</v>
      </c>
      <c r="N21" s="140"/>
      <c r="O21" s="141"/>
      <c r="P21" s="1530">
        <f t="shared" si="6"/>
        <v>5.166666666666667</v>
      </c>
      <c r="Q21" s="95">
        <v>6.34</v>
      </c>
      <c r="R21" s="124">
        <f t="shared" si="7"/>
        <v>5.166666666666667</v>
      </c>
      <c r="S21" s="119">
        <f t="shared" si="0"/>
        <v>1488000</v>
      </c>
      <c r="T21" s="142"/>
      <c r="U21" s="69"/>
      <c r="V21" s="69"/>
      <c r="W21" s="69"/>
      <c r="X21" s="69"/>
      <c r="Y21" s="69"/>
      <c r="AC21" s="69">
        <f t="shared" si="3"/>
        <v>0.96</v>
      </c>
    </row>
    <row r="22" spans="1:29">
      <c r="A22" s="105" t="s">
        <v>245</v>
      </c>
      <c r="B22" s="105" t="s">
        <v>240</v>
      </c>
      <c r="C22" s="121">
        <v>60000</v>
      </c>
      <c r="D22" s="105" t="s">
        <v>246</v>
      </c>
      <c r="E22" s="1486">
        <v>115</v>
      </c>
      <c r="F22" s="1488" t="s">
        <v>1297</v>
      </c>
      <c r="G22" s="109">
        <v>1500</v>
      </c>
      <c r="H22" s="110">
        <f t="shared" si="4"/>
        <v>388125</v>
      </c>
      <c r="I22" s="111">
        <f>H22/' ข้อมูลการใช้ไฟฟ้า '!$F$20*100</f>
        <v>4.4727749423486536</v>
      </c>
      <c r="J22" s="122">
        <v>1.6</v>
      </c>
      <c r="K22" s="113" t="s">
        <v>247</v>
      </c>
      <c r="L22" s="114">
        <f t="shared" si="5"/>
        <v>1.246</v>
      </c>
      <c r="M22" s="113" t="s">
        <v>247</v>
      </c>
      <c r="N22" s="115"/>
      <c r="O22" s="123"/>
      <c r="P22" s="1530">
        <f t="shared" si="6"/>
        <v>5</v>
      </c>
      <c r="Q22" s="117">
        <v>6.23</v>
      </c>
      <c r="R22" s="124">
        <f t="shared" si="7"/>
        <v>5</v>
      </c>
      <c r="S22" s="119">
        <f t="shared" si="0"/>
        <v>6900000</v>
      </c>
      <c r="T22" s="120"/>
      <c r="AC22" s="69">
        <f t="shared" si="3"/>
        <v>4.47</v>
      </c>
    </row>
    <row r="23" spans="1:29">
      <c r="A23" s="105" t="s">
        <v>245</v>
      </c>
      <c r="B23" s="105" t="s">
        <v>240</v>
      </c>
      <c r="C23" s="121">
        <v>58000</v>
      </c>
      <c r="D23" s="105" t="s">
        <v>246</v>
      </c>
      <c r="E23" s="1486">
        <v>2</v>
      </c>
      <c r="F23" s="1488">
        <v>28</v>
      </c>
      <c r="G23" s="109">
        <v>1500</v>
      </c>
      <c r="H23" s="110">
        <f t="shared" ref="H23" si="11">(C23/12000)*E23*G23*45/100</f>
        <v>6525</v>
      </c>
      <c r="I23" s="111">
        <f>H23/' ข้อมูลการใช้ไฟฟ้า '!$F$20*100</f>
        <v>7.5194477291658512E-2</v>
      </c>
      <c r="J23" s="122">
        <v>1.61</v>
      </c>
      <c r="K23" s="113" t="s">
        <v>247</v>
      </c>
      <c r="L23" s="114">
        <f t="shared" ref="L23" si="12">Q23/R23</f>
        <v>1.2248275862068967</v>
      </c>
      <c r="M23" s="113" t="s">
        <v>247</v>
      </c>
      <c r="N23" s="115"/>
      <c r="O23" s="123"/>
      <c r="P23" s="1530">
        <f t="shared" si="6"/>
        <v>4.833333333333333</v>
      </c>
      <c r="Q23" s="117">
        <v>5.92</v>
      </c>
      <c r="R23" s="124">
        <f t="shared" ref="R23" si="13">C23/12000</f>
        <v>4.833333333333333</v>
      </c>
      <c r="S23" s="119">
        <f t="shared" si="0"/>
        <v>116000</v>
      </c>
      <c r="T23" s="120"/>
      <c r="AC23" s="69">
        <f t="shared" si="3"/>
        <v>0.08</v>
      </c>
    </row>
    <row r="24" spans="1:29">
      <c r="A24" s="105" t="s">
        <v>245</v>
      </c>
      <c r="B24" s="105" t="s">
        <v>240</v>
      </c>
      <c r="C24" s="121">
        <v>56298</v>
      </c>
      <c r="D24" s="105" t="s">
        <v>246</v>
      </c>
      <c r="E24" s="1486">
        <v>1</v>
      </c>
      <c r="F24" s="1488">
        <v>3</v>
      </c>
      <c r="G24" s="109">
        <v>1500</v>
      </c>
      <c r="H24" s="110">
        <f t="shared" ref="H24" si="14">(C24/12000)*E24*G24*45/100</f>
        <v>3166.7624999999994</v>
      </c>
      <c r="I24" s="111">
        <f>H24/' ข้อมูลการใช้ไฟฟ้า '!$F$20*100</f>
        <v>3.649395416004992E-2</v>
      </c>
      <c r="J24" s="122">
        <v>1.4</v>
      </c>
      <c r="K24" s="113" t="s">
        <v>247</v>
      </c>
      <c r="L24" s="114">
        <f t="shared" ref="L24" si="15">Q24/R24</f>
        <v>1.1147820526484069</v>
      </c>
      <c r="M24" s="113" t="s">
        <v>247</v>
      </c>
      <c r="N24" s="115"/>
      <c r="O24" s="123"/>
      <c r="P24" s="1530">
        <f t="shared" si="6"/>
        <v>4.6914999999999996</v>
      </c>
      <c r="Q24" s="117">
        <v>5.23</v>
      </c>
      <c r="R24" s="124">
        <f t="shared" ref="R24" si="16">C24/12000</f>
        <v>4.6914999999999996</v>
      </c>
      <c r="S24" s="119">
        <f t="shared" ref="S24" si="17">C24*E24</f>
        <v>56298</v>
      </c>
      <c r="T24" s="120"/>
      <c r="U24" s="70"/>
      <c r="V24" s="70"/>
      <c r="W24" s="70"/>
      <c r="X24" s="70"/>
      <c r="Y24" s="70"/>
      <c r="AC24" s="69">
        <f t="shared" si="3"/>
        <v>0.04</v>
      </c>
    </row>
    <row r="25" spans="1:29">
      <c r="A25" s="105" t="s">
        <v>245</v>
      </c>
      <c r="B25" s="105" t="s">
        <v>240</v>
      </c>
      <c r="C25" s="121">
        <v>56000</v>
      </c>
      <c r="D25" s="105" t="s">
        <v>246</v>
      </c>
      <c r="E25" s="1486">
        <v>9</v>
      </c>
      <c r="F25" s="1488" t="s">
        <v>1298</v>
      </c>
      <c r="G25" s="109">
        <v>1500</v>
      </c>
      <c r="H25" s="110">
        <f t="shared" si="4"/>
        <v>28350</v>
      </c>
      <c r="I25" s="111">
        <f>H25/' ข้อมูลการใช้ไฟฟ้า '!$F$20*100</f>
        <v>0.32670703926720596</v>
      </c>
      <c r="J25" s="122">
        <v>1.6</v>
      </c>
      <c r="K25" s="113" t="s">
        <v>247</v>
      </c>
      <c r="L25" s="114">
        <f t="shared" si="5"/>
        <v>1.2257142857142855</v>
      </c>
      <c r="M25" s="113" t="s">
        <v>247</v>
      </c>
      <c r="N25" s="115"/>
      <c r="O25" s="123"/>
      <c r="P25" s="1530">
        <f t="shared" si="6"/>
        <v>4.666666666666667</v>
      </c>
      <c r="Q25" s="95">
        <v>5.72</v>
      </c>
      <c r="R25" s="124">
        <f t="shared" si="7"/>
        <v>4.666666666666667</v>
      </c>
      <c r="S25" s="119">
        <f t="shared" si="0"/>
        <v>504000</v>
      </c>
      <c r="T25" s="120"/>
      <c r="AC25" s="69">
        <f t="shared" si="3"/>
        <v>0.33</v>
      </c>
    </row>
    <row r="26" spans="1:29">
      <c r="A26" s="105" t="s">
        <v>245</v>
      </c>
      <c r="B26" s="105" t="s">
        <v>240</v>
      </c>
      <c r="C26" s="121">
        <v>53000</v>
      </c>
      <c r="D26" s="105" t="s">
        <v>246</v>
      </c>
      <c r="E26" s="1486">
        <v>3</v>
      </c>
      <c r="F26" s="1487">
        <v>3</v>
      </c>
      <c r="G26" s="109">
        <v>1500</v>
      </c>
      <c r="H26" s="110">
        <f t="shared" si="4"/>
        <v>8943.75</v>
      </c>
      <c r="I26" s="111">
        <f>H26/' ข้อมูลการใช้ไฟฟ้า '!$F$20*100</f>
        <v>0.10306829214977331</v>
      </c>
      <c r="J26" s="122">
        <v>1.4</v>
      </c>
      <c r="K26" s="113" t="s">
        <v>247</v>
      </c>
      <c r="L26" s="114">
        <f t="shared" si="5"/>
        <v>1.1366037735849055</v>
      </c>
      <c r="M26" s="113" t="s">
        <v>247</v>
      </c>
      <c r="N26" s="115"/>
      <c r="O26" s="123"/>
      <c r="P26" s="1530">
        <f t="shared" si="6"/>
        <v>4.416666666666667</v>
      </c>
      <c r="Q26" s="95">
        <v>5.0199999999999996</v>
      </c>
      <c r="R26" s="124">
        <f t="shared" si="7"/>
        <v>4.416666666666667</v>
      </c>
      <c r="S26" s="119">
        <f t="shared" si="0"/>
        <v>159000</v>
      </c>
      <c r="T26" s="120"/>
      <c r="AC26" s="69">
        <f t="shared" si="3"/>
        <v>0.1</v>
      </c>
    </row>
    <row r="27" spans="1:29">
      <c r="A27" s="105" t="s">
        <v>245</v>
      </c>
      <c r="B27" s="105" t="s">
        <v>240</v>
      </c>
      <c r="C27" s="121">
        <v>52000</v>
      </c>
      <c r="D27" s="105" t="s">
        <v>246</v>
      </c>
      <c r="E27" s="1486">
        <v>2</v>
      </c>
      <c r="F27" s="1487">
        <v>22</v>
      </c>
      <c r="G27" s="109">
        <v>1500</v>
      </c>
      <c r="H27" s="110">
        <f t="shared" si="4"/>
        <v>5850</v>
      </c>
      <c r="I27" s="111">
        <f>H27/' ข้อมูลการใช้ไฟฟ้า '!$F$20*100</f>
        <v>6.7415738261486946E-2</v>
      </c>
      <c r="J27" s="122">
        <v>1.61</v>
      </c>
      <c r="K27" s="113" t="s">
        <v>247</v>
      </c>
      <c r="L27" s="114">
        <f t="shared" si="5"/>
        <v>1.2253846153846153</v>
      </c>
      <c r="M27" s="113" t="s">
        <v>247</v>
      </c>
      <c r="N27" s="115"/>
      <c r="O27" s="123"/>
      <c r="P27" s="1530">
        <f t="shared" si="6"/>
        <v>4.333333333333333</v>
      </c>
      <c r="Q27" s="95">
        <v>5.31</v>
      </c>
      <c r="R27" s="124">
        <f t="shared" si="7"/>
        <v>4.333333333333333</v>
      </c>
      <c r="S27" s="119">
        <f t="shared" si="0"/>
        <v>104000</v>
      </c>
      <c r="T27" s="120"/>
      <c r="AC27" s="69">
        <f t="shared" si="3"/>
        <v>7.0000000000000007E-2</v>
      </c>
    </row>
    <row r="28" spans="1:29">
      <c r="A28" s="105" t="s">
        <v>245</v>
      </c>
      <c r="B28" s="105" t="s">
        <v>240</v>
      </c>
      <c r="C28" s="121">
        <v>50000</v>
      </c>
      <c r="D28" s="105" t="s">
        <v>246</v>
      </c>
      <c r="E28" s="1486">
        <v>12</v>
      </c>
      <c r="F28" s="1487">
        <v>7</v>
      </c>
      <c r="G28" s="109">
        <v>1500</v>
      </c>
      <c r="H28" s="110">
        <f t="shared" si="4"/>
        <v>33750</v>
      </c>
      <c r="I28" s="111">
        <f>H28/' ข้อมูลการใช้ไฟฟ้า '!$F$20*100</f>
        <v>0.38893695150857854</v>
      </c>
      <c r="J28" s="122">
        <v>1.4</v>
      </c>
      <c r="K28" s="113" t="s">
        <v>247</v>
      </c>
      <c r="L28" s="114">
        <f t="shared" ref="L28" si="18">Q28/R28</f>
        <v>1.1735999999999998</v>
      </c>
      <c r="M28" s="113" t="s">
        <v>247</v>
      </c>
      <c r="N28" s="115"/>
      <c r="O28" s="123"/>
      <c r="P28" s="1530">
        <f t="shared" si="6"/>
        <v>4.166666666666667</v>
      </c>
      <c r="Q28" s="95">
        <v>4.8899999999999997</v>
      </c>
      <c r="R28" s="124">
        <f t="shared" ref="R28:R29" si="19">C28/12000</f>
        <v>4.166666666666667</v>
      </c>
      <c r="S28" s="119">
        <f t="shared" si="0"/>
        <v>600000</v>
      </c>
      <c r="T28" s="120"/>
      <c r="AC28" s="69">
        <f t="shared" si="3"/>
        <v>0.39</v>
      </c>
    </row>
    <row r="29" spans="1:29">
      <c r="A29" s="105" t="s">
        <v>245</v>
      </c>
      <c r="B29" s="105" t="s">
        <v>240</v>
      </c>
      <c r="C29" s="121">
        <v>49000</v>
      </c>
      <c r="D29" s="105" t="s">
        <v>246</v>
      </c>
      <c r="E29" s="1486">
        <v>1</v>
      </c>
      <c r="F29" s="1487">
        <v>13</v>
      </c>
      <c r="G29" s="109">
        <v>1500</v>
      </c>
      <c r="H29" s="110">
        <f t="shared" ref="H29" si="20">(C29/12000)*E29*G29*45/100</f>
        <v>2756.25</v>
      </c>
      <c r="I29" s="111">
        <f>H29/' ข้อมูลการใช้ไฟฟ้า '!$F$20*100</f>
        <v>3.1763184373200581E-2</v>
      </c>
      <c r="J29" s="122">
        <v>1.61</v>
      </c>
      <c r="K29" s="113" t="s">
        <v>247</v>
      </c>
      <c r="L29" s="114">
        <f t="shared" ref="L29" si="21">Q29/R29</f>
        <v>1.2048979591836735</v>
      </c>
      <c r="M29" s="113" t="s">
        <v>247</v>
      </c>
      <c r="N29" s="115"/>
      <c r="O29" s="123"/>
      <c r="P29" s="1530">
        <f t="shared" si="6"/>
        <v>4.083333333333333</v>
      </c>
      <c r="Q29" s="95">
        <v>4.92</v>
      </c>
      <c r="R29" s="124">
        <f t="shared" si="19"/>
        <v>4.083333333333333</v>
      </c>
      <c r="S29" s="119">
        <f t="shared" si="0"/>
        <v>49000</v>
      </c>
      <c r="T29" s="120"/>
      <c r="AC29" s="69">
        <f t="shared" si="3"/>
        <v>0.03</v>
      </c>
    </row>
    <row r="30" spans="1:29">
      <c r="A30" s="105" t="s">
        <v>245</v>
      </c>
      <c r="B30" s="105" t="s">
        <v>240</v>
      </c>
      <c r="C30" s="121">
        <v>48000</v>
      </c>
      <c r="D30" s="105" t="s">
        <v>246</v>
      </c>
      <c r="E30" s="1486">
        <v>80</v>
      </c>
      <c r="F30" s="1488" t="s">
        <v>1299</v>
      </c>
      <c r="G30" s="109">
        <v>1500</v>
      </c>
      <c r="H30" s="110">
        <f t="shared" si="4"/>
        <v>216000</v>
      </c>
      <c r="I30" s="111">
        <f>H30/' ข้อมูลการใช้ไฟฟ้า '!$F$20*100</f>
        <v>2.489196489654903</v>
      </c>
      <c r="J30" s="122">
        <v>1.61</v>
      </c>
      <c r="K30" s="113" t="s">
        <v>247</v>
      </c>
      <c r="L30" s="114">
        <f t="shared" si="5"/>
        <v>1.19</v>
      </c>
      <c r="M30" s="113" t="s">
        <v>247</v>
      </c>
      <c r="N30" s="115"/>
      <c r="O30" s="123"/>
      <c r="P30" s="1530">
        <f t="shared" si="6"/>
        <v>4</v>
      </c>
      <c r="Q30" s="95">
        <v>4.76</v>
      </c>
      <c r="R30" s="124">
        <f t="shared" si="7"/>
        <v>4</v>
      </c>
      <c r="S30" s="119">
        <f t="shared" si="0"/>
        <v>3840000</v>
      </c>
      <c r="T30" s="120"/>
      <c r="AC30" s="69">
        <f t="shared" si="3"/>
        <v>2.4900000000000002</v>
      </c>
    </row>
    <row r="31" spans="1:29">
      <c r="A31" s="105" t="s">
        <v>245</v>
      </c>
      <c r="B31" s="105" t="s">
        <v>240</v>
      </c>
      <c r="C31" s="121">
        <v>46000</v>
      </c>
      <c r="D31" s="105" t="s">
        <v>246</v>
      </c>
      <c r="E31" s="1486">
        <v>3</v>
      </c>
      <c r="F31" s="1488" t="s">
        <v>1300</v>
      </c>
      <c r="G31" s="109">
        <v>1500</v>
      </c>
      <c r="H31" s="110">
        <f t="shared" si="4"/>
        <v>7762.5</v>
      </c>
      <c r="I31" s="111">
        <f>H31/' ข้อมูลการใช้ไฟฟ้า '!$F$20*100</f>
        <v>8.9455498846973069E-2</v>
      </c>
      <c r="J31" s="122">
        <v>1.61</v>
      </c>
      <c r="K31" s="113" t="s">
        <v>247</v>
      </c>
      <c r="L31" s="114">
        <f t="shared" si="5"/>
        <v>1.1817391304347826</v>
      </c>
      <c r="M31" s="113" t="s">
        <v>247</v>
      </c>
      <c r="N31" s="115"/>
      <c r="O31" s="123"/>
      <c r="P31" s="1530">
        <f t="shared" si="6"/>
        <v>3.8333333333333335</v>
      </c>
      <c r="Q31" s="95">
        <v>4.53</v>
      </c>
      <c r="R31" s="124">
        <f t="shared" si="7"/>
        <v>3.8333333333333335</v>
      </c>
      <c r="S31" s="119">
        <f t="shared" si="0"/>
        <v>138000</v>
      </c>
      <c r="T31" s="120"/>
      <c r="AC31" s="69">
        <f t="shared" si="3"/>
        <v>0.09</v>
      </c>
    </row>
    <row r="32" spans="1:29">
      <c r="A32" s="105" t="s">
        <v>245</v>
      </c>
      <c r="B32" s="105" t="s">
        <v>240</v>
      </c>
      <c r="C32" s="121">
        <v>45000</v>
      </c>
      <c r="D32" s="105" t="s">
        <v>246</v>
      </c>
      <c r="E32" s="1486">
        <v>33</v>
      </c>
      <c r="F32" s="1488" t="s">
        <v>1301</v>
      </c>
      <c r="G32" s="109">
        <v>1500</v>
      </c>
      <c r="H32" s="110">
        <f t="shared" si="4"/>
        <v>83531.25</v>
      </c>
      <c r="I32" s="111">
        <f>H32/' ข้อมูลการใช้ไฟฟ้า '!$F$20*100</f>
        <v>0.96261895498373184</v>
      </c>
      <c r="J32" s="122">
        <v>1.61</v>
      </c>
      <c r="K32" s="113" t="s">
        <v>247</v>
      </c>
      <c r="L32" s="114">
        <f t="shared" si="5"/>
        <v>1.24</v>
      </c>
      <c r="M32" s="113" t="s">
        <v>247</v>
      </c>
      <c r="N32" s="115"/>
      <c r="O32" s="123"/>
      <c r="P32" s="1530">
        <f t="shared" si="6"/>
        <v>3.75</v>
      </c>
      <c r="Q32" s="95">
        <v>4.6500000000000004</v>
      </c>
      <c r="R32" s="124">
        <f t="shared" si="7"/>
        <v>3.75</v>
      </c>
      <c r="S32" s="119">
        <f t="shared" si="0"/>
        <v>1485000</v>
      </c>
      <c r="T32" s="120"/>
      <c r="AC32" s="69">
        <f t="shared" si="3"/>
        <v>0.96</v>
      </c>
    </row>
    <row r="33" spans="1:29">
      <c r="A33" s="105" t="s">
        <v>245</v>
      </c>
      <c r="B33" s="105" t="s">
        <v>240</v>
      </c>
      <c r="C33" s="121">
        <v>44200</v>
      </c>
      <c r="D33" s="105" t="s">
        <v>246</v>
      </c>
      <c r="E33" s="1486">
        <v>2</v>
      </c>
      <c r="F33" s="1488">
        <v>17</v>
      </c>
      <c r="G33" s="109">
        <v>1500</v>
      </c>
      <c r="H33" s="110">
        <f t="shared" si="4"/>
        <v>4972.5</v>
      </c>
      <c r="I33" s="111">
        <f>H33/' ข้อมูลการใช้ไฟฟ้า '!$F$20*100</f>
        <v>5.7303377522263901E-2</v>
      </c>
      <c r="J33" s="122">
        <v>1.61</v>
      </c>
      <c r="K33" s="113" t="s">
        <v>247</v>
      </c>
      <c r="L33" s="114">
        <f t="shared" si="5"/>
        <v>1.2271493212669682</v>
      </c>
      <c r="M33" s="113" t="s">
        <v>247</v>
      </c>
      <c r="N33" s="115"/>
      <c r="O33" s="123"/>
      <c r="P33" s="1530">
        <f t="shared" si="6"/>
        <v>3.6833333333333331</v>
      </c>
      <c r="Q33" s="95">
        <v>4.5199999999999996</v>
      </c>
      <c r="R33" s="124">
        <f t="shared" si="7"/>
        <v>3.6833333333333331</v>
      </c>
      <c r="S33" s="119">
        <f t="shared" si="0"/>
        <v>88400</v>
      </c>
      <c r="T33" s="120"/>
      <c r="AC33" s="69">
        <f t="shared" si="3"/>
        <v>0.06</v>
      </c>
    </row>
    <row r="34" spans="1:29">
      <c r="A34" s="105" t="s">
        <v>245</v>
      </c>
      <c r="B34" s="105" t="s">
        <v>240</v>
      </c>
      <c r="C34" s="121">
        <v>44000</v>
      </c>
      <c r="D34" s="105" t="s">
        <v>246</v>
      </c>
      <c r="E34" s="1486">
        <v>52</v>
      </c>
      <c r="F34" s="1488" t="s">
        <v>1302</v>
      </c>
      <c r="G34" s="109">
        <v>1500</v>
      </c>
      <c r="H34" s="110">
        <f t="shared" si="4"/>
        <v>128700</v>
      </c>
      <c r="I34" s="111">
        <f>H34/' ข้อมูลการใช้ไฟฟ้า '!$F$20*100</f>
        <v>1.483146241752713</v>
      </c>
      <c r="J34" s="122">
        <v>1.61</v>
      </c>
      <c r="K34" s="113" t="s">
        <v>247</v>
      </c>
      <c r="L34" s="114">
        <f t="shared" si="5"/>
        <v>1.2354545454545456</v>
      </c>
      <c r="M34" s="113" t="s">
        <v>247</v>
      </c>
      <c r="N34" s="115"/>
      <c r="O34" s="123"/>
      <c r="P34" s="1530">
        <f t="shared" si="6"/>
        <v>3.6666666666666665</v>
      </c>
      <c r="Q34" s="95">
        <v>4.53</v>
      </c>
      <c r="R34" s="124">
        <f t="shared" si="7"/>
        <v>3.6666666666666665</v>
      </c>
      <c r="S34" s="119">
        <f t="shared" si="0"/>
        <v>2288000</v>
      </c>
      <c r="T34" s="120"/>
      <c r="AC34" s="69">
        <f t="shared" si="3"/>
        <v>1.48</v>
      </c>
    </row>
    <row r="35" spans="1:29">
      <c r="A35" s="105" t="s">
        <v>245</v>
      </c>
      <c r="B35" s="105" t="s">
        <v>240</v>
      </c>
      <c r="C35" s="121">
        <v>42000</v>
      </c>
      <c r="D35" s="105" t="s">
        <v>246</v>
      </c>
      <c r="E35" s="1486">
        <v>162</v>
      </c>
      <c r="F35" s="1488" t="s">
        <v>1303</v>
      </c>
      <c r="G35" s="109">
        <v>1500</v>
      </c>
      <c r="H35" s="110">
        <f t="shared" si="4"/>
        <v>382725</v>
      </c>
      <c r="I35" s="111">
        <f>H35/' ข้อมูลการใช้ไฟฟ้า '!$F$20*100</f>
        <v>4.4105450301072811</v>
      </c>
      <c r="J35" s="122">
        <v>1.61</v>
      </c>
      <c r="K35" s="113" t="s">
        <v>247</v>
      </c>
      <c r="L35" s="114">
        <f t="shared" si="5"/>
        <v>1.2342857142857144</v>
      </c>
      <c r="M35" s="113" t="s">
        <v>247</v>
      </c>
      <c r="N35" s="115"/>
      <c r="O35" s="123"/>
      <c r="P35" s="1530">
        <f t="shared" si="6"/>
        <v>3.5</v>
      </c>
      <c r="Q35" s="95">
        <v>4.32</v>
      </c>
      <c r="R35" s="124">
        <f t="shared" si="7"/>
        <v>3.5</v>
      </c>
      <c r="S35" s="119">
        <f t="shared" si="0"/>
        <v>6804000</v>
      </c>
      <c r="T35" s="120"/>
      <c r="AC35" s="69">
        <f t="shared" si="3"/>
        <v>4.41</v>
      </c>
    </row>
    <row r="36" spans="1:29">
      <c r="A36" s="105" t="s">
        <v>245</v>
      </c>
      <c r="B36" s="105" t="s">
        <v>240</v>
      </c>
      <c r="C36" s="121">
        <v>40944</v>
      </c>
      <c r="D36" s="105" t="s">
        <v>246</v>
      </c>
      <c r="E36" s="1486">
        <v>2</v>
      </c>
      <c r="F36" s="1488">
        <v>15</v>
      </c>
      <c r="G36" s="109">
        <v>1500</v>
      </c>
      <c r="H36" s="110">
        <f t="shared" si="4"/>
        <v>4606.2</v>
      </c>
      <c r="I36" s="111">
        <f>H36/' ข้อมูลการใช้ไฟฟ้า '!$F$20*100</f>
        <v>5.3082115141890804E-2</v>
      </c>
      <c r="J36" s="122">
        <v>2.61</v>
      </c>
      <c r="K36" s="113" t="s">
        <v>247</v>
      </c>
      <c r="L36" s="114">
        <f t="shared" ref="L36" si="22">Q36/R36</f>
        <v>1.2075029308323564</v>
      </c>
      <c r="M36" s="113" t="s">
        <v>247</v>
      </c>
      <c r="N36" s="115"/>
      <c r="O36" s="123"/>
      <c r="P36" s="1530">
        <f t="shared" si="6"/>
        <v>3.4119999999999999</v>
      </c>
      <c r="Q36" s="95">
        <v>4.12</v>
      </c>
      <c r="R36" s="124">
        <f t="shared" si="7"/>
        <v>3.4119999999999999</v>
      </c>
      <c r="S36" s="119">
        <f t="shared" si="0"/>
        <v>81888</v>
      </c>
      <c r="T36" s="120"/>
      <c r="AC36" s="69">
        <f t="shared" si="3"/>
        <v>0.05</v>
      </c>
    </row>
    <row r="37" spans="1:29">
      <c r="A37" s="105" t="s">
        <v>245</v>
      </c>
      <c r="B37" s="105" t="s">
        <v>240</v>
      </c>
      <c r="C37" s="121">
        <v>40900</v>
      </c>
      <c r="D37" s="105" t="s">
        <v>246</v>
      </c>
      <c r="E37" s="1486">
        <v>5</v>
      </c>
      <c r="F37" s="1488">
        <v>7</v>
      </c>
      <c r="G37" s="109">
        <v>1500</v>
      </c>
      <c r="H37" s="110">
        <f t="shared" si="4"/>
        <v>11503.124999999998</v>
      </c>
      <c r="I37" s="111">
        <f>H37/' ข้อมูลการใช้ไฟฟ้า '!$F$20*100</f>
        <v>0.13256267763917384</v>
      </c>
      <c r="J37" s="122">
        <v>1.4</v>
      </c>
      <c r="K37" s="113" t="s">
        <v>247</v>
      </c>
      <c r="L37" s="114">
        <f>Q37/R37</f>
        <v>1.1266503667481662</v>
      </c>
      <c r="M37" s="113" t="s">
        <v>247</v>
      </c>
      <c r="N37" s="115"/>
      <c r="O37" s="123"/>
      <c r="P37" s="1530">
        <f t="shared" si="6"/>
        <v>3.4083333333333332</v>
      </c>
      <c r="Q37" s="95">
        <v>3.84</v>
      </c>
      <c r="R37" s="124">
        <f>C37/12000</f>
        <v>3.4083333333333332</v>
      </c>
      <c r="S37" s="119">
        <f t="shared" si="0"/>
        <v>204500</v>
      </c>
      <c r="T37" s="120"/>
      <c r="AC37" s="69">
        <f t="shared" si="3"/>
        <v>0.13</v>
      </c>
    </row>
    <row r="38" spans="1:29">
      <c r="A38" s="105" t="s">
        <v>245</v>
      </c>
      <c r="B38" s="105" t="s">
        <v>240</v>
      </c>
      <c r="C38" s="121">
        <v>40800</v>
      </c>
      <c r="D38" s="105" t="s">
        <v>246</v>
      </c>
      <c r="E38" s="1486">
        <v>53</v>
      </c>
      <c r="F38" s="1488">
        <v>8</v>
      </c>
      <c r="G38" s="109">
        <v>1500</v>
      </c>
      <c r="H38" s="110">
        <f t="shared" si="4"/>
        <v>121635</v>
      </c>
      <c r="I38" s="111">
        <f>H38/' ข้อมูลการใช้ไฟฟ้า '!$F$20*100</f>
        <v>1.401728773236917</v>
      </c>
      <c r="J38" s="122">
        <v>1.4</v>
      </c>
      <c r="K38" s="113" t="s">
        <v>247</v>
      </c>
      <c r="L38" s="114">
        <f>Q38/R38</f>
        <v>1.1205882352941177</v>
      </c>
      <c r="M38" s="113" t="s">
        <v>247</v>
      </c>
      <c r="N38" s="115"/>
      <c r="O38" s="123"/>
      <c r="P38" s="1530">
        <f t="shared" si="6"/>
        <v>3.4</v>
      </c>
      <c r="Q38" s="95">
        <v>3.81</v>
      </c>
      <c r="R38" s="124">
        <f>C38/12000</f>
        <v>3.4</v>
      </c>
      <c r="S38" s="119">
        <f t="shared" si="0"/>
        <v>2162400</v>
      </c>
      <c r="T38" s="120"/>
      <c r="AC38" s="69">
        <f t="shared" si="3"/>
        <v>1.4</v>
      </c>
    </row>
    <row r="39" spans="1:29">
      <c r="A39" s="105" t="s">
        <v>245</v>
      </c>
      <c r="B39" s="105" t="s">
        <v>240</v>
      </c>
      <c r="C39" s="121">
        <v>40400</v>
      </c>
      <c r="D39" s="105" t="s">
        <v>246</v>
      </c>
      <c r="E39" s="1486">
        <v>3</v>
      </c>
      <c r="F39" s="1488">
        <v>8</v>
      </c>
      <c r="G39" s="109">
        <v>1500</v>
      </c>
      <c r="H39" s="110">
        <f t="shared" si="4"/>
        <v>6817.5</v>
      </c>
      <c r="I39" s="111">
        <f>H39/' ข้อมูลการใช้ไฟฟ้า '!$F$20*100</f>
        <v>7.8565264204732865E-2</v>
      </c>
      <c r="J39" s="122">
        <v>1.4</v>
      </c>
      <c r="K39" s="113" t="s">
        <v>247</v>
      </c>
      <c r="L39" s="114">
        <f t="shared" ref="L39:L40" si="23">Q39/R39</f>
        <v>1.0841584158415842</v>
      </c>
      <c r="M39" s="113" t="s">
        <v>247</v>
      </c>
      <c r="N39" s="115"/>
      <c r="O39" s="123"/>
      <c r="P39" s="1530">
        <f t="shared" si="6"/>
        <v>3.3666666666666667</v>
      </c>
      <c r="Q39" s="95">
        <v>3.65</v>
      </c>
      <c r="R39" s="124">
        <f t="shared" ref="R39:R40" si="24">C39/12000</f>
        <v>3.3666666666666667</v>
      </c>
      <c r="S39" s="119">
        <f t="shared" si="0"/>
        <v>121200</v>
      </c>
      <c r="T39" s="120"/>
      <c r="AC39" s="69">
        <f t="shared" si="3"/>
        <v>0.08</v>
      </c>
    </row>
    <row r="40" spans="1:29">
      <c r="A40" s="105" t="s">
        <v>245</v>
      </c>
      <c r="B40" s="105" t="s">
        <v>240</v>
      </c>
      <c r="C40" s="121">
        <v>40304.14</v>
      </c>
      <c r="D40" s="105" t="s">
        <v>246</v>
      </c>
      <c r="E40" s="1486">
        <v>12</v>
      </c>
      <c r="F40" s="1488">
        <v>8</v>
      </c>
      <c r="G40" s="109">
        <v>1500</v>
      </c>
      <c r="H40" s="110">
        <f t="shared" si="4"/>
        <v>27205.294499999996</v>
      </c>
      <c r="I40" s="111">
        <f>H40/' ข้อมูลการใช้ไฟฟ้า '!$F$20*100</f>
        <v>0.31351538689549918</v>
      </c>
      <c r="J40" s="122">
        <v>1.4</v>
      </c>
      <c r="K40" s="113" t="s">
        <v>247</v>
      </c>
      <c r="L40" s="114">
        <f t="shared" si="23"/>
        <v>1.077804910364047</v>
      </c>
      <c r="M40" s="113" t="s">
        <v>247</v>
      </c>
      <c r="N40" s="115"/>
      <c r="O40" s="123"/>
      <c r="P40" s="1530">
        <f t="shared" si="6"/>
        <v>3.3586783333333332</v>
      </c>
      <c r="Q40" s="95">
        <v>3.62</v>
      </c>
      <c r="R40" s="124">
        <f t="shared" si="24"/>
        <v>3.3586783333333332</v>
      </c>
      <c r="S40" s="119">
        <f t="shared" si="0"/>
        <v>483649.68</v>
      </c>
      <c r="T40" s="120"/>
      <c r="AC40" s="69">
        <f t="shared" si="3"/>
        <v>0.31</v>
      </c>
    </row>
    <row r="41" spans="1:29">
      <c r="A41" s="105" t="s">
        <v>245</v>
      </c>
      <c r="B41" s="105" t="s">
        <v>240</v>
      </c>
      <c r="C41" s="121">
        <v>40000</v>
      </c>
      <c r="D41" s="105" t="s">
        <v>246</v>
      </c>
      <c r="E41" s="1486">
        <v>108</v>
      </c>
      <c r="F41" s="1488" t="s">
        <v>1217</v>
      </c>
      <c r="G41" s="109">
        <v>1500</v>
      </c>
      <c r="H41" s="110">
        <f t="shared" si="4"/>
        <v>243000</v>
      </c>
      <c r="I41" s="111">
        <f>H41/' ข้อมูลการใช้ไฟฟ้า '!$F$20*100</f>
        <v>2.8003460508617657</v>
      </c>
      <c r="J41" s="122">
        <v>1.61</v>
      </c>
      <c r="K41" s="113" t="s">
        <v>247</v>
      </c>
      <c r="L41" s="114">
        <f t="shared" si="5"/>
        <v>1.2450000000000001</v>
      </c>
      <c r="M41" s="113" t="s">
        <v>247</v>
      </c>
      <c r="N41" s="115"/>
      <c r="O41" s="123"/>
      <c r="P41" s="1530">
        <f t="shared" si="6"/>
        <v>3.3333333333333335</v>
      </c>
      <c r="Q41" s="95">
        <v>4.1500000000000004</v>
      </c>
      <c r="R41" s="124">
        <f t="shared" si="7"/>
        <v>3.3333333333333335</v>
      </c>
      <c r="S41" s="119">
        <f t="shared" si="0"/>
        <v>4320000</v>
      </c>
      <c r="T41" s="120"/>
      <c r="AC41" s="69">
        <f t="shared" si="3"/>
        <v>2.8</v>
      </c>
    </row>
    <row r="42" spans="1:29">
      <c r="A42" s="105" t="s">
        <v>245</v>
      </c>
      <c r="B42" s="105" t="s">
        <v>240</v>
      </c>
      <c r="C42" s="121">
        <v>39000</v>
      </c>
      <c r="D42" s="105" t="s">
        <v>246</v>
      </c>
      <c r="E42" s="1486">
        <v>4</v>
      </c>
      <c r="F42" s="1488">
        <v>8</v>
      </c>
      <c r="G42" s="109">
        <v>1500</v>
      </c>
      <c r="H42" s="110">
        <f t="shared" si="4"/>
        <v>8775</v>
      </c>
      <c r="I42" s="111">
        <f>H42/' ข้อมูลการใช้ไฟฟ้า '!$F$20*100</f>
        <v>0.10112360739223042</v>
      </c>
      <c r="J42" s="122">
        <v>1.4</v>
      </c>
      <c r="K42" s="113" t="s">
        <v>247</v>
      </c>
      <c r="L42" s="114">
        <f>Q42/R42</f>
        <v>1.1753846153846153</v>
      </c>
      <c r="M42" s="113" t="s">
        <v>247</v>
      </c>
      <c r="N42" s="115"/>
      <c r="O42" s="123"/>
      <c r="P42" s="1530">
        <f t="shared" si="6"/>
        <v>3.25</v>
      </c>
      <c r="Q42" s="95">
        <v>3.82</v>
      </c>
      <c r="R42" s="124">
        <f>C42/12000</f>
        <v>3.25</v>
      </c>
      <c r="S42" s="119">
        <f t="shared" si="0"/>
        <v>156000</v>
      </c>
      <c r="T42" s="120"/>
      <c r="AC42" s="69">
        <f t="shared" si="3"/>
        <v>0.1</v>
      </c>
    </row>
    <row r="43" spans="1:29">
      <c r="A43" s="105" t="s">
        <v>245</v>
      </c>
      <c r="B43" s="105" t="s">
        <v>240</v>
      </c>
      <c r="C43" s="121">
        <v>38790</v>
      </c>
      <c r="D43" s="105" t="s">
        <v>246</v>
      </c>
      <c r="E43" s="1486">
        <v>1</v>
      </c>
      <c r="F43" s="1488">
        <v>8</v>
      </c>
      <c r="G43" s="109">
        <v>1500</v>
      </c>
      <c r="H43" s="110">
        <f t="shared" si="4"/>
        <v>2181.9375</v>
      </c>
      <c r="I43" s="111">
        <f>H43/' ข้อมูลการใช้ไฟฟ้า '!$F$20*100</f>
        <v>2.5144773915029606E-2</v>
      </c>
      <c r="J43" s="122">
        <v>1.4</v>
      </c>
      <c r="K43" s="113" t="s">
        <v>247</v>
      </c>
      <c r="L43" s="114">
        <f>Q43/R43</f>
        <v>1.119876256767208</v>
      </c>
      <c r="M43" s="113" t="s">
        <v>247</v>
      </c>
      <c r="N43" s="115"/>
      <c r="O43" s="123"/>
      <c r="P43" s="1530">
        <f t="shared" si="6"/>
        <v>3.2324999999999999</v>
      </c>
      <c r="Q43" s="95">
        <v>3.62</v>
      </c>
      <c r="R43" s="124">
        <f>C43/12000</f>
        <v>3.2324999999999999</v>
      </c>
      <c r="S43" s="119">
        <f t="shared" si="0"/>
        <v>38790</v>
      </c>
      <c r="T43" s="120"/>
      <c r="AC43" s="69">
        <f t="shared" si="3"/>
        <v>0.03</v>
      </c>
    </row>
    <row r="44" spans="1:29">
      <c r="A44" s="105" t="s">
        <v>245</v>
      </c>
      <c r="B44" s="105" t="s">
        <v>240</v>
      </c>
      <c r="C44" s="121">
        <v>38000</v>
      </c>
      <c r="D44" s="105" t="s">
        <v>246</v>
      </c>
      <c r="E44" s="1486">
        <v>49</v>
      </c>
      <c r="F44" s="1488" t="s">
        <v>1304</v>
      </c>
      <c r="G44" s="109">
        <v>1500</v>
      </c>
      <c r="H44" s="110">
        <f t="shared" si="4"/>
        <v>104737.5</v>
      </c>
      <c r="I44" s="111">
        <f>H44/' ข้อมูลการใช้ไฟฟ้า '!$F$20*100</f>
        <v>1.2070010061816221</v>
      </c>
      <c r="J44" s="122">
        <v>1.61</v>
      </c>
      <c r="K44" s="113" t="s">
        <v>247</v>
      </c>
      <c r="L44" s="114">
        <f t="shared" si="5"/>
        <v>1.1621052631578948</v>
      </c>
      <c r="M44" s="113" t="s">
        <v>247</v>
      </c>
      <c r="N44" s="115"/>
      <c r="O44" s="123"/>
      <c r="P44" s="1530">
        <f t="shared" si="6"/>
        <v>3.1666666666666665</v>
      </c>
      <c r="Q44" s="95">
        <v>3.68</v>
      </c>
      <c r="R44" s="124">
        <f t="shared" si="7"/>
        <v>3.1666666666666665</v>
      </c>
      <c r="S44" s="119">
        <f t="shared" si="0"/>
        <v>1862000</v>
      </c>
      <c r="T44" s="120"/>
      <c r="AC44" s="69">
        <f t="shared" si="3"/>
        <v>1.21</v>
      </c>
    </row>
    <row r="45" spans="1:29">
      <c r="A45" s="105" t="s">
        <v>245</v>
      </c>
      <c r="B45" s="105" t="s">
        <v>240</v>
      </c>
      <c r="C45" s="121">
        <v>37600</v>
      </c>
      <c r="D45" s="105" t="s">
        <v>246</v>
      </c>
      <c r="E45" s="1486">
        <v>8</v>
      </c>
      <c r="F45" s="1488">
        <v>10</v>
      </c>
      <c r="G45" s="109">
        <v>1500</v>
      </c>
      <c r="H45" s="110">
        <f t="shared" si="4"/>
        <v>16920</v>
      </c>
      <c r="I45" s="111">
        <f>H45/' ข้อมูลการใช้ไฟฟ้า '!$F$20*100</f>
        <v>0.19498705835630073</v>
      </c>
      <c r="J45" s="122">
        <v>1.4</v>
      </c>
      <c r="K45" s="113" t="s">
        <v>247</v>
      </c>
      <c r="L45" s="114">
        <f t="shared" ref="L45" si="25">Q45/R45</f>
        <v>1.1840425531914893</v>
      </c>
      <c r="M45" s="113" t="s">
        <v>247</v>
      </c>
      <c r="N45" s="115"/>
      <c r="O45" s="123"/>
      <c r="P45" s="1530">
        <f t="shared" si="6"/>
        <v>3.1333333333333333</v>
      </c>
      <c r="Q45" s="95">
        <v>3.71</v>
      </c>
      <c r="R45" s="124">
        <f t="shared" si="7"/>
        <v>3.1333333333333333</v>
      </c>
      <c r="S45" s="119">
        <f t="shared" si="0"/>
        <v>300800</v>
      </c>
      <c r="T45" s="120"/>
      <c r="AC45" s="69">
        <f t="shared" si="3"/>
        <v>0.19</v>
      </c>
    </row>
    <row r="46" spans="1:29">
      <c r="A46" s="105" t="s">
        <v>245</v>
      </c>
      <c r="B46" s="105" t="s">
        <v>240</v>
      </c>
      <c r="C46" s="121">
        <v>37000</v>
      </c>
      <c r="D46" s="105" t="s">
        <v>246</v>
      </c>
      <c r="E46" s="1486">
        <v>52</v>
      </c>
      <c r="F46" s="1488" t="s">
        <v>1305</v>
      </c>
      <c r="G46" s="109">
        <v>1500</v>
      </c>
      <c r="H46" s="110">
        <f t="shared" si="4"/>
        <v>108225</v>
      </c>
      <c r="I46" s="111">
        <f>H46/' ข้อมูลการใช้ไฟฟ้า '!$F$20*100</f>
        <v>1.2471911578375086</v>
      </c>
      <c r="J46" s="122">
        <v>1.4</v>
      </c>
      <c r="K46" s="113" t="s">
        <v>247</v>
      </c>
      <c r="L46" s="114">
        <f t="shared" si="5"/>
        <v>1.1870270270270271</v>
      </c>
      <c r="M46" s="113" t="s">
        <v>247</v>
      </c>
      <c r="N46" s="115"/>
      <c r="O46" s="123"/>
      <c r="P46" s="1530">
        <f t="shared" si="6"/>
        <v>3.0833333333333335</v>
      </c>
      <c r="Q46" s="95">
        <v>3.66</v>
      </c>
      <c r="R46" s="124">
        <f t="shared" si="7"/>
        <v>3.0833333333333335</v>
      </c>
      <c r="S46" s="119">
        <f t="shared" si="0"/>
        <v>1924000</v>
      </c>
      <c r="T46" s="120"/>
      <c r="AC46" s="69">
        <f t="shared" si="3"/>
        <v>1.25</v>
      </c>
    </row>
    <row r="47" spans="1:29">
      <c r="A47" s="105" t="s">
        <v>245</v>
      </c>
      <c r="B47" s="105" t="s">
        <v>240</v>
      </c>
      <c r="C47" s="121">
        <v>36800</v>
      </c>
      <c r="D47" s="105" t="s">
        <v>246</v>
      </c>
      <c r="E47" s="1486">
        <v>9</v>
      </c>
      <c r="F47" s="1488" t="s">
        <v>1306</v>
      </c>
      <c r="G47" s="109">
        <v>1500</v>
      </c>
      <c r="H47" s="110">
        <f t="shared" si="4"/>
        <v>18630</v>
      </c>
      <c r="I47" s="111">
        <f>H47/' ข้อมูลการใช้ไฟฟ้า '!$F$20*100</f>
        <v>0.21469319723273536</v>
      </c>
      <c r="J47" s="122">
        <v>1.4</v>
      </c>
      <c r="K47" s="113" t="s">
        <v>247</v>
      </c>
      <c r="L47" s="114">
        <f t="shared" ref="L47" si="26">Q47/R47</f>
        <v>1.1706521739130433</v>
      </c>
      <c r="M47" s="113" t="s">
        <v>247</v>
      </c>
      <c r="N47" s="115"/>
      <c r="O47" s="123"/>
      <c r="P47" s="1530">
        <f t="shared" si="6"/>
        <v>3.0666666666666669</v>
      </c>
      <c r="Q47" s="95">
        <v>3.59</v>
      </c>
      <c r="R47" s="124">
        <f t="shared" si="7"/>
        <v>3.0666666666666669</v>
      </c>
      <c r="S47" s="119">
        <f t="shared" si="0"/>
        <v>331200</v>
      </c>
      <c r="T47" s="120"/>
      <c r="AC47" s="69">
        <f t="shared" si="3"/>
        <v>0.21</v>
      </c>
    </row>
    <row r="48" spans="1:29">
      <c r="A48" s="105" t="s">
        <v>245</v>
      </c>
      <c r="B48" s="105" t="s">
        <v>240</v>
      </c>
      <c r="C48" s="121">
        <v>36739</v>
      </c>
      <c r="D48" s="105" t="s">
        <v>246</v>
      </c>
      <c r="E48" s="1486">
        <v>16</v>
      </c>
      <c r="F48" s="1488">
        <v>8</v>
      </c>
      <c r="G48" s="109">
        <v>1500</v>
      </c>
      <c r="H48" s="110">
        <f t="shared" si="4"/>
        <v>33065.1</v>
      </c>
      <c r="I48" s="111">
        <f>H48/' ข้อมูลการใช้ไฟฟ้า '!$F$20*100</f>
        <v>0.38104412430596446</v>
      </c>
      <c r="J48" s="122">
        <v>1.4</v>
      </c>
      <c r="K48" s="113" t="s">
        <v>247</v>
      </c>
      <c r="L48" s="114">
        <f t="shared" si="5"/>
        <v>1.1497318925392634</v>
      </c>
      <c r="M48" s="113" t="s">
        <v>247</v>
      </c>
      <c r="N48" s="115"/>
      <c r="O48" s="123"/>
      <c r="P48" s="1530">
        <f t="shared" si="6"/>
        <v>3.0615833333333335</v>
      </c>
      <c r="Q48" s="95">
        <v>3.52</v>
      </c>
      <c r="R48" s="124">
        <f t="shared" si="7"/>
        <v>3.0615833333333335</v>
      </c>
      <c r="S48" s="119">
        <f t="shared" si="0"/>
        <v>587824</v>
      </c>
      <c r="T48" s="120"/>
      <c r="AC48" s="69">
        <f t="shared" si="3"/>
        <v>0.38</v>
      </c>
    </row>
    <row r="49" spans="1:29">
      <c r="A49" s="105" t="s">
        <v>245</v>
      </c>
      <c r="B49" s="105" t="s">
        <v>240</v>
      </c>
      <c r="C49" s="121">
        <v>36491</v>
      </c>
      <c r="D49" s="105" t="s">
        <v>246</v>
      </c>
      <c r="E49" s="1486">
        <v>6</v>
      </c>
      <c r="F49" s="1488">
        <v>15</v>
      </c>
      <c r="G49" s="109">
        <v>1500</v>
      </c>
      <c r="H49" s="110">
        <f t="shared" si="4"/>
        <v>12315.7125</v>
      </c>
      <c r="I49" s="111">
        <f>H49/' ข้อมูลการใช้ไฟฟ้า '!$F$20*100</f>
        <v>0.1419269829749954</v>
      </c>
      <c r="J49" s="122">
        <v>1.4</v>
      </c>
      <c r="K49" s="113" t="s">
        <v>247</v>
      </c>
      <c r="L49" s="114">
        <f t="shared" si="5"/>
        <v>1.1772765887479106</v>
      </c>
      <c r="M49" s="113" t="s">
        <v>247</v>
      </c>
      <c r="N49" s="115"/>
      <c r="O49" s="123"/>
      <c r="P49" s="1530">
        <f t="shared" si="6"/>
        <v>3.0409166666666665</v>
      </c>
      <c r="Q49" s="95">
        <v>3.58</v>
      </c>
      <c r="R49" s="124">
        <f t="shared" si="7"/>
        <v>3.0409166666666665</v>
      </c>
      <c r="S49" s="119">
        <f t="shared" si="0"/>
        <v>218946</v>
      </c>
      <c r="T49" s="120"/>
      <c r="AC49" s="69">
        <f t="shared" si="3"/>
        <v>0.14000000000000001</v>
      </c>
    </row>
    <row r="50" spans="1:29">
      <c r="A50" s="105" t="s">
        <v>245</v>
      </c>
      <c r="B50" s="105" t="s">
        <v>240</v>
      </c>
      <c r="C50" s="121">
        <v>36415</v>
      </c>
      <c r="D50" s="105" t="s">
        <v>246</v>
      </c>
      <c r="E50" s="1486">
        <v>1</v>
      </c>
      <c r="F50" s="1488">
        <v>13</v>
      </c>
      <c r="G50" s="109">
        <v>1500</v>
      </c>
      <c r="H50" s="110">
        <f t="shared" si="4"/>
        <v>2048.34375</v>
      </c>
      <c r="I50" s="111">
        <f>H50/' ข้อมูลการใช้ไฟฟ้า '!$F$20*100</f>
        <v>2.3605231815308145E-2</v>
      </c>
      <c r="J50" s="122">
        <v>1.4</v>
      </c>
      <c r="K50" s="113" t="s">
        <v>247</v>
      </c>
      <c r="L50" s="114">
        <f t="shared" si="5"/>
        <v>1.1995056982012906</v>
      </c>
      <c r="M50" s="113" t="s">
        <v>247</v>
      </c>
      <c r="N50" s="115"/>
      <c r="O50" s="123"/>
      <c r="P50" s="1530">
        <f t="shared" si="6"/>
        <v>3.0345833333333334</v>
      </c>
      <c r="Q50" s="95">
        <v>3.64</v>
      </c>
      <c r="R50" s="124">
        <f t="shared" si="7"/>
        <v>3.0345833333333334</v>
      </c>
      <c r="S50" s="119">
        <f t="shared" si="0"/>
        <v>36415</v>
      </c>
      <c r="T50" s="120"/>
      <c r="AC50" s="69">
        <f t="shared" si="3"/>
        <v>0.02</v>
      </c>
    </row>
    <row r="51" spans="1:29">
      <c r="A51" s="105" t="s">
        <v>245</v>
      </c>
      <c r="B51" s="105" t="s">
        <v>240</v>
      </c>
      <c r="C51" s="121">
        <v>36312</v>
      </c>
      <c r="D51" s="105" t="s">
        <v>246</v>
      </c>
      <c r="E51" s="1486">
        <v>1</v>
      </c>
      <c r="F51" s="1488">
        <v>9</v>
      </c>
      <c r="G51" s="109">
        <v>1500</v>
      </c>
      <c r="H51" s="110">
        <f t="shared" ref="H51:H52" si="27">(C51/12000)*E51*G51*45/100</f>
        <v>2042.55</v>
      </c>
      <c r="I51" s="111">
        <f>H51/' ข้อมูลการใช้ไฟฟ้า '!$F$20*100</f>
        <v>2.3538464305299173E-2</v>
      </c>
      <c r="J51" s="122">
        <v>1.4</v>
      </c>
      <c r="K51" s="113" t="s">
        <v>247</v>
      </c>
      <c r="L51" s="114">
        <f t="shared" ref="L51:L52" si="28">Q51/R51</f>
        <v>1.0773298083278255</v>
      </c>
      <c r="M51" s="113" t="s">
        <v>247</v>
      </c>
      <c r="N51" s="115"/>
      <c r="O51" s="123"/>
      <c r="P51" s="1530">
        <f t="shared" si="6"/>
        <v>3.0259999999999998</v>
      </c>
      <c r="Q51" s="95">
        <v>3.26</v>
      </c>
      <c r="R51" s="124">
        <f t="shared" ref="R51:R52" si="29">C51/12000</f>
        <v>3.0259999999999998</v>
      </c>
      <c r="S51" s="119">
        <f t="shared" si="0"/>
        <v>36312</v>
      </c>
      <c r="T51" s="120"/>
      <c r="AC51" s="69">
        <f t="shared" si="3"/>
        <v>0.02</v>
      </c>
    </row>
    <row r="52" spans="1:29">
      <c r="A52" s="105" t="s">
        <v>245</v>
      </c>
      <c r="B52" s="105" t="s">
        <v>240</v>
      </c>
      <c r="C52" s="121">
        <v>36170</v>
      </c>
      <c r="D52" s="105" t="s">
        <v>246</v>
      </c>
      <c r="E52" s="1486">
        <v>104</v>
      </c>
      <c r="F52" s="1488">
        <v>6</v>
      </c>
      <c r="G52" s="109">
        <v>1500</v>
      </c>
      <c r="H52" s="110">
        <f t="shared" si="27"/>
        <v>211594.50000000003</v>
      </c>
      <c r="I52" s="111">
        <f>H52/' ข้อมูลการใช้ไฟฟ้า '!$F$20*100</f>
        <v>2.4384272529179833</v>
      </c>
      <c r="J52" s="122">
        <v>1.4</v>
      </c>
      <c r="K52" s="113" t="s">
        <v>247</v>
      </c>
      <c r="L52" s="114">
        <f t="shared" si="28"/>
        <v>1.1014653027370749</v>
      </c>
      <c r="M52" s="113" t="s">
        <v>247</v>
      </c>
      <c r="N52" s="115"/>
      <c r="O52" s="123"/>
      <c r="P52" s="1530">
        <f t="shared" si="6"/>
        <v>3.0141666666666667</v>
      </c>
      <c r="Q52" s="95">
        <v>3.32</v>
      </c>
      <c r="R52" s="124">
        <f t="shared" si="29"/>
        <v>3.0141666666666667</v>
      </c>
      <c r="S52" s="119">
        <f t="shared" si="0"/>
        <v>3761680</v>
      </c>
      <c r="T52" s="120"/>
      <c r="AC52" s="69">
        <f t="shared" si="3"/>
        <v>2.44</v>
      </c>
    </row>
    <row r="53" spans="1:29">
      <c r="A53" s="105" t="s">
        <v>245</v>
      </c>
      <c r="B53" s="105" t="s">
        <v>240</v>
      </c>
      <c r="C53" s="121">
        <v>36167</v>
      </c>
      <c r="D53" s="105" t="s">
        <v>246</v>
      </c>
      <c r="E53" s="1486">
        <v>3</v>
      </c>
      <c r="F53" s="1488">
        <v>11</v>
      </c>
      <c r="G53" s="109">
        <v>1500</v>
      </c>
      <c r="H53" s="110">
        <f t="shared" si="4"/>
        <v>6103.1812499999996</v>
      </c>
      <c r="I53" s="111">
        <f>H53/' ข้อมูลการใช้ไฟฟ้า '!$F$20*100</f>
        <v>7.0333413626053803E-2</v>
      </c>
      <c r="J53" s="122">
        <v>1.4</v>
      </c>
      <c r="K53" s="113" t="s">
        <v>247</v>
      </c>
      <c r="L53" s="114">
        <f>Q53/R53</f>
        <v>1.1778693283932866</v>
      </c>
      <c r="M53" s="113" t="s">
        <v>247</v>
      </c>
      <c r="N53" s="115"/>
      <c r="O53" s="123"/>
      <c r="P53" s="1530">
        <f t="shared" si="6"/>
        <v>3.0139166666666668</v>
      </c>
      <c r="Q53" s="95">
        <v>3.55</v>
      </c>
      <c r="R53" s="124">
        <f>C53/12000</f>
        <v>3.0139166666666668</v>
      </c>
      <c r="S53" s="119">
        <f t="shared" si="0"/>
        <v>108501</v>
      </c>
      <c r="T53" s="120"/>
      <c r="AC53" s="69">
        <f t="shared" si="3"/>
        <v>7.0000000000000007E-2</v>
      </c>
    </row>
    <row r="54" spans="1:29">
      <c r="A54" s="105" t="s">
        <v>245</v>
      </c>
      <c r="B54" s="105" t="s">
        <v>240</v>
      </c>
      <c r="C54" s="121">
        <v>36100</v>
      </c>
      <c r="D54" s="105" t="s">
        <v>246</v>
      </c>
      <c r="E54" s="1486">
        <v>3</v>
      </c>
      <c r="F54" s="1488">
        <v>4</v>
      </c>
      <c r="G54" s="109">
        <v>1500</v>
      </c>
      <c r="H54" s="110">
        <f t="shared" si="4"/>
        <v>6091.875</v>
      </c>
      <c r="I54" s="111">
        <f>H54/' ข้อมูลการใช้ไฟฟ้า '!$F$20*100</f>
        <v>7.0203119747298426E-2</v>
      </c>
      <c r="J54" s="122">
        <v>1.4</v>
      </c>
      <c r="K54" s="113" t="s">
        <v>247</v>
      </c>
      <c r="L54" s="114">
        <f>Q54/R54</f>
        <v>1.1002770083102493</v>
      </c>
      <c r="M54" s="113" t="s">
        <v>247</v>
      </c>
      <c r="N54" s="115"/>
      <c r="O54" s="123"/>
      <c r="P54" s="1530">
        <f t="shared" si="6"/>
        <v>3.0083333333333333</v>
      </c>
      <c r="Q54" s="95">
        <v>3.31</v>
      </c>
      <c r="R54" s="124">
        <f>C54/12000</f>
        <v>3.0083333333333333</v>
      </c>
      <c r="S54" s="119">
        <f t="shared" si="0"/>
        <v>108300</v>
      </c>
      <c r="T54" s="120"/>
      <c r="AC54" s="69">
        <f t="shared" si="3"/>
        <v>7.0000000000000007E-2</v>
      </c>
    </row>
    <row r="55" spans="1:29">
      <c r="A55" s="105" t="s">
        <v>245</v>
      </c>
      <c r="B55" s="105" t="s">
        <v>240</v>
      </c>
      <c r="C55" s="121">
        <v>36065</v>
      </c>
      <c r="D55" s="105" t="s">
        <v>246</v>
      </c>
      <c r="E55" s="1486">
        <v>6</v>
      </c>
      <c r="F55" s="1488">
        <v>5</v>
      </c>
      <c r="G55" s="109">
        <v>1500</v>
      </c>
      <c r="H55" s="110">
        <f t="shared" si="4"/>
        <v>12171.9375</v>
      </c>
      <c r="I55" s="111">
        <f>H55/' ข้อมูลการใช้ไฟฟ้า '!$F$20*100</f>
        <v>0.14027011156156885</v>
      </c>
      <c r="J55" s="122">
        <v>1.4</v>
      </c>
      <c r="K55" s="113" t="s">
        <v>247</v>
      </c>
      <c r="L55" s="114">
        <f>Q55/R55</f>
        <v>1.1113267711077222</v>
      </c>
      <c r="M55" s="113" t="s">
        <v>247</v>
      </c>
      <c r="N55" s="115"/>
      <c r="O55" s="123"/>
      <c r="P55" s="1530">
        <f t="shared" si="6"/>
        <v>3.0054166666666666</v>
      </c>
      <c r="Q55" s="95">
        <v>3.34</v>
      </c>
      <c r="R55" s="124">
        <f>C55/12000</f>
        <v>3.0054166666666666</v>
      </c>
      <c r="S55" s="119">
        <f t="shared" si="0"/>
        <v>216390</v>
      </c>
      <c r="T55" s="120"/>
      <c r="AC55" s="69">
        <f t="shared" si="3"/>
        <v>0.14000000000000001</v>
      </c>
    </row>
    <row r="56" spans="1:29">
      <c r="A56" s="105" t="s">
        <v>245</v>
      </c>
      <c r="B56" s="105" t="s">
        <v>240</v>
      </c>
      <c r="C56" s="121">
        <v>36000</v>
      </c>
      <c r="D56" s="105" t="s">
        <v>246</v>
      </c>
      <c r="E56" s="1486">
        <v>199</v>
      </c>
      <c r="F56" s="1488" t="s">
        <v>1299</v>
      </c>
      <c r="G56" s="109">
        <v>1500</v>
      </c>
      <c r="H56" s="110">
        <f t="shared" si="4"/>
        <v>402975</v>
      </c>
      <c r="I56" s="111">
        <f>H56/' ข้อมูลการใช้ไฟฟ้า '!$F$20*100</f>
        <v>4.6439072010124285</v>
      </c>
      <c r="J56" s="122">
        <v>1.61</v>
      </c>
      <c r="K56" s="113" t="s">
        <v>247</v>
      </c>
      <c r="L56" s="114">
        <f t="shared" si="5"/>
        <v>1.2133333333333334</v>
      </c>
      <c r="M56" s="113" t="s">
        <v>247</v>
      </c>
      <c r="N56" s="115"/>
      <c r="O56" s="123"/>
      <c r="P56" s="1530">
        <f t="shared" si="6"/>
        <v>3</v>
      </c>
      <c r="Q56" s="95">
        <v>3.64</v>
      </c>
      <c r="R56" s="124">
        <f t="shared" si="7"/>
        <v>3</v>
      </c>
      <c r="S56" s="119">
        <f t="shared" si="0"/>
        <v>7164000</v>
      </c>
      <c r="T56" s="120"/>
      <c r="AC56" s="69">
        <f t="shared" si="3"/>
        <v>4.6399999999999997</v>
      </c>
    </row>
    <row r="57" spans="1:29">
      <c r="A57" s="105" t="s">
        <v>245</v>
      </c>
      <c r="B57" s="105" t="s">
        <v>240</v>
      </c>
      <c r="C57" s="121">
        <v>35000</v>
      </c>
      <c r="D57" s="105" t="s">
        <v>246</v>
      </c>
      <c r="E57" s="1486">
        <v>5</v>
      </c>
      <c r="F57" s="1488" t="s">
        <v>1307</v>
      </c>
      <c r="G57" s="109">
        <v>1500</v>
      </c>
      <c r="H57" s="110">
        <f t="shared" si="4"/>
        <v>9843.75</v>
      </c>
      <c r="I57" s="111">
        <f>H57/' ข้อมูลการใช้ไฟฟ้า '!$F$20*100</f>
        <v>0.11343994419000208</v>
      </c>
      <c r="J57" s="122">
        <v>1.61</v>
      </c>
      <c r="K57" s="113" t="s">
        <v>247</v>
      </c>
      <c r="L57" s="114">
        <f t="shared" si="5"/>
        <v>1.2205714285714286</v>
      </c>
      <c r="M57" s="113" t="s">
        <v>247</v>
      </c>
      <c r="N57" s="115"/>
      <c r="O57" s="123"/>
      <c r="P57" s="1530">
        <f t="shared" si="6"/>
        <v>2.9166666666666665</v>
      </c>
      <c r="Q57" s="95">
        <v>3.56</v>
      </c>
      <c r="R57" s="124">
        <f t="shared" si="7"/>
        <v>2.9166666666666665</v>
      </c>
      <c r="S57" s="119">
        <f t="shared" si="0"/>
        <v>175000</v>
      </c>
      <c r="T57" s="120"/>
      <c r="AC57" s="69">
        <f t="shared" si="3"/>
        <v>0.11</v>
      </c>
    </row>
    <row r="58" spans="1:29">
      <c r="A58" s="105" t="s">
        <v>245</v>
      </c>
      <c r="B58" s="105" t="s">
        <v>240</v>
      </c>
      <c r="C58" s="121">
        <v>34212</v>
      </c>
      <c r="D58" s="105" t="s">
        <v>246</v>
      </c>
      <c r="E58" s="1486">
        <v>2</v>
      </c>
      <c r="F58" s="1487">
        <v>16</v>
      </c>
      <c r="G58" s="109">
        <v>1500</v>
      </c>
      <c r="H58" s="110">
        <f t="shared" si="4"/>
        <v>3848.85</v>
      </c>
      <c r="I58" s="111">
        <f>H58/' ข้อมูลการใช้ไฟฟ้า '!$F$20*100</f>
        <v>4.4354369950038296E-2</v>
      </c>
      <c r="J58" s="122">
        <v>1.4</v>
      </c>
      <c r="K58" s="113" t="s">
        <v>247</v>
      </c>
      <c r="L58" s="114">
        <f t="shared" si="5"/>
        <v>1.2697299193265521</v>
      </c>
      <c r="M58" s="113" t="s">
        <v>247</v>
      </c>
      <c r="N58" s="115"/>
      <c r="O58" s="123"/>
      <c r="P58" s="1530">
        <f t="shared" si="6"/>
        <v>2.851</v>
      </c>
      <c r="Q58" s="95">
        <v>3.62</v>
      </c>
      <c r="R58" s="124">
        <f t="shared" si="7"/>
        <v>2.851</v>
      </c>
      <c r="S58" s="119">
        <f t="shared" si="0"/>
        <v>68424</v>
      </c>
      <c r="T58" s="120"/>
      <c r="AC58" s="69">
        <f t="shared" si="3"/>
        <v>0.04</v>
      </c>
    </row>
    <row r="59" spans="1:29">
      <c r="A59" s="105" t="s">
        <v>245</v>
      </c>
      <c r="B59" s="105" t="s">
        <v>240</v>
      </c>
      <c r="C59" s="121">
        <v>34000</v>
      </c>
      <c r="D59" s="105" t="s">
        <v>246</v>
      </c>
      <c r="E59" s="1486">
        <v>25</v>
      </c>
      <c r="F59" s="1488" t="s">
        <v>1308</v>
      </c>
      <c r="G59" s="109">
        <v>1500</v>
      </c>
      <c r="H59" s="110">
        <f t="shared" si="4"/>
        <v>47812.500000000007</v>
      </c>
      <c r="I59" s="111">
        <f>H59/' ข้อมูลการใช้ไฟฟ้า '!$F$20*100</f>
        <v>0.55099401463715303</v>
      </c>
      <c r="J59" s="122">
        <v>1.61</v>
      </c>
      <c r="K59" s="113" t="s">
        <v>247</v>
      </c>
      <c r="L59" s="114">
        <f t="shared" si="5"/>
        <v>1.2494117647058822</v>
      </c>
      <c r="M59" s="113" t="s">
        <v>247</v>
      </c>
      <c r="N59" s="115"/>
      <c r="O59" s="123"/>
      <c r="P59" s="1530">
        <f t="shared" si="6"/>
        <v>2.8333333333333335</v>
      </c>
      <c r="Q59" s="95">
        <v>3.54</v>
      </c>
      <c r="R59" s="124">
        <f t="shared" si="7"/>
        <v>2.8333333333333335</v>
      </c>
      <c r="S59" s="119">
        <f t="shared" si="0"/>
        <v>850000</v>
      </c>
      <c r="T59" s="120"/>
      <c r="AC59" s="69">
        <f t="shared" si="3"/>
        <v>0.55000000000000004</v>
      </c>
    </row>
    <row r="60" spans="1:29">
      <c r="A60" s="107" t="s">
        <v>245</v>
      </c>
      <c r="B60" s="107" t="s">
        <v>240</v>
      </c>
      <c r="C60" s="121">
        <v>33000</v>
      </c>
      <c r="D60" s="107" t="s">
        <v>246</v>
      </c>
      <c r="E60" s="1486">
        <v>118</v>
      </c>
      <c r="F60" s="1488" t="s">
        <v>1299</v>
      </c>
      <c r="G60" s="109">
        <v>1500</v>
      </c>
      <c r="H60" s="110">
        <f t="shared" si="4"/>
        <v>219037.5</v>
      </c>
      <c r="I60" s="111">
        <f>H60/' ข้อมูลการใช้ไฟฟ้า '!$F$20*100</f>
        <v>2.524200815290675</v>
      </c>
      <c r="J60" s="122">
        <v>1.61</v>
      </c>
      <c r="K60" s="113" t="s">
        <v>247</v>
      </c>
      <c r="L60" s="114">
        <f t="shared" si="5"/>
        <v>1.1745454545454546</v>
      </c>
      <c r="M60" s="113" t="s">
        <v>247</v>
      </c>
      <c r="N60" s="115"/>
      <c r="O60" s="123"/>
      <c r="P60" s="1530">
        <f t="shared" si="6"/>
        <v>2.75</v>
      </c>
      <c r="Q60" s="95">
        <v>3.23</v>
      </c>
      <c r="R60" s="124">
        <f t="shared" si="7"/>
        <v>2.75</v>
      </c>
      <c r="S60" s="119">
        <f t="shared" si="0"/>
        <v>3894000</v>
      </c>
      <c r="T60" s="120"/>
      <c r="AC60" s="69">
        <f t="shared" si="3"/>
        <v>2.52</v>
      </c>
    </row>
    <row r="61" spans="1:29">
      <c r="A61" s="105" t="s">
        <v>245</v>
      </c>
      <c r="B61" s="105" t="s">
        <v>240</v>
      </c>
      <c r="C61" s="121">
        <v>32000</v>
      </c>
      <c r="D61" s="105" t="s">
        <v>246</v>
      </c>
      <c r="E61" s="1486">
        <v>37</v>
      </c>
      <c r="F61" s="1488" t="s">
        <v>1309</v>
      </c>
      <c r="G61" s="109">
        <v>1500</v>
      </c>
      <c r="H61" s="110">
        <f t="shared" si="4"/>
        <v>66600</v>
      </c>
      <c r="I61" s="111">
        <f>H61/' ข้อมูลการใช้ไฟฟ้า '!$F$20*100</f>
        <v>0.76750225097692837</v>
      </c>
      <c r="J61" s="122">
        <v>1.61</v>
      </c>
      <c r="K61" s="113" t="s">
        <v>247</v>
      </c>
      <c r="L61" s="114">
        <f t="shared" si="5"/>
        <v>1.2675000000000001</v>
      </c>
      <c r="M61" s="113" t="s">
        <v>247</v>
      </c>
      <c r="N61" s="115"/>
      <c r="O61" s="123"/>
      <c r="P61" s="1530">
        <f t="shared" si="6"/>
        <v>2.6666666666666665</v>
      </c>
      <c r="Q61" s="95">
        <v>3.38</v>
      </c>
      <c r="R61" s="124">
        <f t="shared" si="7"/>
        <v>2.6666666666666665</v>
      </c>
      <c r="S61" s="119">
        <f t="shared" si="0"/>
        <v>1184000</v>
      </c>
      <c r="T61" s="120"/>
      <c r="AC61" s="69">
        <f t="shared" si="3"/>
        <v>0.77</v>
      </c>
    </row>
    <row r="62" spans="1:29">
      <c r="A62" s="105" t="s">
        <v>245</v>
      </c>
      <c r="B62" s="105" t="s">
        <v>240</v>
      </c>
      <c r="C62" s="121">
        <v>31649</v>
      </c>
      <c r="D62" s="105" t="s">
        <v>246</v>
      </c>
      <c r="E62" s="1486">
        <v>1</v>
      </c>
      <c r="F62" s="1488">
        <v>7</v>
      </c>
      <c r="G62" s="109">
        <v>1500</v>
      </c>
      <c r="H62" s="110">
        <f t="shared" si="4"/>
        <v>1780.2562499999999</v>
      </c>
      <c r="I62" s="111">
        <f>H62/' ข้อมูลการใช้ไฟฟ้า '!$F$20*100</f>
        <v>2.0515775963825002E-2</v>
      </c>
      <c r="J62" s="122">
        <v>1.4</v>
      </c>
      <c r="K62" s="113" t="s">
        <v>247</v>
      </c>
      <c r="L62" s="114">
        <f t="shared" ref="L62" si="30">Q62/R62</f>
        <v>1.1412682865177413</v>
      </c>
      <c r="M62" s="113" t="s">
        <v>247</v>
      </c>
      <c r="N62" s="115"/>
      <c r="O62" s="123"/>
      <c r="P62" s="1530">
        <f t="shared" si="6"/>
        <v>2.6374166666666667</v>
      </c>
      <c r="Q62" s="95">
        <v>3.01</v>
      </c>
      <c r="R62" s="124">
        <f t="shared" ref="R62" si="31">C62/12000</f>
        <v>2.6374166666666667</v>
      </c>
      <c r="S62" s="119">
        <f t="shared" si="0"/>
        <v>31649</v>
      </c>
      <c r="T62" s="120"/>
      <c r="AC62" s="69">
        <f t="shared" si="3"/>
        <v>0.02</v>
      </c>
    </row>
    <row r="63" spans="1:29">
      <c r="A63" s="105" t="s">
        <v>245</v>
      </c>
      <c r="B63" s="105" t="s">
        <v>240</v>
      </c>
      <c r="C63" s="121">
        <v>30471</v>
      </c>
      <c r="D63" s="105" t="s">
        <v>246</v>
      </c>
      <c r="E63" s="1486">
        <v>6</v>
      </c>
      <c r="F63" s="1488">
        <v>8</v>
      </c>
      <c r="G63" s="109">
        <v>1500</v>
      </c>
      <c r="H63" s="110">
        <f t="shared" si="4"/>
        <v>10283.9625</v>
      </c>
      <c r="I63" s="111">
        <f>H63/' ข้อมูลการใช้ไฟฟ้า '!$F$20*100</f>
        <v>0.11851297849417895</v>
      </c>
      <c r="J63" s="122">
        <v>1.4</v>
      </c>
      <c r="K63" s="113" t="s">
        <v>247</v>
      </c>
      <c r="L63" s="114">
        <f t="shared" si="5"/>
        <v>1.244461947425421</v>
      </c>
      <c r="M63" s="113" t="s">
        <v>247</v>
      </c>
      <c r="N63" s="115"/>
      <c r="O63" s="123"/>
      <c r="P63" s="1530">
        <f t="shared" si="6"/>
        <v>2.53925</v>
      </c>
      <c r="Q63" s="95">
        <v>3.16</v>
      </c>
      <c r="R63" s="124">
        <f t="shared" si="7"/>
        <v>2.53925</v>
      </c>
      <c r="S63" s="119">
        <f t="shared" si="0"/>
        <v>182826</v>
      </c>
      <c r="T63" s="120"/>
      <c r="AC63" s="69">
        <f t="shared" si="3"/>
        <v>0.12</v>
      </c>
    </row>
    <row r="64" spans="1:29">
      <c r="A64" s="105" t="s">
        <v>245</v>
      </c>
      <c r="B64" s="105" t="s">
        <v>240</v>
      </c>
      <c r="C64" s="121">
        <v>30440.7</v>
      </c>
      <c r="D64" s="105" t="s">
        <v>246</v>
      </c>
      <c r="E64" s="1486">
        <v>12</v>
      </c>
      <c r="F64" s="1488">
        <v>8</v>
      </c>
      <c r="G64" s="109">
        <v>1500</v>
      </c>
      <c r="H64" s="110">
        <f t="shared" si="4"/>
        <v>20547.472500000003</v>
      </c>
      <c r="I64" s="111">
        <f>H64/' ข้อมูลการใช้ไฟฟ้า '!$F$20*100</f>
        <v>0.23679026119574376</v>
      </c>
      <c r="J64" s="122">
        <v>1.4</v>
      </c>
      <c r="K64" s="113" t="s">
        <v>247</v>
      </c>
      <c r="L64" s="114">
        <f t="shared" si="5"/>
        <v>1.2811794735337887</v>
      </c>
      <c r="M64" s="113" t="s">
        <v>247</v>
      </c>
      <c r="N64" s="115"/>
      <c r="O64" s="123"/>
      <c r="P64" s="1530">
        <f t="shared" si="6"/>
        <v>2.5367250000000001</v>
      </c>
      <c r="Q64" s="95">
        <v>3.25</v>
      </c>
      <c r="R64" s="124">
        <f t="shared" si="7"/>
        <v>2.5367250000000001</v>
      </c>
      <c r="S64" s="119">
        <f t="shared" si="0"/>
        <v>365288.4</v>
      </c>
      <c r="T64" s="120"/>
      <c r="AC64" s="69">
        <f t="shared" si="3"/>
        <v>0.24</v>
      </c>
    </row>
    <row r="65" spans="1:29">
      <c r="A65" s="105" t="s">
        <v>245</v>
      </c>
      <c r="B65" s="105" t="s">
        <v>240</v>
      </c>
      <c r="C65" s="121">
        <v>30070</v>
      </c>
      <c r="D65" s="105" t="s">
        <v>246</v>
      </c>
      <c r="E65" s="1486">
        <v>198</v>
      </c>
      <c r="F65" s="1488">
        <v>6</v>
      </c>
      <c r="G65" s="109">
        <v>1500</v>
      </c>
      <c r="H65" s="110">
        <f t="shared" si="4"/>
        <v>334904.625</v>
      </c>
      <c r="I65" s="111">
        <f>H65/' ข้อมูลการใช้ไฟฟ้า '!$F$20*100</f>
        <v>3.8594602635147761</v>
      </c>
      <c r="J65" s="122">
        <v>1.4</v>
      </c>
      <c r="K65" s="113" t="s">
        <v>247</v>
      </c>
      <c r="L65" s="114">
        <f>Q65/R65</f>
        <v>1.177253076155637</v>
      </c>
      <c r="M65" s="113" t="s">
        <v>247</v>
      </c>
      <c r="N65" s="115"/>
      <c r="O65" s="123"/>
      <c r="P65" s="1530">
        <f t="shared" si="6"/>
        <v>2.5058333333333334</v>
      </c>
      <c r="Q65" s="95">
        <v>2.95</v>
      </c>
      <c r="R65" s="124">
        <f>C65/12000</f>
        <v>2.5058333333333334</v>
      </c>
      <c r="S65" s="119">
        <f t="shared" si="0"/>
        <v>5953860</v>
      </c>
      <c r="T65" s="120"/>
      <c r="AC65" s="69">
        <f t="shared" si="3"/>
        <v>3.86</v>
      </c>
    </row>
    <row r="66" spans="1:29">
      <c r="A66" s="105" t="s">
        <v>245</v>
      </c>
      <c r="B66" s="105" t="s">
        <v>240</v>
      </c>
      <c r="C66" s="121">
        <v>30000</v>
      </c>
      <c r="D66" s="105" t="s">
        <v>246</v>
      </c>
      <c r="E66" s="1486">
        <v>172</v>
      </c>
      <c r="F66" s="1488" t="s">
        <v>1310</v>
      </c>
      <c r="G66" s="109">
        <v>1500</v>
      </c>
      <c r="H66" s="110">
        <f t="shared" si="4"/>
        <v>290250</v>
      </c>
      <c r="I66" s="111">
        <f>H66/' ข้อมูลการใช้ไฟฟ้า '!$F$20*100</f>
        <v>3.3448577829737758</v>
      </c>
      <c r="J66" s="122">
        <v>1.61</v>
      </c>
      <c r="K66" s="113" t="s">
        <v>247</v>
      </c>
      <c r="L66" s="114">
        <f t="shared" si="5"/>
        <v>1.264</v>
      </c>
      <c r="M66" s="113" t="s">
        <v>247</v>
      </c>
      <c r="N66" s="115"/>
      <c r="O66" s="123"/>
      <c r="P66" s="1530">
        <f t="shared" si="6"/>
        <v>2.5</v>
      </c>
      <c r="Q66" s="95">
        <v>3.16</v>
      </c>
      <c r="R66" s="124">
        <f t="shared" si="7"/>
        <v>2.5</v>
      </c>
      <c r="S66" s="119">
        <f t="shared" si="0"/>
        <v>5160000</v>
      </c>
      <c r="T66" s="120"/>
      <c r="AC66" s="69">
        <f t="shared" si="3"/>
        <v>3.34</v>
      </c>
    </row>
    <row r="67" spans="1:29">
      <c r="A67" s="105" t="s">
        <v>245</v>
      </c>
      <c r="B67" s="105" t="s">
        <v>240</v>
      </c>
      <c r="C67" s="121">
        <v>28000</v>
      </c>
      <c r="D67" s="105" t="s">
        <v>246</v>
      </c>
      <c r="E67" s="1486">
        <v>15</v>
      </c>
      <c r="F67" s="1488" t="s">
        <v>1311</v>
      </c>
      <c r="G67" s="109">
        <v>1500</v>
      </c>
      <c r="H67" s="110">
        <f t="shared" si="4"/>
        <v>23625</v>
      </c>
      <c r="I67" s="111">
        <f>H67/' ข้อมูลการใช้ไฟฟ้า '!$F$20*100</f>
        <v>0.27225586605600499</v>
      </c>
      <c r="J67" s="122">
        <v>1.61</v>
      </c>
      <c r="K67" s="113" t="s">
        <v>247</v>
      </c>
      <c r="L67" s="114">
        <f t="shared" si="5"/>
        <v>1.2557142857142858</v>
      </c>
      <c r="M67" s="113" t="s">
        <v>247</v>
      </c>
      <c r="N67" s="115"/>
      <c r="O67" s="123"/>
      <c r="P67" s="1530">
        <f t="shared" si="6"/>
        <v>2.3333333333333335</v>
      </c>
      <c r="Q67" s="95">
        <v>2.93</v>
      </c>
      <c r="R67" s="124">
        <f t="shared" si="7"/>
        <v>2.3333333333333335</v>
      </c>
      <c r="S67" s="119">
        <f t="shared" si="0"/>
        <v>420000</v>
      </c>
      <c r="T67" s="120"/>
      <c r="AC67" s="69">
        <f t="shared" si="3"/>
        <v>0.27</v>
      </c>
    </row>
    <row r="68" spans="1:29">
      <c r="A68" s="105" t="s">
        <v>245</v>
      </c>
      <c r="B68" s="105" t="s">
        <v>240</v>
      </c>
      <c r="C68" s="121">
        <v>26600</v>
      </c>
      <c r="D68" s="105" t="s">
        <v>246</v>
      </c>
      <c r="E68" s="1486">
        <v>1</v>
      </c>
      <c r="F68" s="1488">
        <v>3</v>
      </c>
      <c r="G68" s="109">
        <v>1500</v>
      </c>
      <c r="H68" s="110">
        <f t="shared" si="4"/>
        <v>1496.25</v>
      </c>
      <c r="I68" s="111">
        <f>H68/' ข้อมูลการใช้ไฟฟ้า '!$F$20*100</f>
        <v>1.7242871516880316E-2</v>
      </c>
      <c r="J68" s="122">
        <v>1.4</v>
      </c>
      <c r="K68" s="113" t="s">
        <v>247</v>
      </c>
      <c r="L68" s="114">
        <f t="shared" ref="L68" si="32">Q68/R68</f>
        <v>1.1323308270676691</v>
      </c>
      <c r="M68" s="113" t="s">
        <v>247</v>
      </c>
      <c r="N68" s="115"/>
      <c r="O68" s="123"/>
      <c r="P68" s="1530">
        <f t="shared" si="6"/>
        <v>2.2166666666666668</v>
      </c>
      <c r="Q68" s="95">
        <v>2.5099999999999998</v>
      </c>
      <c r="R68" s="124">
        <f t="shared" ref="R68:R69" si="33">C68/12000</f>
        <v>2.2166666666666668</v>
      </c>
      <c r="S68" s="119">
        <f t="shared" si="0"/>
        <v>26600</v>
      </c>
      <c r="T68" s="120"/>
      <c r="AC68" s="69">
        <f t="shared" si="3"/>
        <v>0.02</v>
      </c>
    </row>
    <row r="69" spans="1:29">
      <c r="A69" s="105" t="s">
        <v>245</v>
      </c>
      <c r="B69" s="105" t="s">
        <v>240</v>
      </c>
      <c r="C69" s="121">
        <v>26560</v>
      </c>
      <c r="D69" s="105" t="s">
        <v>246</v>
      </c>
      <c r="E69" s="1486">
        <v>1</v>
      </c>
      <c r="F69" s="1488">
        <v>9</v>
      </c>
      <c r="G69" s="109">
        <v>1500</v>
      </c>
      <c r="H69" s="110">
        <f t="shared" ref="H69" si="34">(C69/12000)*E69*G69*45/100</f>
        <v>1494</v>
      </c>
      <c r="I69" s="111">
        <f>H69/' ข้อมูลการใช้ไฟฟ้า '!$F$20*100</f>
        <v>1.7216942386779743E-2</v>
      </c>
      <c r="J69" s="122">
        <v>1.4</v>
      </c>
      <c r="K69" s="113" t="s">
        <v>247</v>
      </c>
      <c r="L69" s="114">
        <f t="shared" ref="L69" si="35">Q69/R69</f>
        <v>1.1430722891566263</v>
      </c>
      <c r="M69" s="113" t="s">
        <v>247</v>
      </c>
      <c r="N69" s="115"/>
      <c r="O69" s="123"/>
      <c r="P69" s="1530">
        <f t="shared" si="6"/>
        <v>2.2133333333333334</v>
      </c>
      <c r="Q69" s="95">
        <v>2.5299999999999998</v>
      </c>
      <c r="R69" s="124">
        <f t="shared" si="33"/>
        <v>2.2133333333333334</v>
      </c>
      <c r="S69" s="119">
        <f t="shared" si="0"/>
        <v>26560</v>
      </c>
      <c r="T69" s="120"/>
      <c r="AC69" s="69">
        <f t="shared" si="3"/>
        <v>0.02</v>
      </c>
    </row>
    <row r="70" spans="1:29">
      <c r="A70" s="105" t="s">
        <v>245</v>
      </c>
      <c r="B70" s="105" t="s">
        <v>240</v>
      </c>
      <c r="C70" s="121">
        <v>26000</v>
      </c>
      <c r="D70" s="105" t="s">
        <v>246</v>
      </c>
      <c r="E70" s="1486">
        <v>77</v>
      </c>
      <c r="F70" s="1488" t="s">
        <v>1312</v>
      </c>
      <c r="G70" s="109">
        <v>1500</v>
      </c>
      <c r="H70" s="110">
        <f t="shared" si="4"/>
        <v>112612.49999999999</v>
      </c>
      <c r="I70" s="111">
        <f>H70/' ข้อมูลการใช้ไฟฟ้า '!$F$20*100</f>
        <v>1.2977529615336236</v>
      </c>
      <c r="J70" s="122">
        <v>1.61</v>
      </c>
      <c r="K70" s="113" t="s">
        <v>247</v>
      </c>
      <c r="L70" s="114">
        <f t="shared" si="5"/>
        <v>1.2415384615384617</v>
      </c>
      <c r="M70" s="113" t="s">
        <v>247</v>
      </c>
      <c r="N70" s="115"/>
      <c r="O70" s="123"/>
      <c r="P70" s="1530">
        <f t="shared" si="6"/>
        <v>2.1666666666666665</v>
      </c>
      <c r="Q70" s="95">
        <v>2.69</v>
      </c>
      <c r="R70" s="124">
        <f t="shared" si="7"/>
        <v>2.1666666666666665</v>
      </c>
      <c r="S70" s="119">
        <f t="shared" si="0"/>
        <v>2002000</v>
      </c>
      <c r="T70" s="120"/>
      <c r="AC70" s="69">
        <f t="shared" si="3"/>
        <v>1.3</v>
      </c>
    </row>
    <row r="71" spans="1:29">
      <c r="A71" s="105" t="s">
        <v>245</v>
      </c>
      <c r="B71" s="105" t="s">
        <v>240</v>
      </c>
      <c r="C71" s="121">
        <v>25900</v>
      </c>
      <c r="D71" s="105" t="s">
        <v>246</v>
      </c>
      <c r="E71" s="1486">
        <v>2</v>
      </c>
      <c r="F71" s="1488">
        <v>9</v>
      </c>
      <c r="G71" s="109">
        <v>1500</v>
      </c>
      <c r="H71" s="110">
        <f t="shared" si="4"/>
        <v>2913.75</v>
      </c>
      <c r="I71" s="111">
        <f>H71/' ข้อมูลการใช้ไฟฟ้า '!$F$20*100</f>
        <v>3.3578223480240615E-2</v>
      </c>
      <c r="J71" s="122">
        <v>1.4</v>
      </c>
      <c r="K71" s="113" t="s">
        <v>247</v>
      </c>
      <c r="L71" s="114">
        <f>Q71/R71</f>
        <v>1.1351351351351353</v>
      </c>
      <c r="M71" s="113" t="s">
        <v>247</v>
      </c>
      <c r="N71" s="115"/>
      <c r="O71" s="123"/>
      <c r="P71" s="1530">
        <f t="shared" si="6"/>
        <v>2.1583333333333332</v>
      </c>
      <c r="Q71" s="95">
        <v>2.4500000000000002</v>
      </c>
      <c r="R71" s="124">
        <f>C71/12000</f>
        <v>2.1583333333333332</v>
      </c>
      <c r="S71" s="119">
        <f t="shared" si="0"/>
        <v>51800</v>
      </c>
      <c r="T71" s="120"/>
      <c r="AC71" s="69">
        <f t="shared" si="3"/>
        <v>0.03</v>
      </c>
    </row>
    <row r="72" spans="1:29">
      <c r="A72" s="105" t="s">
        <v>245</v>
      </c>
      <c r="B72" s="105" t="s">
        <v>240</v>
      </c>
      <c r="C72" s="121">
        <v>25871</v>
      </c>
      <c r="D72" s="105" t="s">
        <v>246</v>
      </c>
      <c r="E72" s="1486">
        <v>3</v>
      </c>
      <c r="F72" s="1488">
        <v>5</v>
      </c>
      <c r="G72" s="109">
        <v>1500</v>
      </c>
      <c r="H72" s="110">
        <f t="shared" si="4"/>
        <v>4365.7312499999998</v>
      </c>
      <c r="I72" s="111">
        <f>H72/' ข้อมูลการใช้ไฟฟ้า '!$F$20*100</f>
        <v>5.0310939362392171E-2</v>
      </c>
      <c r="J72" s="122">
        <v>1.4</v>
      </c>
      <c r="K72" s="113" t="s">
        <v>247</v>
      </c>
      <c r="L72" s="114">
        <f>Q72/R72</f>
        <v>1.1549611534150208</v>
      </c>
      <c r="M72" s="113" t="s">
        <v>247</v>
      </c>
      <c r="N72" s="115"/>
      <c r="O72" s="123"/>
      <c r="P72" s="1530">
        <f t="shared" si="6"/>
        <v>2.1559166666666667</v>
      </c>
      <c r="Q72" s="95">
        <v>2.4900000000000002</v>
      </c>
      <c r="R72" s="124">
        <f>C72/12000</f>
        <v>2.1559166666666667</v>
      </c>
      <c r="S72" s="119">
        <f t="shared" si="0"/>
        <v>77613</v>
      </c>
      <c r="T72" s="120"/>
      <c r="AC72" s="69">
        <f t="shared" si="3"/>
        <v>0.05</v>
      </c>
    </row>
    <row r="73" spans="1:29">
      <c r="A73" s="105" t="s">
        <v>245</v>
      </c>
      <c r="B73" s="105" t="s">
        <v>240</v>
      </c>
      <c r="C73" s="121">
        <v>25696.799999999999</v>
      </c>
      <c r="D73" s="105" t="s">
        <v>246</v>
      </c>
      <c r="E73" s="1486">
        <v>16</v>
      </c>
      <c r="F73" s="1488" t="s">
        <v>1313</v>
      </c>
      <c r="G73" s="109">
        <v>1500</v>
      </c>
      <c r="H73" s="110">
        <f t="shared" ref="H73:H129" si="36">(C73/12000)*E73*G73*45/100</f>
        <v>23127.119999999999</v>
      </c>
      <c r="I73" s="111">
        <f>H73/' ข้อมูลการใช้ไฟฟ้า '!$F$20*100</f>
        <v>0.26651826814735041</v>
      </c>
      <c r="J73" s="122">
        <v>1.4</v>
      </c>
      <c r="K73" s="113" t="s">
        <v>247</v>
      </c>
      <c r="L73" s="114">
        <f t="shared" si="5"/>
        <v>1.1954795927897637</v>
      </c>
      <c r="M73" s="113" t="s">
        <v>247</v>
      </c>
      <c r="N73" s="115"/>
      <c r="O73" s="123"/>
      <c r="P73" s="1530">
        <f t="shared" si="6"/>
        <v>2.1414</v>
      </c>
      <c r="Q73" s="95">
        <v>2.56</v>
      </c>
      <c r="R73" s="124">
        <f t="shared" si="7"/>
        <v>2.1414</v>
      </c>
      <c r="S73" s="119">
        <f t="shared" si="0"/>
        <v>411148.79999999999</v>
      </c>
      <c r="T73" s="120"/>
      <c r="AC73" s="69">
        <f t="shared" ref="AC73:AC136" si="37">ROUND((H73/$AC$4)*100,2)</f>
        <v>0.27</v>
      </c>
    </row>
    <row r="74" spans="1:29">
      <c r="A74" s="105" t="s">
        <v>245</v>
      </c>
      <c r="B74" s="105" t="s">
        <v>240</v>
      </c>
      <c r="C74" s="121">
        <v>25696</v>
      </c>
      <c r="D74" s="105" t="s">
        <v>246</v>
      </c>
      <c r="E74" s="1486">
        <v>2</v>
      </c>
      <c r="F74" s="1488">
        <v>13</v>
      </c>
      <c r="G74" s="109">
        <v>1500</v>
      </c>
      <c r="H74" s="110">
        <f t="shared" ref="H74" si="38">(C74/12000)*E74*G74*45/100</f>
        <v>2890.8</v>
      </c>
      <c r="I74" s="111">
        <f>H74/' ข้อมูลการใช้ไฟฟ้า '!$F$20*100</f>
        <v>3.3313746353214782E-2</v>
      </c>
      <c r="J74" s="122">
        <v>1.4</v>
      </c>
      <c r="K74" s="113" t="s">
        <v>247</v>
      </c>
      <c r="L74" s="114">
        <f t="shared" ref="L74" si="39">Q74/R74</f>
        <v>1.1488169364881693</v>
      </c>
      <c r="M74" s="113" t="s">
        <v>247</v>
      </c>
      <c r="N74" s="115"/>
      <c r="O74" s="123"/>
      <c r="P74" s="1530">
        <f t="shared" ref="P74:P129" si="40">C74/12000</f>
        <v>2.1413333333333333</v>
      </c>
      <c r="Q74" s="95">
        <v>2.46</v>
      </c>
      <c r="R74" s="124">
        <f t="shared" ref="R74" si="41">C74/12000</f>
        <v>2.1413333333333333</v>
      </c>
      <c r="S74" s="119">
        <f t="shared" si="0"/>
        <v>51392</v>
      </c>
      <c r="T74" s="120"/>
      <c r="AC74" s="69">
        <f t="shared" si="37"/>
        <v>0.03</v>
      </c>
    </row>
    <row r="75" spans="1:29">
      <c r="A75" s="105" t="s">
        <v>245</v>
      </c>
      <c r="B75" s="105" t="s">
        <v>240</v>
      </c>
      <c r="C75" s="121">
        <v>25425</v>
      </c>
      <c r="D75" s="105" t="s">
        <v>246</v>
      </c>
      <c r="E75" s="1486">
        <v>10</v>
      </c>
      <c r="F75" s="1488">
        <v>11</v>
      </c>
      <c r="G75" s="109">
        <v>1500</v>
      </c>
      <c r="H75" s="110">
        <f t="shared" si="36"/>
        <v>14301.5625</v>
      </c>
      <c r="I75" s="111">
        <f>H75/' ข้อมูลการใช้ไฟฟ้า '!$F$20*100</f>
        <v>0.16481203320176016</v>
      </c>
      <c r="J75" s="122">
        <v>1.4</v>
      </c>
      <c r="K75" s="113" t="s">
        <v>247</v>
      </c>
      <c r="L75" s="114">
        <f>Q75/R75</f>
        <v>1.1846607669616518</v>
      </c>
      <c r="M75" s="113" t="s">
        <v>247</v>
      </c>
      <c r="N75" s="115"/>
      <c r="O75" s="123"/>
      <c r="P75" s="1530">
        <f t="shared" si="40"/>
        <v>2.1187499999999999</v>
      </c>
      <c r="Q75" s="95">
        <v>2.5099999999999998</v>
      </c>
      <c r="R75" s="124">
        <f>C75/12000</f>
        <v>2.1187499999999999</v>
      </c>
      <c r="S75" s="119">
        <f t="shared" si="0"/>
        <v>254250</v>
      </c>
      <c r="T75" s="120"/>
      <c r="AC75" s="69">
        <f t="shared" si="37"/>
        <v>0.16</v>
      </c>
    </row>
    <row r="76" spans="1:29">
      <c r="A76" s="105" t="s">
        <v>245</v>
      </c>
      <c r="B76" s="105" t="s">
        <v>240</v>
      </c>
      <c r="C76" s="121">
        <v>25262.45</v>
      </c>
      <c r="D76" s="105" t="s">
        <v>246</v>
      </c>
      <c r="E76" s="1486">
        <v>17</v>
      </c>
      <c r="F76" s="1488">
        <v>16</v>
      </c>
      <c r="G76" s="109">
        <v>1500</v>
      </c>
      <c r="H76" s="110">
        <f t="shared" si="36"/>
        <v>24157.217812499999</v>
      </c>
      <c r="I76" s="111">
        <f>H76/' ข้อมูลการใช้ไฟฟ้า '!$F$20*100</f>
        <v>0.27838917490140686</v>
      </c>
      <c r="J76" s="122">
        <v>1.4</v>
      </c>
      <c r="K76" s="113" t="s">
        <v>247</v>
      </c>
      <c r="L76" s="114">
        <f t="shared" si="5"/>
        <v>1.2445348729042511</v>
      </c>
      <c r="M76" s="113" t="s">
        <v>247</v>
      </c>
      <c r="N76" s="115"/>
      <c r="O76" s="123"/>
      <c r="P76" s="1530">
        <f t="shared" si="40"/>
        <v>2.1052041666666668</v>
      </c>
      <c r="Q76" s="95">
        <v>2.62</v>
      </c>
      <c r="R76" s="124">
        <f t="shared" si="7"/>
        <v>2.1052041666666668</v>
      </c>
      <c r="S76" s="119">
        <f t="shared" si="0"/>
        <v>429461.65</v>
      </c>
      <c r="T76" s="120"/>
      <c r="AC76" s="69">
        <f t="shared" si="37"/>
        <v>0.28000000000000003</v>
      </c>
    </row>
    <row r="77" spans="1:29">
      <c r="A77" s="105" t="s">
        <v>245</v>
      </c>
      <c r="B77" s="105" t="s">
        <v>240</v>
      </c>
      <c r="C77" s="121">
        <v>25253</v>
      </c>
      <c r="D77" s="105" t="s">
        <v>246</v>
      </c>
      <c r="E77" s="1486">
        <v>1</v>
      </c>
      <c r="F77" s="1488">
        <v>5</v>
      </c>
      <c r="G77" s="109">
        <v>1500</v>
      </c>
      <c r="H77" s="110">
        <f t="shared" ref="H77" si="42">(C77/12000)*E77*G77*45/100</f>
        <v>1420.4812500000003</v>
      </c>
      <c r="I77" s="111">
        <f>H77/' ข้อมูลการใช้ไฟฟ้า '!$F$20*100</f>
        <v>1.636970806074356E-2</v>
      </c>
      <c r="J77" s="122">
        <v>1.4</v>
      </c>
      <c r="K77" s="113" t="s">
        <v>247</v>
      </c>
      <c r="L77" s="114">
        <f t="shared" ref="L77" si="43">Q77/R77</f>
        <v>1.1119470953946065</v>
      </c>
      <c r="M77" s="113" t="s">
        <v>247</v>
      </c>
      <c r="N77" s="115"/>
      <c r="O77" s="123"/>
      <c r="P77" s="1530">
        <f t="shared" si="40"/>
        <v>2.1044166666666668</v>
      </c>
      <c r="Q77" s="95">
        <v>2.34</v>
      </c>
      <c r="R77" s="124">
        <f t="shared" si="7"/>
        <v>2.1044166666666668</v>
      </c>
      <c r="S77" s="119">
        <f t="shared" si="0"/>
        <v>25253</v>
      </c>
      <c r="T77" s="120"/>
      <c r="AC77" s="69">
        <f t="shared" si="37"/>
        <v>0.02</v>
      </c>
    </row>
    <row r="78" spans="1:29">
      <c r="A78" s="105" t="s">
        <v>245</v>
      </c>
      <c r="B78" s="105" t="s">
        <v>240</v>
      </c>
      <c r="C78" s="121">
        <v>25000</v>
      </c>
      <c r="D78" s="105" t="s">
        <v>246</v>
      </c>
      <c r="E78" s="1486">
        <v>187</v>
      </c>
      <c r="F78" s="1488" t="s">
        <v>1314</v>
      </c>
      <c r="G78" s="109">
        <v>1500</v>
      </c>
      <c r="H78" s="110">
        <f t="shared" si="36"/>
        <v>262968.75</v>
      </c>
      <c r="I78" s="111">
        <f>H78/' ข้อมูลการใช้ไฟฟ้า '!$F$20*100</f>
        <v>3.0304670805043412</v>
      </c>
      <c r="J78" s="122">
        <v>1.61</v>
      </c>
      <c r="K78" s="113" t="s">
        <v>247</v>
      </c>
      <c r="L78" s="114">
        <f t="shared" si="5"/>
        <v>1.2239999999999998</v>
      </c>
      <c r="M78" s="113" t="s">
        <v>247</v>
      </c>
      <c r="N78" s="115"/>
      <c r="O78" s="123"/>
      <c r="P78" s="1530">
        <f t="shared" si="40"/>
        <v>2.0833333333333335</v>
      </c>
      <c r="Q78" s="95">
        <v>2.5499999999999998</v>
      </c>
      <c r="R78" s="124">
        <f t="shared" si="7"/>
        <v>2.0833333333333335</v>
      </c>
      <c r="S78" s="119">
        <f t="shared" ref="S78:S129" si="44">C78*E78</f>
        <v>4675000</v>
      </c>
      <c r="T78" s="120"/>
      <c r="AC78" s="69">
        <f t="shared" si="37"/>
        <v>3.03</v>
      </c>
    </row>
    <row r="79" spans="1:29">
      <c r="A79" s="105" t="s">
        <v>245</v>
      </c>
      <c r="B79" s="105" t="s">
        <v>240</v>
      </c>
      <c r="C79" s="121">
        <v>24460</v>
      </c>
      <c r="D79" s="105" t="s">
        <v>246</v>
      </c>
      <c r="E79" s="1486">
        <v>26</v>
      </c>
      <c r="F79" s="1488">
        <v>6</v>
      </c>
      <c r="G79" s="109">
        <v>1500</v>
      </c>
      <c r="H79" s="110">
        <f t="shared" ref="H79" si="45">(C79/12000)*E79*G79*45/100</f>
        <v>35772.75</v>
      </c>
      <c r="I79" s="111">
        <f>H79/' ข้อมูลการใช้ไฟฟ้า '!$F$20*100</f>
        <v>0.41224723946899267</v>
      </c>
      <c r="J79" s="122">
        <v>1.4</v>
      </c>
      <c r="K79" s="113" t="s">
        <v>247</v>
      </c>
      <c r="L79" s="114">
        <f t="shared" ref="L79" si="46">Q79/R79</f>
        <v>1.0940310711365493</v>
      </c>
      <c r="M79" s="113" t="s">
        <v>247</v>
      </c>
      <c r="N79" s="115"/>
      <c r="O79" s="123"/>
      <c r="P79" s="1530">
        <f t="shared" si="40"/>
        <v>2.0383333333333336</v>
      </c>
      <c r="Q79" s="95">
        <v>2.23</v>
      </c>
      <c r="R79" s="124">
        <f t="shared" si="7"/>
        <v>2.0383333333333336</v>
      </c>
      <c r="S79" s="119">
        <f t="shared" si="44"/>
        <v>635960</v>
      </c>
      <c r="T79" s="120"/>
      <c r="AC79" s="69">
        <f t="shared" si="37"/>
        <v>0.41</v>
      </c>
    </row>
    <row r="80" spans="1:29">
      <c r="A80" s="105" t="s">
        <v>245</v>
      </c>
      <c r="B80" s="105" t="s">
        <v>240</v>
      </c>
      <c r="C80" s="121">
        <v>24400</v>
      </c>
      <c r="D80" s="105" t="s">
        <v>246</v>
      </c>
      <c r="E80" s="1486">
        <v>1</v>
      </c>
      <c r="F80" s="1488">
        <v>12</v>
      </c>
      <c r="G80" s="109">
        <v>1500</v>
      </c>
      <c r="H80" s="110">
        <f t="shared" si="36"/>
        <v>1372.5</v>
      </c>
      <c r="I80" s="111">
        <f>H80/' ข้อมูลการใช้ไฟฟ้า '!$F$20*100</f>
        <v>1.5816769361348862E-2</v>
      </c>
      <c r="J80" s="122">
        <v>1.4</v>
      </c>
      <c r="K80" s="113" t="s">
        <v>247</v>
      </c>
      <c r="L80" s="114">
        <f>Q80/R80</f>
        <v>1.2049180327868854</v>
      </c>
      <c r="M80" s="113" t="s">
        <v>247</v>
      </c>
      <c r="N80" s="115"/>
      <c r="O80" s="123"/>
      <c r="P80" s="1530">
        <f t="shared" si="40"/>
        <v>2.0333333333333332</v>
      </c>
      <c r="Q80" s="95">
        <v>2.4500000000000002</v>
      </c>
      <c r="R80" s="124">
        <f>C80/12000</f>
        <v>2.0333333333333332</v>
      </c>
      <c r="S80" s="119">
        <f t="shared" si="44"/>
        <v>24400</v>
      </c>
      <c r="T80" s="120"/>
      <c r="AC80" s="69">
        <f t="shared" si="37"/>
        <v>0.02</v>
      </c>
    </row>
    <row r="81" spans="1:29">
      <c r="A81" s="105" t="s">
        <v>245</v>
      </c>
      <c r="B81" s="105" t="s">
        <v>240</v>
      </c>
      <c r="C81" s="121">
        <v>24235</v>
      </c>
      <c r="D81" s="105" t="s">
        <v>246</v>
      </c>
      <c r="E81" s="1486">
        <v>3</v>
      </c>
      <c r="F81" s="1488">
        <v>6</v>
      </c>
      <c r="G81" s="109">
        <v>1500</v>
      </c>
      <c r="H81" s="110">
        <f t="shared" si="36"/>
        <v>4089.65625</v>
      </c>
      <c r="I81" s="111">
        <f>H81/' ข้อมูลการใช้ไฟฟ้า '!$F$20*100</f>
        <v>4.7129435099052007E-2</v>
      </c>
      <c r="J81" s="122">
        <v>1.4</v>
      </c>
      <c r="K81" s="113" t="s">
        <v>247</v>
      </c>
      <c r="L81" s="114">
        <f t="shared" ref="L81:L82" si="47">Q81/R81</f>
        <v>1.1487518052403549</v>
      </c>
      <c r="M81" s="113" t="s">
        <v>247</v>
      </c>
      <c r="N81" s="115"/>
      <c r="O81" s="123"/>
      <c r="P81" s="1530">
        <f t="shared" si="40"/>
        <v>2.0195833333333333</v>
      </c>
      <c r="Q81" s="95">
        <v>2.3199999999999998</v>
      </c>
      <c r="R81" s="124">
        <f t="shared" ref="R81:R82" si="48">C81/12000</f>
        <v>2.0195833333333333</v>
      </c>
      <c r="S81" s="119">
        <f t="shared" si="44"/>
        <v>72705</v>
      </c>
      <c r="T81" s="120"/>
      <c r="AC81" s="69">
        <f t="shared" si="37"/>
        <v>0.05</v>
      </c>
    </row>
    <row r="82" spans="1:29">
      <c r="A82" s="105" t="s">
        <v>245</v>
      </c>
      <c r="B82" s="105" t="s">
        <v>240</v>
      </c>
      <c r="C82" s="121">
        <v>24070</v>
      </c>
      <c r="D82" s="105" t="s">
        <v>246</v>
      </c>
      <c r="E82" s="1486">
        <v>2</v>
      </c>
      <c r="F82" s="1488">
        <v>7</v>
      </c>
      <c r="G82" s="109">
        <v>1500</v>
      </c>
      <c r="H82" s="110">
        <f t="shared" si="36"/>
        <v>2707.875</v>
      </c>
      <c r="I82" s="111">
        <f>H82/' ข้อมูลการใช้ไฟฟ้า '!$F$20*100</f>
        <v>3.1205708076038282E-2</v>
      </c>
      <c r="J82" s="122">
        <v>1.4</v>
      </c>
      <c r="K82" s="113" t="s">
        <v>247</v>
      </c>
      <c r="L82" s="114">
        <f t="shared" si="47"/>
        <v>1.1815538014125468</v>
      </c>
      <c r="M82" s="113" t="s">
        <v>247</v>
      </c>
      <c r="N82" s="115"/>
      <c r="O82" s="123"/>
      <c r="P82" s="1530">
        <f t="shared" si="40"/>
        <v>2.0058333333333334</v>
      </c>
      <c r="Q82" s="95">
        <v>2.37</v>
      </c>
      <c r="R82" s="124">
        <f t="shared" si="48"/>
        <v>2.0058333333333334</v>
      </c>
      <c r="S82" s="119">
        <f t="shared" si="44"/>
        <v>48140</v>
      </c>
      <c r="T82" s="120"/>
      <c r="AC82" s="69">
        <f t="shared" si="37"/>
        <v>0.03</v>
      </c>
    </row>
    <row r="83" spans="1:29">
      <c r="A83" s="105" t="s">
        <v>245</v>
      </c>
      <c r="B83" s="105" t="s">
        <v>240</v>
      </c>
      <c r="C83" s="121">
        <v>24010</v>
      </c>
      <c r="D83" s="105" t="s">
        <v>246</v>
      </c>
      <c r="E83" s="1486">
        <v>14</v>
      </c>
      <c r="F83" s="1488">
        <v>6</v>
      </c>
      <c r="G83" s="109">
        <v>1500</v>
      </c>
      <c r="H83" s="110">
        <f t="shared" si="36"/>
        <v>18907.875000000004</v>
      </c>
      <c r="I83" s="111">
        <f>H83/' ข้อมูลการใช้ไฟฟ้า '!$F$20*100</f>
        <v>0.21789544480015602</v>
      </c>
      <c r="J83" s="122">
        <v>1.4</v>
      </c>
      <c r="K83" s="113" t="s">
        <v>247</v>
      </c>
      <c r="L83" s="114">
        <f>Q83/R83</f>
        <v>1.1545189504373177</v>
      </c>
      <c r="M83" s="113" t="s">
        <v>247</v>
      </c>
      <c r="N83" s="115"/>
      <c r="O83" s="123"/>
      <c r="P83" s="1530">
        <f t="shared" si="40"/>
        <v>2.0008333333333335</v>
      </c>
      <c r="Q83" s="95">
        <v>2.31</v>
      </c>
      <c r="R83" s="124">
        <f>C83/12000</f>
        <v>2.0008333333333335</v>
      </c>
      <c r="S83" s="119">
        <f t="shared" si="44"/>
        <v>336140</v>
      </c>
      <c r="T83" s="120"/>
      <c r="AC83" s="69">
        <f t="shared" si="37"/>
        <v>0.22</v>
      </c>
    </row>
    <row r="84" spans="1:29">
      <c r="A84" s="105" t="s">
        <v>245</v>
      </c>
      <c r="B84" s="105" t="s">
        <v>240</v>
      </c>
      <c r="C84" s="121">
        <v>24000</v>
      </c>
      <c r="D84" s="105" t="s">
        <v>246</v>
      </c>
      <c r="E84" s="1486">
        <v>66</v>
      </c>
      <c r="F84" s="1488" t="s">
        <v>1315</v>
      </c>
      <c r="G84" s="109">
        <v>1500</v>
      </c>
      <c r="H84" s="110">
        <f t="shared" si="36"/>
        <v>89100</v>
      </c>
      <c r="I84" s="111">
        <f>H84/' ข้อมูลการใช้ไฟฟ้า '!$F$20*100</f>
        <v>1.0267935519826474</v>
      </c>
      <c r="J84" s="122">
        <v>1.61</v>
      </c>
      <c r="K84" s="113" t="s">
        <v>247</v>
      </c>
      <c r="L84" s="114">
        <f>Q84/R84</f>
        <v>1.2250000000000001</v>
      </c>
      <c r="M84" s="113" t="s">
        <v>247</v>
      </c>
      <c r="N84" s="115"/>
      <c r="O84" s="123"/>
      <c r="P84" s="1530">
        <f t="shared" si="40"/>
        <v>2</v>
      </c>
      <c r="Q84" s="95">
        <v>2.4500000000000002</v>
      </c>
      <c r="R84" s="124">
        <f>C84/12000</f>
        <v>2</v>
      </c>
      <c r="S84" s="119">
        <f t="shared" si="44"/>
        <v>1584000</v>
      </c>
      <c r="T84" s="120"/>
      <c r="AC84" s="69">
        <f t="shared" si="37"/>
        <v>1.03</v>
      </c>
    </row>
    <row r="85" spans="1:29">
      <c r="A85" s="105" t="s">
        <v>245</v>
      </c>
      <c r="B85" s="105" t="s">
        <v>240</v>
      </c>
      <c r="C85" s="121">
        <v>23000</v>
      </c>
      <c r="D85" s="105" t="s">
        <v>246</v>
      </c>
      <c r="E85" s="1486">
        <v>3</v>
      </c>
      <c r="F85" s="1488">
        <v>3</v>
      </c>
      <c r="G85" s="109">
        <v>1500</v>
      </c>
      <c r="H85" s="110">
        <f t="shared" si="36"/>
        <v>3881.25</v>
      </c>
      <c r="I85" s="111">
        <f>H85/' ข้อมูลการใช้ไฟฟ้า '!$F$20*100</f>
        <v>4.4727749423486535E-2</v>
      </c>
      <c r="J85" s="122">
        <v>1.4</v>
      </c>
      <c r="K85" s="113" t="s">
        <v>247</v>
      </c>
      <c r="L85" s="114">
        <f t="shared" si="5"/>
        <v>1.0486956521739128</v>
      </c>
      <c r="M85" s="113" t="s">
        <v>247</v>
      </c>
      <c r="N85" s="115"/>
      <c r="O85" s="123"/>
      <c r="P85" s="1530">
        <f t="shared" si="40"/>
        <v>1.9166666666666667</v>
      </c>
      <c r="Q85" s="95">
        <v>2.0099999999999998</v>
      </c>
      <c r="R85" s="124">
        <f t="shared" si="7"/>
        <v>1.9166666666666667</v>
      </c>
      <c r="S85" s="119">
        <f t="shared" si="44"/>
        <v>69000</v>
      </c>
      <c r="T85" s="120"/>
      <c r="AC85" s="69">
        <f t="shared" si="37"/>
        <v>0.04</v>
      </c>
    </row>
    <row r="86" spans="1:29">
      <c r="A86" s="105" t="s">
        <v>245</v>
      </c>
      <c r="B86" s="105" t="s">
        <v>240</v>
      </c>
      <c r="C86" s="121">
        <v>22000</v>
      </c>
      <c r="D86" s="105" t="s">
        <v>246</v>
      </c>
      <c r="E86" s="1486">
        <v>10</v>
      </c>
      <c r="F86" s="1488" t="s">
        <v>1316</v>
      </c>
      <c r="G86" s="109">
        <v>1500</v>
      </c>
      <c r="H86" s="110">
        <f t="shared" si="36"/>
        <v>12375</v>
      </c>
      <c r="I86" s="111">
        <f>H86/' ข้อมูลการใช้ไฟฟ้า '!$F$20*100</f>
        <v>0.14261021555314549</v>
      </c>
      <c r="J86" s="122">
        <v>1.61</v>
      </c>
      <c r="K86" s="113" t="s">
        <v>247</v>
      </c>
      <c r="L86" s="114">
        <f t="shared" si="5"/>
        <v>1.2436363636363637</v>
      </c>
      <c r="M86" s="113" t="s">
        <v>247</v>
      </c>
      <c r="N86" s="115"/>
      <c r="O86" s="123"/>
      <c r="P86" s="1530">
        <f t="shared" si="40"/>
        <v>1.8333333333333333</v>
      </c>
      <c r="Q86" s="95">
        <v>2.2799999999999998</v>
      </c>
      <c r="R86" s="124">
        <f t="shared" si="7"/>
        <v>1.8333333333333333</v>
      </c>
      <c r="S86" s="119">
        <f t="shared" si="44"/>
        <v>220000</v>
      </c>
      <c r="T86" s="120"/>
      <c r="AC86" s="69">
        <f t="shared" si="37"/>
        <v>0.14000000000000001</v>
      </c>
    </row>
    <row r="87" spans="1:29">
      <c r="A87" s="105" t="s">
        <v>245</v>
      </c>
      <c r="B87" s="105" t="s">
        <v>240</v>
      </c>
      <c r="C87" s="121">
        <v>21000</v>
      </c>
      <c r="D87" s="105" t="s">
        <v>246</v>
      </c>
      <c r="E87" s="1486">
        <v>2</v>
      </c>
      <c r="F87" s="1488">
        <v>30</v>
      </c>
      <c r="G87" s="109">
        <v>1500</v>
      </c>
      <c r="H87" s="110">
        <f t="shared" si="36"/>
        <v>2362.5</v>
      </c>
      <c r="I87" s="111">
        <f>H87/' ข้อมูลการใช้ไฟฟ้า '!$F$20*100</f>
        <v>2.7225586605600496E-2</v>
      </c>
      <c r="J87" s="122">
        <v>1.61</v>
      </c>
      <c r="K87" s="113" t="s">
        <v>247</v>
      </c>
      <c r="L87" s="114">
        <f>Q87/R87</f>
        <v>1.3085714285714285</v>
      </c>
      <c r="M87" s="113" t="s">
        <v>247</v>
      </c>
      <c r="N87" s="115"/>
      <c r="O87" s="123"/>
      <c r="P87" s="1530">
        <f t="shared" si="40"/>
        <v>1.75</v>
      </c>
      <c r="Q87" s="95">
        <v>2.29</v>
      </c>
      <c r="R87" s="124">
        <f>C87/12000</f>
        <v>1.75</v>
      </c>
      <c r="S87" s="119">
        <f t="shared" si="44"/>
        <v>42000</v>
      </c>
      <c r="T87" s="120"/>
      <c r="AC87" s="69">
        <f t="shared" si="37"/>
        <v>0.03</v>
      </c>
    </row>
    <row r="88" spans="1:29">
      <c r="A88" s="105" t="s">
        <v>245</v>
      </c>
      <c r="B88" s="105" t="s">
        <v>240</v>
      </c>
      <c r="C88" s="121">
        <v>20000</v>
      </c>
      <c r="D88" s="105" t="s">
        <v>246</v>
      </c>
      <c r="E88" s="1486">
        <v>58</v>
      </c>
      <c r="F88" s="1488" t="s">
        <v>1317</v>
      </c>
      <c r="G88" s="109">
        <v>1500</v>
      </c>
      <c r="H88" s="110">
        <f t="shared" si="36"/>
        <v>65250</v>
      </c>
      <c r="I88" s="111">
        <f>H88/' ข้อมูลการใช้ไฟฟ้า '!$F$20*100</f>
        <v>0.75194477291658524</v>
      </c>
      <c r="J88" s="122">
        <v>1.61</v>
      </c>
      <c r="K88" s="113" t="s">
        <v>247</v>
      </c>
      <c r="L88" s="114">
        <f t="shared" si="5"/>
        <v>1.3499999999999999</v>
      </c>
      <c r="M88" s="113" t="s">
        <v>247</v>
      </c>
      <c r="N88" s="115"/>
      <c r="O88" s="123"/>
      <c r="P88" s="1530">
        <f t="shared" si="40"/>
        <v>1.6666666666666667</v>
      </c>
      <c r="Q88" s="95">
        <v>2.25</v>
      </c>
      <c r="R88" s="124">
        <f t="shared" si="7"/>
        <v>1.6666666666666667</v>
      </c>
      <c r="S88" s="119">
        <f t="shared" si="44"/>
        <v>1160000</v>
      </c>
      <c r="T88" s="120"/>
      <c r="AC88" s="69">
        <f t="shared" si="37"/>
        <v>0.75</v>
      </c>
    </row>
    <row r="89" spans="1:29">
      <c r="A89" s="105" t="s">
        <v>245</v>
      </c>
      <c r="B89" s="105" t="s">
        <v>240</v>
      </c>
      <c r="C89" s="121">
        <v>19200</v>
      </c>
      <c r="D89" s="105" t="s">
        <v>246</v>
      </c>
      <c r="E89" s="1486">
        <v>1</v>
      </c>
      <c r="F89" s="1488">
        <v>3</v>
      </c>
      <c r="G89" s="109">
        <v>1500</v>
      </c>
      <c r="H89" s="110">
        <f t="shared" ref="H89" si="49">(C89/12000)*E89*G89*45/100</f>
        <v>1080</v>
      </c>
      <c r="I89" s="111">
        <f>H89/' ข้อมูลการใช้ไฟฟ้า '!$F$20*100</f>
        <v>1.2445982448274514E-2</v>
      </c>
      <c r="J89" s="122">
        <v>1.4</v>
      </c>
      <c r="K89" s="113" t="s">
        <v>247</v>
      </c>
      <c r="L89" s="114">
        <f t="shared" ref="L89" si="50">Q89/R89</f>
        <v>1.09375</v>
      </c>
      <c r="M89" s="113" t="s">
        <v>247</v>
      </c>
      <c r="N89" s="115"/>
      <c r="O89" s="123"/>
      <c r="P89" s="1530">
        <f t="shared" si="40"/>
        <v>1.6</v>
      </c>
      <c r="Q89" s="95">
        <v>1.75</v>
      </c>
      <c r="R89" s="124">
        <f t="shared" si="7"/>
        <v>1.6</v>
      </c>
      <c r="S89" s="119">
        <f t="shared" si="44"/>
        <v>19200</v>
      </c>
      <c r="T89" s="120"/>
      <c r="AC89" s="69">
        <f t="shared" si="37"/>
        <v>0.01</v>
      </c>
    </row>
    <row r="90" spans="1:29">
      <c r="A90" s="105" t="s">
        <v>245</v>
      </c>
      <c r="B90" s="105" t="s">
        <v>240</v>
      </c>
      <c r="C90" s="121">
        <v>19037</v>
      </c>
      <c r="D90" s="105" t="s">
        <v>246</v>
      </c>
      <c r="E90" s="1486">
        <v>2</v>
      </c>
      <c r="F90" s="1487">
        <v>16</v>
      </c>
      <c r="G90" s="109">
        <v>1500</v>
      </c>
      <c r="H90" s="110">
        <f t="shared" si="36"/>
        <v>2141.6624999999999</v>
      </c>
      <c r="I90" s="111">
        <f>H90/' ข้อมูลการใช้ไฟฟ้า '!$F$20*100</f>
        <v>2.4680642486229365E-2</v>
      </c>
      <c r="J90" s="122">
        <v>1.4</v>
      </c>
      <c r="K90" s="113" t="s">
        <v>247</v>
      </c>
      <c r="L90" s="114">
        <f t="shared" si="5"/>
        <v>1.3552555549718968</v>
      </c>
      <c r="M90" s="113" t="s">
        <v>247</v>
      </c>
      <c r="N90" s="115"/>
      <c r="O90" s="123"/>
      <c r="P90" s="1530">
        <f t="shared" si="40"/>
        <v>1.5864166666666666</v>
      </c>
      <c r="Q90" s="95">
        <v>2.15</v>
      </c>
      <c r="R90" s="124">
        <f t="shared" si="7"/>
        <v>1.5864166666666666</v>
      </c>
      <c r="S90" s="119">
        <f t="shared" si="44"/>
        <v>38074</v>
      </c>
      <c r="T90" s="120"/>
      <c r="AC90" s="69">
        <f t="shared" si="37"/>
        <v>0.02</v>
      </c>
    </row>
    <row r="91" spans="1:29">
      <c r="A91" s="105" t="s">
        <v>245</v>
      </c>
      <c r="B91" s="105" t="s">
        <v>240</v>
      </c>
      <c r="C91" s="121">
        <v>19000</v>
      </c>
      <c r="D91" s="105" t="s">
        <v>246</v>
      </c>
      <c r="E91" s="1486">
        <v>43</v>
      </c>
      <c r="F91" s="1488" t="s">
        <v>1318</v>
      </c>
      <c r="G91" s="109">
        <v>1500</v>
      </c>
      <c r="H91" s="110">
        <f t="shared" si="36"/>
        <v>45956.25</v>
      </c>
      <c r="I91" s="111">
        <f>H91/' ข้อมูลการใช้ไฟฟ้า '!$F$20*100</f>
        <v>0.52960248230418117</v>
      </c>
      <c r="J91" s="122">
        <v>1.61</v>
      </c>
      <c r="K91" s="113" t="s">
        <v>247</v>
      </c>
      <c r="L91" s="114">
        <f t="shared" si="5"/>
        <v>1.4273684210526316</v>
      </c>
      <c r="M91" s="113" t="s">
        <v>247</v>
      </c>
      <c r="N91" s="115"/>
      <c r="O91" s="123"/>
      <c r="P91" s="1530">
        <f t="shared" si="40"/>
        <v>1.5833333333333333</v>
      </c>
      <c r="Q91" s="95">
        <v>2.2599999999999998</v>
      </c>
      <c r="R91" s="124">
        <f t="shared" si="7"/>
        <v>1.5833333333333333</v>
      </c>
      <c r="S91" s="119">
        <f t="shared" si="44"/>
        <v>817000</v>
      </c>
      <c r="T91" s="120"/>
      <c r="AC91" s="69">
        <f t="shared" si="37"/>
        <v>0.53</v>
      </c>
    </row>
    <row r="92" spans="1:29">
      <c r="A92" s="105" t="s">
        <v>245</v>
      </c>
      <c r="B92" s="105" t="s">
        <v>240</v>
      </c>
      <c r="C92" s="121">
        <v>18559</v>
      </c>
      <c r="D92" s="105" t="s">
        <v>246</v>
      </c>
      <c r="E92" s="1486">
        <v>2</v>
      </c>
      <c r="F92" s="1487">
        <v>14</v>
      </c>
      <c r="G92" s="109">
        <v>1500</v>
      </c>
      <c r="H92" s="110">
        <f t="shared" si="36"/>
        <v>2087.8874999999998</v>
      </c>
      <c r="I92" s="111">
        <f>H92/' ข้อมูลการใช้ไฟฟ้า '!$F$20*100</f>
        <v>2.4060936276825696E-2</v>
      </c>
      <c r="J92" s="122">
        <v>1.4</v>
      </c>
      <c r="K92" s="113" t="s">
        <v>247</v>
      </c>
      <c r="L92" s="114">
        <f t="shared" si="5"/>
        <v>1.2026510049032815</v>
      </c>
      <c r="M92" s="113" t="s">
        <v>247</v>
      </c>
      <c r="N92" s="115"/>
      <c r="O92" s="123"/>
      <c r="P92" s="1530">
        <f t="shared" si="40"/>
        <v>1.5465833333333334</v>
      </c>
      <c r="Q92" s="95">
        <v>1.86</v>
      </c>
      <c r="R92" s="124">
        <f t="shared" ref="R92:R121" si="51">C92/12000</f>
        <v>1.5465833333333334</v>
      </c>
      <c r="S92" s="119">
        <f t="shared" si="44"/>
        <v>37118</v>
      </c>
      <c r="T92" s="120"/>
      <c r="AC92" s="69">
        <f t="shared" si="37"/>
        <v>0.02</v>
      </c>
    </row>
    <row r="93" spans="1:29">
      <c r="A93" s="105" t="s">
        <v>245</v>
      </c>
      <c r="B93" s="105" t="s">
        <v>240</v>
      </c>
      <c r="C93" s="121">
        <v>18084</v>
      </c>
      <c r="D93" s="105" t="s">
        <v>246</v>
      </c>
      <c r="E93" s="1486">
        <v>1</v>
      </c>
      <c r="F93" s="1487">
        <v>5</v>
      </c>
      <c r="G93" s="109">
        <v>1500</v>
      </c>
      <c r="H93" s="110">
        <f t="shared" si="36"/>
        <v>1017.225</v>
      </c>
      <c r="I93" s="111">
        <f>H93/' ข้อมูลการใช้ไฟฟ้า '!$F$20*100</f>
        <v>1.1722559718468558E-2</v>
      </c>
      <c r="J93" s="122">
        <v>1.4</v>
      </c>
      <c r="K93" s="113" t="s">
        <v>247</v>
      </c>
      <c r="L93" s="114">
        <f>Q93/R93</f>
        <v>1.0948905109489051</v>
      </c>
      <c r="M93" s="113" t="s">
        <v>247</v>
      </c>
      <c r="N93" s="115"/>
      <c r="O93" s="123"/>
      <c r="P93" s="1530">
        <f t="shared" si="40"/>
        <v>1.5069999999999999</v>
      </c>
      <c r="Q93" s="95">
        <v>1.65</v>
      </c>
      <c r="R93" s="124">
        <f>C93/12000</f>
        <v>1.5069999999999999</v>
      </c>
      <c r="S93" s="119">
        <f t="shared" si="44"/>
        <v>18084</v>
      </c>
      <c r="T93" s="120"/>
      <c r="AC93" s="69">
        <f t="shared" si="37"/>
        <v>0.01</v>
      </c>
    </row>
    <row r="94" spans="1:29">
      <c r="A94" s="105" t="s">
        <v>245</v>
      </c>
      <c r="B94" s="105" t="s">
        <v>240</v>
      </c>
      <c r="C94" s="121">
        <v>18010</v>
      </c>
      <c r="D94" s="105" t="s">
        <v>246</v>
      </c>
      <c r="E94" s="1486">
        <v>10</v>
      </c>
      <c r="F94" s="1487">
        <v>5</v>
      </c>
      <c r="G94" s="109">
        <v>1500</v>
      </c>
      <c r="H94" s="110">
        <f t="shared" si="36"/>
        <v>10130.625</v>
      </c>
      <c r="I94" s="111">
        <f>H94/' ข้อมูลการใช้ไฟฟ้า '!$F$20*100</f>
        <v>0.11674590827782499</v>
      </c>
      <c r="J94" s="122">
        <v>1.4</v>
      </c>
      <c r="K94" s="113" t="s">
        <v>247</v>
      </c>
      <c r="L94" s="114">
        <f>Q94/R94</f>
        <v>1.1660188784008885</v>
      </c>
      <c r="M94" s="113" t="s">
        <v>247</v>
      </c>
      <c r="N94" s="115"/>
      <c r="O94" s="123"/>
      <c r="P94" s="1530">
        <f t="shared" si="40"/>
        <v>1.5008333333333332</v>
      </c>
      <c r="Q94" s="95">
        <v>1.75</v>
      </c>
      <c r="R94" s="124">
        <f>C94/12000</f>
        <v>1.5008333333333332</v>
      </c>
      <c r="S94" s="119">
        <f t="shared" si="44"/>
        <v>180100</v>
      </c>
      <c r="T94" s="120"/>
      <c r="AC94" s="69">
        <f t="shared" si="37"/>
        <v>0.12</v>
      </c>
    </row>
    <row r="95" spans="1:29">
      <c r="A95" s="105" t="s">
        <v>245</v>
      </c>
      <c r="B95" s="105" t="s">
        <v>240</v>
      </c>
      <c r="C95" s="121">
        <v>18000</v>
      </c>
      <c r="D95" s="105" t="s">
        <v>246</v>
      </c>
      <c r="E95" s="1486">
        <v>123</v>
      </c>
      <c r="F95" s="1488" t="s">
        <v>1220</v>
      </c>
      <c r="G95" s="109">
        <v>1500</v>
      </c>
      <c r="H95" s="110">
        <f t="shared" si="36"/>
        <v>124537.5</v>
      </c>
      <c r="I95" s="111">
        <f>H95/' ข้อมูลการใช้ไฟฟ้า '!$F$20*100</f>
        <v>1.4351773510666548</v>
      </c>
      <c r="J95" s="122">
        <v>1.61</v>
      </c>
      <c r="K95" s="113" t="s">
        <v>247</v>
      </c>
      <c r="L95" s="114">
        <f t="shared" si="5"/>
        <v>1.24</v>
      </c>
      <c r="M95" s="113" t="s">
        <v>247</v>
      </c>
      <c r="N95" s="115"/>
      <c r="O95" s="123"/>
      <c r="P95" s="1530">
        <f t="shared" si="40"/>
        <v>1.5</v>
      </c>
      <c r="Q95" s="95">
        <v>1.86</v>
      </c>
      <c r="R95" s="124">
        <f t="shared" si="51"/>
        <v>1.5</v>
      </c>
      <c r="S95" s="119">
        <f t="shared" si="44"/>
        <v>2214000</v>
      </c>
      <c r="T95" s="120"/>
      <c r="AC95" s="69">
        <f t="shared" si="37"/>
        <v>1.44</v>
      </c>
    </row>
    <row r="96" spans="1:29">
      <c r="A96" s="105" t="s">
        <v>245</v>
      </c>
      <c r="B96" s="105" t="s">
        <v>240</v>
      </c>
      <c r="C96" s="121">
        <v>17992</v>
      </c>
      <c r="D96" s="105" t="s">
        <v>246</v>
      </c>
      <c r="E96" s="1486">
        <v>2</v>
      </c>
      <c r="F96" s="1488">
        <v>5</v>
      </c>
      <c r="G96" s="109">
        <v>1500</v>
      </c>
      <c r="H96" s="110">
        <f t="shared" ref="H96" si="52">(C96/12000)*E96*G96*45/100</f>
        <v>2024.1</v>
      </c>
      <c r="I96" s="111">
        <f>H96/' ข้อมูลการใช้ไฟฟ้า '!$F$20*100</f>
        <v>2.3325845438474484E-2</v>
      </c>
      <c r="J96" s="122">
        <v>1.4</v>
      </c>
      <c r="K96" s="113" t="s">
        <v>247</v>
      </c>
      <c r="L96" s="114">
        <f t="shared" ref="L96" si="53">Q96/R96</f>
        <v>1.0804802134281903</v>
      </c>
      <c r="M96" s="113" t="s">
        <v>247</v>
      </c>
      <c r="N96" s="115"/>
      <c r="O96" s="123"/>
      <c r="P96" s="1530">
        <f t="shared" si="40"/>
        <v>1.4993333333333334</v>
      </c>
      <c r="Q96" s="95">
        <v>1.62</v>
      </c>
      <c r="R96" s="124">
        <f t="shared" si="51"/>
        <v>1.4993333333333334</v>
      </c>
      <c r="S96" s="119">
        <f t="shared" si="44"/>
        <v>35984</v>
      </c>
      <c r="T96" s="120"/>
      <c r="AC96" s="69">
        <f t="shared" si="37"/>
        <v>0.02</v>
      </c>
    </row>
    <row r="97" spans="1:29">
      <c r="A97" s="105" t="s">
        <v>245</v>
      </c>
      <c r="B97" s="105" t="s">
        <v>240</v>
      </c>
      <c r="C97" s="121">
        <v>17742</v>
      </c>
      <c r="D97" s="105" t="s">
        <v>246</v>
      </c>
      <c r="E97" s="1486">
        <v>2</v>
      </c>
      <c r="F97" s="1488">
        <v>5</v>
      </c>
      <c r="G97" s="109">
        <v>1500</v>
      </c>
      <c r="H97" s="110">
        <f t="shared" si="36"/>
        <v>1995.9749999999999</v>
      </c>
      <c r="I97" s="111">
        <f>H97/' ข้อมูลการใช้ไฟฟ้า '!$F$20*100</f>
        <v>2.3001731312217336E-2</v>
      </c>
      <c r="J97" s="122">
        <v>1.4</v>
      </c>
      <c r="K97" s="113" t="s">
        <v>247</v>
      </c>
      <c r="L97" s="114">
        <f>Q97/R97</f>
        <v>1.0551234359147785</v>
      </c>
      <c r="M97" s="113" t="s">
        <v>247</v>
      </c>
      <c r="N97" s="115"/>
      <c r="O97" s="123"/>
      <c r="P97" s="1530">
        <f t="shared" si="40"/>
        <v>1.4784999999999999</v>
      </c>
      <c r="Q97" s="95">
        <v>1.56</v>
      </c>
      <c r="R97" s="124">
        <f>C97/12000</f>
        <v>1.4784999999999999</v>
      </c>
      <c r="S97" s="119">
        <f t="shared" si="44"/>
        <v>35484</v>
      </c>
      <c r="T97" s="120"/>
      <c r="AC97" s="69">
        <f t="shared" si="37"/>
        <v>0.02</v>
      </c>
    </row>
    <row r="98" spans="1:29">
      <c r="A98" s="105" t="s">
        <v>245</v>
      </c>
      <c r="B98" s="105" t="s">
        <v>240</v>
      </c>
      <c r="C98" s="121">
        <v>17000</v>
      </c>
      <c r="D98" s="105" t="s">
        <v>246</v>
      </c>
      <c r="E98" s="1486">
        <v>9</v>
      </c>
      <c r="F98" s="1488" t="s">
        <v>1219</v>
      </c>
      <c r="G98" s="109">
        <v>1500</v>
      </c>
      <c r="H98" s="110">
        <f t="shared" si="36"/>
        <v>8606.25</v>
      </c>
      <c r="I98" s="111">
        <f>H98/' ข้อมูลการใช้ไฟฟ้า '!$F$20*100</f>
        <v>9.9178922634687541E-2</v>
      </c>
      <c r="J98" s="122">
        <v>1.61</v>
      </c>
      <c r="K98" s="113" t="s">
        <v>247</v>
      </c>
      <c r="L98" s="114">
        <f t="shared" si="5"/>
        <v>1.3129411764705883</v>
      </c>
      <c r="M98" s="113" t="s">
        <v>247</v>
      </c>
      <c r="N98" s="115"/>
      <c r="O98" s="123"/>
      <c r="P98" s="1530">
        <f t="shared" si="40"/>
        <v>1.4166666666666667</v>
      </c>
      <c r="Q98" s="95">
        <v>1.86</v>
      </c>
      <c r="R98" s="124">
        <f t="shared" si="51"/>
        <v>1.4166666666666667</v>
      </c>
      <c r="S98" s="119">
        <f t="shared" si="44"/>
        <v>153000</v>
      </c>
      <c r="T98" s="120"/>
      <c r="AC98" s="69">
        <f t="shared" si="37"/>
        <v>0.1</v>
      </c>
    </row>
    <row r="99" spans="1:29">
      <c r="A99" s="105" t="s">
        <v>245</v>
      </c>
      <c r="B99" s="105" t="s">
        <v>240</v>
      </c>
      <c r="C99" s="121">
        <v>16500</v>
      </c>
      <c r="D99" s="105" t="s">
        <v>246</v>
      </c>
      <c r="E99" s="1486">
        <v>1</v>
      </c>
      <c r="F99" s="1488">
        <v>25</v>
      </c>
      <c r="G99" s="109">
        <v>1500</v>
      </c>
      <c r="H99" s="110">
        <f t="shared" si="36"/>
        <v>928.125</v>
      </c>
      <c r="I99" s="111">
        <f>H99/' ข้อมูลการใช้ไฟฟ้า '!$F$20*100</f>
        <v>1.0695766166485911E-2</v>
      </c>
      <c r="J99" s="122">
        <v>1.61</v>
      </c>
      <c r="K99" s="113" t="s">
        <v>247</v>
      </c>
      <c r="L99" s="114">
        <f>Q99/R99</f>
        <v>1.2945454545454547</v>
      </c>
      <c r="M99" s="113" t="s">
        <v>247</v>
      </c>
      <c r="N99" s="115"/>
      <c r="O99" s="123"/>
      <c r="P99" s="1530">
        <f t="shared" si="40"/>
        <v>1.375</v>
      </c>
      <c r="Q99" s="95">
        <v>1.78</v>
      </c>
      <c r="R99" s="124">
        <f>C99/12000</f>
        <v>1.375</v>
      </c>
      <c r="S99" s="119">
        <f t="shared" si="44"/>
        <v>16500</v>
      </c>
      <c r="T99" s="120"/>
      <c r="AC99" s="69">
        <f t="shared" si="37"/>
        <v>0.01</v>
      </c>
    </row>
    <row r="100" spans="1:29">
      <c r="A100" s="105" t="s">
        <v>245</v>
      </c>
      <c r="B100" s="105" t="s">
        <v>240</v>
      </c>
      <c r="C100" s="121">
        <v>16000</v>
      </c>
      <c r="D100" s="105" t="s">
        <v>246</v>
      </c>
      <c r="E100" s="1486">
        <v>30</v>
      </c>
      <c r="F100" s="1488" t="s">
        <v>1221</v>
      </c>
      <c r="G100" s="109">
        <v>1500</v>
      </c>
      <c r="H100" s="110">
        <f t="shared" si="36"/>
        <v>27000</v>
      </c>
      <c r="I100" s="111">
        <f>H100/' ข้อมูลการใช้ไฟฟ้า '!$F$20*100</f>
        <v>0.31114956120686288</v>
      </c>
      <c r="J100" s="122">
        <v>1.61</v>
      </c>
      <c r="K100" s="113" t="s">
        <v>247</v>
      </c>
      <c r="L100" s="114">
        <f t="shared" si="5"/>
        <v>1.3125</v>
      </c>
      <c r="M100" s="113" t="s">
        <v>247</v>
      </c>
      <c r="N100" s="115"/>
      <c r="O100" s="123"/>
      <c r="P100" s="1530">
        <f t="shared" si="40"/>
        <v>1.3333333333333333</v>
      </c>
      <c r="Q100" s="117">
        <v>1.75</v>
      </c>
      <c r="R100" s="124">
        <f t="shared" si="51"/>
        <v>1.3333333333333333</v>
      </c>
      <c r="S100" s="119">
        <f t="shared" si="44"/>
        <v>480000</v>
      </c>
      <c r="T100" s="120"/>
      <c r="AC100" s="69">
        <f t="shared" si="37"/>
        <v>0.31</v>
      </c>
    </row>
    <row r="101" spans="1:29">
      <c r="A101" s="105" t="s">
        <v>245</v>
      </c>
      <c r="B101" s="105" t="s">
        <v>240</v>
      </c>
      <c r="C101" s="121">
        <v>15000</v>
      </c>
      <c r="D101" s="105" t="s">
        <v>246</v>
      </c>
      <c r="E101" s="1486">
        <v>17</v>
      </c>
      <c r="F101" s="1488" t="s">
        <v>1319</v>
      </c>
      <c r="G101" s="109">
        <v>1500</v>
      </c>
      <c r="H101" s="110">
        <f t="shared" si="36"/>
        <v>14343.75</v>
      </c>
      <c r="I101" s="111">
        <f>H101/' ข้อมูลการใช้ไฟฟ้า '!$F$20*100</f>
        <v>0.16529820439114587</v>
      </c>
      <c r="J101" s="122">
        <v>1.61</v>
      </c>
      <c r="K101" s="113" t="s">
        <v>247</v>
      </c>
      <c r="L101" s="114">
        <f t="shared" si="5"/>
        <v>1.3439999999999999</v>
      </c>
      <c r="M101" s="113" t="s">
        <v>247</v>
      </c>
      <c r="N101" s="115"/>
      <c r="O101" s="123"/>
      <c r="P101" s="1530">
        <f t="shared" si="40"/>
        <v>1.25</v>
      </c>
      <c r="Q101" s="95">
        <v>1.68</v>
      </c>
      <c r="R101" s="124">
        <f t="shared" si="51"/>
        <v>1.25</v>
      </c>
      <c r="S101" s="119">
        <f t="shared" si="44"/>
        <v>255000</v>
      </c>
      <c r="T101" s="120"/>
      <c r="AC101" s="69">
        <f t="shared" si="37"/>
        <v>0.17</v>
      </c>
    </row>
    <row r="102" spans="1:29">
      <c r="A102" s="105" t="s">
        <v>245</v>
      </c>
      <c r="B102" s="105" t="s">
        <v>240</v>
      </c>
      <c r="C102" s="121">
        <v>14000</v>
      </c>
      <c r="D102" s="105" t="s">
        <v>246</v>
      </c>
      <c r="E102" s="1486">
        <v>10</v>
      </c>
      <c r="F102" s="1487">
        <v>15</v>
      </c>
      <c r="G102" s="109">
        <v>1500</v>
      </c>
      <c r="H102" s="110">
        <f t="shared" si="36"/>
        <v>7875</v>
      </c>
      <c r="I102" s="111">
        <f>H102/' ข้อมูลการใช้ไฟฟ้า '!$F$20*100</f>
        <v>9.0751955352001659E-2</v>
      </c>
      <c r="J102" s="122">
        <v>1.4</v>
      </c>
      <c r="K102" s="113" t="s">
        <v>247</v>
      </c>
      <c r="L102" s="114">
        <f t="shared" si="5"/>
        <v>1.2</v>
      </c>
      <c r="M102" s="113" t="s">
        <v>247</v>
      </c>
      <c r="N102" s="115"/>
      <c r="O102" s="123"/>
      <c r="P102" s="1530">
        <f t="shared" si="40"/>
        <v>1.1666666666666667</v>
      </c>
      <c r="Q102" s="117">
        <v>1.4</v>
      </c>
      <c r="R102" s="124">
        <f t="shared" si="51"/>
        <v>1.1666666666666667</v>
      </c>
      <c r="S102" s="119">
        <f t="shared" si="44"/>
        <v>140000</v>
      </c>
      <c r="T102" s="120"/>
      <c r="AC102" s="69">
        <f t="shared" si="37"/>
        <v>0.09</v>
      </c>
    </row>
    <row r="103" spans="1:29">
      <c r="A103" s="105" t="s">
        <v>245</v>
      </c>
      <c r="B103" s="105" t="s">
        <v>240</v>
      </c>
      <c r="C103" s="121">
        <v>13500</v>
      </c>
      <c r="D103" s="105" t="s">
        <v>246</v>
      </c>
      <c r="E103" s="1486">
        <v>1</v>
      </c>
      <c r="F103" s="1487">
        <v>4</v>
      </c>
      <c r="G103" s="109">
        <v>1500</v>
      </c>
      <c r="H103" s="110">
        <f t="shared" si="36"/>
        <v>759.375</v>
      </c>
      <c r="I103" s="111">
        <f>H103/' ข้อมูลการใช้ไฟฟ้า '!$F$20*100</f>
        <v>8.7510814089430174E-3</v>
      </c>
      <c r="J103" s="122">
        <v>1.4</v>
      </c>
      <c r="K103" s="113" t="s">
        <v>247</v>
      </c>
      <c r="L103" s="114">
        <f t="shared" ref="L103" si="54">Q103/R103</f>
        <v>1.1377777777777778</v>
      </c>
      <c r="M103" s="113" t="s">
        <v>247</v>
      </c>
      <c r="N103" s="115"/>
      <c r="O103" s="123"/>
      <c r="P103" s="1530">
        <f t="shared" si="40"/>
        <v>1.125</v>
      </c>
      <c r="Q103" s="117">
        <v>1.28</v>
      </c>
      <c r="R103" s="124">
        <f t="shared" ref="R103" si="55">C103/12000</f>
        <v>1.125</v>
      </c>
      <c r="S103" s="119">
        <f t="shared" si="44"/>
        <v>13500</v>
      </c>
      <c r="T103" s="120"/>
      <c r="AC103" s="69">
        <f t="shared" si="37"/>
        <v>0.01</v>
      </c>
    </row>
    <row r="104" spans="1:29">
      <c r="A104" s="105" t="s">
        <v>245</v>
      </c>
      <c r="B104" s="105" t="s">
        <v>240</v>
      </c>
      <c r="C104" s="121">
        <v>13489.34</v>
      </c>
      <c r="D104" s="105" t="s">
        <v>246</v>
      </c>
      <c r="E104" s="1486">
        <v>1</v>
      </c>
      <c r="F104" s="1487">
        <v>15</v>
      </c>
      <c r="G104" s="109">
        <v>1500</v>
      </c>
      <c r="H104" s="110">
        <f t="shared" si="36"/>
        <v>758.77537500000005</v>
      </c>
      <c r="I104" s="111">
        <f>H104/' ข้อมูลการใช้ไฟฟ้า '!$F$20*100</f>
        <v>8.7441712957712168E-3</v>
      </c>
      <c r="J104" s="122">
        <v>1.4</v>
      </c>
      <c r="K104" s="113" t="s">
        <v>247</v>
      </c>
      <c r="L104" s="114">
        <f t="shared" si="5"/>
        <v>1.25432378455877</v>
      </c>
      <c r="M104" s="113" t="s">
        <v>247</v>
      </c>
      <c r="N104" s="115"/>
      <c r="O104" s="123"/>
      <c r="P104" s="1530">
        <f t="shared" si="40"/>
        <v>1.1241116666666666</v>
      </c>
      <c r="Q104" s="95">
        <v>1.41</v>
      </c>
      <c r="R104" s="124">
        <f t="shared" si="51"/>
        <v>1.1241116666666666</v>
      </c>
      <c r="S104" s="119">
        <f t="shared" si="44"/>
        <v>13489.34</v>
      </c>
      <c r="T104" s="120"/>
      <c r="AC104" s="69">
        <f t="shared" si="37"/>
        <v>0.01</v>
      </c>
    </row>
    <row r="105" spans="1:29">
      <c r="A105" s="105" t="s">
        <v>245</v>
      </c>
      <c r="B105" s="105" t="s">
        <v>240</v>
      </c>
      <c r="C105" s="121">
        <v>13200</v>
      </c>
      <c r="D105" s="105" t="s">
        <v>246</v>
      </c>
      <c r="E105" s="1486">
        <v>1</v>
      </c>
      <c r="F105" s="1487">
        <v>7</v>
      </c>
      <c r="G105" s="109">
        <v>1500</v>
      </c>
      <c r="H105" s="110">
        <f t="shared" si="36"/>
        <v>742.50000000000011</v>
      </c>
      <c r="I105" s="111">
        <f>H105/' ข้อมูลการใช้ไฟฟ้า '!$F$20*100</f>
        <v>8.5566129331887293E-3</v>
      </c>
      <c r="J105" s="122">
        <v>1.4</v>
      </c>
      <c r="K105" s="113" t="s">
        <v>247</v>
      </c>
      <c r="L105" s="114">
        <f>Q105/R105</f>
        <v>1.2</v>
      </c>
      <c r="M105" s="113" t="s">
        <v>247</v>
      </c>
      <c r="N105" s="115"/>
      <c r="O105" s="123"/>
      <c r="P105" s="1530">
        <f t="shared" si="40"/>
        <v>1.1000000000000001</v>
      </c>
      <c r="Q105" s="95">
        <v>1.32</v>
      </c>
      <c r="R105" s="124">
        <f>C105/12000</f>
        <v>1.1000000000000001</v>
      </c>
      <c r="S105" s="119">
        <f t="shared" si="44"/>
        <v>13200</v>
      </c>
      <c r="T105" s="120"/>
      <c r="AC105" s="69">
        <f t="shared" si="37"/>
        <v>0.01</v>
      </c>
    </row>
    <row r="106" spans="1:29">
      <c r="A106" s="105" t="s">
        <v>245</v>
      </c>
      <c r="B106" s="105" t="s">
        <v>240</v>
      </c>
      <c r="C106" s="121">
        <v>13135</v>
      </c>
      <c r="D106" s="105" t="s">
        <v>246</v>
      </c>
      <c r="E106" s="1486">
        <v>1</v>
      </c>
      <c r="F106" s="1487">
        <v>4</v>
      </c>
      <c r="G106" s="109">
        <v>1500</v>
      </c>
      <c r="H106" s="110">
        <f t="shared" ref="H106" si="56">(C106/12000)*E106*G106*45/100</f>
        <v>738.84374999999989</v>
      </c>
      <c r="I106" s="111">
        <f>H106/' ข้อมูลการใช้ไฟฟ้า '!$F$20*100</f>
        <v>8.5144780967752968E-3</v>
      </c>
      <c r="J106" s="122">
        <v>1.4</v>
      </c>
      <c r="K106" s="113" t="s">
        <v>247</v>
      </c>
      <c r="L106" s="114">
        <f>Q106/R106</f>
        <v>0.94099733536353269</v>
      </c>
      <c r="M106" s="113" t="s">
        <v>247</v>
      </c>
      <c r="N106" s="115"/>
      <c r="O106" s="123"/>
      <c r="P106" s="1530">
        <f t="shared" si="40"/>
        <v>1.0945833333333332</v>
      </c>
      <c r="Q106" s="95">
        <v>1.03</v>
      </c>
      <c r="R106" s="124">
        <f>C106/12000</f>
        <v>1.0945833333333332</v>
      </c>
      <c r="S106" s="119">
        <f t="shared" si="44"/>
        <v>13135</v>
      </c>
      <c r="T106" s="120"/>
      <c r="AC106" s="69">
        <f t="shared" si="37"/>
        <v>0.01</v>
      </c>
    </row>
    <row r="107" spans="1:29">
      <c r="A107" s="105" t="s">
        <v>245</v>
      </c>
      <c r="B107" s="105" t="s">
        <v>240</v>
      </c>
      <c r="C107" s="121">
        <v>13100</v>
      </c>
      <c r="D107" s="105" t="s">
        <v>246</v>
      </c>
      <c r="E107" s="1486">
        <v>3</v>
      </c>
      <c r="F107" s="1487">
        <v>16</v>
      </c>
      <c r="G107" s="109">
        <v>1500</v>
      </c>
      <c r="H107" s="110">
        <f t="shared" si="36"/>
        <v>2210.6249999999995</v>
      </c>
      <c r="I107" s="111">
        <f>H107/' ข้อมูลการใช้ไฟฟ้า '!$F$20*100</f>
        <v>2.5475370323811891E-2</v>
      </c>
      <c r="J107" s="122">
        <v>1.4</v>
      </c>
      <c r="K107" s="113" t="s">
        <v>247</v>
      </c>
      <c r="L107" s="114">
        <f>Q107/R107</f>
        <v>1.2366412213740461</v>
      </c>
      <c r="M107" s="113" t="s">
        <v>247</v>
      </c>
      <c r="N107" s="115"/>
      <c r="O107" s="123"/>
      <c r="P107" s="1530">
        <f t="shared" si="40"/>
        <v>1.0916666666666666</v>
      </c>
      <c r="Q107" s="95">
        <v>1.35</v>
      </c>
      <c r="R107" s="124">
        <f>C107/12000</f>
        <v>1.0916666666666666</v>
      </c>
      <c r="S107" s="119">
        <f t="shared" si="44"/>
        <v>39300</v>
      </c>
      <c r="T107" s="120"/>
      <c r="AC107" s="69">
        <f t="shared" si="37"/>
        <v>0.03</v>
      </c>
    </row>
    <row r="108" spans="1:29">
      <c r="A108" s="105" t="s">
        <v>245</v>
      </c>
      <c r="B108" s="105" t="s">
        <v>240</v>
      </c>
      <c r="C108" s="121">
        <v>13040</v>
      </c>
      <c r="D108" s="105" t="s">
        <v>246</v>
      </c>
      <c r="E108" s="1486">
        <v>7</v>
      </c>
      <c r="F108" s="1487">
        <v>5</v>
      </c>
      <c r="G108" s="109">
        <v>1500</v>
      </c>
      <c r="H108" s="110">
        <f t="shared" si="36"/>
        <v>5134.5</v>
      </c>
      <c r="I108" s="111">
        <f>H108/' ข้อมูลการใช้ไฟฟ้า '!$F$20*100</f>
        <v>5.9170274889505083E-2</v>
      </c>
      <c r="J108" s="122">
        <v>1.4</v>
      </c>
      <c r="K108" s="113" t="s">
        <v>247</v>
      </c>
      <c r="L108" s="114">
        <f>Q108/R108</f>
        <v>1.2147239263803682</v>
      </c>
      <c r="M108" s="113" t="s">
        <v>247</v>
      </c>
      <c r="N108" s="115"/>
      <c r="O108" s="123"/>
      <c r="P108" s="1530">
        <f t="shared" si="40"/>
        <v>1.0866666666666667</v>
      </c>
      <c r="Q108" s="95">
        <v>1.32</v>
      </c>
      <c r="R108" s="124">
        <f>C108/12000</f>
        <v>1.0866666666666667</v>
      </c>
      <c r="S108" s="119">
        <f t="shared" si="44"/>
        <v>91280</v>
      </c>
      <c r="T108" s="120"/>
      <c r="AC108" s="69">
        <f t="shared" si="37"/>
        <v>0.06</v>
      </c>
    </row>
    <row r="109" spans="1:29">
      <c r="A109" s="105" t="s">
        <v>245</v>
      </c>
      <c r="B109" s="105" t="s">
        <v>240</v>
      </c>
      <c r="C109" s="121">
        <v>13000</v>
      </c>
      <c r="D109" s="105" t="s">
        <v>246</v>
      </c>
      <c r="E109" s="1486">
        <v>79</v>
      </c>
      <c r="F109" s="1488" t="s">
        <v>1320</v>
      </c>
      <c r="G109" s="109">
        <v>1500</v>
      </c>
      <c r="H109" s="110">
        <f t="shared" si="36"/>
        <v>57768.75</v>
      </c>
      <c r="I109" s="111">
        <f>H109/' ข้อมูลการใช้ไฟฟ้า '!$F$20*100</f>
        <v>0.66573041533218358</v>
      </c>
      <c r="J109" s="122">
        <v>1.61</v>
      </c>
      <c r="K109" s="113" t="s">
        <v>247</v>
      </c>
      <c r="L109" s="114">
        <f t="shared" si="5"/>
        <v>1.2553846153846155</v>
      </c>
      <c r="M109" s="113" t="s">
        <v>247</v>
      </c>
      <c r="N109" s="115"/>
      <c r="O109" s="123"/>
      <c r="P109" s="1530">
        <f t="shared" si="40"/>
        <v>1.0833333333333333</v>
      </c>
      <c r="Q109" s="95">
        <v>1.36</v>
      </c>
      <c r="R109" s="124">
        <f t="shared" si="51"/>
        <v>1.0833333333333333</v>
      </c>
      <c r="S109" s="119">
        <f t="shared" si="44"/>
        <v>1027000</v>
      </c>
      <c r="T109" s="120"/>
      <c r="AC109" s="69">
        <f t="shared" si="37"/>
        <v>0.67</v>
      </c>
    </row>
    <row r="110" spans="1:29">
      <c r="A110" s="105" t="s">
        <v>245</v>
      </c>
      <c r="B110" s="105" t="s">
        <v>240</v>
      </c>
      <c r="C110" s="121">
        <v>12992</v>
      </c>
      <c r="D110" s="105" t="s">
        <v>246</v>
      </c>
      <c r="E110" s="1486">
        <v>1</v>
      </c>
      <c r="F110" s="1488">
        <v>19</v>
      </c>
      <c r="G110" s="109">
        <v>1500</v>
      </c>
      <c r="H110" s="110">
        <f t="shared" si="36"/>
        <v>730.8</v>
      </c>
      <c r="I110" s="111">
        <f>H110/' ข้อมูลการใช้ไฟฟ้า '!$F$20*100</f>
        <v>8.4217814566657535E-3</v>
      </c>
      <c r="J110" s="122">
        <v>1.61</v>
      </c>
      <c r="K110" s="113" t="s">
        <v>247</v>
      </c>
      <c r="L110" s="114">
        <f>Q110/R110</f>
        <v>1.2376847290640396</v>
      </c>
      <c r="M110" s="113" t="s">
        <v>247</v>
      </c>
      <c r="N110" s="115"/>
      <c r="O110" s="123"/>
      <c r="P110" s="1530">
        <f t="shared" si="40"/>
        <v>1.0826666666666667</v>
      </c>
      <c r="Q110" s="95">
        <v>1.34</v>
      </c>
      <c r="R110" s="124">
        <f>C110/12000</f>
        <v>1.0826666666666667</v>
      </c>
      <c r="S110" s="119">
        <f t="shared" si="44"/>
        <v>12992</v>
      </c>
      <c r="T110" s="120"/>
      <c r="AC110" s="69">
        <f t="shared" si="37"/>
        <v>0.01</v>
      </c>
    </row>
    <row r="111" spans="1:29">
      <c r="A111" s="105" t="s">
        <v>245</v>
      </c>
      <c r="B111" s="105" t="s">
        <v>240</v>
      </c>
      <c r="C111" s="121">
        <v>12800</v>
      </c>
      <c r="D111" s="105" t="s">
        <v>246</v>
      </c>
      <c r="E111" s="1486">
        <v>12</v>
      </c>
      <c r="F111" s="1487">
        <v>16</v>
      </c>
      <c r="G111" s="109">
        <v>1500</v>
      </c>
      <c r="H111" s="110">
        <f t="shared" si="36"/>
        <v>8640</v>
      </c>
      <c r="I111" s="111">
        <f>H111/' ข้อมูลการใช้ไฟฟ้า '!$F$20*100</f>
        <v>9.9567859586196114E-2</v>
      </c>
      <c r="J111" s="122">
        <v>1.4</v>
      </c>
      <c r="K111" s="113" t="s">
        <v>247</v>
      </c>
      <c r="L111" s="114">
        <f t="shared" si="5"/>
        <v>1.2468750000000002</v>
      </c>
      <c r="M111" s="113" t="s">
        <v>247</v>
      </c>
      <c r="N111" s="115"/>
      <c r="O111" s="123"/>
      <c r="P111" s="1530">
        <f t="shared" si="40"/>
        <v>1.0666666666666667</v>
      </c>
      <c r="Q111" s="95">
        <v>1.33</v>
      </c>
      <c r="R111" s="124">
        <f t="shared" si="51"/>
        <v>1.0666666666666667</v>
      </c>
      <c r="S111" s="119">
        <f t="shared" si="44"/>
        <v>153600</v>
      </c>
      <c r="T111" s="120"/>
      <c r="AC111" s="69">
        <f t="shared" si="37"/>
        <v>0.1</v>
      </c>
    </row>
    <row r="112" spans="1:29">
      <c r="A112" s="105" t="s">
        <v>245</v>
      </c>
      <c r="B112" s="105" t="s">
        <v>240</v>
      </c>
      <c r="C112" s="121">
        <v>12700</v>
      </c>
      <c r="D112" s="105" t="s">
        <v>246</v>
      </c>
      <c r="E112" s="1486">
        <v>33</v>
      </c>
      <c r="F112" s="1488" t="s">
        <v>1321</v>
      </c>
      <c r="G112" s="109">
        <v>1500</v>
      </c>
      <c r="H112" s="110">
        <f t="shared" si="36"/>
        <v>23574.374999999996</v>
      </c>
      <c r="I112" s="111">
        <f>H112/' ข้อมูลการใช้ไฟฟ้า '!$F$20*100</f>
        <v>0.27167246062874206</v>
      </c>
      <c r="J112" s="122">
        <v>1.4</v>
      </c>
      <c r="K112" s="113" t="s">
        <v>247</v>
      </c>
      <c r="L112" s="114">
        <f t="shared" si="5"/>
        <v>1.2472440944881891</v>
      </c>
      <c r="M112" s="113" t="s">
        <v>247</v>
      </c>
      <c r="N112" s="115"/>
      <c r="O112" s="123"/>
      <c r="P112" s="1530">
        <f t="shared" si="40"/>
        <v>1.0583333333333333</v>
      </c>
      <c r="Q112" s="95">
        <v>1.32</v>
      </c>
      <c r="R112" s="124">
        <f t="shared" si="51"/>
        <v>1.0583333333333333</v>
      </c>
      <c r="S112" s="119">
        <f t="shared" si="44"/>
        <v>419100</v>
      </c>
      <c r="T112" s="120"/>
      <c r="AC112" s="69">
        <f t="shared" si="37"/>
        <v>0.27</v>
      </c>
    </row>
    <row r="113" spans="1:29">
      <c r="A113" s="105" t="s">
        <v>245</v>
      </c>
      <c r="B113" s="105" t="s">
        <v>240</v>
      </c>
      <c r="C113" s="121">
        <v>12582</v>
      </c>
      <c r="D113" s="105" t="s">
        <v>246</v>
      </c>
      <c r="E113" s="1486">
        <v>1</v>
      </c>
      <c r="F113" s="1488">
        <v>8</v>
      </c>
      <c r="G113" s="109">
        <v>1500</v>
      </c>
      <c r="H113" s="110">
        <f t="shared" si="36"/>
        <v>707.73749999999995</v>
      </c>
      <c r="I113" s="111">
        <f>H113/' ข้อมูลการใช้ไฟฟ้า '!$F$20*100</f>
        <v>8.1560078731348906E-3</v>
      </c>
      <c r="J113" s="122">
        <v>1.4</v>
      </c>
      <c r="K113" s="113" t="s">
        <v>247</v>
      </c>
      <c r="L113" s="114">
        <f>Q113/R113</f>
        <v>1.1921793037672865</v>
      </c>
      <c r="M113" s="113" t="s">
        <v>247</v>
      </c>
      <c r="N113" s="115"/>
      <c r="O113" s="123"/>
      <c r="P113" s="1530">
        <f t="shared" si="40"/>
        <v>1.0485</v>
      </c>
      <c r="Q113" s="95">
        <v>1.25</v>
      </c>
      <c r="R113" s="124">
        <f>C113/12000</f>
        <v>1.0485</v>
      </c>
      <c r="S113" s="119">
        <f t="shared" si="44"/>
        <v>12582</v>
      </c>
      <c r="T113" s="120"/>
      <c r="AC113" s="69">
        <f t="shared" si="37"/>
        <v>0.01</v>
      </c>
    </row>
    <row r="114" spans="1:29">
      <c r="A114" s="105" t="s">
        <v>245</v>
      </c>
      <c r="B114" s="105" t="s">
        <v>240</v>
      </c>
      <c r="C114" s="121">
        <v>12527</v>
      </c>
      <c r="D114" s="105" t="s">
        <v>246</v>
      </c>
      <c r="E114" s="1486">
        <v>1</v>
      </c>
      <c r="F114" s="1488">
        <v>10</v>
      </c>
      <c r="G114" s="109">
        <v>1500</v>
      </c>
      <c r="H114" s="110">
        <f t="shared" ref="H114" si="57">(C114/12000)*E114*G114*45/100</f>
        <v>704.64374999999995</v>
      </c>
      <c r="I114" s="111">
        <f>H114/' ข้อมูลการใช้ไฟฟ้า '!$F$20*100</f>
        <v>8.1203553192466058E-3</v>
      </c>
      <c r="J114" s="122">
        <v>1.4</v>
      </c>
      <c r="K114" s="113" t="s">
        <v>247</v>
      </c>
      <c r="L114" s="114">
        <f>Q114/R114</f>
        <v>1.2069928953460527</v>
      </c>
      <c r="M114" s="113" t="s">
        <v>247</v>
      </c>
      <c r="N114" s="115"/>
      <c r="O114" s="123"/>
      <c r="P114" s="1530">
        <f t="shared" si="40"/>
        <v>1.0439166666666666</v>
      </c>
      <c r="Q114" s="95">
        <v>1.26</v>
      </c>
      <c r="R114" s="124">
        <f>C114/12000</f>
        <v>1.0439166666666666</v>
      </c>
      <c r="S114" s="119">
        <f t="shared" si="44"/>
        <v>12527</v>
      </c>
      <c r="T114" s="120"/>
      <c r="AC114" s="69">
        <f t="shared" si="37"/>
        <v>0.01</v>
      </c>
    </row>
    <row r="115" spans="1:29">
      <c r="A115" s="105" t="s">
        <v>245</v>
      </c>
      <c r="B115" s="105" t="s">
        <v>240</v>
      </c>
      <c r="C115" s="121">
        <v>12500</v>
      </c>
      <c r="D115" s="105" t="s">
        <v>246</v>
      </c>
      <c r="E115" s="1486">
        <v>7</v>
      </c>
      <c r="F115" s="1488" t="s">
        <v>1307</v>
      </c>
      <c r="G115" s="109">
        <v>1500</v>
      </c>
      <c r="H115" s="110">
        <f t="shared" si="36"/>
        <v>4921.875</v>
      </c>
      <c r="I115" s="111">
        <f>H115/' ข้อมูลการใช้ไฟฟ้า '!$F$20*100</f>
        <v>5.6719972095001042E-2</v>
      </c>
      <c r="J115" s="122">
        <v>1.61</v>
      </c>
      <c r="K115" s="113" t="s">
        <v>247</v>
      </c>
      <c r="L115" s="114">
        <f t="shared" si="5"/>
        <v>1.2</v>
      </c>
      <c r="M115" s="113" t="s">
        <v>247</v>
      </c>
      <c r="N115" s="115"/>
      <c r="O115" s="123"/>
      <c r="P115" s="1530">
        <f t="shared" si="40"/>
        <v>1.0416666666666667</v>
      </c>
      <c r="Q115" s="117">
        <v>1.25</v>
      </c>
      <c r="R115" s="124">
        <f t="shared" si="51"/>
        <v>1.0416666666666667</v>
      </c>
      <c r="S115" s="119">
        <f t="shared" si="44"/>
        <v>87500</v>
      </c>
      <c r="T115" s="120"/>
      <c r="AC115" s="69">
        <f t="shared" si="37"/>
        <v>0.06</v>
      </c>
    </row>
    <row r="116" spans="1:29">
      <c r="A116" s="105" t="s">
        <v>245</v>
      </c>
      <c r="B116" s="105" t="s">
        <v>240</v>
      </c>
      <c r="C116" s="121">
        <v>12490</v>
      </c>
      <c r="D116" s="105" t="s">
        <v>246</v>
      </c>
      <c r="E116" s="1486">
        <v>23</v>
      </c>
      <c r="F116" s="1488">
        <v>6</v>
      </c>
      <c r="G116" s="109">
        <v>1500</v>
      </c>
      <c r="H116" s="110">
        <f t="shared" si="36"/>
        <v>16158.9375</v>
      </c>
      <c r="I116" s="111">
        <f>H116/' ข้อมูลการใช้ไฟฟ้า '!$F$20*100</f>
        <v>0.18621653009978226</v>
      </c>
      <c r="J116" s="122">
        <v>1.4</v>
      </c>
      <c r="K116" s="113" t="s">
        <v>247</v>
      </c>
      <c r="L116" s="114">
        <f t="shared" ref="L116" si="58">Q116/R116</f>
        <v>1.1048839071257006</v>
      </c>
      <c r="M116" s="113" t="s">
        <v>247</v>
      </c>
      <c r="N116" s="115"/>
      <c r="O116" s="123"/>
      <c r="P116" s="1530">
        <f t="shared" si="40"/>
        <v>1.0408333333333333</v>
      </c>
      <c r="Q116" s="117">
        <v>1.1499999999999999</v>
      </c>
      <c r="R116" s="124">
        <f t="shared" ref="R116" si="59">C116/12000</f>
        <v>1.0408333333333333</v>
      </c>
      <c r="S116" s="119">
        <f t="shared" si="44"/>
        <v>287270</v>
      </c>
      <c r="T116" s="120"/>
      <c r="AC116" s="69">
        <f t="shared" si="37"/>
        <v>0.19</v>
      </c>
    </row>
    <row r="117" spans="1:29">
      <c r="A117" s="105" t="s">
        <v>245</v>
      </c>
      <c r="B117" s="105" t="s">
        <v>240</v>
      </c>
      <c r="C117" s="121">
        <v>12487</v>
      </c>
      <c r="D117" s="105" t="s">
        <v>246</v>
      </c>
      <c r="E117" s="1486">
        <v>1</v>
      </c>
      <c r="F117" s="1488">
        <v>5</v>
      </c>
      <c r="G117" s="109">
        <v>1500</v>
      </c>
      <c r="H117" s="110">
        <f t="shared" si="36"/>
        <v>702.39375000000018</v>
      </c>
      <c r="I117" s="111">
        <f>H117/' ข้อมูลการใช้ไฟฟ้า '!$F$20*100</f>
        <v>8.0944261891460357E-3</v>
      </c>
      <c r="J117" s="122">
        <v>1.4</v>
      </c>
      <c r="K117" s="113" t="s">
        <v>247</v>
      </c>
      <c r="L117" s="114">
        <f>Q117/R117</f>
        <v>1.0859293665412026</v>
      </c>
      <c r="M117" s="113" t="s">
        <v>247</v>
      </c>
      <c r="N117" s="115"/>
      <c r="O117" s="123"/>
      <c r="P117" s="1530">
        <f t="shared" si="40"/>
        <v>1.0405833333333334</v>
      </c>
      <c r="Q117" s="117">
        <v>1.1299999999999999</v>
      </c>
      <c r="R117" s="124">
        <f>C117/12000</f>
        <v>1.0405833333333334</v>
      </c>
      <c r="S117" s="119">
        <f t="shared" si="44"/>
        <v>12487</v>
      </c>
      <c r="T117" s="120"/>
      <c r="AC117" s="69">
        <f t="shared" si="37"/>
        <v>0.01</v>
      </c>
    </row>
    <row r="118" spans="1:29">
      <c r="A118" s="105" t="s">
        <v>245</v>
      </c>
      <c r="B118" s="105" t="s">
        <v>240</v>
      </c>
      <c r="C118" s="121">
        <v>12478</v>
      </c>
      <c r="D118" s="105" t="s">
        <v>246</v>
      </c>
      <c r="E118" s="1486">
        <v>1</v>
      </c>
      <c r="F118" s="1488">
        <v>3</v>
      </c>
      <c r="G118" s="109">
        <v>1500</v>
      </c>
      <c r="H118" s="110">
        <f t="shared" ref="H118" si="60">(C118/12000)*E118*G118*45/100</f>
        <v>701.88750000000005</v>
      </c>
      <c r="I118" s="111">
        <f>H118/' ข้อมูลการใช้ไฟฟ้า '!$F$20*100</f>
        <v>8.0885921348734062E-3</v>
      </c>
      <c r="J118" s="122">
        <v>1.4</v>
      </c>
      <c r="K118" s="113" t="s">
        <v>247</v>
      </c>
      <c r="L118" s="114">
        <f>Q118/R118</f>
        <v>1.0770956884116045</v>
      </c>
      <c r="M118" s="113" t="s">
        <v>247</v>
      </c>
      <c r="N118" s="115"/>
      <c r="O118" s="123"/>
      <c r="P118" s="1530">
        <f t="shared" si="40"/>
        <v>1.0398333333333334</v>
      </c>
      <c r="Q118" s="117">
        <v>1.1200000000000001</v>
      </c>
      <c r="R118" s="124">
        <f>C118/12000</f>
        <v>1.0398333333333334</v>
      </c>
      <c r="S118" s="119">
        <f t="shared" si="44"/>
        <v>12478</v>
      </c>
      <c r="T118" s="120"/>
      <c r="AC118" s="69">
        <f t="shared" si="37"/>
        <v>0.01</v>
      </c>
    </row>
    <row r="119" spans="1:29">
      <c r="A119" s="105" t="s">
        <v>245</v>
      </c>
      <c r="B119" s="105" t="s">
        <v>240</v>
      </c>
      <c r="C119" s="121">
        <v>12314</v>
      </c>
      <c r="D119" s="105" t="s">
        <v>246</v>
      </c>
      <c r="E119" s="1486">
        <v>1</v>
      </c>
      <c r="F119" s="1488">
        <v>10</v>
      </c>
      <c r="G119" s="109">
        <v>1500</v>
      </c>
      <c r="H119" s="110">
        <f t="shared" si="36"/>
        <v>692.66250000000002</v>
      </c>
      <c r="I119" s="111">
        <f>H119/' ข้อมูลการใช้ไฟฟ้า '!$F$20*100</f>
        <v>7.9822827014610614E-3</v>
      </c>
      <c r="J119" s="122">
        <v>1.4</v>
      </c>
      <c r="K119" s="113" t="s">
        <v>247</v>
      </c>
      <c r="L119" s="114">
        <f>Q119/R119</f>
        <v>1.2960857560500245</v>
      </c>
      <c r="M119" s="113" t="s">
        <v>247</v>
      </c>
      <c r="N119" s="115"/>
      <c r="O119" s="123"/>
      <c r="P119" s="1530">
        <f t="shared" si="40"/>
        <v>1.0261666666666667</v>
      </c>
      <c r="Q119" s="117">
        <v>1.33</v>
      </c>
      <c r="R119" s="124">
        <f>C119/12000</f>
        <v>1.0261666666666667</v>
      </c>
      <c r="S119" s="119">
        <f t="shared" si="44"/>
        <v>12314</v>
      </c>
      <c r="T119" s="120"/>
      <c r="AC119" s="69">
        <f t="shared" si="37"/>
        <v>0.01</v>
      </c>
    </row>
    <row r="120" spans="1:29">
      <c r="A120" s="105" t="s">
        <v>245</v>
      </c>
      <c r="B120" s="105" t="s">
        <v>240</v>
      </c>
      <c r="C120" s="121">
        <v>12264</v>
      </c>
      <c r="D120" s="105" t="s">
        <v>246</v>
      </c>
      <c r="E120" s="1486">
        <v>10</v>
      </c>
      <c r="F120" s="1488">
        <v>10</v>
      </c>
      <c r="G120" s="109">
        <v>1500</v>
      </c>
      <c r="H120" s="110">
        <f t="shared" si="36"/>
        <v>6898.5000000000009</v>
      </c>
      <c r="I120" s="111">
        <f>H120/' ข้อมูลการใช้ไฟฟ้า '!$F$20*100</f>
        <v>7.9498712888353459E-2</v>
      </c>
      <c r="J120" s="122">
        <v>1.4</v>
      </c>
      <c r="K120" s="113" t="s">
        <v>247</v>
      </c>
      <c r="L120" s="114">
        <f>Q120/R120</f>
        <v>1.2426614481409002</v>
      </c>
      <c r="M120" s="113" t="s">
        <v>247</v>
      </c>
      <c r="N120" s="115"/>
      <c r="O120" s="123"/>
      <c r="P120" s="1530">
        <f t="shared" si="40"/>
        <v>1.022</v>
      </c>
      <c r="Q120" s="117">
        <v>1.27</v>
      </c>
      <c r="R120" s="124">
        <f>C120/12000</f>
        <v>1.022</v>
      </c>
      <c r="S120" s="119">
        <f t="shared" si="44"/>
        <v>122640</v>
      </c>
      <c r="T120" s="120"/>
      <c r="AC120" s="69">
        <f t="shared" si="37"/>
        <v>0.08</v>
      </c>
    </row>
    <row r="121" spans="1:29">
      <c r="A121" s="105" t="s">
        <v>245</v>
      </c>
      <c r="B121" s="105" t="s">
        <v>240</v>
      </c>
      <c r="C121" s="121">
        <v>12000</v>
      </c>
      <c r="D121" s="105" t="s">
        <v>246</v>
      </c>
      <c r="E121" s="1486">
        <v>176</v>
      </c>
      <c r="F121" s="1488" t="s">
        <v>1322</v>
      </c>
      <c r="G121" s="109">
        <v>1500</v>
      </c>
      <c r="H121" s="110">
        <f t="shared" si="36"/>
        <v>118800</v>
      </c>
      <c r="I121" s="111">
        <f>H121/' ข้อมูลการใช้ไฟฟ้า '!$F$20*100</f>
        <v>1.3690580693101966</v>
      </c>
      <c r="J121" s="122">
        <v>1.61</v>
      </c>
      <c r="K121" s="113" t="s">
        <v>247</v>
      </c>
      <c r="L121" s="114">
        <f t="shared" si="5"/>
        <v>1.29</v>
      </c>
      <c r="M121" s="113" t="s">
        <v>247</v>
      </c>
      <c r="N121" s="115"/>
      <c r="O121" s="123"/>
      <c r="P121" s="1530">
        <f t="shared" si="40"/>
        <v>1</v>
      </c>
      <c r="Q121" s="95">
        <v>1.29</v>
      </c>
      <c r="R121" s="124">
        <f t="shared" si="51"/>
        <v>1</v>
      </c>
      <c r="S121" s="119">
        <f t="shared" si="44"/>
        <v>2112000</v>
      </c>
      <c r="T121" s="120"/>
      <c r="AC121" s="69">
        <f t="shared" si="37"/>
        <v>1.37</v>
      </c>
    </row>
    <row r="122" spans="1:29">
      <c r="A122" s="105" t="s">
        <v>245</v>
      </c>
      <c r="B122" s="105" t="s">
        <v>240</v>
      </c>
      <c r="C122" s="121">
        <v>11800</v>
      </c>
      <c r="D122" s="105" t="s">
        <v>246</v>
      </c>
      <c r="E122" s="1486">
        <v>1</v>
      </c>
      <c r="F122" s="1488">
        <v>6</v>
      </c>
      <c r="G122" s="109">
        <v>1500</v>
      </c>
      <c r="H122" s="110">
        <f t="shared" si="36"/>
        <v>663.75</v>
      </c>
      <c r="I122" s="111">
        <f>H122/' ข้อมูลการใช้ไฟฟ้า '!$F$20*100</f>
        <v>7.6490933796687114E-3</v>
      </c>
      <c r="J122" s="122">
        <v>1.4</v>
      </c>
      <c r="K122" s="113" t="s">
        <v>247</v>
      </c>
      <c r="L122" s="114">
        <f t="shared" ref="L122" si="61">Q122/R122</f>
        <v>1.1491525423728812</v>
      </c>
      <c r="M122" s="113" t="s">
        <v>247</v>
      </c>
      <c r="N122" s="115"/>
      <c r="O122" s="123"/>
      <c r="P122" s="1530">
        <f t="shared" si="40"/>
        <v>0.98333333333333328</v>
      </c>
      <c r="Q122" s="95">
        <v>1.1299999999999999</v>
      </c>
      <c r="R122" s="124">
        <f t="shared" ref="R122" si="62">C122/12000</f>
        <v>0.98333333333333328</v>
      </c>
      <c r="S122" s="119">
        <f t="shared" si="44"/>
        <v>11800</v>
      </c>
      <c r="T122" s="120"/>
      <c r="AC122" s="69">
        <f t="shared" si="37"/>
        <v>0.01</v>
      </c>
    </row>
    <row r="123" spans="1:29">
      <c r="A123" s="105" t="s">
        <v>245</v>
      </c>
      <c r="B123" s="105" t="s">
        <v>240</v>
      </c>
      <c r="C123" s="121">
        <v>11000</v>
      </c>
      <c r="D123" s="105" t="s">
        <v>246</v>
      </c>
      <c r="E123" s="1486">
        <v>1</v>
      </c>
      <c r="F123" s="1488">
        <v>21</v>
      </c>
      <c r="G123" s="109">
        <v>1500</v>
      </c>
      <c r="H123" s="110">
        <f t="shared" si="36"/>
        <v>618.75</v>
      </c>
      <c r="I123" s="111">
        <f>H123/' ข้อมูลการใช้ไฟฟ้า '!$F$20*100</f>
        <v>7.1305107776572733E-3</v>
      </c>
      <c r="J123" s="122">
        <v>1.61</v>
      </c>
      <c r="K123" s="113" t="s">
        <v>247</v>
      </c>
      <c r="L123" s="114">
        <f>Q123/R123</f>
        <v>1.3745454545454545</v>
      </c>
      <c r="M123" s="113" t="s">
        <v>247</v>
      </c>
      <c r="N123" s="115"/>
      <c r="O123" s="123"/>
      <c r="P123" s="1530">
        <f t="shared" si="40"/>
        <v>0.91666666666666663</v>
      </c>
      <c r="Q123" s="95">
        <v>1.26</v>
      </c>
      <c r="R123" s="124">
        <f t="shared" ref="R123:R129" si="63">C123/12000</f>
        <v>0.91666666666666663</v>
      </c>
      <c r="S123" s="119">
        <f t="shared" si="44"/>
        <v>11000</v>
      </c>
      <c r="T123" s="120"/>
      <c r="AC123" s="69">
        <f t="shared" si="37"/>
        <v>0.01</v>
      </c>
    </row>
    <row r="124" spans="1:29">
      <c r="A124" s="105" t="s">
        <v>245</v>
      </c>
      <c r="B124" s="105" t="s">
        <v>240</v>
      </c>
      <c r="C124" s="121">
        <v>10000</v>
      </c>
      <c r="D124" s="105" t="s">
        <v>246</v>
      </c>
      <c r="E124" s="1486">
        <v>6</v>
      </c>
      <c r="F124" s="1488" t="s">
        <v>1222</v>
      </c>
      <c r="G124" s="109">
        <v>1500</v>
      </c>
      <c r="H124" s="110">
        <f t="shared" si="36"/>
        <v>3375</v>
      </c>
      <c r="I124" s="111">
        <f>H124/' ข้อมูลการใช้ไฟฟ้า '!$F$20*100</f>
        <v>3.889369515085786E-2</v>
      </c>
      <c r="J124" s="122">
        <v>1.61</v>
      </c>
      <c r="K124" s="113" t="s">
        <v>247</v>
      </c>
      <c r="L124" s="114">
        <f t="shared" si="5"/>
        <v>1.4039999999999999</v>
      </c>
      <c r="M124" s="113" t="s">
        <v>247</v>
      </c>
      <c r="N124" s="115"/>
      <c r="O124" s="123"/>
      <c r="P124" s="1530">
        <f t="shared" si="40"/>
        <v>0.83333333333333337</v>
      </c>
      <c r="Q124" s="95">
        <v>1.17</v>
      </c>
      <c r="R124" s="124">
        <f t="shared" si="63"/>
        <v>0.83333333333333337</v>
      </c>
      <c r="S124" s="119">
        <f t="shared" si="44"/>
        <v>60000</v>
      </c>
      <c r="T124" s="120"/>
      <c r="AC124" s="69">
        <f t="shared" si="37"/>
        <v>0.04</v>
      </c>
    </row>
    <row r="125" spans="1:29">
      <c r="A125" s="105" t="s">
        <v>245</v>
      </c>
      <c r="B125" s="105" t="s">
        <v>240</v>
      </c>
      <c r="C125" s="121">
        <v>9600</v>
      </c>
      <c r="D125" s="105" t="s">
        <v>246</v>
      </c>
      <c r="E125" s="1486">
        <v>8</v>
      </c>
      <c r="F125" s="1488" t="s">
        <v>1223</v>
      </c>
      <c r="G125" s="109">
        <v>1500</v>
      </c>
      <c r="H125" s="110">
        <f t="shared" si="36"/>
        <v>4320</v>
      </c>
      <c r="I125" s="111">
        <f>H125/' ข้อมูลการใช้ไฟฟ้า '!$F$20*100</f>
        <v>4.9783929793098057E-2</v>
      </c>
      <c r="J125" s="122">
        <v>1.4</v>
      </c>
      <c r="K125" s="113" t="s">
        <v>247</v>
      </c>
      <c r="L125" s="114">
        <f t="shared" si="5"/>
        <v>1.4749999999999999</v>
      </c>
      <c r="M125" s="113" t="s">
        <v>247</v>
      </c>
      <c r="N125" s="115"/>
      <c r="O125" s="123"/>
      <c r="P125" s="1530">
        <f t="shared" si="40"/>
        <v>0.8</v>
      </c>
      <c r="Q125" s="95">
        <v>1.18</v>
      </c>
      <c r="R125" s="124">
        <f t="shared" si="63"/>
        <v>0.8</v>
      </c>
      <c r="S125" s="119">
        <f t="shared" si="44"/>
        <v>76800</v>
      </c>
      <c r="T125" s="120"/>
      <c r="AC125" s="69">
        <f t="shared" si="37"/>
        <v>0.05</v>
      </c>
    </row>
    <row r="126" spans="1:29">
      <c r="A126" s="105" t="s">
        <v>245</v>
      </c>
      <c r="B126" s="105" t="s">
        <v>240</v>
      </c>
      <c r="C126" s="121">
        <v>9500</v>
      </c>
      <c r="D126" s="105" t="s">
        <v>246</v>
      </c>
      <c r="E126" s="1486">
        <v>2</v>
      </c>
      <c r="F126" s="1487">
        <v>14</v>
      </c>
      <c r="G126" s="109">
        <v>1500</v>
      </c>
      <c r="H126" s="110">
        <f t="shared" si="36"/>
        <v>1068.75</v>
      </c>
      <c r="I126" s="111">
        <f>H126/' ข้อมูลการใช้ไฟฟ้า '!$F$20*100</f>
        <v>1.2316336797771655E-2</v>
      </c>
      <c r="J126" s="122">
        <v>1.4</v>
      </c>
      <c r="K126" s="113" t="s">
        <v>247</v>
      </c>
      <c r="L126" s="114">
        <f t="shared" si="5"/>
        <v>1.4526315789473683</v>
      </c>
      <c r="M126" s="113" t="s">
        <v>247</v>
      </c>
      <c r="N126" s="115"/>
      <c r="O126" s="123"/>
      <c r="P126" s="1530">
        <f t="shared" si="40"/>
        <v>0.79166666666666663</v>
      </c>
      <c r="Q126" s="95">
        <v>1.1499999999999999</v>
      </c>
      <c r="R126" s="124">
        <f t="shared" si="63"/>
        <v>0.79166666666666663</v>
      </c>
      <c r="S126" s="119">
        <f t="shared" si="44"/>
        <v>19000</v>
      </c>
      <c r="T126" s="120"/>
      <c r="AC126" s="69">
        <f t="shared" si="37"/>
        <v>0.01</v>
      </c>
    </row>
    <row r="127" spans="1:29">
      <c r="A127" s="105" t="s">
        <v>245</v>
      </c>
      <c r="B127" s="105" t="s">
        <v>240</v>
      </c>
      <c r="C127" s="121">
        <v>9400</v>
      </c>
      <c r="D127" s="105" t="s">
        <v>246</v>
      </c>
      <c r="E127" s="1486">
        <v>11</v>
      </c>
      <c r="F127" s="1488">
        <v>13</v>
      </c>
      <c r="G127" s="109">
        <v>1500</v>
      </c>
      <c r="H127" s="110">
        <f t="shared" si="36"/>
        <v>5816.25</v>
      </c>
      <c r="I127" s="111">
        <f>H127/' ข้อมูลการใช้ไฟฟ้า '!$F$20*100</f>
        <v>6.7026801309978373E-2</v>
      </c>
      <c r="J127" s="122">
        <v>1.4</v>
      </c>
      <c r="K127" s="113" t="s">
        <v>247</v>
      </c>
      <c r="L127" s="114">
        <f t="shared" si="5"/>
        <v>1.4425531914893617</v>
      </c>
      <c r="M127" s="113" t="s">
        <v>247</v>
      </c>
      <c r="N127" s="115"/>
      <c r="O127" s="123"/>
      <c r="P127" s="1530">
        <f t="shared" si="40"/>
        <v>0.78333333333333333</v>
      </c>
      <c r="Q127" s="95">
        <v>1.1299999999999999</v>
      </c>
      <c r="R127" s="124">
        <f t="shared" si="63"/>
        <v>0.78333333333333333</v>
      </c>
      <c r="S127" s="119">
        <f t="shared" si="44"/>
        <v>103400</v>
      </c>
      <c r="T127" s="120"/>
      <c r="AC127" s="69">
        <f t="shared" si="37"/>
        <v>7.0000000000000007E-2</v>
      </c>
    </row>
    <row r="128" spans="1:29">
      <c r="A128" s="105" t="s">
        <v>245</v>
      </c>
      <c r="B128" s="105" t="s">
        <v>240</v>
      </c>
      <c r="C128" s="121">
        <v>9205</v>
      </c>
      <c r="D128" s="105" t="s">
        <v>246</v>
      </c>
      <c r="E128" s="1486">
        <v>5</v>
      </c>
      <c r="F128" s="1488">
        <v>9</v>
      </c>
      <c r="G128" s="109">
        <v>1500</v>
      </c>
      <c r="H128" s="110">
        <f t="shared" si="36"/>
        <v>2588.90625</v>
      </c>
      <c r="I128" s="111">
        <f>H128/' ข้อมูลการใช้ไฟฟ้า '!$F$20*100</f>
        <v>2.9834705321970547E-2</v>
      </c>
      <c r="J128" s="122">
        <v>1.4</v>
      </c>
      <c r="K128" s="113" t="s">
        <v>247</v>
      </c>
      <c r="L128" s="114">
        <f>Q128/R128</f>
        <v>1.3948940793047258</v>
      </c>
      <c r="M128" s="113" t="s">
        <v>247</v>
      </c>
      <c r="N128" s="115"/>
      <c r="O128" s="123"/>
      <c r="P128" s="1530">
        <f t="shared" si="40"/>
        <v>0.76708333333333334</v>
      </c>
      <c r="Q128" s="95">
        <v>1.07</v>
      </c>
      <c r="R128" s="124">
        <f t="shared" si="63"/>
        <v>0.76708333333333334</v>
      </c>
      <c r="S128" s="119">
        <f t="shared" si="44"/>
        <v>46025</v>
      </c>
      <c r="T128" s="120"/>
      <c r="AC128" s="69">
        <f t="shared" si="37"/>
        <v>0.03</v>
      </c>
    </row>
    <row r="129" spans="1:29">
      <c r="A129" s="105" t="s">
        <v>245</v>
      </c>
      <c r="B129" s="105" t="s">
        <v>240</v>
      </c>
      <c r="C129" s="121">
        <v>9000</v>
      </c>
      <c r="D129" s="105" t="s">
        <v>246</v>
      </c>
      <c r="E129" s="1486">
        <v>90</v>
      </c>
      <c r="F129" s="1488" t="s">
        <v>1177</v>
      </c>
      <c r="G129" s="109">
        <v>1500</v>
      </c>
      <c r="H129" s="110">
        <f t="shared" si="36"/>
        <v>45562.5</v>
      </c>
      <c r="I129" s="111">
        <f>H129/' ข้อมูลการใช้ไฟฟ้า '!$F$20*100</f>
        <v>0.52506488453658107</v>
      </c>
      <c r="J129" s="122">
        <v>1.61</v>
      </c>
      <c r="K129" s="113" t="s">
        <v>247</v>
      </c>
      <c r="L129" s="114">
        <f>Q129/R129</f>
        <v>1.6133333333333333</v>
      </c>
      <c r="M129" s="113" t="s">
        <v>247</v>
      </c>
      <c r="N129" s="115"/>
      <c r="O129" s="123"/>
      <c r="P129" s="1530">
        <f t="shared" si="40"/>
        <v>0.75</v>
      </c>
      <c r="Q129" s="95">
        <v>1.21</v>
      </c>
      <c r="R129" s="124">
        <f t="shared" si="63"/>
        <v>0.75</v>
      </c>
      <c r="S129" s="119">
        <f t="shared" si="44"/>
        <v>810000</v>
      </c>
      <c r="T129" s="120"/>
      <c r="AC129" s="69">
        <f t="shared" si="37"/>
        <v>0.53</v>
      </c>
    </row>
    <row r="130" spans="1:29" ht="22.2">
      <c r="A130" s="143" t="s">
        <v>248</v>
      </c>
      <c r="B130" s="143" t="s">
        <v>249</v>
      </c>
      <c r="C130" s="136">
        <v>36</v>
      </c>
      <c r="D130" s="143" t="s">
        <v>141</v>
      </c>
      <c r="E130" s="136">
        <v>2885</v>
      </c>
      <c r="F130" s="121">
        <v>10</v>
      </c>
      <c r="G130" s="109">
        <v>2000</v>
      </c>
      <c r="H130" s="137">
        <f>(C130/1000)*E130*G130*75/100</f>
        <v>155789.99999999997</v>
      </c>
      <c r="I130" s="138">
        <f>H130/' ข้อมูลการใช้ไฟฟ้า '!$F$20*100</f>
        <v>1.7953329681635981</v>
      </c>
      <c r="J130" s="138">
        <v>15</v>
      </c>
      <c r="K130" s="138" t="s">
        <v>1233</v>
      </c>
      <c r="L130" s="139">
        <v>15</v>
      </c>
      <c r="M130" s="138" t="s">
        <v>1233</v>
      </c>
      <c r="N130" s="144"/>
      <c r="O130" s="141"/>
      <c r="P130" s="133">
        <f>SUM(P9:P129)</f>
        <v>421.1253691666667</v>
      </c>
      <c r="Q130" s="91" t="s">
        <v>428</v>
      </c>
      <c r="R130" s="146">
        <f>'4.2.1 SEC(พื้นที่)_65'!B22</f>
        <v>351038.48000000004</v>
      </c>
      <c r="S130" s="147">
        <f>SUM(S6:S129)</f>
        <v>107967927.87000002</v>
      </c>
      <c r="AC130" s="69">
        <f t="shared" si="37"/>
        <v>1.8</v>
      </c>
    </row>
    <row r="131" spans="1:29" ht="22.2">
      <c r="A131" s="143" t="s">
        <v>248</v>
      </c>
      <c r="B131" s="143" t="s">
        <v>249</v>
      </c>
      <c r="C131" s="136">
        <v>32</v>
      </c>
      <c r="D131" s="143" t="s">
        <v>141</v>
      </c>
      <c r="E131" s="136">
        <v>51</v>
      </c>
      <c r="F131" s="121">
        <v>10</v>
      </c>
      <c r="G131" s="109">
        <v>2000</v>
      </c>
      <c r="H131" s="137">
        <f t="shared" ref="H131:H188" si="64">(C131/1000)*E131*G131*75/100</f>
        <v>2448.0000000000005</v>
      </c>
      <c r="I131" s="138">
        <f>H131/' ข้อมูลการใช้ไฟฟ้า '!$F$20*100</f>
        <v>2.8210893549422238E-2</v>
      </c>
      <c r="J131" s="138">
        <v>15</v>
      </c>
      <c r="K131" s="138" t="s">
        <v>1233</v>
      </c>
      <c r="L131" s="139">
        <v>15</v>
      </c>
      <c r="M131" s="138" t="s">
        <v>1233</v>
      </c>
      <c r="N131" s="144"/>
      <c r="O131" s="141"/>
      <c r="P131" s="1530">
        <f>AVERAGE(P9:P129)</f>
        <v>3.4803749517906337</v>
      </c>
      <c r="Q131" s="91" t="s">
        <v>436</v>
      </c>
      <c r="R131" s="92">
        <f>SUM(E130:E188)</f>
        <v>58163</v>
      </c>
      <c r="S131" s="92">
        <f>[9]แสงสว่าง!$E$765</f>
        <v>63115</v>
      </c>
      <c r="T131" s="148"/>
      <c r="AC131" s="69">
        <f t="shared" si="37"/>
        <v>0.03</v>
      </c>
    </row>
    <row r="132" spans="1:29" ht="22.2">
      <c r="A132" s="143" t="s">
        <v>248</v>
      </c>
      <c r="B132" s="143" t="s">
        <v>1000</v>
      </c>
      <c r="C132" s="136">
        <v>28</v>
      </c>
      <c r="D132" s="143" t="s">
        <v>141</v>
      </c>
      <c r="E132" s="136">
        <v>20003</v>
      </c>
      <c r="F132" s="121">
        <v>10</v>
      </c>
      <c r="G132" s="109">
        <v>2000</v>
      </c>
      <c r="H132" s="137">
        <f t="shared" si="64"/>
        <v>840126.00000000012</v>
      </c>
      <c r="I132" s="138">
        <f>H132/' ข้อมูลการใช้ไฟฟ้า '!$F$20*100</f>
        <v>9.6816606021658114</v>
      </c>
      <c r="J132" s="138">
        <v>15</v>
      </c>
      <c r="K132" s="138" t="s">
        <v>1233</v>
      </c>
      <c r="L132" s="139">
        <v>15</v>
      </c>
      <c r="M132" s="138" t="s">
        <v>1233</v>
      </c>
      <c r="N132" s="144"/>
      <c r="O132" s="141"/>
      <c r="Q132" s="1532">
        <f>AVERAGE(Q9:Q129)</f>
        <v>3.8423140495867738</v>
      </c>
      <c r="R132" s="85"/>
      <c r="S132" s="86"/>
      <c r="T132" s="86"/>
      <c r="AC132" s="69">
        <f t="shared" si="37"/>
        <v>9.68</v>
      </c>
    </row>
    <row r="133" spans="1:29" ht="22.2">
      <c r="A133" s="143" t="s">
        <v>248</v>
      </c>
      <c r="B133" s="143" t="s">
        <v>249</v>
      </c>
      <c r="C133" s="136">
        <v>18</v>
      </c>
      <c r="D133" s="143" t="s">
        <v>141</v>
      </c>
      <c r="E133" s="136">
        <v>979</v>
      </c>
      <c r="F133" s="121">
        <v>10</v>
      </c>
      <c r="G133" s="109">
        <v>2000</v>
      </c>
      <c r="H133" s="137">
        <f t="shared" si="64"/>
        <v>26433</v>
      </c>
      <c r="I133" s="138">
        <f>H133/' ข้อมูลการใช้ไฟฟ้า '!$F$20*100</f>
        <v>0.30461542042151868</v>
      </c>
      <c r="J133" s="138">
        <v>15</v>
      </c>
      <c r="K133" s="138" t="s">
        <v>1233</v>
      </c>
      <c r="L133" s="139">
        <v>15</v>
      </c>
      <c r="M133" s="138" t="s">
        <v>1233</v>
      </c>
      <c r="N133" s="144"/>
      <c r="O133" s="141"/>
      <c r="AC133" s="69">
        <f t="shared" si="37"/>
        <v>0.3</v>
      </c>
    </row>
    <row r="134" spans="1:29" ht="22.2">
      <c r="A134" s="143" t="s">
        <v>248</v>
      </c>
      <c r="B134" s="143" t="s">
        <v>1001</v>
      </c>
      <c r="C134" s="136">
        <v>18</v>
      </c>
      <c r="D134" s="143" t="s">
        <v>141</v>
      </c>
      <c r="E134" s="136">
        <v>25674</v>
      </c>
      <c r="F134" s="121">
        <v>5</v>
      </c>
      <c r="G134" s="109">
        <v>2000</v>
      </c>
      <c r="H134" s="137">
        <f t="shared" si="64"/>
        <v>693197.99999999988</v>
      </c>
      <c r="I134" s="138">
        <f>H134/' ข้อมูลการใช้ไฟฟ้า '!$F$20*100</f>
        <v>7.9884538344249956</v>
      </c>
      <c r="J134" s="138">
        <v>15</v>
      </c>
      <c r="K134" s="138" t="s">
        <v>1233</v>
      </c>
      <c r="L134" s="139">
        <v>15</v>
      </c>
      <c r="M134" s="138" t="s">
        <v>1233</v>
      </c>
      <c r="N134" s="144"/>
      <c r="O134" s="141"/>
      <c r="AC134" s="69">
        <f t="shared" si="37"/>
        <v>7.99</v>
      </c>
    </row>
    <row r="135" spans="1:29" ht="22.2">
      <c r="A135" s="143" t="s">
        <v>248</v>
      </c>
      <c r="B135" s="143" t="s">
        <v>249</v>
      </c>
      <c r="C135" s="136">
        <v>10</v>
      </c>
      <c r="D135" s="143" t="s">
        <v>141</v>
      </c>
      <c r="E135" s="136">
        <v>5</v>
      </c>
      <c r="F135" s="121">
        <v>10</v>
      </c>
      <c r="G135" s="109">
        <v>2000</v>
      </c>
      <c r="H135" s="137">
        <f t="shared" si="64"/>
        <v>75</v>
      </c>
      <c r="I135" s="138">
        <f>H135/' ข้อมูลการใช้ไฟฟ้า '!$F$20*100</f>
        <v>8.6430433668573006E-4</v>
      </c>
      <c r="J135" s="138">
        <v>15</v>
      </c>
      <c r="K135" s="138" t="s">
        <v>1233</v>
      </c>
      <c r="L135" s="139">
        <v>15</v>
      </c>
      <c r="M135" s="138" t="s">
        <v>1233</v>
      </c>
      <c r="N135" s="144"/>
      <c r="O135" s="141"/>
      <c r="AC135" s="69">
        <f t="shared" si="37"/>
        <v>0</v>
      </c>
    </row>
    <row r="136" spans="1:29" ht="22.2">
      <c r="A136" s="143" t="s">
        <v>248</v>
      </c>
      <c r="B136" s="143" t="s">
        <v>1001</v>
      </c>
      <c r="C136" s="136">
        <v>9</v>
      </c>
      <c r="D136" s="143" t="s">
        <v>141</v>
      </c>
      <c r="E136" s="136">
        <v>2817</v>
      </c>
      <c r="F136" s="121">
        <v>5</v>
      </c>
      <c r="G136" s="109">
        <v>2000</v>
      </c>
      <c r="H136" s="137">
        <f t="shared" si="64"/>
        <v>38029.499999999993</v>
      </c>
      <c r="I136" s="138">
        <f>H136/' ข้อมูลการใช้ไฟฟ้า '!$F$20*100</f>
        <v>0.43825415695986619</v>
      </c>
      <c r="J136" s="138">
        <v>15</v>
      </c>
      <c r="K136" s="138" t="s">
        <v>1233</v>
      </c>
      <c r="L136" s="139">
        <v>15</v>
      </c>
      <c r="M136" s="138" t="s">
        <v>1233</v>
      </c>
      <c r="N136" s="144"/>
      <c r="O136" s="141"/>
      <c r="AC136" s="69">
        <f t="shared" si="37"/>
        <v>0.44</v>
      </c>
    </row>
    <row r="137" spans="1:29" ht="22.2">
      <c r="A137" s="143" t="s">
        <v>248</v>
      </c>
      <c r="B137" s="143" t="s">
        <v>1001</v>
      </c>
      <c r="C137" s="136">
        <v>4</v>
      </c>
      <c r="D137" s="143" t="s">
        <v>141</v>
      </c>
      <c r="E137" s="136">
        <v>146</v>
      </c>
      <c r="F137" s="121">
        <v>5</v>
      </c>
      <c r="G137" s="109">
        <v>2000</v>
      </c>
      <c r="H137" s="137">
        <f t="shared" si="64"/>
        <v>876</v>
      </c>
      <c r="I137" s="138">
        <f>H137/' ข้อมูลการใช้ไฟฟ้า '!$F$20*100</f>
        <v>1.0095074652489329E-2</v>
      </c>
      <c r="J137" s="138">
        <v>15</v>
      </c>
      <c r="K137" s="138" t="s">
        <v>1233</v>
      </c>
      <c r="L137" s="139">
        <v>15</v>
      </c>
      <c r="M137" s="138" t="s">
        <v>1233</v>
      </c>
      <c r="N137" s="144"/>
      <c r="O137" s="141"/>
      <c r="AC137" s="69">
        <f t="shared" ref="AC137:AC188" si="65">ROUND((H137/$AC$4)*100,2)</f>
        <v>0.01</v>
      </c>
    </row>
    <row r="138" spans="1:29" ht="22.2">
      <c r="A138" s="143" t="s">
        <v>248</v>
      </c>
      <c r="B138" s="143" t="s">
        <v>252</v>
      </c>
      <c r="C138" s="136">
        <v>60</v>
      </c>
      <c r="D138" s="143" t="s">
        <v>141</v>
      </c>
      <c r="E138" s="136">
        <v>80</v>
      </c>
      <c r="F138" s="121">
        <v>10</v>
      </c>
      <c r="G138" s="109">
        <v>2000</v>
      </c>
      <c r="H138" s="137">
        <f t="shared" si="64"/>
        <v>7200</v>
      </c>
      <c r="I138" s="138">
        <f>H138/' ข้อมูลการใช้ไฟฟ้า '!$F$20*100</f>
        <v>8.2973216321830093E-2</v>
      </c>
      <c r="J138" s="138">
        <v>15</v>
      </c>
      <c r="K138" s="138" t="s">
        <v>1233</v>
      </c>
      <c r="L138" s="139">
        <v>15</v>
      </c>
      <c r="M138" s="138" t="s">
        <v>1233</v>
      </c>
      <c r="N138" s="144"/>
      <c r="O138" s="141"/>
      <c r="AC138" s="69">
        <f t="shared" si="65"/>
        <v>0.08</v>
      </c>
    </row>
    <row r="139" spans="1:29" ht="22.2">
      <c r="A139" s="143" t="s">
        <v>248</v>
      </c>
      <c r="B139" s="143" t="s">
        <v>252</v>
      </c>
      <c r="C139" s="136">
        <v>40</v>
      </c>
      <c r="D139" s="143" t="s">
        <v>141</v>
      </c>
      <c r="E139" s="136">
        <v>321</v>
      </c>
      <c r="F139" s="121">
        <v>10</v>
      </c>
      <c r="G139" s="109">
        <v>2000</v>
      </c>
      <c r="H139" s="137">
        <f t="shared" si="64"/>
        <v>19260</v>
      </c>
      <c r="I139" s="138">
        <f>H139/' ข้อมูลการใช้ไฟฟ้า '!$F$20*100</f>
        <v>0.2219533536608955</v>
      </c>
      <c r="J139" s="138">
        <v>15</v>
      </c>
      <c r="K139" s="138" t="s">
        <v>1233</v>
      </c>
      <c r="L139" s="139">
        <v>15</v>
      </c>
      <c r="M139" s="138" t="s">
        <v>1233</v>
      </c>
      <c r="N139" s="144"/>
      <c r="O139" s="141"/>
      <c r="S139" s="75">
        <f>2824-2818</f>
        <v>6</v>
      </c>
      <c r="AC139" s="69">
        <f t="shared" si="65"/>
        <v>0.22</v>
      </c>
    </row>
    <row r="140" spans="1:29" ht="22.2">
      <c r="A140" s="143" t="s">
        <v>248</v>
      </c>
      <c r="B140" s="143" t="s">
        <v>252</v>
      </c>
      <c r="C140" s="136">
        <v>25</v>
      </c>
      <c r="D140" s="143" t="s">
        <v>141</v>
      </c>
      <c r="E140" s="136">
        <v>25</v>
      </c>
      <c r="F140" s="121">
        <v>10</v>
      </c>
      <c r="G140" s="109">
        <v>2000</v>
      </c>
      <c r="H140" s="137">
        <f t="shared" si="64"/>
        <v>937.5</v>
      </c>
      <c r="I140" s="138">
        <f>H140/' ข้อมูลการใช้ไฟฟ้า '!$F$20*100</f>
        <v>1.0803804208571625E-2</v>
      </c>
      <c r="J140" s="138">
        <v>15</v>
      </c>
      <c r="K140" s="138" t="s">
        <v>1233</v>
      </c>
      <c r="L140" s="139">
        <v>15</v>
      </c>
      <c r="M140" s="138" t="s">
        <v>1233</v>
      </c>
      <c r="N140" s="144"/>
      <c r="O140" s="141"/>
      <c r="AC140" s="69">
        <f t="shared" si="65"/>
        <v>0.01</v>
      </c>
    </row>
    <row r="141" spans="1:29" ht="22.2">
      <c r="A141" s="143" t="s">
        <v>248</v>
      </c>
      <c r="B141" s="143" t="s">
        <v>429</v>
      </c>
      <c r="C141" s="136">
        <v>28</v>
      </c>
      <c r="D141" s="143" t="s">
        <v>141</v>
      </c>
      <c r="E141" s="136">
        <v>8</v>
      </c>
      <c r="F141" s="121">
        <v>10</v>
      </c>
      <c r="G141" s="109">
        <v>2000</v>
      </c>
      <c r="H141" s="137">
        <f t="shared" si="64"/>
        <v>336</v>
      </c>
      <c r="I141" s="138">
        <f>H141/' ข้อมูลการใช้ไฟฟ้า '!$F$20*100</f>
        <v>3.8720834283520709E-3</v>
      </c>
      <c r="J141" s="138">
        <v>15</v>
      </c>
      <c r="K141" s="138" t="s">
        <v>1233</v>
      </c>
      <c r="L141" s="139">
        <v>15</v>
      </c>
      <c r="M141" s="138" t="s">
        <v>1233</v>
      </c>
      <c r="N141" s="144"/>
      <c r="O141" s="141"/>
      <c r="AC141" s="69">
        <f t="shared" si="65"/>
        <v>0</v>
      </c>
    </row>
    <row r="142" spans="1:29" ht="22.2">
      <c r="A142" s="143" t="s">
        <v>248</v>
      </c>
      <c r="B142" s="143" t="s">
        <v>429</v>
      </c>
      <c r="C142" s="136">
        <v>26</v>
      </c>
      <c r="D142" s="143" t="s">
        <v>141</v>
      </c>
      <c r="E142" s="136">
        <v>264</v>
      </c>
      <c r="F142" s="121">
        <v>10</v>
      </c>
      <c r="G142" s="109">
        <v>2000</v>
      </c>
      <c r="H142" s="137">
        <f t="shared" si="64"/>
        <v>10296</v>
      </c>
      <c r="I142" s="138">
        <f>H142/' ข้อมูลการใช้ไฟฟ้า '!$F$20*100</f>
        <v>0.11865169934021703</v>
      </c>
      <c r="J142" s="138">
        <v>15</v>
      </c>
      <c r="K142" s="138" t="s">
        <v>1233</v>
      </c>
      <c r="L142" s="139">
        <v>15</v>
      </c>
      <c r="M142" s="138" t="s">
        <v>1233</v>
      </c>
      <c r="N142" s="144"/>
      <c r="O142" s="141"/>
      <c r="AC142" s="69">
        <f t="shared" si="65"/>
        <v>0.12</v>
      </c>
    </row>
    <row r="143" spans="1:29" ht="22.2">
      <c r="A143" s="143" t="s">
        <v>248</v>
      </c>
      <c r="B143" s="143" t="s">
        <v>429</v>
      </c>
      <c r="C143" s="136">
        <v>25</v>
      </c>
      <c r="D143" s="143" t="s">
        <v>141</v>
      </c>
      <c r="E143" s="136">
        <v>8</v>
      </c>
      <c r="F143" s="121">
        <v>10</v>
      </c>
      <c r="G143" s="109">
        <v>2000</v>
      </c>
      <c r="H143" s="137">
        <f t="shared" si="64"/>
        <v>300</v>
      </c>
      <c r="I143" s="138">
        <f>H143/' ข้อมูลการใช้ไฟฟ้า '!$F$20*100</f>
        <v>3.4572173467429202E-3</v>
      </c>
      <c r="J143" s="138">
        <v>15</v>
      </c>
      <c r="K143" s="138" t="s">
        <v>1233</v>
      </c>
      <c r="L143" s="139">
        <v>15</v>
      </c>
      <c r="M143" s="138" t="s">
        <v>1233</v>
      </c>
      <c r="N143" s="144"/>
      <c r="O143" s="141"/>
      <c r="AC143" s="69">
        <f t="shared" si="65"/>
        <v>0</v>
      </c>
    </row>
    <row r="144" spans="1:29" ht="22.2">
      <c r="A144" s="143" t="s">
        <v>248</v>
      </c>
      <c r="B144" s="143" t="s">
        <v>429</v>
      </c>
      <c r="C144" s="136">
        <v>23</v>
      </c>
      <c r="D144" s="143" t="s">
        <v>141</v>
      </c>
      <c r="E144" s="136">
        <v>181</v>
      </c>
      <c r="F144" s="121">
        <v>10</v>
      </c>
      <c r="G144" s="109">
        <v>2000</v>
      </c>
      <c r="H144" s="137">
        <f t="shared" si="64"/>
        <v>6244.5</v>
      </c>
      <c r="I144" s="138">
        <f>H144/' ข้อมูลการใช้ไฟฟ้า '!$F$20*100</f>
        <v>7.1961979072453885E-2</v>
      </c>
      <c r="J144" s="138">
        <v>15</v>
      </c>
      <c r="K144" s="138" t="s">
        <v>1233</v>
      </c>
      <c r="L144" s="139">
        <v>15</v>
      </c>
      <c r="M144" s="138" t="s">
        <v>1233</v>
      </c>
      <c r="N144" s="144"/>
      <c r="O144" s="141"/>
      <c r="AC144" s="69">
        <f t="shared" si="65"/>
        <v>7.0000000000000007E-2</v>
      </c>
    </row>
    <row r="145" spans="1:29" ht="22.2">
      <c r="A145" s="143" t="s">
        <v>248</v>
      </c>
      <c r="B145" s="143" t="s">
        <v>429</v>
      </c>
      <c r="C145" s="136">
        <v>20</v>
      </c>
      <c r="D145" s="143" t="s">
        <v>141</v>
      </c>
      <c r="E145" s="136">
        <v>556</v>
      </c>
      <c r="F145" s="121">
        <v>10</v>
      </c>
      <c r="G145" s="109">
        <v>2000</v>
      </c>
      <c r="H145" s="137">
        <f t="shared" si="64"/>
        <v>16680.000000000004</v>
      </c>
      <c r="I145" s="138">
        <f>H145/' ข้อมูลการใช้ไฟฟ้า '!$F$20*100</f>
        <v>0.19222128447890641</v>
      </c>
      <c r="J145" s="138">
        <v>15</v>
      </c>
      <c r="K145" s="138" t="s">
        <v>1233</v>
      </c>
      <c r="L145" s="139">
        <v>15</v>
      </c>
      <c r="M145" s="138" t="s">
        <v>1233</v>
      </c>
      <c r="N145" s="144"/>
      <c r="O145" s="141"/>
      <c r="AC145" s="69">
        <f t="shared" si="65"/>
        <v>0.19</v>
      </c>
    </row>
    <row r="146" spans="1:29" ht="22.2">
      <c r="A146" s="143" t="s">
        <v>248</v>
      </c>
      <c r="B146" s="143" t="s">
        <v>429</v>
      </c>
      <c r="C146" s="136">
        <v>18</v>
      </c>
      <c r="D146" s="143" t="s">
        <v>141</v>
      </c>
      <c r="E146" s="136">
        <f>18+817</f>
        <v>835</v>
      </c>
      <c r="F146" s="121">
        <v>10</v>
      </c>
      <c r="G146" s="109">
        <v>2000</v>
      </c>
      <c r="H146" s="137">
        <f t="shared" si="64"/>
        <v>22545</v>
      </c>
      <c r="I146" s="138">
        <f>H146/' ข้อมูลการใช้ไฟฟ้า '!$F$20*100</f>
        <v>0.2598098836077305</v>
      </c>
      <c r="J146" s="138">
        <v>15</v>
      </c>
      <c r="K146" s="138" t="s">
        <v>1233</v>
      </c>
      <c r="L146" s="139">
        <v>15</v>
      </c>
      <c r="M146" s="138" t="s">
        <v>1233</v>
      </c>
      <c r="N146" s="144"/>
      <c r="O146" s="141"/>
      <c r="AC146" s="69">
        <f t="shared" si="65"/>
        <v>0.26</v>
      </c>
    </row>
    <row r="147" spans="1:29" ht="22.2">
      <c r="A147" s="143" t="s">
        <v>248</v>
      </c>
      <c r="B147" s="143" t="s">
        <v>429</v>
      </c>
      <c r="C147" s="136">
        <v>15</v>
      </c>
      <c r="D147" s="143" t="s">
        <v>141</v>
      </c>
      <c r="E147" s="136">
        <f>29+57</f>
        <v>86</v>
      </c>
      <c r="F147" s="121">
        <v>10</v>
      </c>
      <c r="G147" s="109">
        <v>2000</v>
      </c>
      <c r="H147" s="137">
        <f t="shared" si="64"/>
        <v>1935</v>
      </c>
      <c r="I147" s="138">
        <f>H147/' ข้อมูลการใช้ไฟฟ้า '!$F$20*100</f>
        <v>2.2299051886491839E-2</v>
      </c>
      <c r="J147" s="138">
        <v>15</v>
      </c>
      <c r="K147" s="138" t="s">
        <v>1233</v>
      </c>
      <c r="L147" s="139">
        <v>15</v>
      </c>
      <c r="M147" s="138" t="s">
        <v>1233</v>
      </c>
      <c r="N147" s="144"/>
      <c r="O147" s="141"/>
      <c r="AC147" s="69">
        <f t="shared" si="65"/>
        <v>0.02</v>
      </c>
    </row>
    <row r="148" spans="1:29" ht="22.2">
      <c r="A148" s="143" t="s">
        <v>248</v>
      </c>
      <c r="B148" s="143" t="s">
        <v>429</v>
      </c>
      <c r="C148" s="136">
        <v>14</v>
      </c>
      <c r="D148" s="143" t="s">
        <v>141</v>
      </c>
      <c r="E148" s="136">
        <v>333</v>
      </c>
      <c r="F148" s="121">
        <v>10</v>
      </c>
      <c r="G148" s="109">
        <v>2000</v>
      </c>
      <c r="H148" s="137">
        <f t="shared" si="64"/>
        <v>6993</v>
      </c>
      <c r="I148" s="138">
        <f>H148/' ข้อมูลการใช้ไฟฟ้า '!$F$20*100</f>
        <v>8.0587736352577474E-2</v>
      </c>
      <c r="J148" s="138">
        <v>15</v>
      </c>
      <c r="K148" s="138" t="s">
        <v>1233</v>
      </c>
      <c r="L148" s="139">
        <v>15</v>
      </c>
      <c r="M148" s="138" t="s">
        <v>1233</v>
      </c>
      <c r="N148" s="144"/>
      <c r="O148" s="141"/>
      <c r="AC148" s="69">
        <f t="shared" si="65"/>
        <v>0.08</v>
      </c>
    </row>
    <row r="149" spans="1:29" ht="22.2">
      <c r="A149" s="143" t="s">
        <v>248</v>
      </c>
      <c r="B149" s="143" t="s">
        <v>429</v>
      </c>
      <c r="C149" s="136">
        <v>13</v>
      </c>
      <c r="D149" s="143" t="s">
        <v>141</v>
      </c>
      <c r="E149" s="136">
        <f>10+598</f>
        <v>608</v>
      </c>
      <c r="F149" s="121">
        <v>10</v>
      </c>
      <c r="G149" s="109">
        <v>2000</v>
      </c>
      <c r="H149" s="137">
        <f t="shared" si="64"/>
        <v>11856</v>
      </c>
      <c r="I149" s="138">
        <f>H149/' ข้อมูลการใช้ไฟฟ้า '!$F$20*100</f>
        <v>0.13662922954328022</v>
      </c>
      <c r="J149" s="138">
        <v>15</v>
      </c>
      <c r="K149" s="138" t="s">
        <v>1233</v>
      </c>
      <c r="L149" s="139">
        <v>15</v>
      </c>
      <c r="M149" s="138" t="s">
        <v>1233</v>
      </c>
      <c r="N149" s="144"/>
      <c r="O149" s="141"/>
      <c r="AC149" s="69">
        <f t="shared" si="65"/>
        <v>0.14000000000000001</v>
      </c>
    </row>
    <row r="150" spans="1:29" ht="22.2">
      <c r="A150" s="143" t="s">
        <v>248</v>
      </c>
      <c r="B150" s="143" t="s">
        <v>429</v>
      </c>
      <c r="C150" s="136">
        <v>12</v>
      </c>
      <c r="D150" s="143" t="s">
        <v>141</v>
      </c>
      <c r="E150" s="136">
        <v>12</v>
      </c>
      <c r="F150" s="121">
        <v>10</v>
      </c>
      <c r="G150" s="109">
        <v>2000</v>
      </c>
      <c r="H150" s="137">
        <f t="shared" si="64"/>
        <v>216.00000000000003</v>
      </c>
      <c r="I150" s="138">
        <f>H150/' ข้อมูลการใช้ไฟฟ้า '!$F$20*100</f>
        <v>2.4891964896549029E-3</v>
      </c>
      <c r="J150" s="138">
        <v>16</v>
      </c>
      <c r="K150" s="138" t="s">
        <v>1234</v>
      </c>
      <c r="L150" s="139">
        <v>16</v>
      </c>
      <c r="M150" s="138" t="s">
        <v>1234</v>
      </c>
      <c r="N150" s="144"/>
      <c r="O150" s="141"/>
      <c r="AC150" s="69">
        <f t="shared" si="65"/>
        <v>0</v>
      </c>
    </row>
    <row r="151" spans="1:29" ht="22.2">
      <c r="A151" s="143" t="s">
        <v>248</v>
      </c>
      <c r="B151" s="143" t="s">
        <v>429</v>
      </c>
      <c r="C151" s="136">
        <v>11</v>
      </c>
      <c r="D151" s="143" t="s">
        <v>141</v>
      </c>
      <c r="E151" s="136">
        <f>11+653</f>
        <v>664</v>
      </c>
      <c r="F151" s="121">
        <v>10</v>
      </c>
      <c r="G151" s="109">
        <v>2000</v>
      </c>
      <c r="H151" s="137">
        <f t="shared" si="64"/>
        <v>10955.999999999998</v>
      </c>
      <c r="I151" s="138">
        <f>H151/' ข้อมูลการใช้ไฟฟ้า '!$F$20*100</f>
        <v>0.12625757750305144</v>
      </c>
      <c r="J151" s="138">
        <v>15</v>
      </c>
      <c r="K151" s="138" t="s">
        <v>1233</v>
      </c>
      <c r="L151" s="139">
        <v>15</v>
      </c>
      <c r="M151" s="138" t="s">
        <v>1233</v>
      </c>
      <c r="N151" s="144"/>
      <c r="O151" s="141"/>
      <c r="AC151" s="69">
        <f t="shared" si="65"/>
        <v>0.13</v>
      </c>
    </row>
    <row r="152" spans="1:29" ht="22.2">
      <c r="A152" s="143" t="s">
        <v>248</v>
      </c>
      <c r="B152" s="143" t="s">
        <v>429</v>
      </c>
      <c r="C152" s="136">
        <v>9</v>
      </c>
      <c r="D152" s="143" t="s">
        <v>141</v>
      </c>
      <c r="E152" s="136">
        <v>74</v>
      </c>
      <c r="F152" s="121">
        <v>10</v>
      </c>
      <c r="G152" s="109">
        <v>2000</v>
      </c>
      <c r="H152" s="137">
        <f t="shared" si="64"/>
        <v>998.99999999999989</v>
      </c>
      <c r="I152" s="138">
        <f>H152/' ข้อมูลการใช้ไฟฟ้า '!$F$20*100</f>
        <v>1.1512533764653924E-2</v>
      </c>
      <c r="J152" s="138">
        <v>15</v>
      </c>
      <c r="K152" s="138" t="s">
        <v>1233</v>
      </c>
      <c r="L152" s="139">
        <v>15</v>
      </c>
      <c r="M152" s="138" t="s">
        <v>1233</v>
      </c>
      <c r="N152" s="144"/>
      <c r="O152" s="141"/>
      <c r="AC152" s="69">
        <f t="shared" si="65"/>
        <v>0.01</v>
      </c>
    </row>
    <row r="153" spans="1:29" ht="22.2">
      <c r="A153" s="143" t="s">
        <v>248</v>
      </c>
      <c r="B153" s="143" t="s">
        <v>429</v>
      </c>
      <c r="C153" s="136">
        <v>8</v>
      </c>
      <c r="D153" s="143" t="s">
        <v>141</v>
      </c>
      <c r="E153" s="136">
        <v>129</v>
      </c>
      <c r="F153" s="121">
        <v>10</v>
      </c>
      <c r="G153" s="109">
        <v>2000</v>
      </c>
      <c r="H153" s="137">
        <f t="shared" si="64"/>
        <v>1548</v>
      </c>
      <c r="I153" s="138">
        <f>H153/' ข้อมูลการใช้ไฟฟ้า '!$F$20*100</f>
        <v>1.7839241509193467E-2</v>
      </c>
      <c r="J153" s="138">
        <v>15</v>
      </c>
      <c r="K153" s="138" t="s">
        <v>1233</v>
      </c>
      <c r="L153" s="139">
        <v>15</v>
      </c>
      <c r="M153" s="138" t="s">
        <v>1233</v>
      </c>
      <c r="N153" s="144"/>
      <c r="O153" s="141"/>
      <c r="AC153" s="69">
        <f t="shared" si="65"/>
        <v>0.02</v>
      </c>
    </row>
    <row r="154" spans="1:29" ht="22.2">
      <c r="A154" s="143" t="s">
        <v>248</v>
      </c>
      <c r="B154" s="143" t="s">
        <v>429</v>
      </c>
      <c r="C154" s="136">
        <v>7</v>
      </c>
      <c r="D154" s="143" t="s">
        <v>141</v>
      </c>
      <c r="E154" s="136">
        <v>69</v>
      </c>
      <c r="F154" s="121">
        <v>10</v>
      </c>
      <c r="G154" s="109">
        <v>2000</v>
      </c>
      <c r="H154" s="137">
        <f t="shared" si="64"/>
        <v>724.5</v>
      </c>
      <c r="I154" s="149">
        <f>H154/' ข้อมูลการใช้ไฟฟ้า '!$F$20*100</f>
        <v>8.3491798923841527E-3</v>
      </c>
      <c r="J154" s="138">
        <v>15</v>
      </c>
      <c r="K154" s="138" t="s">
        <v>1233</v>
      </c>
      <c r="L154" s="139">
        <v>15</v>
      </c>
      <c r="M154" s="138" t="s">
        <v>1233</v>
      </c>
      <c r="N154" s="144"/>
      <c r="O154" s="141"/>
      <c r="AC154" s="69">
        <f t="shared" si="65"/>
        <v>0.01</v>
      </c>
    </row>
    <row r="155" spans="1:29" ht="22.2">
      <c r="A155" s="143" t="s">
        <v>248</v>
      </c>
      <c r="B155" s="143" t="s">
        <v>430</v>
      </c>
      <c r="C155" s="136">
        <v>60</v>
      </c>
      <c r="D155" s="143" t="s">
        <v>141</v>
      </c>
      <c r="E155" s="136">
        <v>47</v>
      </c>
      <c r="F155" s="121">
        <v>10</v>
      </c>
      <c r="G155" s="109">
        <v>2000</v>
      </c>
      <c r="H155" s="137">
        <f t="shared" si="64"/>
        <v>4230</v>
      </c>
      <c r="I155" s="138">
        <f>H155/' ข้อมูลการใช้ไฟฟ้า '!$F$20*100</f>
        <v>4.8746764589075182E-2</v>
      </c>
      <c r="J155" s="138">
        <v>15</v>
      </c>
      <c r="K155" s="138" t="s">
        <v>1233</v>
      </c>
      <c r="L155" s="139">
        <v>15</v>
      </c>
      <c r="M155" s="138" t="s">
        <v>1233</v>
      </c>
      <c r="N155" s="144"/>
      <c r="O155" s="141"/>
      <c r="AC155" s="69">
        <f t="shared" si="65"/>
        <v>0.05</v>
      </c>
    </row>
    <row r="156" spans="1:29" ht="22.2">
      <c r="A156" s="143" t="s">
        <v>248</v>
      </c>
      <c r="B156" s="143" t="s">
        <v>430</v>
      </c>
      <c r="C156" s="136">
        <v>40</v>
      </c>
      <c r="D156" s="143" t="s">
        <v>141</v>
      </c>
      <c r="E156" s="136">
        <v>37</v>
      </c>
      <c r="F156" s="121">
        <v>10</v>
      </c>
      <c r="G156" s="109">
        <v>2000</v>
      </c>
      <c r="H156" s="137">
        <f t="shared" si="64"/>
        <v>2220</v>
      </c>
      <c r="I156" s="138">
        <f>H156/' ข้อมูลการใช้ไฟฟ้า '!$F$20*100</f>
        <v>2.5583408365897609E-2</v>
      </c>
      <c r="J156" s="138">
        <v>15</v>
      </c>
      <c r="K156" s="138" t="s">
        <v>1233</v>
      </c>
      <c r="L156" s="139">
        <v>15</v>
      </c>
      <c r="M156" s="138" t="s">
        <v>1233</v>
      </c>
      <c r="N156" s="144"/>
      <c r="O156" s="141"/>
      <c r="AC156" s="69">
        <f t="shared" si="65"/>
        <v>0.03</v>
      </c>
    </row>
    <row r="157" spans="1:29" ht="22.2">
      <c r="A157" s="143" t="s">
        <v>248</v>
      </c>
      <c r="B157" s="143" t="s">
        <v>430</v>
      </c>
      <c r="C157" s="136">
        <v>7</v>
      </c>
      <c r="D157" s="143" t="s">
        <v>141</v>
      </c>
      <c r="E157" s="136">
        <v>17</v>
      </c>
      <c r="F157" s="121">
        <v>10</v>
      </c>
      <c r="G157" s="109">
        <v>2000</v>
      </c>
      <c r="H157" s="137">
        <f t="shared" si="64"/>
        <v>178.50000000000003</v>
      </c>
      <c r="I157" s="149">
        <f>H157/' ข้อมูลการใช้ไฟฟ้า '!$F$20*100</f>
        <v>2.0570443213120382E-3</v>
      </c>
      <c r="J157" s="138">
        <v>15</v>
      </c>
      <c r="K157" s="138" t="s">
        <v>1233</v>
      </c>
      <c r="L157" s="139">
        <v>15</v>
      </c>
      <c r="M157" s="138" t="s">
        <v>1233</v>
      </c>
      <c r="N157" s="144"/>
      <c r="O157" s="141"/>
      <c r="AC157" s="69">
        <f t="shared" si="65"/>
        <v>0</v>
      </c>
    </row>
    <row r="158" spans="1:29" ht="22.2">
      <c r="A158" s="143" t="s">
        <v>248</v>
      </c>
      <c r="B158" s="143" t="s">
        <v>431</v>
      </c>
      <c r="C158" s="136">
        <v>1500</v>
      </c>
      <c r="D158" s="143" t="s">
        <v>141</v>
      </c>
      <c r="E158" s="136">
        <v>18</v>
      </c>
      <c r="F158" s="121">
        <v>10</v>
      </c>
      <c r="G158" s="109">
        <v>2000</v>
      </c>
      <c r="H158" s="137">
        <f t="shared" si="64"/>
        <v>40500</v>
      </c>
      <c r="I158" s="138">
        <f>H158/' ข้อมูลการใช้ไฟฟ้า '!$F$20*100</f>
        <v>0.46672434181029426</v>
      </c>
      <c r="J158" s="138">
        <v>15</v>
      </c>
      <c r="K158" s="138" t="s">
        <v>1233</v>
      </c>
      <c r="L158" s="139">
        <v>15</v>
      </c>
      <c r="M158" s="138" t="s">
        <v>1233</v>
      </c>
      <c r="N158" s="144"/>
      <c r="O158" s="141"/>
      <c r="AC158" s="69">
        <f t="shared" si="65"/>
        <v>0.47</v>
      </c>
    </row>
    <row r="159" spans="1:29" ht="22.2">
      <c r="A159" s="143" t="s">
        <v>248</v>
      </c>
      <c r="B159" s="143" t="s">
        <v>431</v>
      </c>
      <c r="C159" s="136">
        <v>500</v>
      </c>
      <c r="D159" s="143" t="s">
        <v>141</v>
      </c>
      <c r="E159" s="136">
        <v>24</v>
      </c>
      <c r="F159" s="121">
        <v>10</v>
      </c>
      <c r="G159" s="109">
        <v>2000</v>
      </c>
      <c r="H159" s="137">
        <f t="shared" si="64"/>
        <v>18000</v>
      </c>
      <c r="I159" s="138">
        <f>H159/' ข้อมูลการใช้ไฟฟ้า '!$F$20*100</f>
        <v>0.20743304080457522</v>
      </c>
      <c r="J159" s="138">
        <v>15</v>
      </c>
      <c r="K159" s="138" t="s">
        <v>1233</v>
      </c>
      <c r="L159" s="139">
        <v>15</v>
      </c>
      <c r="M159" s="138" t="s">
        <v>1233</v>
      </c>
      <c r="N159" s="144"/>
      <c r="O159" s="141"/>
      <c r="AC159" s="69">
        <f t="shared" si="65"/>
        <v>0.21</v>
      </c>
    </row>
    <row r="160" spans="1:29" ht="22.2">
      <c r="A160" s="143" t="s">
        <v>248</v>
      </c>
      <c r="B160" s="143" t="s">
        <v>431</v>
      </c>
      <c r="C160" s="136">
        <v>150</v>
      </c>
      <c r="D160" s="143" t="s">
        <v>141</v>
      </c>
      <c r="E160" s="136">
        <v>72</v>
      </c>
      <c r="F160" s="121">
        <v>10</v>
      </c>
      <c r="G160" s="109">
        <v>2000</v>
      </c>
      <c r="H160" s="137">
        <f t="shared" si="64"/>
        <v>16199.999999999998</v>
      </c>
      <c r="I160" s="138">
        <f>H160/' ข้อมูลการใช้ไฟฟ้า '!$F$20*100</f>
        <v>0.18668973672411768</v>
      </c>
      <c r="J160" s="138">
        <v>15</v>
      </c>
      <c r="K160" s="138" t="s">
        <v>1233</v>
      </c>
      <c r="L160" s="139">
        <v>15</v>
      </c>
      <c r="M160" s="138" t="s">
        <v>1233</v>
      </c>
      <c r="N160" s="144"/>
      <c r="O160" s="141"/>
      <c r="AC160" s="69">
        <f t="shared" si="65"/>
        <v>0.19</v>
      </c>
    </row>
    <row r="161" spans="1:29" ht="22.2">
      <c r="A161" s="143" t="s">
        <v>248</v>
      </c>
      <c r="B161" s="143" t="s">
        <v>431</v>
      </c>
      <c r="C161" s="136">
        <v>100</v>
      </c>
      <c r="D161" s="143" t="s">
        <v>141</v>
      </c>
      <c r="E161" s="136">
        <v>9</v>
      </c>
      <c r="F161" s="121">
        <v>10</v>
      </c>
      <c r="G161" s="109">
        <v>2000</v>
      </c>
      <c r="H161" s="137">
        <f t="shared" si="64"/>
        <v>1350</v>
      </c>
      <c r="I161" s="149">
        <f>H161/' ข้อมูลการใช้ไฟฟ้า '!$F$20*100</f>
        <v>1.555747806034314E-2</v>
      </c>
      <c r="J161" s="138">
        <v>15</v>
      </c>
      <c r="K161" s="138" t="s">
        <v>1233</v>
      </c>
      <c r="L161" s="139">
        <v>15</v>
      </c>
      <c r="M161" s="138" t="s">
        <v>1233</v>
      </c>
      <c r="N161" s="144"/>
      <c r="O161" s="141"/>
      <c r="AC161" s="69">
        <f t="shared" si="65"/>
        <v>0.02</v>
      </c>
    </row>
    <row r="162" spans="1:29" ht="22.2">
      <c r="A162" s="143" t="s">
        <v>248</v>
      </c>
      <c r="B162" s="143" t="s">
        <v>431</v>
      </c>
      <c r="C162" s="136">
        <v>50</v>
      </c>
      <c r="D162" s="143" t="s">
        <v>141</v>
      </c>
      <c r="E162" s="136">
        <v>150</v>
      </c>
      <c r="F162" s="121">
        <v>10</v>
      </c>
      <c r="G162" s="109">
        <v>2000</v>
      </c>
      <c r="H162" s="137">
        <f t="shared" si="64"/>
        <v>11250</v>
      </c>
      <c r="I162" s="138">
        <f>H162/' ข้อมูลการใช้ไฟฟ้า '!$F$20*100</f>
        <v>0.12964565050285953</v>
      </c>
      <c r="J162" s="138">
        <v>15</v>
      </c>
      <c r="K162" s="138" t="s">
        <v>1233</v>
      </c>
      <c r="L162" s="139">
        <v>15</v>
      </c>
      <c r="M162" s="138" t="s">
        <v>1233</v>
      </c>
      <c r="N162" s="144"/>
      <c r="O162" s="141"/>
      <c r="AC162" s="69">
        <f t="shared" si="65"/>
        <v>0.13</v>
      </c>
    </row>
    <row r="163" spans="1:29" ht="22.2">
      <c r="A163" s="143" t="s">
        <v>248</v>
      </c>
      <c r="B163" s="143" t="s">
        <v>431</v>
      </c>
      <c r="C163" s="136">
        <v>40</v>
      </c>
      <c r="D163" s="143" t="s">
        <v>141</v>
      </c>
      <c r="E163" s="136">
        <v>63</v>
      </c>
      <c r="F163" s="121">
        <v>10</v>
      </c>
      <c r="G163" s="109">
        <v>2000</v>
      </c>
      <c r="H163" s="137">
        <f t="shared" si="64"/>
        <v>3780</v>
      </c>
      <c r="I163" s="138">
        <f>H163/' ข้อมูลการใช้ไฟฟ้า '!$F$20*100</f>
        <v>4.3560938568960796E-2</v>
      </c>
      <c r="J163" s="138">
        <v>15</v>
      </c>
      <c r="K163" s="138" t="s">
        <v>1233</v>
      </c>
      <c r="L163" s="139">
        <v>15</v>
      </c>
      <c r="M163" s="138" t="s">
        <v>1233</v>
      </c>
      <c r="N163" s="144"/>
      <c r="O163" s="141"/>
      <c r="AC163" s="69">
        <f t="shared" si="65"/>
        <v>0.04</v>
      </c>
    </row>
    <row r="164" spans="1:29" ht="22.2">
      <c r="A164" s="143" t="s">
        <v>248</v>
      </c>
      <c r="B164" s="143" t="s">
        <v>431</v>
      </c>
      <c r="C164" s="136">
        <v>35</v>
      </c>
      <c r="D164" s="143" t="s">
        <v>141</v>
      </c>
      <c r="E164" s="136">
        <v>18</v>
      </c>
      <c r="F164" s="121">
        <v>10</v>
      </c>
      <c r="G164" s="109">
        <v>2000</v>
      </c>
      <c r="H164" s="137">
        <f t="shared" si="64"/>
        <v>945.00000000000011</v>
      </c>
      <c r="I164" s="138">
        <f>H164/' ข้อมูลการใช้ไฟฟ้า '!$F$20*100</f>
        <v>1.0890234642240201E-2</v>
      </c>
      <c r="J164" s="138">
        <v>15</v>
      </c>
      <c r="K164" s="138" t="s">
        <v>1233</v>
      </c>
      <c r="L164" s="139">
        <v>15</v>
      </c>
      <c r="M164" s="138" t="s">
        <v>1233</v>
      </c>
      <c r="N164" s="144"/>
      <c r="O164" s="141"/>
      <c r="AC164" s="69">
        <f t="shared" si="65"/>
        <v>0.01</v>
      </c>
    </row>
    <row r="165" spans="1:29" ht="22.2">
      <c r="A165" s="143" t="s">
        <v>248</v>
      </c>
      <c r="B165" s="143" t="s">
        <v>431</v>
      </c>
      <c r="C165" s="136">
        <v>25</v>
      </c>
      <c r="D165" s="143" t="s">
        <v>141</v>
      </c>
      <c r="E165" s="136">
        <v>99</v>
      </c>
      <c r="F165" s="121">
        <v>10</v>
      </c>
      <c r="G165" s="109">
        <v>2000</v>
      </c>
      <c r="H165" s="137">
        <f t="shared" si="64"/>
        <v>3712.5</v>
      </c>
      <c r="I165" s="138">
        <f>H165/' ข้อมูลการใช้ไฟฟ้า '!$F$20*100</f>
        <v>4.2783064665943643E-2</v>
      </c>
      <c r="J165" s="138">
        <v>15</v>
      </c>
      <c r="K165" s="138" t="s">
        <v>1233</v>
      </c>
      <c r="L165" s="139">
        <v>15</v>
      </c>
      <c r="M165" s="138" t="s">
        <v>1233</v>
      </c>
      <c r="N165" s="144"/>
      <c r="O165" s="141"/>
      <c r="AC165" s="69">
        <f t="shared" si="65"/>
        <v>0.04</v>
      </c>
    </row>
    <row r="166" spans="1:29" ht="22.2">
      <c r="A166" s="143" t="s">
        <v>248</v>
      </c>
      <c r="B166" s="143" t="s">
        <v>431</v>
      </c>
      <c r="C166" s="136">
        <v>20</v>
      </c>
      <c r="D166" s="143" t="s">
        <v>141</v>
      </c>
      <c r="E166" s="136">
        <v>12</v>
      </c>
      <c r="F166" s="121">
        <v>10</v>
      </c>
      <c r="G166" s="109">
        <v>2000</v>
      </c>
      <c r="H166" s="137">
        <f t="shared" si="64"/>
        <v>360</v>
      </c>
      <c r="I166" s="149">
        <f>H166/' ข้อมูลการใช้ไฟฟ้า '!$F$20*100</f>
        <v>4.1486608160915045E-3</v>
      </c>
      <c r="J166" s="138">
        <v>15</v>
      </c>
      <c r="K166" s="138" t="s">
        <v>1233</v>
      </c>
      <c r="L166" s="139">
        <v>15</v>
      </c>
      <c r="M166" s="138" t="s">
        <v>1233</v>
      </c>
      <c r="N166" s="144"/>
      <c r="O166" s="141"/>
      <c r="AC166" s="69">
        <f t="shared" si="65"/>
        <v>0</v>
      </c>
    </row>
    <row r="167" spans="1:29" ht="22.2">
      <c r="A167" s="143" t="s">
        <v>248</v>
      </c>
      <c r="B167" s="143" t="s">
        <v>431</v>
      </c>
      <c r="C167" s="136">
        <v>8</v>
      </c>
      <c r="D167" s="143" t="s">
        <v>141</v>
      </c>
      <c r="E167" s="136">
        <v>46</v>
      </c>
      <c r="F167" s="121">
        <v>10</v>
      </c>
      <c r="G167" s="109">
        <v>2000</v>
      </c>
      <c r="H167" s="137">
        <f t="shared" si="64"/>
        <v>552</v>
      </c>
      <c r="I167" s="149">
        <f>H167/' ข้อมูลการใช้ไฟฟ้า '!$F$20*100</f>
        <v>6.3612799180069735E-3</v>
      </c>
      <c r="J167" s="138">
        <v>15</v>
      </c>
      <c r="K167" s="138" t="s">
        <v>1233</v>
      </c>
      <c r="L167" s="139">
        <v>15</v>
      </c>
      <c r="M167" s="138" t="s">
        <v>1233</v>
      </c>
      <c r="N167" s="144"/>
      <c r="O167" s="141"/>
      <c r="AC167" s="69">
        <f t="shared" si="65"/>
        <v>0.01</v>
      </c>
    </row>
    <row r="168" spans="1:29" ht="22.2">
      <c r="A168" s="143" t="s">
        <v>248</v>
      </c>
      <c r="B168" s="143" t="s">
        <v>432</v>
      </c>
      <c r="C168" s="136">
        <v>120</v>
      </c>
      <c r="D168" s="143" t="s">
        <v>141</v>
      </c>
      <c r="E168" s="136">
        <v>97</v>
      </c>
      <c r="F168" s="121">
        <v>10</v>
      </c>
      <c r="G168" s="109">
        <v>2000</v>
      </c>
      <c r="H168" s="137">
        <f t="shared" si="64"/>
        <v>17459.999999999996</v>
      </c>
      <c r="I168" s="138">
        <f>H168/' ข้อมูลการใช้ไฟฟ้า '!$F$20*100</f>
        <v>0.20121004958043789</v>
      </c>
      <c r="J168" s="138">
        <v>15</v>
      </c>
      <c r="K168" s="138" t="s">
        <v>1233</v>
      </c>
      <c r="L168" s="139">
        <v>15</v>
      </c>
      <c r="M168" s="138" t="s">
        <v>1233</v>
      </c>
      <c r="N168" s="144"/>
      <c r="O168" s="141"/>
      <c r="AC168" s="69">
        <f t="shared" si="65"/>
        <v>0.2</v>
      </c>
    </row>
    <row r="169" spans="1:29" ht="22.2">
      <c r="A169" s="143" t="s">
        <v>248</v>
      </c>
      <c r="B169" s="143" t="s">
        <v>432</v>
      </c>
      <c r="C169" s="136">
        <v>100</v>
      </c>
      <c r="D169" s="143" t="s">
        <v>141</v>
      </c>
      <c r="E169" s="136">
        <v>8</v>
      </c>
      <c r="F169" s="121">
        <v>10</v>
      </c>
      <c r="G169" s="109">
        <v>2000</v>
      </c>
      <c r="H169" s="137">
        <f t="shared" si="64"/>
        <v>1200</v>
      </c>
      <c r="I169" s="138">
        <f>H169/' ข้อมูลการใช้ไฟฟ้า '!$F$20*100</f>
        <v>1.3828869386971681E-2</v>
      </c>
      <c r="J169" s="138">
        <v>15</v>
      </c>
      <c r="K169" s="138" t="s">
        <v>1233</v>
      </c>
      <c r="L169" s="139">
        <v>15</v>
      </c>
      <c r="M169" s="138" t="s">
        <v>1233</v>
      </c>
      <c r="N169" s="144"/>
      <c r="O169" s="141"/>
      <c r="AC169" s="69">
        <f t="shared" si="65"/>
        <v>0.01</v>
      </c>
    </row>
    <row r="170" spans="1:29" ht="22.2">
      <c r="A170" s="143" t="s">
        <v>248</v>
      </c>
      <c r="B170" s="143" t="s">
        <v>432</v>
      </c>
      <c r="C170" s="136">
        <v>70</v>
      </c>
      <c r="D170" s="143" t="s">
        <v>141</v>
      </c>
      <c r="E170" s="136">
        <v>22</v>
      </c>
      <c r="F170" s="121">
        <v>10</v>
      </c>
      <c r="G170" s="109">
        <v>2000</v>
      </c>
      <c r="H170" s="137">
        <f t="shared" si="64"/>
        <v>2310</v>
      </c>
      <c r="I170" s="138">
        <f>H170/' ข้อมูลการใช้ไฟฟ้า '!$F$20*100</f>
        <v>2.6620573569920487E-2</v>
      </c>
      <c r="J170" s="138">
        <v>15</v>
      </c>
      <c r="K170" s="138" t="s">
        <v>1233</v>
      </c>
      <c r="L170" s="139">
        <v>15</v>
      </c>
      <c r="M170" s="138" t="s">
        <v>1233</v>
      </c>
      <c r="N170" s="144"/>
      <c r="O170" s="141"/>
      <c r="R170" s="150"/>
      <c r="AC170" s="69">
        <f t="shared" si="65"/>
        <v>0.03</v>
      </c>
    </row>
    <row r="171" spans="1:29" ht="22.2">
      <c r="A171" s="143" t="s">
        <v>248</v>
      </c>
      <c r="B171" s="143" t="s">
        <v>432</v>
      </c>
      <c r="C171" s="136">
        <v>50</v>
      </c>
      <c r="D171" s="143" t="s">
        <v>141</v>
      </c>
      <c r="E171" s="136">
        <v>36</v>
      </c>
      <c r="F171" s="121">
        <v>10</v>
      </c>
      <c r="G171" s="109">
        <v>2000</v>
      </c>
      <c r="H171" s="137">
        <f t="shared" si="64"/>
        <v>2700</v>
      </c>
      <c r="I171" s="138">
        <f>H171/' ข้อมูลการใช้ไฟฟ้า '!$F$20*100</f>
        <v>3.111495612068628E-2</v>
      </c>
      <c r="J171" s="138">
        <v>15</v>
      </c>
      <c r="K171" s="138" t="s">
        <v>1233</v>
      </c>
      <c r="L171" s="139">
        <v>15</v>
      </c>
      <c r="M171" s="138" t="s">
        <v>1233</v>
      </c>
      <c r="N171" s="144"/>
      <c r="O171" s="141"/>
      <c r="R171" s="150"/>
      <c r="AC171" s="69">
        <f t="shared" si="65"/>
        <v>0.03</v>
      </c>
    </row>
    <row r="172" spans="1:29" ht="22.2">
      <c r="A172" s="143" t="s">
        <v>248</v>
      </c>
      <c r="B172" s="107" t="s">
        <v>253</v>
      </c>
      <c r="C172" s="121">
        <v>1000</v>
      </c>
      <c r="D172" s="107" t="s">
        <v>141</v>
      </c>
      <c r="E172" s="107">
        <v>2</v>
      </c>
      <c r="F172" s="121">
        <v>10</v>
      </c>
      <c r="G172" s="109">
        <v>2000</v>
      </c>
      <c r="H172" s="137">
        <f t="shared" si="64"/>
        <v>3000</v>
      </c>
      <c r="I172" s="138">
        <f>H172/' ข้อมูลการใช้ไฟฟ้า '!$F$20*100</f>
        <v>3.4572173467429204E-2</v>
      </c>
      <c r="J172" s="138">
        <v>15</v>
      </c>
      <c r="K172" s="138" t="s">
        <v>1235</v>
      </c>
      <c r="L172" s="139">
        <v>15</v>
      </c>
      <c r="M172" s="138" t="s">
        <v>1233</v>
      </c>
      <c r="N172" s="144"/>
      <c r="O172" s="141"/>
      <c r="R172" s="150"/>
      <c r="AC172" s="69">
        <f t="shared" si="65"/>
        <v>0.03</v>
      </c>
    </row>
    <row r="173" spans="1:29" ht="22.2">
      <c r="A173" s="143" t="s">
        <v>248</v>
      </c>
      <c r="B173" s="107" t="s">
        <v>253</v>
      </c>
      <c r="C173" s="121">
        <v>250</v>
      </c>
      <c r="D173" s="107" t="s">
        <v>141</v>
      </c>
      <c r="E173" s="107">
        <v>5</v>
      </c>
      <c r="F173" s="121">
        <v>10</v>
      </c>
      <c r="G173" s="109">
        <v>2000</v>
      </c>
      <c r="H173" s="137">
        <f t="shared" si="64"/>
        <v>1875</v>
      </c>
      <c r="I173" s="138">
        <f>H173/' ข้อมูลการใช้ไฟฟ้า '!$F$20*100</f>
        <v>2.1607608417143251E-2</v>
      </c>
      <c r="J173" s="138">
        <v>15</v>
      </c>
      <c r="K173" s="138" t="s">
        <v>1233</v>
      </c>
      <c r="L173" s="139">
        <v>15</v>
      </c>
      <c r="M173" s="138" t="s">
        <v>1233</v>
      </c>
      <c r="N173" s="144"/>
      <c r="O173" s="141"/>
      <c r="R173" s="150"/>
      <c r="AC173" s="69">
        <f t="shared" si="65"/>
        <v>0.02</v>
      </c>
    </row>
    <row r="174" spans="1:29" ht="22.2">
      <c r="A174" s="143" t="s">
        <v>248</v>
      </c>
      <c r="B174" s="107" t="s">
        <v>253</v>
      </c>
      <c r="C174" s="121">
        <v>150</v>
      </c>
      <c r="D174" s="107" t="s">
        <v>141</v>
      </c>
      <c r="E174" s="107">
        <v>20</v>
      </c>
      <c r="F174" s="121">
        <v>10</v>
      </c>
      <c r="G174" s="109">
        <v>2000</v>
      </c>
      <c r="H174" s="137">
        <f t="shared" si="64"/>
        <v>4500</v>
      </c>
      <c r="I174" s="138">
        <f>H174/' ข้อมูลการใช้ไฟฟ้า '!$F$20*100</f>
        <v>5.1858260201143806E-2</v>
      </c>
      <c r="J174" s="138">
        <v>15</v>
      </c>
      <c r="K174" s="138" t="s">
        <v>1233</v>
      </c>
      <c r="L174" s="139">
        <v>15</v>
      </c>
      <c r="M174" s="138" t="s">
        <v>1233</v>
      </c>
      <c r="N174" s="144"/>
      <c r="O174" s="141"/>
      <c r="R174" s="150"/>
      <c r="AC174" s="69">
        <f t="shared" si="65"/>
        <v>0.05</v>
      </c>
    </row>
    <row r="175" spans="1:29" ht="22.2">
      <c r="A175" s="143" t="s">
        <v>248</v>
      </c>
      <c r="B175" s="107" t="s">
        <v>253</v>
      </c>
      <c r="C175" s="121">
        <v>120</v>
      </c>
      <c r="D175" s="107" t="s">
        <v>141</v>
      </c>
      <c r="E175" s="107">
        <v>16</v>
      </c>
      <c r="F175" s="121">
        <v>10</v>
      </c>
      <c r="G175" s="109">
        <v>2000</v>
      </c>
      <c r="H175" s="137">
        <f t="shared" si="64"/>
        <v>2880</v>
      </c>
      <c r="I175" s="138">
        <f>H175/' ข้อมูลการใช้ไฟฟ้า '!$F$20*100</f>
        <v>3.3189286528732036E-2</v>
      </c>
      <c r="J175" s="138">
        <v>15</v>
      </c>
      <c r="K175" s="138" t="s">
        <v>1233</v>
      </c>
      <c r="L175" s="139">
        <v>15</v>
      </c>
      <c r="M175" s="138" t="s">
        <v>1233</v>
      </c>
      <c r="N175" s="144"/>
      <c r="O175" s="141"/>
      <c r="R175" s="151"/>
      <c r="AC175" s="69">
        <f t="shared" si="65"/>
        <v>0.03</v>
      </c>
    </row>
    <row r="176" spans="1:29" ht="22.2">
      <c r="A176" s="143" t="s">
        <v>248</v>
      </c>
      <c r="B176" s="107" t="s">
        <v>253</v>
      </c>
      <c r="C176" s="121">
        <v>100</v>
      </c>
      <c r="D176" s="107" t="s">
        <v>141</v>
      </c>
      <c r="E176" s="107">
        <v>6</v>
      </c>
      <c r="F176" s="121">
        <v>10</v>
      </c>
      <c r="G176" s="109">
        <v>2000</v>
      </c>
      <c r="H176" s="137">
        <f t="shared" si="64"/>
        <v>900.00000000000011</v>
      </c>
      <c r="I176" s="138">
        <f>H176/' ข้อมูลการใช้ไฟฟ้า '!$F$20*100</f>
        <v>1.0371652040228762E-2</v>
      </c>
      <c r="J176" s="138">
        <v>15</v>
      </c>
      <c r="K176" s="138" t="s">
        <v>1236</v>
      </c>
      <c r="L176" s="139">
        <v>15</v>
      </c>
      <c r="M176" s="138" t="s">
        <v>1233</v>
      </c>
      <c r="N176" s="144"/>
      <c r="O176" s="141"/>
      <c r="R176" s="151"/>
      <c r="AC176" s="69">
        <f t="shared" si="65"/>
        <v>0.01</v>
      </c>
    </row>
    <row r="177" spans="1:29" ht="22.2">
      <c r="A177" s="143" t="s">
        <v>248</v>
      </c>
      <c r="B177" s="107" t="s">
        <v>433</v>
      </c>
      <c r="C177" s="121">
        <v>400</v>
      </c>
      <c r="D177" s="107" t="s">
        <v>141</v>
      </c>
      <c r="E177" s="107">
        <v>24</v>
      </c>
      <c r="F177" s="121">
        <v>10</v>
      </c>
      <c r="G177" s="109">
        <v>2000</v>
      </c>
      <c r="H177" s="137">
        <f t="shared" si="64"/>
        <v>14400.000000000002</v>
      </c>
      <c r="I177" s="138">
        <f>H177/' ข้อมูลการใช้ไฟฟ้า '!$F$20*100</f>
        <v>0.16594643264366019</v>
      </c>
      <c r="J177" s="138">
        <v>15</v>
      </c>
      <c r="K177" s="138" t="s">
        <v>1233</v>
      </c>
      <c r="L177" s="139">
        <v>15</v>
      </c>
      <c r="M177" s="138" t="s">
        <v>1233</v>
      </c>
      <c r="N177" s="144"/>
      <c r="O177" s="141"/>
      <c r="R177" s="150"/>
      <c r="AC177" s="69">
        <f t="shared" si="65"/>
        <v>0.17</v>
      </c>
    </row>
    <row r="178" spans="1:29" ht="22.2">
      <c r="A178" s="143" t="s">
        <v>248</v>
      </c>
      <c r="B178" s="107" t="s">
        <v>433</v>
      </c>
      <c r="C178" s="121">
        <v>250</v>
      </c>
      <c r="D178" s="107" t="s">
        <v>141</v>
      </c>
      <c r="E178" s="107">
        <v>35</v>
      </c>
      <c r="F178" s="121">
        <v>10</v>
      </c>
      <c r="G178" s="109">
        <v>2000</v>
      </c>
      <c r="H178" s="137">
        <f t="shared" si="64"/>
        <v>13125</v>
      </c>
      <c r="I178" s="149">
        <f>H178/' ข้อมูลการใช้ไฟฟ้า '!$F$20*100</f>
        <v>0.15125325892000277</v>
      </c>
      <c r="J178" s="138">
        <v>15</v>
      </c>
      <c r="K178" s="138" t="s">
        <v>1233</v>
      </c>
      <c r="L178" s="139">
        <v>15</v>
      </c>
      <c r="M178" s="138" t="s">
        <v>1233</v>
      </c>
      <c r="N178" s="144"/>
      <c r="O178" s="141"/>
      <c r="R178" s="150"/>
      <c r="AC178" s="69">
        <f t="shared" si="65"/>
        <v>0.15</v>
      </c>
    </row>
    <row r="179" spans="1:29" ht="22.2">
      <c r="A179" s="143" t="s">
        <v>248</v>
      </c>
      <c r="B179" s="107" t="s">
        <v>433</v>
      </c>
      <c r="C179" s="121">
        <v>80</v>
      </c>
      <c r="D179" s="107" t="s">
        <v>141</v>
      </c>
      <c r="E179" s="107">
        <v>4</v>
      </c>
      <c r="F179" s="121">
        <v>10</v>
      </c>
      <c r="G179" s="109">
        <v>2000</v>
      </c>
      <c r="H179" s="137">
        <f t="shared" si="64"/>
        <v>480</v>
      </c>
      <c r="I179" s="138">
        <f>H179/' ข้อมูลการใช้ไฟฟ้า '!$F$20*100</f>
        <v>5.5315477547886729E-3</v>
      </c>
      <c r="J179" s="138">
        <v>15</v>
      </c>
      <c r="K179" s="138" t="s">
        <v>1233</v>
      </c>
      <c r="L179" s="139">
        <v>15</v>
      </c>
      <c r="M179" s="138" t="s">
        <v>1233</v>
      </c>
      <c r="N179" s="144"/>
      <c r="O179" s="152"/>
      <c r="R179" s="150"/>
      <c r="AC179" s="69">
        <f t="shared" si="65"/>
        <v>0.01</v>
      </c>
    </row>
    <row r="180" spans="1:29" ht="39.6">
      <c r="A180" s="153" t="s">
        <v>248</v>
      </c>
      <c r="B180" s="107" t="s">
        <v>434</v>
      </c>
      <c r="C180" s="154">
        <v>400</v>
      </c>
      <c r="D180" s="155" t="s">
        <v>141</v>
      </c>
      <c r="E180" s="155">
        <v>13</v>
      </c>
      <c r="F180" s="154">
        <v>10</v>
      </c>
      <c r="G180" s="109">
        <v>2000</v>
      </c>
      <c r="H180" s="137">
        <f t="shared" si="64"/>
        <v>7800</v>
      </c>
      <c r="I180" s="156">
        <f>H180/' ข้อมูลการใช้ไฟฟ้า '!$F$20*100</f>
        <v>8.9887651015315942E-2</v>
      </c>
      <c r="J180" s="156">
        <v>15</v>
      </c>
      <c r="K180" s="156" t="s">
        <v>1233</v>
      </c>
      <c r="L180" s="157">
        <v>15</v>
      </c>
      <c r="M180" s="156" t="s">
        <v>1233</v>
      </c>
      <c r="N180" s="144"/>
      <c r="O180" s="141"/>
      <c r="R180" s="150"/>
      <c r="AC180" s="69">
        <f t="shared" si="65"/>
        <v>0.09</v>
      </c>
    </row>
    <row r="181" spans="1:29" ht="39.6">
      <c r="A181" s="153" t="s">
        <v>248</v>
      </c>
      <c r="B181" s="107" t="s">
        <v>434</v>
      </c>
      <c r="C181" s="154">
        <v>250</v>
      </c>
      <c r="D181" s="155" t="s">
        <v>141</v>
      </c>
      <c r="E181" s="155">
        <v>72</v>
      </c>
      <c r="F181" s="154">
        <v>10</v>
      </c>
      <c r="G181" s="109">
        <v>2000</v>
      </c>
      <c r="H181" s="137">
        <f t="shared" si="64"/>
        <v>27000</v>
      </c>
      <c r="I181" s="158">
        <f>H181/' ข้อมูลการใช้ไฟฟ้า '!$F$20*100</f>
        <v>0.31114956120686288</v>
      </c>
      <c r="J181" s="156">
        <v>15</v>
      </c>
      <c r="K181" s="156" t="s">
        <v>1233</v>
      </c>
      <c r="L181" s="157">
        <v>15</v>
      </c>
      <c r="M181" s="156" t="s">
        <v>1233</v>
      </c>
      <c r="N181" s="144"/>
      <c r="O181" s="141"/>
      <c r="R181" s="150"/>
      <c r="AC181" s="69">
        <f t="shared" si="65"/>
        <v>0.31</v>
      </c>
    </row>
    <row r="182" spans="1:29" ht="39.6">
      <c r="A182" s="153" t="s">
        <v>248</v>
      </c>
      <c r="B182" s="107" t="s">
        <v>434</v>
      </c>
      <c r="C182" s="154">
        <v>150</v>
      </c>
      <c r="D182" s="155" t="s">
        <v>141</v>
      </c>
      <c r="E182" s="155">
        <v>8</v>
      </c>
      <c r="F182" s="154">
        <v>10</v>
      </c>
      <c r="G182" s="109">
        <v>2000</v>
      </c>
      <c r="H182" s="137">
        <f t="shared" si="64"/>
        <v>1800</v>
      </c>
      <c r="I182" s="156">
        <f>H182/' ข้อมูลการใช้ไฟฟ้า '!$F$20*100</f>
        <v>2.0743304080457523E-2</v>
      </c>
      <c r="J182" s="156">
        <v>15</v>
      </c>
      <c r="K182" s="156" t="s">
        <v>1233</v>
      </c>
      <c r="L182" s="157">
        <v>15</v>
      </c>
      <c r="M182" s="156" t="s">
        <v>1233</v>
      </c>
      <c r="N182" s="144"/>
      <c r="O182" s="141"/>
      <c r="P182" s="159"/>
      <c r="Q182" s="160"/>
      <c r="R182" s="161"/>
      <c r="S182" s="162"/>
      <c r="T182" s="162"/>
      <c r="AC182" s="69">
        <f t="shared" si="65"/>
        <v>0.02</v>
      </c>
    </row>
    <row r="183" spans="1:29" ht="21.6">
      <c r="A183" s="143" t="s">
        <v>248</v>
      </c>
      <c r="B183" s="143" t="s">
        <v>435</v>
      </c>
      <c r="C183" s="136">
        <v>2000</v>
      </c>
      <c r="D183" s="143" t="s">
        <v>141</v>
      </c>
      <c r="E183" s="136">
        <v>72</v>
      </c>
      <c r="F183" s="121">
        <v>10</v>
      </c>
      <c r="G183" s="109">
        <v>2000</v>
      </c>
      <c r="H183" s="137">
        <f t="shared" si="64"/>
        <v>216000</v>
      </c>
      <c r="I183" s="138">
        <f>H183/' ข้อมูลการใช้ไฟฟ้า '!$F$20*100</f>
        <v>2.489196489654903</v>
      </c>
      <c r="J183" s="138">
        <v>15</v>
      </c>
      <c r="K183" s="138" t="s">
        <v>1235</v>
      </c>
      <c r="L183" s="139">
        <v>14</v>
      </c>
      <c r="M183" s="138" t="s">
        <v>1237</v>
      </c>
      <c r="N183" s="144"/>
      <c r="O183" s="141"/>
      <c r="P183" s="159"/>
      <c r="Q183" s="160"/>
      <c r="R183" s="161"/>
      <c r="S183" s="162"/>
      <c r="T183" s="162"/>
      <c r="AC183" s="69">
        <f t="shared" si="65"/>
        <v>2.4900000000000002</v>
      </c>
    </row>
    <row r="184" spans="1:29" ht="21.6">
      <c r="A184" s="143" t="s">
        <v>248</v>
      </c>
      <c r="B184" s="143" t="s">
        <v>435</v>
      </c>
      <c r="C184" s="136">
        <v>400</v>
      </c>
      <c r="D184" s="143" t="s">
        <v>141</v>
      </c>
      <c r="E184" s="136">
        <v>116</v>
      </c>
      <c r="F184" s="121">
        <v>10</v>
      </c>
      <c r="G184" s="109">
        <v>2000</v>
      </c>
      <c r="H184" s="137">
        <f t="shared" si="64"/>
        <v>69600.000000000015</v>
      </c>
      <c r="I184" s="138">
        <f>H184/' ข้อมูลการใช้ไฟฟ้า '!$F$20*100</f>
        <v>0.80207442444435761</v>
      </c>
      <c r="J184" s="138">
        <v>15</v>
      </c>
      <c r="K184" s="138" t="s">
        <v>1233</v>
      </c>
      <c r="L184" s="139">
        <v>15</v>
      </c>
      <c r="M184" s="138" t="s">
        <v>1233</v>
      </c>
      <c r="N184" s="144"/>
      <c r="O184" s="141"/>
      <c r="P184" s="159"/>
      <c r="Q184" s="160"/>
      <c r="R184" s="161"/>
      <c r="S184" s="162"/>
      <c r="T184" s="162"/>
      <c r="AC184" s="69">
        <f t="shared" si="65"/>
        <v>0.8</v>
      </c>
    </row>
    <row r="185" spans="1:29" ht="21.6">
      <c r="A185" s="143" t="s">
        <v>248</v>
      </c>
      <c r="B185" s="143" t="s">
        <v>435</v>
      </c>
      <c r="C185" s="136">
        <v>300</v>
      </c>
      <c r="D185" s="143" t="s">
        <v>141</v>
      </c>
      <c r="E185" s="136">
        <v>1</v>
      </c>
      <c r="F185" s="121">
        <v>10</v>
      </c>
      <c r="G185" s="109">
        <v>2000</v>
      </c>
      <c r="H185" s="137">
        <f t="shared" si="64"/>
        <v>450</v>
      </c>
      <c r="I185" s="138">
        <f>H185/' ข้อมูลการใช้ไฟฟ้า '!$F$20*100</f>
        <v>5.1858260201143808E-3</v>
      </c>
      <c r="J185" s="138">
        <v>15</v>
      </c>
      <c r="K185" s="138" t="s">
        <v>1236</v>
      </c>
      <c r="L185" s="139">
        <v>15</v>
      </c>
      <c r="M185" s="138" t="s">
        <v>1233</v>
      </c>
      <c r="N185" s="144"/>
      <c r="O185" s="141"/>
      <c r="P185" s="159"/>
      <c r="Q185" s="160"/>
      <c r="R185" s="161"/>
      <c r="S185" s="162"/>
      <c r="T185" s="162"/>
      <c r="U185" s="159"/>
      <c r="V185" s="159"/>
      <c r="W185" s="159"/>
      <c r="AC185" s="69">
        <f t="shared" si="65"/>
        <v>0.01</v>
      </c>
    </row>
    <row r="186" spans="1:29" ht="21.6">
      <c r="A186" s="143" t="s">
        <v>248</v>
      </c>
      <c r="B186" s="143" t="s">
        <v>435</v>
      </c>
      <c r="C186" s="136">
        <v>250</v>
      </c>
      <c r="D186" s="143" t="s">
        <v>141</v>
      </c>
      <c r="E186" s="136">
        <v>151</v>
      </c>
      <c r="F186" s="121">
        <v>10</v>
      </c>
      <c r="G186" s="109">
        <v>2000</v>
      </c>
      <c r="H186" s="137">
        <f t="shared" si="64"/>
        <v>56625</v>
      </c>
      <c r="I186" s="138">
        <f>H186/' ข้อมูลการใช้ไฟฟ้า '!$F$20*100</f>
        <v>0.6525497741977262</v>
      </c>
      <c r="J186" s="138">
        <v>15</v>
      </c>
      <c r="K186" s="138" t="s">
        <v>1233</v>
      </c>
      <c r="L186" s="139">
        <v>15</v>
      </c>
      <c r="M186" s="138" t="s">
        <v>1233</v>
      </c>
      <c r="N186" s="144"/>
      <c r="O186" s="141"/>
      <c r="P186" s="159"/>
      <c r="Q186" s="160"/>
      <c r="R186" s="163"/>
      <c r="S186" s="162"/>
      <c r="T186" s="162"/>
      <c r="U186" s="159"/>
      <c r="V186" s="159"/>
      <c r="W186" s="159"/>
      <c r="AC186" s="69">
        <f t="shared" si="65"/>
        <v>0.65</v>
      </c>
    </row>
    <row r="187" spans="1:29" ht="22.2">
      <c r="A187" s="143" t="s">
        <v>248</v>
      </c>
      <c r="B187" s="143" t="s">
        <v>435</v>
      </c>
      <c r="C187" s="136">
        <v>150</v>
      </c>
      <c r="D187" s="143" t="s">
        <v>141</v>
      </c>
      <c r="E187" s="136">
        <v>20</v>
      </c>
      <c r="F187" s="121">
        <v>10</v>
      </c>
      <c r="G187" s="109">
        <v>2000</v>
      </c>
      <c r="H187" s="137">
        <f t="shared" si="64"/>
        <v>4500</v>
      </c>
      <c r="I187" s="138">
        <f>H187/' ข้อมูลการใช้ไฟฟ้า '!$F$20*100</f>
        <v>5.1858260201143806E-2</v>
      </c>
      <c r="J187" s="138">
        <v>15</v>
      </c>
      <c r="K187" s="138" t="s">
        <v>1233</v>
      </c>
      <c r="L187" s="139">
        <v>15</v>
      </c>
      <c r="M187" s="138" t="s">
        <v>1233</v>
      </c>
      <c r="N187" s="144"/>
      <c r="O187" s="141"/>
      <c r="U187" s="159"/>
      <c r="V187" s="159"/>
      <c r="W187" s="159"/>
      <c r="AC187" s="69">
        <f t="shared" si="65"/>
        <v>0.05</v>
      </c>
    </row>
    <row r="188" spans="1:29" ht="22.2">
      <c r="A188" s="164" t="s">
        <v>248</v>
      </c>
      <c r="B188" s="164" t="s">
        <v>435</v>
      </c>
      <c r="C188" s="109">
        <v>70</v>
      </c>
      <c r="D188" s="164" t="s">
        <v>141</v>
      </c>
      <c r="E188" s="109">
        <v>10</v>
      </c>
      <c r="F188" s="108">
        <v>10</v>
      </c>
      <c r="G188" s="109">
        <v>2000</v>
      </c>
      <c r="H188" s="137">
        <f t="shared" si="64"/>
        <v>1050.0000000000002</v>
      </c>
      <c r="I188" s="111">
        <f>H188/' ข้อมูลการใช้ไฟฟ้า '!$F$20*100</f>
        <v>1.2100260713600224E-2</v>
      </c>
      <c r="J188" s="138">
        <v>15</v>
      </c>
      <c r="K188" s="111" t="s">
        <v>1233</v>
      </c>
      <c r="L188" s="114">
        <v>15</v>
      </c>
      <c r="M188" s="111" t="s">
        <v>1233</v>
      </c>
      <c r="N188" s="165"/>
      <c r="O188" s="123"/>
      <c r="U188" s="159"/>
      <c r="V188" s="159"/>
      <c r="W188" s="159"/>
      <c r="AC188" s="69">
        <f t="shared" si="65"/>
        <v>0.01</v>
      </c>
    </row>
    <row r="189" spans="1:29">
      <c r="A189" s="166" t="s">
        <v>25</v>
      </c>
      <c r="B189" s="166" t="s">
        <v>1170</v>
      </c>
      <c r="I189" s="133"/>
      <c r="Q189" s="167"/>
      <c r="U189" s="159"/>
      <c r="V189" s="159"/>
      <c r="W189" s="159"/>
    </row>
    <row r="190" spans="1:29" ht="31.8">
      <c r="C190" s="145"/>
      <c r="O190" s="168"/>
    </row>
  </sheetData>
  <mergeCells count="17">
    <mergeCell ref="U10:W11"/>
    <mergeCell ref="A1:O1"/>
    <mergeCell ref="A3:A5"/>
    <mergeCell ref="B3:B5"/>
    <mergeCell ref="C4:C5"/>
    <mergeCell ref="D4:D5"/>
    <mergeCell ref="O3:O5"/>
    <mergeCell ref="E3:E5"/>
    <mergeCell ref="G3:G5"/>
    <mergeCell ref="F3:F5"/>
    <mergeCell ref="H3:H5"/>
    <mergeCell ref="M4:M5"/>
    <mergeCell ref="I3:I5"/>
    <mergeCell ref="J4:J5"/>
    <mergeCell ref="K4:K5"/>
    <mergeCell ref="L4:L5"/>
    <mergeCell ref="N3:N5"/>
  </mergeCells>
  <phoneticPr fontId="5" type="noConversion"/>
  <pageMargins left="0.59055118110236227" right="0.59055118110236227" top="0.78740157480314965" bottom="0.78740157480314965" header="0.31496062992125984" footer="0.31496062992125984"/>
  <pageSetup paperSize="9" scale="90" firstPageNumber="39" orientation="landscape" useFirstPageNumber="1" r:id="rId1"/>
  <headerFooter>
    <oddFooter>หน้าที่ &amp;P</oddFooter>
  </headerFooter>
  <colBreaks count="1" manualBreakCount="1">
    <brk id="15" max="189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T21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12.69921875" style="289" customWidth="1"/>
    <col min="2" max="2" width="9.69921875" style="289" customWidth="1"/>
    <col min="3" max="3" width="7.09765625" style="289" customWidth="1"/>
    <col min="4" max="4" width="6.5" style="289" customWidth="1"/>
    <col min="5" max="5" width="6.3984375" style="289" customWidth="1"/>
    <col min="6" max="6" width="9.3984375" style="289" customWidth="1"/>
    <col min="7" max="7" width="6.3984375" style="289" customWidth="1"/>
    <col min="8" max="8" width="6.8984375" style="289" customWidth="1"/>
    <col min="9" max="9" width="6.19921875" style="289" customWidth="1"/>
    <col min="10" max="10" width="11.8984375" style="289" customWidth="1"/>
    <col min="11" max="11" width="10.5" style="289" customWidth="1"/>
    <col min="12" max="12" width="7.69921875" style="289" customWidth="1"/>
    <col min="13" max="13" width="7.09765625" style="289" customWidth="1"/>
    <col min="14" max="14" width="8.19921875" style="289" customWidth="1"/>
    <col min="15" max="15" width="7.09765625" style="289" customWidth="1"/>
    <col min="16" max="16" width="12.19921875" style="289" customWidth="1"/>
    <col min="17" max="17" width="10.69921875" style="289" bestFit="1" customWidth="1"/>
    <col min="18" max="16384" width="9" style="289"/>
  </cols>
  <sheetData>
    <row r="1" spans="1:17" ht="23.4">
      <c r="A1" s="1737" t="s">
        <v>1411</v>
      </c>
      <c r="B1" s="1737"/>
      <c r="C1" s="1737"/>
      <c r="D1" s="1737"/>
      <c r="E1" s="1737"/>
      <c r="F1" s="1737"/>
      <c r="G1" s="1737"/>
      <c r="H1" s="1737"/>
      <c r="I1" s="1737"/>
      <c r="J1" s="1737"/>
      <c r="K1" s="1737"/>
      <c r="L1" s="1737"/>
      <c r="M1" s="1737"/>
      <c r="N1" s="1737"/>
      <c r="O1" s="1737"/>
      <c r="P1" s="1737"/>
      <c r="Q1" s="1737"/>
    </row>
    <row r="2" spans="1:17" ht="12.75" customHeight="1"/>
    <row r="3" spans="1:17" ht="21" customHeight="1">
      <c r="A3" s="1711" t="s">
        <v>672</v>
      </c>
      <c r="B3" s="1711" t="s">
        <v>689</v>
      </c>
      <c r="C3" s="1703" t="s">
        <v>391</v>
      </c>
      <c r="D3" s="1703"/>
      <c r="E3" s="1711" t="s">
        <v>673</v>
      </c>
      <c r="F3" s="1771" t="s">
        <v>46</v>
      </c>
      <c r="G3" s="1780" t="s">
        <v>688</v>
      </c>
      <c r="H3" s="1783" t="s">
        <v>692</v>
      </c>
      <c r="I3" s="1783"/>
      <c r="J3" s="1774" t="s">
        <v>48</v>
      </c>
      <c r="K3" s="1777" t="s">
        <v>49</v>
      </c>
      <c r="L3" s="1711" t="s">
        <v>17</v>
      </c>
      <c r="M3" s="1711"/>
      <c r="N3" s="1711"/>
      <c r="O3" s="1711"/>
      <c r="P3" s="1696" t="s">
        <v>1070</v>
      </c>
      <c r="Q3" s="1711" t="s">
        <v>375</v>
      </c>
    </row>
    <row r="4" spans="1:17">
      <c r="A4" s="1711"/>
      <c r="B4" s="1711"/>
      <c r="C4" s="1711" t="s">
        <v>326</v>
      </c>
      <c r="D4" s="1711" t="s">
        <v>378</v>
      </c>
      <c r="E4" s="1711"/>
      <c r="F4" s="1772"/>
      <c r="G4" s="1781"/>
      <c r="H4" s="1785" t="s">
        <v>349</v>
      </c>
      <c r="I4" s="1785" t="s">
        <v>378</v>
      </c>
      <c r="J4" s="1775"/>
      <c r="K4" s="1778"/>
      <c r="L4" s="1774" t="s">
        <v>111</v>
      </c>
      <c r="M4" s="1784" t="s">
        <v>378</v>
      </c>
      <c r="N4" s="1770" t="s">
        <v>62</v>
      </c>
      <c r="O4" s="1784" t="s">
        <v>378</v>
      </c>
      <c r="P4" s="1697"/>
      <c r="Q4" s="1711"/>
    </row>
    <row r="5" spans="1:17" ht="44.25" customHeight="1">
      <c r="A5" s="1711"/>
      <c r="B5" s="1711"/>
      <c r="C5" s="1711"/>
      <c r="D5" s="1711"/>
      <c r="E5" s="1711"/>
      <c r="F5" s="1773"/>
      <c r="G5" s="1782"/>
      <c r="H5" s="1785"/>
      <c r="I5" s="1785"/>
      <c r="J5" s="1776"/>
      <c r="K5" s="1779"/>
      <c r="L5" s="1786"/>
      <c r="M5" s="1784"/>
      <c r="N5" s="1770"/>
      <c r="O5" s="1784"/>
      <c r="P5" s="1698"/>
      <c r="Q5" s="1711"/>
    </row>
    <row r="6" spans="1:17">
      <c r="A6" s="763" t="s">
        <v>1056</v>
      </c>
      <c r="B6" s="763"/>
      <c r="C6" s="648"/>
      <c r="D6" s="651"/>
      <c r="E6" s="648"/>
      <c r="F6" s="648"/>
      <c r="G6" s="648"/>
      <c r="H6" s="764"/>
      <c r="I6" s="764"/>
      <c r="J6" s="765"/>
      <c r="K6" s="765"/>
      <c r="L6" s="765"/>
      <c r="M6" s="652"/>
      <c r="N6" s="652"/>
      <c r="O6" s="651"/>
      <c r="P6" s="651"/>
      <c r="Q6" s="652"/>
    </row>
    <row r="7" spans="1:17">
      <c r="A7" s="763"/>
      <c r="B7" s="763"/>
      <c r="C7" s="648"/>
      <c r="D7" s="651"/>
      <c r="E7" s="648"/>
      <c r="F7" s="648"/>
      <c r="G7" s="648"/>
      <c r="H7" s="764"/>
      <c r="I7" s="764"/>
      <c r="J7" s="765"/>
      <c r="K7" s="765"/>
      <c r="L7" s="765"/>
      <c r="M7" s="652"/>
      <c r="N7" s="652"/>
      <c r="O7" s="651"/>
      <c r="P7" s="651"/>
      <c r="Q7" s="652"/>
    </row>
    <row r="8" spans="1:17">
      <c r="A8" s="763"/>
      <c r="B8" s="763"/>
      <c r="C8" s="648"/>
      <c r="D8" s="651"/>
      <c r="E8" s="648"/>
      <c r="F8" s="648"/>
      <c r="G8" s="648"/>
      <c r="H8" s="764"/>
      <c r="I8" s="764"/>
      <c r="J8" s="765"/>
      <c r="K8" s="765"/>
      <c r="L8" s="765"/>
      <c r="M8" s="652"/>
      <c r="N8" s="652"/>
      <c r="O8" s="763"/>
      <c r="P8" s="763"/>
      <c r="Q8" s="766"/>
    </row>
    <row r="9" spans="1:17">
      <c r="A9" s="763" t="s">
        <v>1057</v>
      </c>
      <c r="B9" s="763"/>
      <c r="C9" s="648"/>
      <c r="D9" s="651"/>
      <c r="E9" s="648"/>
      <c r="F9" s="648"/>
      <c r="G9" s="648"/>
      <c r="H9" s="764"/>
      <c r="I9" s="764"/>
      <c r="J9" s="765"/>
      <c r="K9" s="765"/>
      <c r="L9" s="765"/>
      <c r="M9" s="652"/>
      <c r="N9" s="652"/>
      <c r="O9" s="763"/>
      <c r="P9" s="763"/>
      <c r="Q9" s="766"/>
    </row>
    <row r="10" spans="1:17">
      <c r="A10" s="763"/>
      <c r="B10" s="763"/>
      <c r="C10" s="648"/>
      <c r="D10" s="651"/>
      <c r="E10" s="648"/>
      <c r="F10" s="648"/>
      <c r="G10" s="648"/>
      <c r="H10" s="764"/>
      <c r="I10" s="764"/>
      <c r="J10" s="765"/>
      <c r="K10" s="765"/>
      <c r="L10" s="765"/>
      <c r="M10" s="652"/>
      <c r="N10" s="652"/>
      <c r="O10" s="763"/>
      <c r="P10" s="763"/>
      <c r="Q10" s="766"/>
    </row>
    <row r="11" spans="1:17">
      <c r="A11" s="763"/>
      <c r="B11" s="763"/>
      <c r="C11" s="648"/>
      <c r="D11" s="651"/>
      <c r="E11" s="648"/>
      <c r="F11" s="648"/>
      <c r="G11" s="648"/>
      <c r="H11" s="764"/>
      <c r="I11" s="764"/>
      <c r="J11" s="765"/>
      <c r="K11" s="765"/>
      <c r="L11" s="765"/>
      <c r="M11" s="652"/>
      <c r="N11" s="652"/>
      <c r="O11" s="763"/>
      <c r="P11" s="763"/>
      <c r="Q11" s="766"/>
    </row>
    <row r="12" spans="1:17">
      <c r="A12" s="763"/>
      <c r="B12" s="763"/>
      <c r="C12" s="648"/>
      <c r="D12" s="651"/>
      <c r="E12" s="648"/>
      <c r="F12" s="648"/>
      <c r="G12" s="648"/>
      <c r="H12" s="764"/>
      <c r="I12" s="764"/>
      <c r="J12" s="765"/>
      <c r="K12" s="765"/>
      <c r="L12" s="765"/>
      <c r="M12" s="652"/>
      <c r="N12" s="652"/>
      <c r="O12" s="763"/>
      <c r="P12" s="763"/>
      <c r="Q12" s="766"/>
    </row>
    <row r="13" spans="1:17">
      <c r="A13" s="763"/>
      <c r="B13" s="763"/>
      <c r="C13" s="648"/>
      <c r="D13" s="651"/>
      <c r="E13" s="648"/>
      <c r="F13" s="648"/>
      <c r="G13" s="648"/>
      <c r="H13" s="764"/>
      <c r="I13" s="764"/>
      <c r="J13" s="765"/>
      <c r="K13" s="765"/>
      <c r="L13" s="765"/>
      <c r="M13" s="652"/>
      <c r="N13" s="652"/>
      <c r="O13" s="763"/>
      <c r="P13" s="763"/>
      <c r="Q13" s="766"/>
    </row>
    <row r="14" spans="1:17">
      <c r="A14" s="763"/>
      <c r="B14" s="763"/>
      <c r="C14" s="648"/>
      <c r="D14" s="651"/>
      <c r="E14" s="648"/>
      <c r="F14" s="648"/>
      <c r="G14" s="648"/>
      <c r="H14" s="764"/>
      <c r="I14" s="764"/>
      <c r="J14" s="765"/>
      <c r="K14" s="765"/>
      <c r="L14" s="765"/>
      <c r="M14" s="652"/>
      <c r="N14" s="652"/>
      <c r="O14" s="763"/>
      <c r="P14" s="763"/>
      <c r="Q14" s="766"/>
    </row>
    <row r="15" spans="1:17">
      <c r="A15" s="763"/>
      <c r="B15" s="763"/>
      <c r="C15" s="648"/>
      <c r="D15" s="651"/>
      <c r="E15" s="648"/>
      <c r="F15" s="648"/>
      <c r="G15" s="648"/>
      <c r="H15" s="764"/>
      <c r="I15" s="764"/>
      <c r="J15" s="765"/>
      <c r="K15" s="765"/>
      <c r="L15" s="765"/>
      <c r="M15" s="652"/>
      <c r="N15" s="652"/>
      <c r="O15" s="763"/>
      <c r="P15" s="763"/>
      <c r="Q15" s="766"/>
    </row>
    <row r="16" spans="1:17">
      <c r="A16" s="763"/>
      <c r="B16" s="763"/>
      <c r="C16" s="648"/>
      <c r="D16" s="651"/>
      <c r="E16" s="648"/>
      <c r="F16" s="648"/>
      <c r="G16" s="648"/>
      <c r="H16" s="764"/>
      <c r="I16" s="764"/>
      <c r="J16" s="765"/>
      <c r="K16" s="765"/>
      <c r="L16" s="765"/>
      <c r="M16" s="652"/>
      <c r="N16" s="652"/>
      <c r="O16" s="763"/>
      <c r="P16" s="763"/>
      <c r="Q16" s="766"/>
    </row>
    <row r="17" spans="1:20">
      <c r="A17" s="763"/>
      <c r="B17" s="763"/>
      <c r="C17" s="648"/>
      <c r="D17" s="651"/>
      <c r="E17" s="648"/>
      <c r="F17" s="648"/>
      <c r="G17" s="648"/>
      <c r="H17" s="764"/>
      <c r="I17" s="764"/>
      <c r="J17" s="765"/>
      <c r="K17" s="765"/>
      <c r="L17" s="765"/>
      <c r="M17" s="766"/>
      <c r="N17" s="766"/>
      <c r="O17" s="763"/>
      <c r="P17" s="763"/>
      <c r="Q17" s="766"/>
    </row>
    <row r="18" spans="1:20">
      <c r="A18" s="763"/>
      <c r="B18" s="763"/>
      <c r="C18" s="648"/>
      <c r="D18" s="651"/>
      <c r="E18" s="648"/>
      <c r="F18" s="648"/>
      <c r="G18" s="648"/>
      <c r="H18" s="764"/>
      <c r="I18" s="764"/>
      <c r="J18" s="765"/>
      <c r="K18" s="765"/>
      <c r="L18" s="765"/>
      <c r="M18" s="766"/>
      <c r="N18" s="766"/>
      <c r="O18" s="763"/>
      <c r="P18" s="763"/>
      <c r="Q18" s="766"/>
    </row>
    <row r="19" spans="1:20">
      <c r="A19" s="763"/>
      <c r="B19" s="763"/>
      <c r="C19" s="767"/>
      <c r="D19" s="763"/>
      <c r="E19" s="767"/>
      <c r="F19" s="767"/>
      <c r="G19" s="767"/>
      <c r="H19" s="764"/>
      <c r="I19" s="764"/>
      <c r="J19" s="765"/>
      <c r="K19" s="765"/>
      <c r="L19" s="765"/>
      <c r="M19" s="766"/>
      <c r="N19" s="766"/>
      <c r="O19" s="763"/>
      <c r="P19" s="763"/>
      <c r="Q19" s="766"/>
    </row>
    <row r="20" spans="1:20" s="769" customFormat="1">
      <c r="A20" s="768" t="s">
        <v>45</v>
      </c>
    </row>
    <row r="21" spans="1:20" s="69" customFormat="1">
      <c r="A21" s="770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</row>
  </sheetData>
  <mergeCells count="21">
    <mergeCell ref="A1:Q1"/>
    <mergeCell ref="A3:A5"/>
    <mergeCell ref="B3:B5"/>
    <mergeCell ref="C3:D3"/>
    <mergeCell ref="E3:E5"/>
    <mergeCell ref="G3:G5"/>
    <mergeCell ref="H3:I3"/>
    <mergeCell ref="Q3:Q5"/>
    <mergeCell ref="C4:C5"/>
    <mergeCell ref="O4:O5"/>
    <mergeCell ref="L3:O3"/>
    <mergeCell ref="H4:H5"/>
    <mergeCell ref="I4:I5"/>
    <mergeCell ref="D4:D5"/>
    <mergeCell ref="L4:L5"/>
    <mergeCell ref="M4:M5"/>
    <mergeCell ref="N4:N5"/>
    <mergeCell ref="F3:F5"/>
    <mergeCell ref="J3:J5"/>
    <mergeCell ref="K3:K5"/>
    <mergeCell ref="P3:P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84" firstPageNumber="49" orientation="landscape" useFirstPageNumber="1" r:id="rId1"/>
  <headerFooter>
    <oddFooter>หน้าที่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rgb="FFFF0000"/>
  </sheetPr>
  <dimension ref="A1:G16"/>
  <sheetViews>
    <sheetView showGridLines="0" view="pageBreakPreview" zoomScale="120" zoomScaleNormal="100" zoomScaleSheetLayoutView="120" zoomScalePageLayoutView="90" workbookViewId="0">
      <selection activeCell="M12" sqref="M12"/>
    </sheetView>
  </sheetViews>
  <sheetFormatPr defaultColWidth="9" defaultRowHeight="19.8"/>
  <cols>
    <col min="1" max="1" width="10.19921875" style="289" customWidth="1"/>
    <col min="2" max="6" width="9" style="289"/>
    <col min="7" max="7" width="10" style="289" customWidth="1"/>
    <col min="8" max="8" width="14.3984375" style="289" customWidth="1"/>
    <col min="9" max="16384" width="9" style="289"/>
  </cols>
  <sheetData>
    <row r="1" spans="1:7" ht="23.4">
      <c r="A1" s="771" t="s">
        <v>674</v>
      </c>
      <c r="B1" s="732" t="s">
        <v>63</v>
      </c>
    </row>
    <row r="2" spans="1:7" ht="23.4">
      <c r="A2" s="771"/>
      <c r="B2" s="732" t="s">
        <v>64</v>
      </c>
    </row>
    <row r="3" spans="1:7" s="209" customFormat="1" ht="23.4">
      <c r="A3" s="209" t="s">
        <v>101</v>
      </c>
    </row>
    <row r="4" spans="1:7" s="209" customFormat="1" ht="23.4"/>
    <row r="5" spans="1:7" s="209" customFormat="1" ht="23.4">
      <c r="A5" s="732" t="s">
        <v>65</v>
      </c>
    </row>
    <row r="6" spans="1:7" s="209" customFormat="1" ht="23.4">
      <c r="A6" s="732" t="s">
        <v>66</v>
      </c>
    </row>
    <row r="7" spans="1:7" ht="23.4">
      <c r="A7" s="1789" t="s">
        <v>2</v>
      </c>
      <c r="B7" s="1789"/>
      <c r="C7" s="1789"/>
      <c r="D7" s="1789"/>
      <c r="E7" s="1789"/>
      <c r="F7" s="1789"/>
      <c r="G7" s="772" t="s">
        <v>5</v>
      </c>
    </row>
    <row r="8" spans="1:7" ht="23.4">
      <c r="A8" s="773" t="s">
        <v>771</v>
      </c>
      <c r="B8" s="1787" t="s">
        <v>6</v>
      </c>
      <c r="C8" s="1787"/>
      <c r="D8" s="1787"/>
      <c r="E8" s="1787"/>
      <c r="F8" s="1788"/>
      <c r="G8" s="774">
        <f>มาตรการและเป้าหมายปี_65!L18</f>
        <v>12.969996286355599</v>
      </c>
    </row>
    <row r="9" spans="1:7" ht="23.4">
      <c r="A9" s="773"/>
      <c r="B9" s="775" t="s">
        <v>7</v>
      </c>
      <c r="C9" s="775"/>
      <c r="D9" s="775"/>
      <c r="E9" s="775"/>
      <c r="F9" s="776"/>
      <c r="G9" s="777"/>
    </row>
    <row r="10" spans="1:7">
      <c r="A10" s="631"/>
    </row>
    <row r="11" spans="1:7" ht="23.4">
      <c r="A11" s="778" t="s">
        <v>67</v>
      </c>
    </row>
    <row r="12" spans="1:7" ht="23.4">
      <c r="A12" s="1789" t="s">
        <v>2</v>
      </c>
      <c r="B12" s="1789"/>
      <c r="C12" s="1789"/>
      <c r="D12" s="1789"/>
      <c r="E12" s="1789"/>
      <c r="F12" s="1789"/>
      <c r="G12" s="772" t="s">
        <v>5</v>
      </c>
    </row>
    <row r="13" spans="1:7" ht="23.4">
      <c r="A13" s="773" t="s">
        <v>771</v>
      </c>
      <c r="B13" s="1787" t="s">
        <v>6</v>
      </c>
      <c r="C13" s="1787"/>
      <c r="D13" s="1787"/>
      <c r="E13" s="1787"/>
      <c r="F13" s="1788"/>
      <c r="G13" s="772"/>
    </row>
    <row r="14" spans="1:7" ht="23.4">
      <c r="A14" s="773"/>
      <c r="B14" s="775" t="s">
        <v>7</v>
      </c>
      <c r="C14" s="775"/>
      <c r="D14" s="775"/>
      <c r="E14" s="775"/>
      <c r="F14" s="776"/>
      <c r="G14" s="772"/>
    </row>
    <row r="15" spans="1:7" ht="23.4">
      <c r="A15" s="782"/>
      <c r="B15" s="783" t="s">
        <v>7</v>
      </c>
      <c r="C15" s="784"/>
      <c r="D15" s="784"/>
      <c r="E15" s="784"/>
      <c r="F15" s="785"/>
      <c r="G15" s="781"/>
    </row>
    <row r="16" spans="1:7" s="1537" customFormat="1">
      <c r="A16" s="1537" t="s">
        <v>8</v>
      </c>
    </row>
  </sheetData>
  <mergeCells count="4">
    <mergeCell ref="B13:F13"/>
    <mergeCell ref="B8:F8"/>
    <mergeCell ref="A7:F7"/>
    <mergeCell ref="A12:F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50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1586" r:id="rId4" name="Check Box 2">
              <controlPr defaultSize="0" autoFill="0" autoLine="0" autoPict="0">
                <anchor moveWithCells="1">
                  <from>
                    <xdr:col>0</xdr:col>
                    <xdr:colOff>388620</xdr:colOff>
                    <xdr:row>7</xdr:row>
                    <xdr:rowOff>22860</xdr:rowOff>
                  </from>
                  <to>
                    <xdr:col>0</xdr:col>
                    <xdr:colOff>693420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88" r:id="rId5" name="Check Box 4">
              <controlPr defaultSize="0" autoFill="0" autoLine="0" autoPict="0">
                <anchor moveWithCells="1">
                  <from>
                    <xdr:col>0</xdr:col>
                    <xdr:colOff>388620</xdr:colOff>
                    <xdr:row>8</xdr:row>
                    <xdr:rowOff>0</xdr:rowOff>
                  </from>
                  <to>
                    <xdr:col>0</xdr:col>
                    <xdr:colOff>693420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1" r:id="rId6" name="Check Box 7">
              <controlPr defaultSize="0" autoFill="0" autoLine="0" autoPict="0">
                <anchor moveWithCells="1">
                  <from>
                    <xdr:col>0</xdr:col>
                    <xdr:colOff>388620</xdr:colOff>
                    <xdr:row>12</xdr:row>
                    <xdr:rowOff>22860</xdr:rowOff>
                  </from>
                  <to>
                    <xdr:col>0</xdr:col>
                    <xdr:colOff>693420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2" r:id="rId7" name="Check Box 8">
              <controlPr defaultSize="0" autoFill="0" autoLine="0" autoPict="0">
                <anchor moveWithCells="1">
                  <from>
                    <xdr:col>0</xdr:col>
                    <xdr:colOff>388620</xdr:colOff>
                    <xdr:row>13</xdr:row>
                    <xdr:rowOff>0</xdr:rowOff>
                  </from>
                  <to>
                    <xdr:col>0</xdr:col>
                    <xdr:colOff>693420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3" r:id="rId8" name="Check Box 9">
              <controlPr defaultSize="0" autoFill="0" autoLine="0" autoPict="0">
                <anchor moveWithCells="1">
                  <from>
                    <xdr:col>0</xdr:col>
                    <xdr:colOff>388620</xdr:colOff>
                    <xdr:row>14</xdr:row>
                    <xdr:rowOff>0</xdr:rowOff>
                  </from>
                  <to>
                    <xdr:col>0</xdr:col>
                    <xdr:colOff>693420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4" r:id="rId9" name="Check Box 10">
              <controlPr defaultSize="0" autoFill="0" autoLine="0" autoPict="0">
                <anchor moveWithCells="1">
                  <from>
                    <xdr:col>0</xdr:col>
                    <xdr:colOff>388620</xdr:colOff>
                    <xdr:row>14</xdr:row>
                    <xdr:rowOff>0</xdr:rowOff>
                  </from>
                  <to>
                    <xdr:col>0</xdr:col>
                    <xdr:colOff>693420</xdr:colOff>
                    <xdr:row>14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9"/>
  </sheetPr>
  <dimension ref="A1:O28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6.09765625" style="289" customWidth="1"/>
    <col min="2" max="2" width="12.09765625" style="289" customWidth="1"/>
    <col min="3" max="3" width="5.69921875" style="289" customWidth="1"/>
    <col min="4" max="4" width="9.69921875" style="289" customWidth="1"/>
    <col min="5" max="5" width="7.19921875" style="289" customWidth="1"/>
    <col min="6" max="7" width="10.8984375" style="289" customWidth="1"/>
    <col min="8" max="8" width="8.5" style="289" customWidth="1"/>
    <col min="9" max="9" width="10.8984375" style="289" bestFit="1" customWidth="1"/>
    <col min="10" max="10" width="8.59765625" style="289" bestFit="1" customWidth="1"/>
    <col min="11" max="11" width="8.5" style="289" customWidth="1"/>
    <col min="12" max="12" width="8.09765625" style="289" bestFit="1" customWidth="1"/>
    <col min="13" max="13" width="10.8984375" style="289" customWidth="1"/>
    <col min="14" max="14" width="7.3984375" style="289" bestFit="1" customWidth="1"/>
    <col min="15" max="16384" width="9" style="289"/>
  </cols>
  <sheetData>
    <row r="1" spans="1:14" ht="23.4">
      <c r="A1" s="1671" t="s">
        <v>1410</v>
      </c>
      <c r="B1" s="1671"/>
      <c r="C1" s="1671"/>
      <c r="D1" s="1671"/>
      <c r="E1" s="1671"/>
      <c r="F1" s="1671"/>
      <c r="G1" s="1671"/>
      <c r="H1" s="1671"/>
      <c r="I1" s="1671"/>
      <c r="J1" s="1671"/>
      <c r="K1" s="1671"/>
      <c r="L1" s="1671"/>
      <c r="M1" s="1671"/>
      <c r="N1" s="1671"/>
    </row>
    <row r="2" spans="1:14" ht="9.75" customHeight="1"/>
    <row r="3" spans="1:14">
      <c r="A3" s="1805" t="s">
        <v>695</v>
      </c>
      <c r="B3" s="1791" t="s">
        <v>394</v>
      </c>
      <c r="C3" s="1791"/>
      <c r="D3" s="1791"/>
      <c r="E3" s="1800" t="s">
        <v>395</v>
      </c>
      <c r="F3" s="1800"/>
      <c r="G3" s="1800"/>
      <c r="H3" s="1800"/>
      <c r="I3" s="1800"/>
      <c r="J3" s="1800"/>
      <c r="K3" s="1800"/>
      <c r="L3" s="1791" t="s">
        <v>696</v>
      </c>
      <c r="M3" s="1791" t="s">
        <v>691</v>
      </c>
      <c r="N3" s="1791" t="s">
        <v>690</v>
      </c>
    </row>
    <row r="4" spans="1:14">
      <c r="A4" s="1805"/>
      <c r="B4" s="1791"/>
      <c r="C4" s="1791"/>
      <c r="D4" s="1791"/>
      <c r="E4" s="1800" t="s">
        <v>387</v>
      </c>
      <c r="F4" s="1800"/>
      <c r="G4" s="1800"/>
      <c r="H4" s="1800" t="s">
        <v>398</v>
      </c>
      <c r="I4" s="1800"/>
      <c r="J4" s="1800"/>
      <c r="K4" s="1800"/>
      <c r="L4" s="1791"/>
      <c r="M4" s="1791"/>
      <c r="N4" s="1791"/>
    </row>
    <row r="5" spans="1:14">
      <c r="A5" s="1805"/>
      <c r="B5" s="1791"/>
      <c r="C5" s="1791"/>
      <c r="D5" s="1791"/>
      <c r="E5" s="786" t="s">
        <v>396</v>
      </c>
      <c r="F5" s="786" t="s">
        <v>382</v>
      </c>
      <c r="G5" s="786" t="s">
        <v>397</v>
      </c>
      <c r="H5" s="786" t="s">
        <v>349</v>
      </c>
      <c r="I5" s="786" t="s">
        <v>399</v>
      </c>
      <c r="J5" s="786" t="s">
        <v>687</v>
      </c>
      <c r="K5" s="786" t="s">
        <v>397</v>
      </c>
      <c r="L5" s="1791"/>
      <c r="M5" s="1791"/>
      <c r="N5" s="1791"/>
    </row>
    <row r="6" spans="1:14">
      <c r="A6" s="787" t="s">
        <v>401</v>
      </c>
      <c r="B6" s="788"/>
      <c r="C6" s="788"/>
      <c r="D6" s="788"/>
      <c r="E6" s="788"/>
      <c r="F6" s="788"/>
      <c r="G6" s="788"/>
      <c r="H6" s="788"/>
      <c r="I6" s="788"/>
      <c r="J6" s="788"/>
      <c r="K6" s="788"/>
      <c r="L6" s="788"/>
      <c r="M6" s="788"/>
      <c r="N6" s="789"/>
    </row>
    <row r="7" spans="1:14">
      <c r="A7" s="58">
        <v>1</v>
      </c>
      <c r="B7" s="1799" t="str">
        <f>'มาตรการไฟฟ้า '!E6</f>
        <v>บำรุงรักษาเครื่องปรับอากาศแบบแยกส่วน</v>
      </c>
      <c r="C7" s="1799"/>
      <c r="D7" s="1799"/>
      <c r="E7" s="790">
        <f>'มาตรการไฟฟ้า '!J14</f>
        <v>2648.1200000000003</v>
      </c>
      <c r="F7" s="791">
        <f>'มาตรการไฟฟ้า '!K16</f>
        <v>115855.25</v>
      </c>
      <c r="G7" s="791">
        <f>'มาตรการไฟฟ้า '!L16</f>
        <v>504419.58071401715</v>
      </c>
      <c r="H7" s="792"/>
      <c r="I7" s="792"/>
      <c r="J7" s="792"/>
      <c r="K7" s="793"/>
      <c r="L7" s="790">
        <f>F7*100/'4.1.2การใช้ไฟฟ้า_65'!F20</f>
        <v>1.3351226000374592</v>
      </c>
      <c r="M7" s="794">
        <f>'มาตรการไฟฟ้า '!K17</f>
        <v>564930</v>
      </c>
      <c r="N7" s="795">
        <f>M7/G7</f>
        <v>1.119960488449574</v>
      </c>
    </row>
    <row r="8" spans="1:14">
      <c r="A8" s="58">
        <v>2</v>
      </c>
      <c r="B8" s="1792" t="str">
        <f>'มาตรการไฟฟ้า '!E68</f>
        <v>ลดชั่วโมงการใช้งานเครื่องปรับอากาศ</v>
      </c>
      <c r="C8" s="1793"/>
      <c r="D8" s="1794"/>
      <c r="E8" s="1544" t="s">
        <v>130</v>
      </c>
      <c r="F8" s="791">
        <f>'มาตรการไฟฟ้า '!K79</f>
        <v>1009616.0454545449</v>
      </c>
      <c r="G8" s="791">
        <f>'มาตรการไฟฟ้า '!L79</f>
        <v>4395744.710147582</v>
      </c>
      <c r="H8" s="792"/>
      <c r="I8" s="792"/>
      <c r="J8" s="792"/>
      <c r="K8" s="793"/>
      <c r="L8" s="790">
        <f>F8*100/'4.1.2การใช้ไฟฟ้า_65'!F20</f>
        <v>11.634873686318139</v>
      </c>
      <c r="M8" s="794">
        <f>'มาตรการไฟฟ้า '!K80</f>
        <v>0</v>
      </c>
      <c r="N8" s="795">
        <v>0</v>
      </c>
    </row>
    <row r="9" spans="1:14" hidden="1">
      <c r="A9" s="58">
        <v>3</v>
      </c>
      <c r="B9" s="1798" t="str">
        <f>'มาตรการไฟฟ้า '!E132</f>
        <v>เปลี่ยนหลอด T8 (36W) เป็นหลอด LED (18W)</v>
      </c>
      <c r="C9" s="1799"/>
      <c r="D9" s="1799"/>
      <c r="E9" s="790"/>
      <c r="F9" s="791">
        <f>'มาตรการไฟฟ้า '!K141</f>
        <v>0</v>
      </c>
      <c r="G9" s="791">
        <f>'มาตรการไฟฟ้า '!L141</f>
        <v>0</v>
      </c>
      <c r="H9" s="792"/>
      <c r="I9" s="792"/>
      <c r="J9" s="792"/>
      <c r="K9" s="793"/>
      <c r="L9" s="790">
        <f>F9*100/' ข้อมูลการใช้ไฟฟ้า '!$F$20</f>
        <v>0</v>
      </c>
      <c r="M9" s="794">
        <f>'มาตรการไฟฟ้า '!K144</f>
        <v>0</v>
      </c>
      <c r="N9" s="795" t="e">
        <f>M9/G9</f>
        <v>#DIV/0!</v>
      </c>
    </row>
    <row r="10" spans="1:14" hidden="1">
      <c r="A10" s="58">
        <v>4</v>
      </c>
      <c r="B10" s="1798" t="str">
        <f>'มาตรการไฟฟ้า '!E194</f>
        <v>เปลี่ยนหลอด T8 (18W) เป็นหลอด LED (9W)</v>
      </c>
      <c r="C10" s="1799"/>
      <c r="D10" s="1799"/>
      <c r="E10" s="790"/>
      <c r="F10" s="791">
        <f>'มาตรการไฟฟ้า '!K202</f>
        <v>0</v>
      </c>
      <c r="G10" s="791">
        <f>'มาตรการไฟฟ้า '!L202</f>
        <v>0</v>
      </c>
      <c r="H10" s="792"/>
      <c r="I10" s="792"/>
      <c r="J10" s="792"/>
      <c r="K10" s="793"/>
      <c r="L10" s="790">
        <f>F10*100/' ข้อมูลการใช้ไฟฟ้า '!$F$20</f>
        <v>0</v>
      </c>
      <c r="M10" s="794">
        <f>'มาตรการไฟฟ้า '!K205</f>
        <v>0</v>
      </c>
      <c r="N10" s="795" t="e">
        <f>M10/G10</f>
        <v>#DIV/0!</v>
      </c>
    </row>
    <row r="11" spans="1:14" hidden="1">
      <c r="A11" s="58">
        <v>5</v>
      </c>
      <c r="B11" s="1799" t="str">
        <f>'มาตรการไฟฟ้า '!E256</f>
        <v>เครื่องปรับอากาศประสิทธิภาพสูง Inverter</v>
      </c>
      <c r="C11" s="1799"/>
      <c r="D11" s="1799"/>
      <c r="E11" s="790"/>
      <c r="F11" s="791">
        <f>'มาตรการไฟฟ้า '!K265</f>
        <v>0</v>
      </c>
      <c r="G11" s="791">
        <f>'มาตรการไฟฟ้า '!L265</f>
        <v>0</v>
      </c>
      <c r="H11" s="792"/>
      <c r="I11" s="792"/>
      <c r="J11" s="792"/>
      <c r="K11" s="793"/>
      <c r="L11" s="790">
        <f>F11*100/' ข้อมูลการใช้ไฟฟ้า '!$F$20</f>
        <v>0</v>
      </c>
      <c r="M11" s="796">
        <f>'มาตรการไฟฟ้า '!K268</f>
        <v>0</v>
      </c>
      <c r="N11" s="795" t="e">
        <f>M11/G11</f>
        <v>#DIV/0!</v>
      </c>
    </row>
    <row r="12" spans="1:14" hidden="1">
      <c r="A12" s="58"/>
      <c r="B12" s="1799"/>
      <c r="C12" s="1799"/>
      <c r="D12" s="1799"/>
      <c r="E12" s="790"/>
      <c r="F12" s="791"/>
      <c r="G12" s="791"/>
      <c r="H12" s="792"/>
      <c r="I12" s="792"/>
      <c r="J12" s="792"/>
      <c r="K12" s="793"/>
      <c r="L12" s="790"/>
      <c r="M12" s="797"/>
      <c r="N12" s="798"/>
    </row>
    <row r="13" spans="1:14" hidden="1">
      <c r="A13" s="58"/>
      <c r="B13" s="1799"/>
      <c r="C13" s="1799"/>
      <c r="D13" s="1799"/>
      <c r="E13" s="790"/>
      <c r="F13" s="791"/>
      <c r="G13" s="791"/>
      <c r="H13" s="792"/>
      <c r="I13" s="792"/>
      <c r="J13" s="792"/>
      <c r="K13" s="793"/>
      <c r="L13" s="790"/>
      <c r="M13" s="797"/>
      <c r="N13" s="798"/>
    </row>
    <row r="14" spans="1:14" hidden="1">
      <c r="A14" s="58"/>
      <c r="B14" s="1792"/>
      <c r="C14" s="1793"/>
      <c r="D14" s="1801"/>
      <c r="E14" s="799"/>
      <c r="F14" s="800"/>
      <c r="G14" s="791"/>
      <c r="H14" s="801"/>
      <c r="I14" s="801"/>
      <c r="J14" s="801"/>
      <c r="K14" s="802"/>
      <c r="L14" s="790"/>
      <c r="M14" s="797"/>
      <c r="N14" s="798"/>
    </row>
    <row r="15" spans="1:14" hidden="1">
      <c r="A15" s="58"/>
      <c r="B15" s="803" t="s">
        <v>1148</v>
      </c>
      <c r="C15" s="804"/>
      <c r="D15" s="805"/>
      <c r="E15" s="799"/>
      <c r="F15" s="800"/>
      <c r="G15" s="791"/>
      <c r="H15" s="801"/>
      <c r="I15" s="801"/>
      <c r="J15" s="801"/>
      <c r="K15" s="802"/>
      <c r="L15" s="790"/>
      <c r="M15" s="806"/>
      <c r="N15" s="798"/>
    </row>
    <row r="16" spans="1:14" hidden="1">
      <c r="A16" s="58"/>
      <c r="B16" s="803"/>
      <c r="C16" s="804"/>
      <c r="D16" s="805"/>
      <c r="E16" s="799"/>
      <c r="F16" s="800"/>
      <c r="G16" s="791"/>
      <c r="H16" s="801"/>
      <c r="I16" s="801"/>
      <c r="J16" s="801"/>
      <c r="K16" s="802"/>
      <c r="L16" s="790"/>
      <c r="M16" s="806"/>
      <c r="N16" s="798"/>
    </row>
    <row r="17" spans="1:15" hidden="1">
      <c r="A17" s="58"/>
      <c r="B17" s="1798"/>
      <c r="C17" s="1799"/>
      <c r="D17" s="1799"/>
      <c r="E17" s="807"/>
      <c r="F17" s="791"/>
      <c r="G17" s="791"/>
      <c r="H17" s="792"/>
      <c r="I17" s="792"/>
      <c r="J17" s="792"/>
      <c r="K17" s="793"/>
      <c r="L17" s="790"/>
      <c r="M17" s="795"/>
      <c r="N17" s="808"/>
    </row>
    <row r="18" spans="1:15" ht="20.399999999999999">
      <c r="A18" s="809"/>
      <c r="B18" s="810" t="s">
        <v>693</v>
      </c>
      <c r="C18" s="810"/>
      <c r="D18" s="810"/>
      <c r="E18" s="811"/>
      <c r="F18" s="812">
        <f>SUM(F7:F16)</f>
        <v>1125471.2954545449</v>
      </c>
      <c r="G18" s="812">
        <f>SUM(G7:G16)</f>
        <v>4900164.2908615991</v>
      </c>
      <c r="H18" s="813"/>
      <c r="I18" s="814"/>
      <c r="J18" s="813"/>
      <c r="K18" s="814"/>
      <c r="L18" s="1536">
        <f>SUM(L7:L16)</f>
        <v>12.969996286355599</v>
      </c>
      <c r="M18" s="812">
        <f>SUM(M7:M16)</f>
        <v>564930</v>
      </c>
      <c r="N18" s="815">
        <f>M18/G18</f>
        <v>0.11528797127344234</v>
      </c>
    </row>
    <row r="19" spans="1:15">
      <c r="A19" s="787" t="s">
        <v>400</v>
      </c>
      <c r="B19" s="788"/>
      <c r="C19" s="788"/>
      <c r="D19" s="788"/>
      <c r="E19" s="816"/>
      <c r="F19" s="816"/>
      <c r="G19" s="816"/>
      <c r="H19" s="816"/>
      <c r="I19" s="816"/>
      <c r="J19" s="816"/>
      <c r="K19" s="816"/>
      <c r="L19" s="817"/>
      <c r="M19" s="818"/>
      <c r="N19" s="819"/>
    </row>
    <row r="20" spans="1:15" ht="17.25" customHeight="1">
      <c r="A20" s="647">
        <v>1</v>
      </c>
      <c r="B20" s="1802"/>
      <c r="C20" s="1803"/>
      <c r="D20" s="1804"/>
      <c r="E20" s="820"/>
      <c r="F20" s="820"/>
      <c r="G20" s="820"/>
      <c r="H20" s="814"/>
      <c r="I20" s="814"/>
      <c r="J20" s="814"/>
      <c r="K20" s="821"/>
      <c r="L20" s="822"/>
      <c r="M20" s="823"/>
      <c r="N20" s="820"/>
      <c r="O20" s="69"/>
    </row>
    <row r="21" spans="1:15" ht="17.25" customHeight="1">
      <c r="A21" s="647">
        <v>2</v>
      </c>
      <c r="B21" s="1795"/>
      <c r="C21" s="1796"/>
      <c r="D21" s="1797"/>
      <c r="E21" s="820"/>
      <c r="F21" s="820"/>
      <c r="G21" s="820"/>
      <c r="H21" s="814"/>
      <c r="I21" s="814"/>
      <c r="J21" s="814"/>
      <c r="K21" s="821"/>
      <c r="L21" s="822"/>
      <c r="M21" s="823"/>
      <c r="N21" s="820"/>
      <c r="O21" s="69"/>
    </row>
    <row r="22" spans="1:15" ht="17.25" customHeight="1">
      <c r="A22" s="647">
        <v>3</v>
      </c>
      <c r="B22" s="1790"/>
      <c r="C22" s="1790"/>
      <c r="D22" s="1790"/>
      <c r="E22" s="820"/>
      <c r="F22" s="820"/>
      <c r="G22" s="820"/>
      <c r="H22" s="814"/>
      <c r="I22" s="814"/>
      <c r="J22" s="814"/>
      <c r="K22" s="821"/>
      <c r="L22" s="822"/>
      <c r="M22" s="823"/>
      <c r="N22" s="820"/>
      <c r="O22" s="69"/>
    </row>
    <row r="23" spans="1:15" ht="17.25" customHeight="1">
      <c r="A23" s="647">
        <v>4</v>
      </c>
      <c r="B23" s="1790"/>
      <c r="C23" s="1790"/>
      <c r="D23" s="1790"/>
      <c r="E23" s="820"/>
      <c r="F23" s="820"/>
      <c r="G23" s="820"/>
      <c r="H23" s="814"/>
      <c r="I23" s="814"/>
      <c r="J23" s="814"/>
      <c r="K23" s="821"/>
      <c r="L23" s="822"/>
      <c r="M23" s="823"/>
      <c r="N23" s="820"/>
      <c r="O23" s="69"/>
    </row>
    <row r="24" spans="1:15" ht="17.25" customHeight="1">
      <c r="A24" s="647">
        <v>5</v>
      </c>
      <c r="B24" s="1790"/>
      <c r="C24" s="1790"/>
      <c r="D24" s="1790"/>
      <c r="E24" s="820"/>
      <c r="F24" s="820"/>
      <c r="G24" s="820"/>
      <c r="H24" s="820"/>
      <c r="I24" s="820"/>
      <c r="J24" s="820"/>
      <c r="K24" s="820"/>
      <c r="L24" s="822"/>
      <c r="M24" s="823"/>
      <c r="N24" s="820"/>
      <c r="O24" s="69"/>
    </row>
    <row r="25" spans="1:15" ht="17.25" customHeight="1">
      <c r="A25" s="809"/>
      <c r="B25" s="810" t="s">
        <v>694</v>
      </c>
      <c r="C25" s="810"/>
      <c r="D25" s="810"/>
      <c r="E25" s="811"/>
      <c r="F25" s="820"/>
      <c r="G25" s="820"/>
      <c r="H25" s="813"/>
      <c r="I25" s="814"/>
      <c r="J25" s="813"/>
      <c r="K25" s="814"/>
      <c r="L25" s="820"/>
      <c r="M25" s="823"/>
      <c r="N25" s="813"/>
    </row>
    <row r="26" spans="1:15">
      <c r="A26" s="825" t="s">
        <v>345</v>
      </c>
      <c r="B26" s="825" t="s">
        <v>675</v>
      </c>
      <c r="C26" s="825"/>
      <c r="D26" s="825"/>
    </row>
    <row r="27" spans="1:15">
      <c r="B27" s="825" t="s">
        <v>402</v>
      </c>
      <c r="C27" s="826">
        <f>' ข้อมูลการใช้ไฟฟ้า '!I21</f>
        <v>4.3538776250020366</v>
      </c>
      <c r="D27" s="825" t="s">
        <v>1364</v>
      </c>
      <c r="E27" s="827"/>
      <c r="F27" s="825"/>
    </row>
    <row r="28" spans="1:15">
      <c r="B28" s="825" t="s">
        <v>403</v>
      </c>
      <c r="C28" s="828" t="s">
        <v>130</v>
      </c>
      <c r="D28" s="825" t="s">
        <v>1365</v>
      </c>
      <c r="E28" s="827"/>
      <c r="F28" s="825"/>
    </row>
  </sheetData>
  <mergeCells count="23">
    <mergeCell ref="A1:N1"/>
    <mergeCell ref="B23:D23"/>
    <mergeCell ref="B20:D20"/>
    <mergeCell ref="L3:L5"/>
    <mergeCell ref="M3:M5"/>
    <mergeCell ref="B22:D22"/>
    <mergeCell ref="B13:D13"/>
    <mergeCell ref="E3:K3"/>
    <mergeCell ref="A3:A5"/>
    <mergeCell ref="B3:D5"/>
    <mergeCell ref="B24:D24"/>
    <mergeCell ref="N3:N5"/>
    <mergeCell ref="B8:D8"/>
    <mergeCell ref="B21:D21"/>
    <mergeCell ref="B10:D10"/>
    <mergeCell ref="B11:D11"/>
    <mergeCell ref="E4:G4"/>
    <mergeCell ref="B9:D9"/>
    <mergeCell ref="B17:D17"/>
    <mergeCell ref="B14:D14"/>
    <mergeCell ref="B7:D7"/>
    <mergeCell ref="H4:K4"/>
    <mergeCell ref="B12:D12"/>
  </mergeCells>
  <phoneticPr fontId="5" type="noConversion"/>
  <pageMargins left="0.59055118110236227" right="0.59055118110236227" top="0.78740157480314965" bottom="0.59055118110236227" header="0.31496062992125984" footer="0.31496062992125984"/>
  <pageSetup paperSize="9" firstPageNumber="51" orientation="landscape" useFirstPageNumber="1" r:id="rId1"/>
  <headerFooter>
    <oddFooter>หน้าที่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G17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5.19921875" style="289" customWidth="1"/>
    <col min="2" max="2" width="33.8984375" style="289" customWidth="1"/>
    <col min="3" max="3" width="28.09765625" style="289" customWidth="1"/>
    <col min="4" max="5" width="13.09765625" style="289" customWidth="1"/>
    <col min="6" max="6" width="10" style="289" customWidth="1"/>
    <col min="7" max="7" width="19.69921875" style="289" customWidth="1"/>
    <col min="8" max="16384" width="9" style="289"/>
  </cols>
  <sheetData>
    <row r="1" spans="1:7" s="209" customFormat="1" ht="23.4">
      <c r="A1" s="1671" t="s">
        <v>1380</v>
      </c>
      <c r="B1" s="1671"/>
      <c r="C1" s="1671"/>
      <c r="D1" s="1671"/>
      <c r="E1" s="1671"/>
      <c r="F1" s="1671"/>
      <c r="G1" s="1671"/>
    </row>
    <row r="2" spans="1:7" ht="11.25" customHeight="1"/>
    <row r="3" spans="1:7">
      <c r="A3" s="1711" t="s">
        <v>695</v>
      </c>
      <c r="B3" s="1692" t="s">
        <v>394</v>
      </c>
      <c r="C3" s="1711" t="s">
        <v>404</v>
      </c>
      <c r="D3" s="1703" t="s">
        <v>405</v>
      </c>
      <c r="E3" s="1703"/>
      <c r="F3" s="1692" t="s">
        <v>761</v>
      </c>
      <c r="G3" s="1692" t="s">
        <v>564</v>
      </c>
    </row>
    <row r="4" spans="1:7">
      <c r="A4" s="1711"/>
      <c r="B4" s="1692"/>
      <c r="C4" s="1711"/>
      <c r="D4" s="575" t="s">
        <v>406</v>
      </c>
      <c r="E4" s="575" t="s">
        <v>425</v>
      </c>
      <c r="F4" s="1692"/>
      <c r="G4" s="1692"/>
    </row>
    <row r="5" spans="1:7">
      <c r="A5" s="1711"/>
      <c r="B5" s="1692"/>
      <c r="C5" s="1711"/>
      <c r="D5" s="580" t="s">
        <v>424</v>
      </c>
      <c r="E5" s="580" t="s">
        <v>424</v>
      </c>
      <c r="F5" s="1692"/>
      <c r="G5" s="1692"/>
    </row>
    <row r="6" spans="1:7" ht="39.6">
      <c r="A6" s="3">
        <v>1</v>
      </c>
      <c r="B6" s="25" t="str">
        <f>มาตรการและเป้าหมายปี_65!B7:D7</f>
        <v>บำรุงรักษาเครื่องปรับอากาศแบบแยกส่วน</v>
      </c>
      <c r="C6" s="829" t="str">
        <f>'มาตรการไฟฟ้า '!E11</f>
        <v>เพื่อให้เครื่องปรับอากาศทำงานอย่างมีประสิทธิภาพ และยืดอายุการใช้งาน</v>
      </c>
      <c r="D6" s="830" t="s">
        <v>1351</v>
      </c>
      <c r="E6" s="38" t="s">
        <v>1352</v>
      </c>
      <c r="F6" s="23">
        <f>'มาตรการไฟฟ้า '!K17</f>
        <v>564930</v>
      </c>
      <c r="G6" s="24" t="str">
        <f>'มาตรการไฟฟ้า '!E7</f>
        <v>นายสุรเดช  คิดการงาน</v>
      </c>
    </row>
    <row r="7" spans="1:7" ht="59.4">
      <c r="A7" s="3">
        <v>2</v>
      </c>
      <c r="B7" s="25" t="str">
        <f>มาตรการและเป้าหมายปี_65!B8:D8</f>
        <v>ลดชั่วโมงการใช้งานเครื่องปรับอากาศ</v>
      </c>
      <c r="C7" s="829" t="s">
        <v>1007</v>
      </c>
      <c r="D7" s="830" t="s">
        <v>1351</v>
      </c>
      <c r="E7" s="38" t="s">
        <v>1352</v>
      </c>
      <c r="F7" s="23" t="s">
        <v>130</v>
      </c>
      <c r="G7" s="24" t="str">
        <f>'มาตรการไฟฟ้า '!E69</f>
        <v>นายรัฐพล  ญาติมิตรหนุน</v>
      </c>
    </row>
    <row r="8" spans="1:7" ht="39.6" hidden="1">
      <c r="A8" s="3">
        <v>3</v>
      </c>
      <c r="B8" s="25" t="str">
        <f>มาตรการและเป้าหมายปี_65!B9:D9</f>
        <v>เปลี่ยนหลอด T8 (36W) เป็นหลอด LED (18W)</v>
      </c>
      <c r="C8" s="4" t="str">
        <f>'มาตรการไฟฟ้า '!E137</f>
        <v>เพื่อเพิ่มประสิทธิภาพการใช้พลังงานในระบบแสงสว่าง</v>
      </c>
      <c r="D8" s="38" t="s">
        <v>1008</v>
      </c>
      <c r="E8" s="38" t="s">
        <v>1009</v>
      </c>
      <c r="F8" s="23">
        <f>'มาตรการไฟฟ้า '!K144</f>
        <v>0</v>
      </c>
      <c r="G8" s="24">
        <f>'มาตรการไฟฟ้า '!E133</f>
        <v>0</v>
      </c>
    </row>
    <row r="9" spans="1:7" ht="39.6" hidden="1">
      <c r="A9" s="3">
        <v>4</v>
      </c>
      <c r="B9" s="25" t="str">
        <f>มาตรการและเป้าหมายปี_65!B10:D10</f>
        <v>เปลี่ยนหลอด T8 (18W) เป็นหลอด LED (9W)</v>
      </c>
      <c r="C9" s="4" t="str">
        <f>'มาตรการไฟฟ้า '!E199</f>
        <v>เพื่อเพิ่มประสิทธิภาพการใช้พลังงานในระบบแสงสว่าง</v>
      </c>
      <c r="D9" s="38" t="s">
        <v>1008</v>
      </c>
      <c r="E9" s="38" t="s">
        <v>1009</v>
      </c>
      <c r="F9" s="23">
        <f>'มาตรการไฟฟ้า '!K205</f>
        <v>0</v>
      </c>
      <c r="G9" s="24">
        <f>'มาตรการไฟฟ้า '!E195</f>
        <v>0</v>
      </c>
    </row>
    <row r="10" spans="1:7" ht="39.6" hidden="1">
      <c r="A10" s="3">
        <v>5</v>
      </c>
      <c r="B10" s="25" t="str">
        <f>'มาตรการไฟฟ้า '!E256</f>
        <v>เครื่องปรับอากาศประสิทธิภาพสูง Inverter</v>
      </c>
      <c r="C10" s="4" t="str">
        <f>'มาตรการไฟฟ้า '!E261</f>
        <v>เพื่อให้เครื่องปรับอากาศทำงานอย่างมีประสิทธิภาพ และยืดอายุการใช้งาน</v>
      </c>
      <c r="D10" s="38" t="s">
        <v>1008</v>
      </c>
      <c r="E10" s="38" t="s">
        <v>1009</v>
      </c>
      <c r="F10" s="23">
        <f>'มาตรการไฟฟ้า '!K268</f>
        <v>0</v>
      </c>
      <c r="G10" s="24">
        <f>'มาตรการไฟฟ้า '!E257</f>
        <v>0</v>
      </c>
    </row>
    <row r="11" spans="1:7">
      <c r="A11" s="3"/>
      <c r="B11" s="25"/>
      <c r="C11" s="4"/>
      <c r="D11" s="22"/>
      <c r="E11" s="22"/>
      <c r="F11" s="23"/>
      <c r="G11" s="24"/>
    </row>
    <row r="12" spans="1:7">
      <c r="A12" s="3"/>
      <c r="B12" s="25"/>
      <c r="C12" s="4"/>
      <c r="D12" s="22"/>
      <c r="E12" s="22"/>
      <c r="F12" s="23"/>
      <c r="G12" s="24"/>
    </row>
    <row r="13" spans="1:7">
      <c r="A13" s="59"/>
      <c r="B13" s="25"/>
      <c r="C13" s="5"/>
      <c r="D13" s="22"/>
      <c r="E13" s="22"/>
      <c r="F13" s="23"/>
      <c r="G13" s="24"/>
    </row>
    <row r="14" spans="1:7">
      <c r="A14" s="59"/>
      <c r="B14" s="25"/>
      <c r="C14" s="5"/>
      <c r="D14" s="22"/>
      <c r="E14" s="22"/>
      <c r="F14" s="23"/>
      <c r="G14" s="24"/>
    </row>
    <row r="15" spans="1:7">
      <c r="A15" s="59"/>
      <c r="B15" s="25"/>
      <c r="C15" s="5"/>
      <c r="D15" s="22"/>
      <c r="E15" s="22"/>
      <c r="F15" s="23"/>
      <c r="G15" s="24"/>
    </row>
    <row r="16" spans="1:7">
      <c r="A16" s="831"/>
      <c r="B16" s="832"/>
      <c r="C16" s="833"/>
      <c r="D16" s="831"/>
      <c r="E16" s="831"/>
      <c r="F16" s="834"/>
      <c r="G16" s="835"/>
    </row>
    <row r="17" spans="1:2">
      <c r="A17" s="836" t="s">
        <v>50</v>
      </c>
      <c r="B17" s="287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2" orientation="landscape" useFirstPageNumber="1" r:id="rId1"/>
  <headerFooter>
    <oddFooter>หน้าที่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0" tint="-0.14999847407452621"/>
  </sheetPr>
  <dimension ref="A1:G15"/>
  <sheetViews>
    <sheetView showGridLines="0" view="pageBreakPreview" zoomScaleNormal="100" zoomScaleSheetLayoutView="100" zoomScalePageLayoutView="90" workbookViewId="0">
      <selection activeCell="M12" sqref="M12"/>
    </sheetView>
  </sheetViews>
  <sheetFormatPr defaultColWidth="9" defaultRowHeight="19.8"/>
  <cols>
    <col min="1" max="1" width="5.19921875" style="289" customWidth="1"/>
    <col min="2" max="2" width="33.8984375" style="289" customWidth="1"/>
    <col min="3" max="3" width="28.09765625" style="289" customWidth="1"/>
    <col min="4" max="5" width="13.09765625" style="289" customWidth="1"/>
    <col min="6" max="6" width="10" style="289" customWidth="1"/>
    <col min="7" max="7" width="19.69921875" style="289" customWidth="1"/>
    <col min="8" max="16384" width="9" style="289"/>
  </cols>
  <sheetData>
    <row r="1" spans="1:7" s="209" customFormat="1" ht="23.4">
      <c r="A1" s="1671" t="s">
        <v>1381</v>
      </c>
      <c r="B1" s="1671"/>
      <c r="C1" s="1671"/>
      <c r="D1" s="1671"/>
      <c r="E1" s="1671"/>
      <c r="F1" s="1671"/>
      <c r="G1" s="1671"/>
    </row>
    <row r="2" spans="1:7" ht="11.25" customHeight="1"/>
    <row r="3" spans="1:7">
      <c r="A3" s="1711" t="s">
        <v>695</v>
      </c>
      <c r="B3" s="1692" t="s">
        <v>394</v>
      </c>
      <c r="C3" s="1711" t="s">
        <v>404</v>
      </c>
      <c r="D3" s="1703" t="s">
        <v>405</v>
      </c>
      <c r="E3" s="1703"/>
      <c r="F3" s="1692" t="s">
        <v>761</v>
      </c>
      <c r="G3" s="1692" t="s">
        <v>564</v>
      </c>
    </row>
    <row r="4" spans="1:7">
      <c r="A4" s="1711"/>
      <c r="B4" s="1692"/>
      <c r="C4" s="1711"/>
      <c r="D4" s="575" t="s">
        <v>406</v>
      </c>
      <c r="E4" s="575" t="s">
        <v>425</v>
      </c>
      <c r="F4" s="1692"/>
      <c r="G4" s="1692"/>
    </row>
    <row r="5" spans="1:7">
      <c r="A5" s="1711"/>
      <c r="B5" s="1692"/>
      <c r="C5" s="1711"/>
      <c r="D5" s="580" t="s">
        <v>424</v>
      </c>
      <c r="E5" s="580" t="s">
        <v>424</v>
      </c>
      <c r="F5" s="1692"/>
      <c r="G5" s="1692"/>
    </row>
    <row r="6" spans="1:7">
      <c r="A6" s="837"/>
      <c r="B6" s="838"/>
      <c r="C6" s="838"/>
      <c r="D6" s="839"/>
      <c r="E6" s="839"/>
      <c r="F6" s="840"/>
      <c r="G6" s="841"/>
    </row>
    <row r="7" spans="1:7">
      <c r="A7" s="837"/>
      <c r="B7" s="842"/>
      <c r="C7" s="842"/>
      <c r="D7" s="843"/>
      <c r="E7" s="839"/>
      <c r="F7" s="840"/>
      <c r="G7" s="841"/>
    </row>
    <row r="8" spans="1:7">
      <c r="A8" s="831"/>
      <c r="B8" s="832"/>
      <c r="C8" s="833"/>
      <c r="D8" s="831"/>
      <c r="E8" s="831"/>
      <c r="F8" s="834"/>
      <c r="G8" s="835"/>
    </row>
    <row r="9" spans="1:7">
      <c r="A9" s="831"/>
      <c r="B9" s="832"/>
      <c r="C9" s="833"/>
      <c r="D9" s="831"/>
      <c r="E9" s="831"/>
      <c r="F9" s="834"/>
      <c r="G9" s="835"/>
    </row>
    <row r="10" spans="1:7">
      <c r="A10" s="831"/>
      <c r="B10" s="832"/>
      <c r="C10" s="833"/>
      <c r="D10" s="831"/>
      <c r="E10" s="831"/>
      <c r="F10" s="834"/>
      <c r="G10" s="835"/>
    </row>
    <row r="11" spans="1:7">
      <c r="A11" s="831"/>
      <c r="B11" s="832"/>
      <c r="C11" s="833"/>
      <c r="D11" s="831"/>
      <c r="E11" s="831"/>
      <c r="F11" s="834"/>
      <c r="G11" s="835"/>
    </row>
    <row r="12" spans="1:7">
      <c r="A12" s="831"/>
      <c r="B12" s="832"/>
      <c r="C12" s="833"/>
      <c r="D12" s="831"/>
      <c r="E12" s="831"/>
      <c r="F12" s="834"/>
      <c r="G12" s="835"/>
    </row>
    <row r="13" spans="1:7">
      <c r="A13" s="831"/>
      <c r="B13" s="832"/>
      <c r="C13" s="833"/>
      <c r="D13" s="831"/>
      <c r="E13" s="831"/>
      <c r="F13" s="834"/>
      <c r="G13" s="835"/>
    </row>
    <row r="14" spans="1:7">
      <c r="A14" s="831"/>
      <c r="B14" s="832"/>
      <c r="C14" s="833"/>
      <c r="D14" s="831"/>
      <c r="E14" s="831"/>
      <c r="F14" s="834"/>
      <c r="G14" s="835"/>
    </row>
    <row r="15" spans="1:7">
      <c r="A15" s="844" t="s">
        <v>50</v>
      </c>
      <c r="B15" s="287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3" orientation="landscape" useFirstPageNumber="1" r:id="rId1"/>
  <headerFooter>
    <oddFooter>หน้าที่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 tint="-0.14999847407452621"/>
  </sheetPr>
  <dimension ref="A1:Q3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3.19921875" style="917" customWidth="1"/>
    <col min="2" max="2" width="8.19921875" style="917" customWidth="1"/>
    <col min="3" max="3" width="4.3984375" style="917" customWidth="1"/>
    <col min="4" max="4" width="2.8984375" style="917" customWidth="1"/>
    <col min="5" max="5" width="2.3984375" style="917" customWidth="1"/>
    <col min="6" max="6" width="6" style="917" customWidth="1"/>
    <col min="7" max="7" width="9" style="917"/>
    <col min="8" max="8" width="3.59765625" style="917" customWidth="1"/>
    <col min="9" max="9" width="2.69921875" style="917" customWidth="1"/>
    <col min="10" max="10" width="6" style="917" customWidth="1"/>
    <col min="11" max="11" width="13" style="917" customWidth="1"/>
    <col min="12" max="13" width="13.3984375" style="917" customWidth="1"/>
    <col min="14" max="14" width="9" style="917"/>
    <col min="15" max="15" width="10.69921875" style="917" customWidth="1"/>
    <col min="16" max="16" width="13.5" style="917" customWidth="1"/>
    <col min="17" max="17" width="10.59765625" style="917" customWidth="1"/>
    <col min="18" max="16384" width="9" style="917"/>
  </cols>
  <sheetData>
    <row r="1" spans="1:17" ht="23.4">
      <c r="A1" s="1806" t="s">
        <v>565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806"/>
    </row>
    <row r="2" spans="1:17" ht="23.4">
      <c r="A2" s="1806" t="s">
        <v>598</v>
      </c>
      <c r="B2" s="1806"/>
      <c r="C2" s="1806"/>
      <c r="D2" s="1806"/>
      <c r="E2" s="1806"/>
      <c r="F2" s="1806"/>
      <c r="G2" s="1806"/>
      <c r="H2" s="1806"/>
      <c r="I2" s="1806"/>
      <c r="J2" s="1806"/>
      <c r="K2" s="1806"/>
      <c r="L2" s="1806"/>
      <c r="M2" s="1806"/>
    </row>
    <row r="3" spans="1:17" ht="11.25" customHeight="1">
      <c r="K3" s="918"/>
      <c r="L3" s="918"/>
    </row>
    <row r="4" spans="1:17">
      <c r="A4" s="917" t="s">
        <v>567</v>
      </c>
      <c r="B4" s="917" t="s">
        <v>568</v>
      </c>
      <c r="D4" s="919"/>
      <c r="E4" s="919"/>
      <c r="F4" s="919"/>
      <c r="K4" s="920"/>
      <c r="L4" s="921"/>
    </row>
    <row r="5" spans="1:17">
      <c r="A5" s="917" t="s">
        <v>569</v>
      </c>
      <c r="B5" s="917" t="s">
        <v>570</v>
      </c>
      <c r="C5" s="919"/>
      <c r="D5" s="919"/>
      <c r="E5" s="919"/>
      <c r="F5" s="922"/>
      <c r="G5" s="919"/>
      <c r="H5" s="919"/>
      <c r="I5" s="919"/>
      <c r="J5" s="919"/>
      <c r="K5" s="923"/>
      <c r="L5" s="923"/>
      <c r="M5" s="919"/>
    </row>
    <row r="6" spans="1:17">
      <c r="A6" s="917" t="s">
        <v>571</v>
      </c>
      <c r="B6" s="917" t="s">
        <v>572</v>
      </c>
      <c r="E6" s="922"/>
      <c r="F6" s="922"/>
      <c r="G6" s="922"/>
      <c r="H6" s="922"/>
      <c r="J6" s="917" t="s">
        <v>573</v>
      </c>
      <c r="K6" s="922"/>
      <c r="L6" s="922"/>
      <c r="M6" s="919"/>
    </row>
    <row r="7" spans="1:17">
      <c r="A7" s="917" t="s">
        <v>574</v>
      </c>
      <c r="B7" s="917" t="s">
        <v>575</v>
      </c>
      <c r="D7" s="919"/>
      <c r="E7" s="919"/>
      <c r="F7" s="919"/>
      <c r="G7" s="919"/>
      <c r="H7" s="919"/>
      <c r="I7" s="919"/>
      <c r="J7" s="919"/>
      <c r="K7" s="919"/>
      <c r="L7" s="919"/>
      <c r="M7" s="919"/>
    </row>
    <row r="8" spans="1:17">
      <c r="A8" s="917" t="s">
        <v>576</v>
      </c>
      <c r="B8" s="917" t="s">
        <v>712</v>
      </c>
      <c r="F8" s="922"/>
      <c r="G8" s="922"/>
      <c r="H8" s="924"/>
      <c r="I8" s="924"/>
      <c r="J8" s="924"/>
      <c r="K8" s="924"/>
      <c r="L8" s="924"/>
    </row>
    <row r="9" spans="1:17">
      <c r="A9" s="917" t="s">
        <v>577</v>
      </c>
      <c r="B9" s="917" t="s">
        <v>578</v>
      </c>
      <c r="D9" s="919"/>
      <c r="E9" s="919"/>
      <c r="F9" s="919"/>
      <c r="G9" s="919"/>
      <c r="H9" s="919"/>
      <c r="I9" s="919"/>
      <c r="J9" s="919"/>
      <c r="K9" s="919"/>
      <c r="L9" s="919"/>
      <c r="M9" s="919"/>
    </row>
    <row r="10" spans="1:17">
      <c r="A10" s="917" t="s">
        <v>579</v>
      </c>
      <c r="B10" s="917" t="s">
        <v>580</v>
      </c>
      <c r="D10" s="922"/>
      <c r="E10" s="922"/>
      <c r="F10" s="922"/>
      <c r="G10" s="922"/>
      <c r="H10" s="922"/>
      <c r="I10" s="922"/>
      <c r="J10" s="922"/>
      <c r="K10" s="922"/>
      <c r="L10" s="922"/>
      <c r="M10" s="919"/>
      <c r="P10" s="925"/>
    </row>
    <row r="11" spans="1:17">
      <c r="B11" s="919"/>
      <c r="C11" s="919"/>
      <c r="D11" s="919"/>
      <c r="E11" s="919"/>
      <c r="F11" s="919"/>
      <c r="G11" s="919"/>
      <c r="H11" s="919"/>
      <c r="I11" s="919"/>
      <c r="J11" s="919"/>
      <c r="K11" s="919"/>
      <c r="L11" s="919"/>
      <c r="M11" s="919"/>
      <c r="P11" s="925"/>
    </row>
    <row r="12" spans="1:17">
      <c r="B12" s="919"/>
      <c r="C12" s="919"/>
      <c r="D12" s="919"/>
      <c r="E12" s="919"/>
      <c r="F12" s="919"/>
      <c r="G12" s="919"/>
      <c r="H12" s="919"/>
      <c r="I12" s="919"/>
      <c r="J12" s="919"/>
      <c r="K12" s="919"/>
      <c r="L12" s="919"/>
      <c r="M12" s="919"/>
      <c r="P12" s="925"/>
    </row>
    <row r="13" spans="1:17" ht="10.5" customHeight="1"/>
    <row r="14" spans="1:17">
      <c r="K14" s="926" t="s">
        <v>713</v>
      </c>
      <c r="L14" s="926" t="s">
        <v>393</v>
      </c>
      <c r="M14" s="926" t="s">
        <v>397</v>
      </c>
      <c r="O14" s="927"/>
      <c r="P14" s="927"/>
      <c r="Q14" s="927"/>
    </row>
    <row r="15" spans="1:17">
      <c r="A15" s="917" t="s">
        <v>582</v>
      </c>
      <c r="B15" s="917" t="s">
        <v>587</v>
      </c>
      <c r="K15" s="928"/>
      <c r="L15" s="928"/>
      <c r="M15" s="928"/>
    </row>
    <row r="16" spans="1:17">
      <c r="A16" s="917" t="s">
        <v>584</v>
      </c>
      <c r="B16" s="917" t="s">
        <v>586</v>
      </c>
      <c r="K16" s="928"/>
      <c r="L16" s="928"/>
      <c r="M16" s="928"/>
    </row>
    <row r="17" spans="1:17">
      <c r="A17" s="917" t="s">
        <v>585</v>
      </c>
      <c r="B17" s="917" t="s">
        <v>1071</v>
      </c>
      <c r="K17" s="928"/>
      <c r="L17" s="928"/>
      <c r="M17" s="928"/>
    </row>
    <row r="18" spans="1:17">
      <c r="A18" s="917" t="s">
        <v>588</v>
      </c>
      <c r="B18" s="917" t="s">
        <v>589</v>
      </c>
      <c r="L18" s="928"/>
      <c r="M18" s="929" t="s">
        <v>360</v>
      </c>
      <c r="O18" s="930"/>
      <c r="P18" s="930"/>
      <c r="Q18" s="930"/>
    </row>
    <row r="19" spans="1:17">
      <c r="A19" s="917" t="s">
        <v>590</v>
      </c>
      <c r="B19" s="917" t="s">
        <v>591</v>
      </c>
      <c r="L19" s="931"/>
      <c r="M19" s="929" t="s">
        <v>581</v>
      </c>
    </row>
    <row r="20" spans="1:17">
      <c r="A20" s="917" t="s">
        <v>592</v>
      </c>
      <c r="B20" s="917" t="s">
        <v>593</v>
      </c>
      <c r="O20" s="932"/>
      <c r="P20" s="932"/>
      <c r="Q20" s="932"/>
    </row>
    <row r="21" spans="1:17">
      <c r="B21" s="919"/>
      <c r="C21" s="919"/>
      <c r="D21" s="919"/>
      <c r="E21" s="919"/>
      <c r="F21" s="919"/>
      <c r="G21" s="919"/>
      <c r="H21" s="919"/>
      <c r="I21" s="919"/>
      <c r="J21" s="919"/>
      <c r="K21" s="919"/>
      <c r="L21" s="919"/>
      <c r="M21" s="919"/>
    </row>
    <row r="22" spans="1:17">
      <c r="B22" s="919"/>
      <c r="C22" s="919"/>
      <c r="D22" s="919"/>
      <c r="E22" s="919"/>
      <c r="F22" s="919"/>
      <c r="G22" s="919"/>
      <c r="H22" s="919"/>
      <c r="I22" s="919"/>
      <c r="J22" s="919"/>
      <c r="K22" s="919"/>
      <c r="L22" s="919"/>
      <c r="M22" s="919"/>
      <c r="O22" s="927"/>
      <c r="P22" s="927"/>
      <c r="Q22" s="927"/>
    </row>
    <row r="23" spans="1:17">
      <c r="B23" s="919"/>
      <c r="C23" s="919"/>
      <c r="D23" s="919"/>
      <c r="E23" s="919"/>
      <c r="F23" s="919"/>
      <c r="G23" s="919"/>
      <c r="H23" s="919"/>
      <c r="I23" s="919"/>
      <c r="J23" s="919"/>
      <c r="K23" s="919"/>
      <c r="L23" s="919"/>
      <c r="M23" s="919"/>
      <c r="O23" s="927"/>
      <c r="P23" s="927"/>
      <c r="Q23" s="927"/>
    </row>
    <row r="24" spans="1:17">
      <c r="B24" s="919"/>
      <c r="C24" s="919"/>
      <c r="D24" s="919"/>
      <c r="E24" s="919"/>
      <c r="F24" s="919"/>
      <c r="G24" s="919"/>
      <c r="H24" s="919"/>
      <c r="I24" s="919"/>
      <c r="J24" s="919"/>
      <c r="K24" s="919"/>
      <c r="L24" s="919"/>
      <c r="M24" s="919"/>
    </row>
    <row r="25" spans="1:17" ht="12" customHeight="1"/>
    <row r="26" spans="1:17">
      <c r="A26" s="917" t="s">
        <v>594</v>
      </c>
      <c r="B26" s="917" t="s">
        <v>595</v>
      </c>
      <c r="Q26" s="927"/>
    </row>
    <row r="27" spans="1:17">
      <c r="B27" s="919"/>
      <c r="C27" s="919"/>
      <c r="D27" s="919"/>
      <c r="E27" s="919"/>
      <c r="F27" s="919"/>
      <c r="G27" s="919"/>
      <c r="H27" s="919"/>
      <c r="I27" s="919"/>
      <c r="J27" s="919"/>
      <c r="K27" s="919"/>
      <c r="L27" s="919"/>
      <c r="M27" s="919"/>
    </row>
    <row r="28" spans="1:17">
      <c r="B28" s="919"/>
      <c r="C28" s="919"/>
      <c r="D28" s="919"/>
      <c r="E28" s="919"/>
      <c r="F28" s="919"/>
      <c r="G28" s="919"/>
      <c r="H28" s="919"/>
      <c r="I28" s="919"/>
      <c r="J28" s="919"/>
      <c r="K28" s="919"/>
      <c r="L28" s="919"/>
      <c r="M28" s="919"/>
    </row>
    <row r="29" spans="1:17" ht="21" customHeight="1">
      <c r="B29" s="919"/>
      <c r="C29" s="919"/>
      <c r="D29" s="919"/>
      <c r="E29" s="919"/>
      <c r="F29" s="919"/>
      <c r="G29" s="919"/>
      <c r="H29" s="919"/>
      <c r="I29" s="919"/>
      <c r="J29" s="919"/>
      <c r="K29" s="919"/>
      <c r="L29" s="919"/>
      <c r="M29" s="919"/>
    </row>
    <row r="30" spans="1:17">
      <c r="B30" s="919"/>
      <c r="C30" s="919"/>
      <c r="D30" s="919"/>
      <c r="E30" s="919"/>
      <c r="F30" s="919"/>
      <c r="G30" s="919"/>
      <c r="H30" s="919"/>
      <c r="I30" s="919"/>
      <c r="J30" s="919"/>
      <c r="K30" s="919"/>
      <c r="L30" s="919"/>
      <c r="M30" s="919"/>
    </row>
    <row r="31" spans="1:17">
      <c r="A31" s="917" t="s">
        <v>596</v>
      </c>
      <c r="B31" s="917" t="s">
        <v>597</v>
      </c>
      <c r="C31" s="933"/>
      <c r="D31" s="933"/>
      <c r="E31" s="933"/>
      <c r="F31" s="933"/>
      <c r="G31" s="933"/>
      <c r="H31" s="933"/>
      <c r="I31" s="933"/>
      <c r="J31" s="933"/>
      <c r="K31" s="933"/>
      <c r="L31" s="933"/>
      <c r="M31" s="933"/>
    </row>
    <row r="32" spans="1:17">
      <c r="B32" s="919"/>
      <c r="C32" s="919"/>
      <c r="D32" s="919"/>
      <c r="E32" s="919"/>
      <c r="F32" s="919"/>
      <c r="G32" s="919"/>
      <c r="H32" s="919"/>
      <c r="I32" s="919"/>
      <c r="J32" s="919"/>
      <c r="K32" s="919"/>
      <c r="L32" s="919"/>
      <c r="M32" s="919"/>
    </row>
    <row r="33" spans="2:13">
      <c r="B33" s="919"/>
      <c r="C33" s="919"/>
      <c r="D33" s="919"/>
      <c r="E33" s="919"/>
      <c r="F33" s="919"/>
      <c r="G33" s="919"/>
      <c r="H33" s="919"/>
      <c r="I33" s="919"/>
      <c r="J33" s="919"/>
      <c r="K33" s="919"/>
      <c r="L33" s="919"/>
      <c r="M33" s="919"/>
    </row>
    <row r="34" spans="2:13">
      <c r="B34" s="919"/>
      <c r="C34" s="919"/>
      <c r="D34" s="919"/>
      <c r="E34" s="919"/>
      <c r="F34" s="919"/>
      <c r="G34" s="919"/>
      <c r="H34" s="919"/>
      <c r="I34" s="919"/>
      <c r="J34" s="919"/>
      <c r="K34" s="919"/>
      <c r="L34" s="919"/>
      <c r="M34" s="919"/>
    </row>
    <row r="35" spans="2:13">
      <c r="B35" s="919"/>
      <c r="C35" s="919"/>
      <c r="D35" s="919"/>
      <c r="E35" s="919"/>
      <c r="F35" s="919"/>
      <c r="G35" s="919"/>
      <c r="H35" s="919"/>
      <c r="I35" s="919"/>
      <c r="J35" s="919"/>
      <c r="K35" s="919"/>
      <c r="L35" s="919"/>
      <c r="M35" s="919"/>
    </row>
  </sheetData>
  <mergeCells count="2">
    <mergeCell ref="A1:M1"/>
    <mergeCell ref="A2:M2"/>
  </mergeCells>
  <phoneticPr fontId="5" type="noConversion"/>
  <pageMargins left="0.70866141732283472" right="0.31496062992125984" top="0.74803149606299213" bottom="0.74803149606299213" header="0.31496062992125984" footer="0.31496062992125984"/>
  <pageSetup paperSize="9" scale="98" firstPageNumber="54" orientation="portrait" useFirstPageNumber="1" r:id="rId1"/>
  <headerFooter>
    <oddFooter>หน้าที่ 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437"/>
  <sheetViews>
    <sheetView showGridLines="0" showWhiteSpace="0" view="pageBreakPreview" topLeftCell="A13" zoomScaleNormal="100" zoomScaleSheetLayoutView="100" workbookViewId="0">
      <selection activeCell="M12" sqref="M12"/>
    </sheetView>
  </sheetViews>
  <sheetFormatPr defaultColWidth="9" defaultRowHeight="23.4"/>
  <cols>
    <col min="1" max="1" width="3" style="846" customWidth="1"/>
    <col min="2" max="2" width="8.3984375" style="846" customWidth="1"/>
    <col min="3" max="3" width="11" style="846" customWidth="1"/>
    <col min="4" max="4" width="3.09765625" style="846" customWidth="1"/>
    <col min="5" max="5" width="6.19921875" style="846" customWidth="1"/>
    <col min="6" max="9" width="4.69921875" style="846" customWidth="1"/>
    <col min="10" max="10" width="8.3984375" style="846" customWidth="1"/>
    <col min="11" max="11" width="12.19921875" style="846" customWidth="1"/>
    <col min="12" max="12" width="13.3984375" style="846" bestFit="1" customWidth="1"/>
    <col min="13" max="13" width="9" style="846"/>
    <col min="14" max="14" width="11.09765625" style="846" bestFit="1" customWidth="1"/>
    <col min="15" max="15" width="9" style="846"/>
    <col min="16" max="16" width="12.5" style="846" bestFit="1" customWidth="1"/>
    <col min="17" max="16384" width="9" style="846"/>
  </cols>
  <sheetData>
    <row r="1" spans="1:12" s="845" customFormat="1" ht="22.5" customHeight="1"/>
    <row r="2" spans="1:12">
      <c r="A2" s="1822" t="s">
        <v>565</v>
      </c>
      <c r="B2" s="1822"/>
      <c r="C2" s="1822"/>
      <c r="D2" s="1822"/>
      <c r="E2" s="1822"/>
      <c r="F2" s="1822"/>
      <c r="G2" s="1822"/>
      <c r="H2" s="1822"/>
      <c r="I2" s="1822"/>
      <c r="J2" s="1822"/>
      <c r="K2" s="1822"/>
      <c r="L2" s="1822"/>
    </row>
    <row r="3" spans="1:12">
      <c r="A3" s="1822" t="s">
        <v>566</v>
      </c>
      <c r="B3" s="1822"/>
      <c r="C3" s="1822"/>
      <c r="D3" s="1822"/>
      <c r="E3" s="1822"/>
      <c r="F3" s="1822"/>
      <c r="G3" s="1822"/>
      <c r="H3" s="1822"/>
      <c r="I3" s="1822"/>
      <c r="J3" s="1822"/>
      <c r="K3" s="1822"/>
      <c r="L3" s="1822"/>
    </row>
    <row r="5" spans="1:12">
      <c r="A5" s="846" t="s">
        <v>567</v>
      </c>
      <c r="B5" s="846" t="s">
        <v>127</v>
      </c>
      <c r="D5" s="846" t="s">
        <v>128</v>
      </c>
      <c r="E5" s="847">
        <v>1</v>
      </c>
      <c r="F5" s="848"/>
      <c r="G5" s="848"/>
      <c r="H5" s="849"/>
      <c r="I5" s="849"/>
      <c r="J5" s="849"/>
      <c r="K5" s="849"/>
      <c r="L5" s="849"/>
    </row>
    <row r="6" spans="1:12">
      <c r="A6" s="846" t="s">
        <v>569</v>
      </c>
      <c r="B6" s="846" t="s">
        <v>129</v>
      </c>
      <c r="D6" s="846" t="s">
        <v>128</v>
      </c>
      <c r="E6" s="850" t="s">
        <v>214</v>
      </c>
      <c r="F6" s="851"/>
      <c r="G6" s="851"/>
      <c r="H6" s="851"/>
      <c r="I6" s="851"/>
      <c r="J6" s="849"/>
      <c r="K6" s="849"/>
      <c r="L6" s="849"/>
    </row>
    <row r="7" spans="1:12">
      <c r="A7" s="846" t="s">
        <v>571</v>
      </c>
      <c r="B7" s="846" t="s">
        <v>174</v>
      </c>
      <c r="D7" s="846" t="s">
        <v>128</v>
      </c>
      <c r="E7" s="851" t="str">
        <f>ข้อมูลเบื้องต้น!D39</f>
        <v>นายสุรเดช  คิดการงาน</v>
      </c>
      <c r="F7" s="851"/>
      <c r="G7" s="851"/>
      <c r="H7" s="851"/>
      <c r="I7" s="851"/>
      <c r="J7" s="852" t="s">
        <v>573</v>
      </c>
      <c r="K7" s="851" t="str">
        <f>ข้อมูลเบื้องต้น!N39</f>
        <v>ผอส.04244</v>
      </c>
      <c r="L7" s="851"/>
    </row>
    <row r="8" spans="1:12">
      <c r="A8" s="846" t="s">
        <v>574</v>
      </c>
      <c r="B8" s="846" t="s">
        <v>175</v>
      </c>
      <c r="D8" s="846" t="s">
        <v>128</v>
      </c>
      <c r="E8" s="851" t="s">
        <v>215</v>
      </c>
      <c r="F8" s="851"/>
      <c r="G8" s="851"/>
      <c r="H8" s="851"/>
      <c r="I8" s="851"/>
      <c r="J8" s="851"/>
      <c r="K8" s="851"/>
      <c r="L8" s="851"/>
    </row>
    <row r="9" spans="1:12">
      <c r="A9" s="846" t="s">
        <v>576</v>
      </c>
      <c r="B9" s="846" t="s">
        <v>131</v>
      </c>
      <c r="D9" s="846" t="s">
        <v>128</v>
      </c>
      <c r="E9" s="889">
        <f>L38</f>
        <v>1108</v>
      </c>
      <c r="F9" s="849" t="s">
        <v>132</v>
      </c>
      <c r="I9" s="849"/>
      <c r="J9" s="849"/>
      <c r="K9" s="849"/>
      <c r="L9" s="849"/>
    </row>
    <row r="10" spans="1:12">
      <c r="A10" s="846" t="s">
        <v>577</v>
      </c>
      <c r="B10" s="846" t="s">
        <v>172</v>
      </c>
      <c r="D10" s="846" t="s">
        <v>128</v>
      </c>
      <c r="E10" s="849" t="s">
        <v>407</v>
      </c>
      <c r="F10" s="849"/>
      <c r="G10" s="849"/>
      <c r="H10" s="849"/>
      <c r="I10" s="849"/>
      <c r="J10" s="849"/>
      <c r="K10" s="849"/>
      <c r="L10" s="849"/>
    </row>
    <row r="11" spans="1:12">
      <c r="A11" s="846" t="s">
        <v>579</v>
      </c>
      <c r="B11" s="846" t="s">
        <v>173</v>
      </c>
      <c r="D11" s="846" t="s">
        <v>128</v>
      </c>
      <c r="E11" s="849" t="s">
        <v>216</v>
      </c>
      <c r="F11" s="849"/>
      <c r="G11" s="849"/>
      <c r="H11" s="849"/>
      <c r="I11" s="849"/>
      <c r="J11" s="849"/>
      <c r="K11" s="849"/>
      <c r="L11" s="849"/>
    </row>
    <row r="13" spans="1:12">
      <c r="J13" s="853" t="s">
        <v>396</v>
      </c>
      <c r="K13" s="853" t="s">
        <v>382</v>
      </c>
      <c r="L13" s="853" t="s">
        <v>397</v>
      </c>
    </row>
    <row r="14" spans="1:12">
      <c r="A14" s="846" t="s">
        <v>582</v>
      </c>
      <c r="B14" s="846" t="s">
        <v>587</v>
      </c>
      <c r="J14" s="854">
        <f>L38*L39</f>
        <v>2648.1200000000003</v>
      </c>
      <c r="K14" s="855">
        <f>L47</f>
        <v>2317105.0000000005</v>
      </c>
      <c r="L14" s="855">
        <f>L47*L44</f>
        <v>10088391.614280347</v>
      </c>
    </row>
    <row r="15" spans="1:12">
      <c r="A15" s="846" t="s">
        <v>584</v>
      </c>
      <c r="B15" s="846" t="s">
        <v>586</v>
      </c>
      <c r="J15" s="854">
        <f>J14-(J14*0.05)</f>
        <v>2515.7140000000004</v>
      </c>
      <c r="K15" s="855">
        <f>L47-L48</f>
        <v>2201249.7500000005</v>
      </c>
      <c r="L15" s="855">
        <f>(L47-L48)*L44</f>
        <v>9583972.0335663296</v>
      </c>
    </row>
    <row r="16" spans="1:12">
      <c r="A16" s="846" t="s">
        <v>585</v>
      </c>
      <c r="B16" s="846" t="s">
        <v>1071</v>
      </c>
      <c r="J16" s="854">
        <f>J14-J15</f>
        <v>132.40599999999995</v>
      </c>
      <c r="K16" s="855">
        <f>+K14-K15</f>
        <v>115855.25</v>
      </c>
      <c r="L16" s="855">
        <f>+L14-L15</f>
        <v>504419.58071401715</v>
      </c>
    </row>
    <row r="17" spans="1:12">
      <c r="A17" s="846" t="s">
        <v>588</v>
      </c>
      <c r="B17" s="846" t="s">
        <v>589</v>
      </c>
      <c r="J17" s="856"/>
      <c r="K17" s="854">
        <f>52000+6900+19950+22000+126000+56680+88000+10000+71400+112000</f>
        <v>564930</v>
      </c>
      <c r="L17" s="853" t="s">
        <v>360</v>
      </c>
    </row>
    <row r="18" spans="1:12">
      <c r="A18" s="846" t="s">
        <v>590</v>
      </c>
      <c r="B18" s="846" t="s">
        <v>591</v>
      </c>
      <c r="J18" s="856"/>
      <c r="K18" s="854">
        <f>+K17/L16</f>
        <v>1.119960488449574</v>
      </c>
      <c r="L18" s="853" t="s">
        <v>581</v>
      </c>
    </row>
    <row r="19" spans="1:12">
      <c r="A19" s="846" t="s">
        <v>592</v>
      </c>
      <c r="B19" s="846" t="s">
        <v>593</v>
      </c>
    </row>
    <row r="20" spans="1:12">
      <c r="B20" s="849" t="s">
        <v>1002</v>
      </c>
      <c r="C20" s="849"/>
      <c r="D20" s="849"/>
      <c r="E20" s="849"/>
      <c r="F20" s="849"/>
      <c r="G20" s="849"/>
      <c r="H20" s="849"/>
      <c r="I20" s="849"/>
      <c r="J20" s="849"/>
      <c r="K20" s="849"/>
      <c r="L20" s="849"/>
    </row>
    <row r="21" spans="1:12">
      <c r="B21" s="849" t="s">
        <v>218</v>
      </c>
      <c r="C21" s="849"/>
      <c r="D21" s="849"/>
      <c r="E21" s="849"/>
      <c r="F21" s="849"/>
      <c r="G21" s="849"/>
      <c r="H21" s="849"/>
      <c r="I21" s="849"/>
      <c r="J21" s="849"/>
      <c r="K21" s="849"/>
      <c r="L21" s="849"/>
    </row>
    <row r="22" spans="1:12">
      <c r="B22" s="849"/>
      <c r="C22" s="849"/>
      <c r="D22" s="849"/>
      <c r="E22" s="849"/>
      <c r="F22" s="849"/>
      <c r="G22" s="849"/>
      <c r="H22" s="849"/>
      <c r="I22" s="849"/>
      <c r="J22" s="849"/>
      <c r="K22" s="849"/>
      <c r="L22" s="849"/>
    </row>
    <row r="23" spans="1:12">
      <c r="B23" s="849"/>
      <c r="C23" s="849"/>
      <c r="D23" s="849"/>
      <c r="E23" s="849"/>
      <c r="F23" s="849"/>
      <c r="G23" s="849"/>
      <c r="H23" s="849"/>
      <c r="I23" s="849"/>
      <c r="J23" s="849"/>
      <c r="K23" s="849"/>
      <c r="L23" s="849"/>
    </row>
    <row r="24" spans="1:12">
      <c r="B24" s="849"/>
      <c r="C24" s="849"/>
      <c r="D24" s="849"/>
      <c r="E24" s="849"/>
      <c r="F24" s="849"/>
      <c r="G24" s="849"/>
      <c r="H24" s="849"/>
      <c r="I24" s="849"/>
      <c r="J24" s="849"/>
      <c r="K24" s="849"/>
      <c r="L24" s="849"/>
    </row>
    <row r="25" spans="1:12">
      <c r="B25" s="849"/>
      <c r="C25" s="849"/>
      <c r="D25" s="849"/>
      <c r="E25" s="849"/>
      <c r="F25" s="849"/>
      <c r="G25" s="849"/>
      <c r="H25" s="849"/>
      <c r="I25" s="849"/>
      <c r="J25" s="849"/>
      <c r="K25" s="849"/>
      <c r="L25" s="849"/>
    </row>
    <row r="26" spans="1:12">
      <c r="B26" s="849"/>
      <c r="C26" s="849"/>
      <c r="D26" s="849"/>
      <c r="E26" s="849"/>
      <c r="F26" s="849"/>
      <c r="G26" s="849"/>
      <c r="H26" s="849"/>
      <c r="I26" s="849"/>
      <c r="J26" s="849"/>
      <c r="K26" s="849"/>
      <c r="L26" s="849"/>
    </row>
    <row r="27" spans="1:12">
      <c r="B27" s="849"/>
      <c r="C27" s="849"/>
      <c r="D27" s="849"/>
      <c r="E27" s="849"/>
      <c r="F27" s="849"/>
      <c r="G27" s="849"/>
      <c r="H27" s="849"/>
      <c r="I27" s="849"/>
      <c r="J27" s="849"/>
      <c r="K27" s="849"/>
      <c r="L27" s="849"/>
    </row>
    <row r="28" spans="1:12">
      <c r="B28" s="849"/>
      <c r="C28" s="849"/>
      <c r="D28" s="849"/>
      <c r="E28" s="849"/>
      <c r="F28" s="849"/>
      <c r="G28" s="849"/>
      <c r="H28" s="849"/>
      <c r="I28" s="849"/>
      <c r="J28" s="849"/>
      <c r="K28" s="849"/>
      <c r="L28" s="849"/>
    </row>
    <row r="29" spans="1:12">
      <c r="B29" s="849"/>
      <c r="C29" s="849"/>
      <c r="D29" s="849"/>
      <c r="E29" s="849"/>
      <c r="F29" s="849"/>
      <c r="G29" s="849"/>
      <c r="H29" s="849"/>
      <c r="I29" s="849"/>
      <c r="J29" s="849"/>
      <c r="K29" s="849"/>
      <c r="L29" s="849"/>
    </row>
    <row r="30" spans="1:12">
      <c r="B30" s="849"/>
      <c r="C30" s="849"/>
      <c r="D30" s="849"/>
      <c r="E30" s="849"/>
      <c r="F30" s="849"/>
      <c r="G30" s="849"/>
      <c r="H30" s="849"/>
      <c r="I30" s="849"/>
      <c r="J30" s="849"/>
      <c r="K30" s="849"/>
      <c r="L30" s="849"/>
    </row>
    <row r="31" spans="1:12">
      <c r="B31" s="849"/>
      <c r="C31" s="849"/>
      <c r="D31" s="849"/>
      <c r="E31" s="849"/>
      <c r="F31" s="849"/>
      <c r="G31" s="849"/>
      <c r="H31" s="849"/>
      <c r="I31" s="849"/>
      <c r="J31" s="849"/>
      <c r="K31" s="849"/>
      <c r="L31" s="849"/>
    </row>
    <row r="32" spans="1:12">
      <c r="B32" s="849"/>
      <c r="C32" s="849"/>
      <c r="D32" s="849"/>
      <c r="E32" s="849"/>
      <c r="F32" s="849"/>
      <c r="G32" s="849"/>
      <c r="H32" s="849"/>
      <c r="I32" s="849"/>
      <c r="J32" s="849"/>
      <c r="K32" s="849"/>
      <c r="L32" s="849"/>
    </row>
    <row r="33" spans="1:12">
      <c r="A33" s="846" t="s">
        <v>594</v>
      </c>
      <c r="B33" s="846" t="s">
        <v>1402</v>
      </c>
    </row>
    <row r="34" spans="1:12">
      <c r="B34" s="849" t="s">
        <v>200</v>
      </c>
      <c r="C34" s="849"/>
      <c r="D34" s="849"/>
      <c r="E34" s="849"/>
      <c r="F34" s="849"/>
      <c r="G34" s="849"/>
      <c r="H34" s="849"/>
      <c r="I34" s="849"/>
      <c r="J34" s="849"/>
      <c r="K34" s="849"/>
      <c r="L34" s="849"/>
    </row>
    <row r="35" spans="1:12">
      <c r="A35" s="846" t="s">
        <v>596</v>
      </c>
      <c r="B35" s="846" t="s">
        <v>597</v>
      </c>
    </row>
    <row r="36" spans="1:12">
      <c r="B36" s="849"/>
      <c r="C36" s="849"/>
      <c r="D36" s="857"/>
      <c r="E36" s="849"/>
      <c r="F36" s="849"/>
      <c r="G36" s="849"/>
      <c r="H36" s="849"/>
      <c r="I36" s="857"/>
      <c r="J36" s="849"/>
      <c r="K36" s="849"/>
      <c r="L36" s="851"/>
    </row>
    <row r="37" spans="1:12">
      <c r="B37" s="1811" t="s">
        <v>137</v>
      </c>
      <c r="C37" s="1812"/>
      <c r="D37" s="1812"/>
      <c r="E37" s="1812"/>
      <c r="F37" s="1812"/>
      <c r="G37" s="1812"/>
      <c r="H37" s="1812"/>
      <c r="I37" s="1813"/>
      <c r="J37" s="858" t="s">
        <v>378</v>
      </c>
      <c r="K37" s="858" t="s">
        <v>138</v>
      </c>
      <c r="L37" s="859" t="s">
        <v>342</v>
      </c>
    </row>
    <row r="38" spans="1:12">
      <c r="B38" s="1817" t="s">
        <v>201</v>
      </c>
      <c r="C38" s="1818"/>
      <c r="D38" s="1818"/>
      <c r="E38" s="1818"/>
      <c r="F38" s="1818"/>
      <c r="G38" s="1818"/>
      <c r="H38" s="1819"/>
      <c r="I38" s="1820"/>
      <c r="J38" s="860" t="s">
        <v>132</v>
      </c>
      <c r="K38" s="861" t="s">
        <v>139</v>
      </c>
      <c r="L38" s="891">
        <f>130+11+21+19+40+210+109+176+10+102+280</f>
        <v>1108</v>
      </c>
    </row>
    <row r="39" spans="1:12">
      <c r="B39" s="1807" t="s">
        <v>1403</v>
      </c>
      <c r="C39" s="1808"/>
      <c r="D39" s="1808"/>
      <c r="E39" s="1808"/>
      <c r="F39" s="1808"/>
      <c r="G39" s="1808"/>
      <c r="H39" s="1809"/>
      <c r="I39" s="1810"/>
      <c r="J39" s="862" t="s">
        <v>203</v>
      </c>
      <c r="K39" s="861" t="s">
        <v>141</v>
      </c>
      <c r="L39" s="1529">
        <v>2.39</v>
      </c>
    </row>
    <row r="40" spans="1:12">
      <c r="B40" s="1807" t="s">
        <v>204</v>
      </c>
      <c r="C40" s="1808"/>
      <c r="D40" s="1808"/>
      <c r="E40" s="1808"/>
      <c r="F40" s="1808"/>
      <c r="G40" s="1808"/>
      <c r="H40" s="1809"/>
      <c r="I40" s="1810"/>
      <c r="J40" s="862" t="s">
        <v>142</v>
      </c>
      <c r="K40" s="861" t="s">
        <v>158</v>
      </c>
      <c r="L40" s="863">
        <v>5</v>
      </c>
    </row>
    <row r="41" spans="1:12">
      <c r="B41" s="1807" t="s">
        <v>205</v>
      </c>
      <c r="C41" s="1808"/>
      <c r="D41" s="1808"/>
      <c r="E41" s="1808"/>
      <c r="F41" s="1808"/>
      <c r="G41" s="1808"/>
      <c r="H41" s="864"/>
      <c r="I41" s="865"/>
      <c r="J41" s="862" t="s">
        <v>162</v>
      </c>
      <c r="K41" s="861" t="s">
        <v>163</v>
      </c>
      <c r="L41" s="863">
        <v>70</v>
      </c>
    </row>
    <row r="42" spans="1:12">
      <c r="B42" s="866" t="s">
        <v>145</v>
      </c>
      <c r="C42" s="867"/>
      <c r="D42" s="867"/>
      <c r="E42" s="867"/>
      <c r="F42" s="867"/>
      <c r="G42" s="867"/>
      <c r="H42" s="1809"/>
      <c r="I42" s="1810"/>
      <c r="J42" s="862" t="s">
        <v>146</v>
      </c>
      <c r="K42" s="861" t="s">
        <v>147</v>
      </c>
      <c r="L42" s="863">
        <v>250</v>
      </c>
    </row>
    <row r="43" spans="1:12">
      <c r="B43" s="868" t="s">
        <v>219</v>
      </c>
      <c r="C43" s="869"/>
      <c r="D43" s="869"/>
      <c r="E43" s="869"/>
      <c r="F43" s="869"/>
      <c r="G43" s="869"/>
      <c r="H43" s="870"/>
      <c r="I43" s="871"/>
      <c r="J43" s="872" t="s">
        <v>162</v>
      </c>
      <c r="K43" s="873" t="s">
        <v>220</v>
      </c>
      <c r="L43" s="874">
        <v>5</v>
      </c>
    </row>
    <row r="44" spans="1:12">
      <c r="B44" s="875" t="s">
        <v>148</v>
      </c>
      <c r="C44" s="876"/>
      <c r="D44" s="876"/>
      <c r="E44" s="876"/>
      <c r="F44" s="876"/>
      <c r="G44" s="876"/>
      <c r="H44" s="876"/>
      <c r="I44" s="877"/>
      <c r="J44" s="878" t="s">
        <v>360</v>
      </c>
      <c r="K44" s="878" t="s">
        <v>149</v>
      </c>
      <c r="L44" s="879">
        <f>'4.1.2การใช้ไฟฟ้า_65'!L21</f>
        <v>4.3538776250020366</v>
      </c>
    </row>
    <row r="45" spans="1:12">
      <c r="B45" s="849"/>
      <c r="C45" s="849"/>
      <c r="D45" s="849"/>
      <c r="E45" s="849"/>
      <c r="F45" s="849"/>
      <c r="G45" s="849"/>
      <c r="H45" s="849"/>
      <c r="I45" s="849"/>
      <c r="J45" s="857"/>
      <c r="K45" s="857"/>
      <c r="L45" s="849"/>
    </row>
    <row r="46" spans="1:12">
      <c r="B46" s="1811" t="s">
        <v>150</v>
      </c>
      <c r="C46" s="1812"/>
      <c r="D46" s="1812"/>
      <c r="E46" s="1812"/>
      <c r="F46" s="1812"/>
      <c r="G46" s="1812"/>
      <c r="H46" s="1812"/>
      <c r="I46" s="1813"/>
      <c r="J46" s="858" t="s">
        <v>378</v>
      </c>
      <c r="K46" s="858" t="s">
        <v>138</v>
      </c>
      <c r="L46" s="859" t="s">
        <v>342</v>
      </c>
    </row>
    <row r="47" spans="1:12">
      <c r="B47" s="1814" t="s">
        <v>207</v>
      </c>
      <c r="C47" s="1815"/>
      <c r="D47" s="1815"/>
      <c r="E47" s="1815"/>
      <c r="F47" s="1815"/>
      <c r="G47" s="1815"/>
      <c r="H47" s="1815"/>
      <c r="I47" s="1816"/>
      <c r="J47" s="861" t="s">
        <v>151</v>
      </c>
      <c r="K47" s="861" t="s">
        <v>152</v>
      </c>
      <c r="L47" s="880">
        <f>L38*L39*L40*L41*L42/100</f>
        <v>2317105.0000000005</v>
      </c>
    </row>
    <row r="48" spans="1:12">
      <c r="B48" s="1807" t="s">
        <v>221</v>
      </c>
      <c r="C48" s="1808"/>
      <c r="D48" s="1808"/>
      <c r="E48" s="1808"/>
      <c r="F48" s="1808"/>
      <c r="G48" s="1808"/>
      <c r="H48" s="881"/>
      <c r="I48" s="882"/>
      <c r="J48" s="862" t="s">
        <v>151</v>
      </c>
      <c r="K48" s="862" t="s">
        <v>155</v>
      </c>
      <c r="L48" s="883">
        <f>L47*L43/100</f>
        <v>115855.25000000001</v>
      </c>
    </row>
    <row r="49" spans="1:12">
      <c r="B49" s="884" t="s">
        <v>156</v>
      </c>
      <c r="C49" s="849"/>
      <c r="D49" s="849"/>
      <c r="E49" s="849"/>
      <c r="F49" s="849"/>
      <c r="G49" s="849"/>
      <c r="H49" s="849"/>
      <c r="I49" s="885"/>
      <c r="J49" s="873" t="s">
        <v>397</v>
      </c>
      <c r="K49" s="873" t="s">
        <v>157</v>
      </c>
      <c r="L49" s="886">
        <f>L44*L48</f>
        <v>504419.58071401727</v>
      </c>
    </row>
    <row r="50" spans="1:12">
      <c r="B50" s="875"/>
      <c r="C50" s="876"/>
      <c r="D50" s="876"/>
      <c r="E50" s="876"/>
      <c r="F50" s="876"/>
      <c r="G50" s="876"/>
      <c r="H50" s="876"/>
      <c r="I50" s="877"/>
      <c r="J50" s="887"/>
      <c r="K50" s="887"/>
      <c r="L50" s="887"/>
    </row>
    <row r="51" spans="1:12">
      <c r="B51" s="849"/>
      <c r="C51" s="849"/>
      <c r="D51" s="849"/>
      <c r="E51" s="849"/>
      <c r="F51" s="849"/>
      <c r="G51" s="849"/>
      <c r="H51" s="849"/>
      <c r="I51" s="849"/>
      <c r="J51" s="849"/>
      <c r="K51" s="849"/>
      <c r="L51" s="849"/>
    </row>
    <row r="52" spans="1:12">
      <c r="B52" s="849"/>
      <c r="C52" s="849"/>
      <c r="D52" s="849"/>
      <c r="E52" s="849"/>
      <c r="F52" s="849"/>
      <c r="G52" s="849"/>
      <c r="H52" s="849"/>
      <c r="I52" s="849"/>
      <c r="J52" s="849"/>
      <c r="K52" s="849"/>
      <c r="L52" s="849"/>
    </row>
    <row r="53" spans="1:12">
      <c r="B53" s="849"/>
      <c r="C53" s="849"/>
      <c r="D53" s="849"/>
      <c r="E53" s="849"/>
      <c r="F53" s="849"/>
      <c r="G53" s="849"/>
      <c r="H53" s="849"/>
      <c r="I53" s="849"/>
      <c r="J53" s="849"/>
      <c r="K53" s="849"/>
      <c r="L53" s="849"/>
    </row>
    <row r="54" spans="1:12">
      <c r="B54" s="849"/>
      <c r="C54" s="849"/>
      <c r="D54" s="849"/>
      <c r="E54" s="849"/>
      <c r="F54" s="849"/>
      <c r="G54" s="849"/>
      <c r="H54" s="849"/>
      <c r="I54" s="849"/>
      <c r="J54" s="849"/>
      <c r="K54" s="849"/>
      <c r="L54" s="849"/>
    </row>
    <row r="55" spans="1:12">
      <c r="B55" s="849"/>
      <c r="C55" s="849"/>
      <c r="D55" s="849"/>
      <c r="E55" s="849"/>
      <c r="F55" s="849"/>
      <c r="G55" s="849"/>
      <c r="H55" s="849"/>
      <c r="I55" s="849"/>
      <c r="J55" s="849"/>
      <c r="K55" s="849"/>
      <c r="L55" s="849"/>
    </row>
    <row r="56" spans="1:12">
      <c r="B56" s="849"/>
      <c r="C56" s="849"/>
      <c r="D56" s="849"/>
      <c r="E56" s="849"/>
      <c r="F56" s="849"/>
      <c r="G56" s="849"/>
      <c r="H56" s="849"/>
      <c r="I56" s="849"/>
      <c r="J56" s="849"/>
      <c r="K56" s="849"/>
      <c r="L56" s="849"/>
    </row>
    <row r="57" spans="1:12">
      <c r="B57" s="849"/>
      <c r="C57" s="849"/>
      <c r="D57" s="849"/>
      <c r="E57" s="849"/>
      <c r="F57" s="849"/>
      <c r="G57" s="849"/>
      <c r="H57" s="849"/>
      <c r="I57" s="849"/>
      <c r="J57" s="849"/>
      <c r="K57" s="849"/>
      <c r="L57" s="849"/>
    </row>
    <row r="58" spans="1:12">
      <c r="B58" s="849"/>
      <c r="C58" s="849"/>
      <c r="D58" s="849"/>
      <c r="E58" s="849"/>
      <c r="F58" s="849"/>
      <c r="G58" s="849"/>
      <c r="H58" s="849"/>
      <c r="I58" s="849"/>
      <c r="J58" s="849"/>
      <c r="K58" s="849"/>
      <c r="L58" s="849"/>
    </row>
    <row r="59" spans="1:12">
      <c r="B59" s="849"/>
      <c r="C59" s="849"/>
      <c r="D59" s="849"/>
      <c r="E59" s="849"/>
      <c r="F59" s="849"/>
      <c r="G59" s="849"/>
      <c r="H59" s="849"/>
      <c r="I59" s="849"/>
      <c r="J59" s="849"/>
      <c r="K59" s="849"/>
      <c r="L59" s="849"/>
    </row>
    <row r="60" spans="1:12">
      <c r="B60" s="849"/>
      <c r="C60" s="849"/>
      <c r="D60" s="849"/>
      <c r="E60" s="849"/>
      <c r="F60" s="849"/>
      <c r="G60" s="849"/>
      <c r="H60" s="849"/>
      <c r="I60" s="849"/>
      <c r="J60" s="849"/>
      <c r="K60" s="849"/>
      <c r="L60" s="849"/>
    </row>
    <row r="61" spans="1:12" ht="26.25" customHeight="1">
      <c r="B61" s="849"/>
      <c r="C61" s="849"/>
      <c r="D61" s="849"/>
      <c r="E61" s="849"/>
      <c r="F61" s="849"/>
      <c r="G61" s="888"/>
      <c r="I61" s="849"/>
      <c r="J61" s="849"/>
      <c r="K61" s="849"/>
    </row>
    <row r="62" spans="1:12" ht="26.25" customHeight="1">
      <c r="B62" s="849"/>
      <c r="C62" s="849"/>
      <c r="D62" s="849"/>
      <c r="E62" s="849"/>
      <c r="F62" s="849"/>
      <c r="G62" s="888"/>
      <c r="I62" s="849"/>
      <c r="J62" s="849"/>
      <c r="K62" s="849"/>
    </row>
    <row r="63" spans="1:12" ht="26.25" customHeight="1">
      <c r="B63" s="849"/>
      <c r="C63" s="849"/>
      <c r="D63" s="849"/>
      <c r="E63" s="849"/>
      <c r="F63" s="849"/>
      <c r="G63" s="888"/>
      <c r="I63" s="849"/>
      <c r="J63" s="849"/>
      <c r="K63" s="849"/>
    </row>
    <row r="64" spans="1:12" ht="23.25" customHeight="1">
      <c r="A64" s="1822" t="s">
        <v>565</v>
      </c>
      <c r="B64" s="1822"/>
      <c r="C64" s="1822"/>
      <c r="D64" s="1822"/>
      <c r="E64" s="1822"/>
      <c r="F64" s="1822"/>
      <c r="G64" s="1822"/>
      <c r="H64" s="1822"/>
      <c r="I64" s="1822"/>
      <c r="J64" s="1822"/>
      <c r="K64" s="1822"/>
      <c r="L64" s="1822"/>
    </row>
    <row r="65" spans="1:12" ht="23.25" customHeight="1">
      <c r="A65" s="1822" t="s">
        <v>566</v>
      </c>
      <c r="B65" s="1822"/>
      <c r="C65" s="1822"/>
      <c r="D65" s="1822"/>
      <c r="E65" s="1822"/>
      <c r="F65" s="1822"/>
      <c r="G65" s="1822"/>
      <c r="H65" s="1822"/>
      <c r="I65" s="1822"/>
      <c r="J65" s="1822"/>
      <c r="K65" s="1822"/>
      <c r="L65" s="1822"/>
    </row>
    <row r="66" spans="1:12" ht="23.25" customHeight="1"/>
    <row r="67" spans="1:12" ht="23.25" customHeight="1">
      <c r="A67" s="846" t="s">
        <v>567</v>
      </c>
      <c r="B67" s="846" t="s">
        <v>127</v>
      </c>
      <c r="D67" s="846" t="s">
        <v>128</v>
      </c>
      <c r="E67" s="847">
        <v>2</v>
      </c>
      <c r="F67" s="848"/>
      <c r="G67" s="848"/>
      <c r="H67" s="849"/>
      <c r="I67" s="849"/>
      <c r="J67" s="849"/>
      <c r="K67" s="849"/>
      <c r="L67" s="849"/>
    </row>
    <row r="68" spans="1:12" ht="23.25" customHeight="1">
      <c r="A68" s="846" t="s">
        <v>569</v>
      </c>
      <c r="B68" s="846" t="s">
        <v>129</v>
      </c>
      <c r="D68" s="846" t="s">
        <v>128</v>
      </c>
      <c r="E68" s="850" t="s">
        <v>164</v>
      </c>
      <c r="F68" s="851"/>
      <c r="G68" s="851"/>
      <c r="H68" s="851"/>
      <c r="I68" s="851"/>
      <c r="J68" s="849"/>
      <c r="K68" s="849"/>
      <c r="L68" s="849"/>
    </row>
    <row r="69" spans="1:12" ht="23.25" customHeight="1">
      <c r="A69" s="846" t="s">
        <v>571</v>
      </c>
      <c r="B69" s="846" t="s">
        <v>174</v>
      </c>
      <c r="D69" s="846" t="s">
        <v>128</v>
      </c>
      <c r="E69" s="851" t="str">
        <f>ข้อมูลเบื้องต้น!D41</f>
        <v>นายรัฐพล  ญาติมิตรหนุน</v>
      </c>
      <c r="F69" s="851"/>
      <c r="G69" s="851"/>
      <c r="H69" s="851"/>
      <c r="I69" s="851"/>
      <c r="J69" s="852" t="s">
        <v>573</v>
      </c>
      <c r="K69" s="851" t="str">
        <f>ข้อมูลเบื้องต้น!N41</f>
        <v>ผชอ.03430</v>
      </c>
      <c r="L69" s="851"/>
    </row>
    <row r="70" spans="1:12" ht="23.25" customHeight="1">
      <c r="A70" s="846" t="s">
        <v>574</v>
      </c>
      <c r="B70" s="846" t="s">
        <v>175</v>
      </c>
      <c r="D70" s="846" t="s">
        <v>128</v>
      </c>
      <c r="E70" s="851" t="s">
        <v>215</v>
      </c>
      <c r="F70" s="851"/>
      <c r="G70" s="851"/>
      <c r="H70" s="851"/>
      <c r="I70" s="851"/>
      <c r="J70" s="851"/>
      <c r="K70" s="851"/>
      <c r="L70" s="851"/>
    </row>
    <row r="71" spans="1:12" ht="23.25" customHeight="1">
      <c r="A71" s="846" t="s">
        <v>576</v>
      </c>
      <c r="B71" s="846" t="s">
        <v>131</v>
      </c>
      <c r="D71" s="846" t="s">
        <v>128</v>
      </c>
      <c r="E71" s="889">
        <f>L102</f>
        <v>3003</v>
      </c>
      <c r="F71" s="849" t="s">
        <v>132</v>
      </c>
      <c r="I71" s="849"/>
      <c r="J71" s="849"/>
      <c r="K71" s="849"/>
      <c r="L71" s="849"/>
    </row>
    <row r="72" spans="1:12" ht="23.25" customHeight="1">
      <c r="A72" s="846" t="s">
        <v>577</v>
      </c>
      <c r="B72" s="846" t="s">
        <v>172</v>
      </c>
      <c r="D72" s="846" t="s">
        <v>128</v>
      </c>
      <c r="E72" s="849" t="s">
        <v>133</v>
      </c>
      <c r="F72" s="849"/>
      <c r="G72" s="849"/>
      <c r="H72" s="849"/>
      <c r="I72" s="849"/>
      <c r="J72" s="849"/>
      <c r="K72" s="849"/>
      <c r="L72" s="849"/>
    </row>
    <row r="73" spans="1:12" ht="23.25" customHeight="1">
      <c r="A73" s="846" t="s">
        <v>579</v>
      </c>
      <c r="B73" s="846" t="s">
        <v>173</v>
      </c>
      <c r="D73" s="846" t="s">
        <v>128</v>
      </c>
      <c r="E73" s="849" t="s">
        <v>195</v>
      </c>
      <c r="F73" s="849"/>
      <c r="G73" s="849"/>
      <c r="H73" s="849"/>
      <c r="I73" s="849"/>
      <c r="J73" s="849"/>
      <c r="K73" s="849"/>
      <c r="L73" s="849"/>
    </row>
    <row r="74" spans="1:12" ht="23.25" customHeight="1">
      <c r="B74" s="849"/>
      <c r="C74" s="849"/>
      <c r="D74" s="849"/>
      <c r="E74" s="849" t="s">
        <v>196</v>
      </c>
      <c r="F74" s="849"/>
      <c r="G74" s="849"/>
      <c r="H74" s="849"/>
      <c r="I74" s="849"/>
      <c r="J74" s="849"/>
      <c r="K74" s="849"/>
      <c r="L74" s="849"/>
    </row>
    <row r="75" spans="1:12" ht="23.25" customHeight="1">
      <c r="B75" s="849"/>
      <c r="C75" s="849"/>
      <c r="D75" s="849"/>
      <c r="E75" s="849"/>
      <c r="F75" s="890"/>
      <c r="G75" s="849"/>
      <c r="H75" s="849"/>
      <c r="I75" s="849"/>
      <c r="J75" s="849"/>
      <c r="K75" s="849"/>
      <c r="L75" s="849"/>
    </row>
    <row r="76" spans="1:12" ht="23.25" customHeight="1">
      <c r="J76" s="853" t="s">
        <v>396</v>
      </c>
      <c r="K76" s="853" t="s">
        <v>382</v>
      </c>
      <c r="L76" s="853" t="s">
        <v>397</v>
      </c>
    </row>
    <row r="77" spans="1:12" ht="23.25" customHeight="1">
      <c r="A77" s="846" t="s">
        <v>582</v>
      </c>
      <c r="B77" s="846" t="s">
        <v>587</v>
      </c>
      <c r="J77" s="854">
        <f>L102*L103</f>
        <v>11538.469090909082</v>
      </c>
      <c r="K77" s="855">
        <f>L111</f>
        <v>10096160.454545446</v>
      </c>
      <c r="L77" s="855">
        <f>L111*L108</f>
        <v>43957447.101475805</v>
      </c>
    </row>
    <row r="78" spans="1:12" ht="23.25" customHeight="1">
      <c r="A78" s="846" t="s">
        <v>584</v>
      </c>
      <c r="B78" s="846" t="s">
        <v>586</v>
      </c>
      <c r="J78" s="854">
        <f>L102*L103</f>
        <v>11538.469090909082</v>
      </c>
      <c r="K78" s="855">
        <f>L111-L113</f>
        <v>9086544.4090909008</v>
      </c>
      <c r="L78" s="855">
        <f>(L111-L113)*L108</f>
        <v>39561702.391328223</v>
      </c>
    </row>
    <row r="79" spans="1:12" ht="23.25" customHeight="1">
      <c r="A79" s="846" t="s">
        <v>585</v>
      </c>
      <c r="B79" s="846" t="s">
        <v>1071</v>
      </c>
      <c r="J79" s="854">
        <v>0</v>
      </c>
      <c r="K79" s="855">
        <f>+K77-K78</f>
        <v>1009616.0454545449</v>
      </c>
      <c r="L79" s="855">
        <f>+L77-L78</f>
        <v>4395744.710147582</v>
      </c>
    </row>
    <row r="80" spans="1:12" ht="23.25" customHeight="1">
      <c r="A80" s="846" t="s">
        <v>588</v>
      </c>
      <c r="B80" s="846" t="s">
        <v>589</v>
      </c>
      <c r="J80" s="856"/>
      <c r="K80" s="854">
        <v>0</v>
      </c>
      <c r="L80" s="853" t="s">
        <v>360</v>
      </c>
    </row>
    <row r="81" spans="1:12" ht="23.25" customHeight="1">
      <c r="A81" s="846" t="s">
        <v>590</v>
      </c>
      <c r="B81" s="846" t="s">
        <v>591</v>
      </c>
      <c r="J81" s="856"/>
      <c r="K81" s="854">
        <f>+K80/L79</f>
        <v>0</v>
      </c>
      <c r="L81" s="853" t="s">
        <v>581</v>
      </c>
    </row>
    <row r="82" spans="1:12" ht="23.25" customHeight="1">
      <c r="A82" s="846" t="s">
        <v>592</v>
      </c>
      <c r="B82" s="846" t="s">
        <v>593</v>
      </c>
    </row>
    <row r="83" spans="1:12" ht="23.25" customHeight="1">
      <c r="B83" s="849" t="s">
        <v>197</v>
      </c>
      <c r="C83" s="849"/>
      <c r="D83" s="849"/>
      <c r="E83" s="849"/>
      <c r="F83" s="849"/>
      <c r="G83" s="849"/>
      <c r="H83" s="849"/>
      <c r="I83" s="849"/>
      <c r="J83" s="849"/>
      <c r="K83" s="849"/>
      <c r="L83" s="849"/>
    </row>
    <row r="84" spans="1:12" ht="23.25" customHeight="1">
      <c r="B84" s="849" t="s">
        <v>198</v>
      </c>
      <c r="C84" s="849"/>
      <c r="D84" s="849"/>
      <c r="E84" s="849"/>
      <c r="F84" s="849"/>
      <c r="G84" s="849"/>
      <c r="H84" s="849"/>
      <c r="I84" s="849"/>
      <c r="J84" s="849"/>
      <c r="K84" s="849"/>
      <c r="L84" s="849"/>
    </row>
    <row r="85" spans="1:12" ht="23.25" customHeight="1">
      <c r="B85" s="849" t="s">
        <v>199</v>
      </c>
      <c r="C85" s="849"/>
      <c r="D85" s="849"/>
      <c r="E85" s="849"/>
      <c r="F85" s="849"/>
      <c r="G85" s="849"/>
      <c r="H85" s="849"/>
      <c r="I85" s="849"/>
      <c r="J85" s="849"/>
      <c r="K85" s="849"/>
      <c r="L85" s="849"/>
    </row>
    <row r="86" spans="1:12" ht="23.25" customHeight="1">
      <c r="B86" s="849" t="s">
        <v>933</v>
      </c>
      <c r="C86" s="849"/>
      <c r="D86" s="849"/>
      <c r="E86" s="849"/>
      <c r="F86" s="849"/>
      <c r="G86" s="849"/>
      <c r="H86" s="849"/>
      <c r="I86" s="849"/>
      <c r="J86" s="849"/>
      <c r="K86" s="849"/>
      <c r="L86" s="849"/>
    </row>
    <row r="87" spans="1:12" ht="23.25" customHeight="1">
      <c r="B87" s="849"/>
      <c r="C87" s="849"/>
      <c r="D87" s="849"/>
      <c r="E87" s="849"/>
      <c r="F87" s="849"/>
      <c r="G87" s="849"/>
      <c r="H87" s="849"/>
      <c r="I87" s="849"/>
      <c r="J87" s="849"/>
      <c r="K87" s="849"/>
      <c r="L87" s="849"/>
    </row>
    <row r="88" spans="1:12" ht="23.25" customHeight="1">
      <c r="B88" s="849"/>
      <c r="C88" s="849"/>
      <c r="D88" s="849"/>
      <c r="E88" s="849"/>
      <c r="F88" s="849"/>
      <c r="G88" s="849"/>
      <c r="H88" s="849"/>
      <c r="I88" s="849"/>
      <c r="J88" s="849"/>
      <c r="K88" s="849"/>
      <c r="L88" s="849"/>
    </row>
    <row r="89" spans="1:12" ht="23.25" customHeight="1">
      <c r="B89" s="849"/>
      <c r="C89" s="849"/>
      <c r="D89" s="849"/>
      <c r="E89" s="849"/>
      <c r="F89" s="849"/>
      <c r="G89" s="849"/>
      <c r="H89" s="849"/>
      <c r="I89" s="849"/>
      <c r="J89" s="849"/>
      <c r="K89" s="849"/>
      <c r="L89" s="849"/>
    </row>
    <row r="90" spans="1:12" ht="23.25" customHeight="1">
      <c r="B90" s="849"/>
      <c r="C90" s="849"/>
      <c r="D90" s="849"/>
      <c r="E90" s="849"/>
      <c r="F90" s="849"/>
      <c r="G90" s="849"/>
      <c r="H90" s="849"/>
      <c r="I90" s="849"/>
      <c r="J90" s="849"/>
      <c r="K90" s="849"/>
      <c r="L90" s="849"/>
    </row>
    <row r="91" spans="1:12" ht="23.25" customHeight="1">
      <c r="B91" s="849"/>
      <c r="C91" s="849"/>
      <c r="D91" s="849"/>
      <c r="E91" s="849"/>
      <c r="F91" s="849"/>
      <c r="G91" s="849"/>
      <c r="H91" s="849"/>
      <c r="I91" s="849"/>
      <c r="J91" s="849"/>
      <c r="K91" s="849"/>
      <c r="L91" s="849"/>
    </row>
    <row r="92" spans="1:12" ht="23.25" customHeight="1">
      <c r="B92" s="849"/>
      <c r="C92" s="849"/>
      <c r="D92" s="849"/>
      <c r="E92" s="849"/>
      <c r="F92" s="849"/>
      <c r="G92" s="849"/>
      <c r="H92" s="849"/>
      <c r="I92" s="849"/>
      <c r="J92" s="849"/>
      <c r="K92" s="849"/>
      <c r="L92" s="849"/>
    </row>
    <row r="93" spans="1:12" ht="23.25" customHeight="1">
      <c r="B93" s="849"/>
      <c r="C93" s="849"/>
      <c r="D93" s="849"/>
      <c r="E93" s="849"/>
      <c r="F93" s="849"/>
      <c r="G93" s="849"/>
      <c r="H93" s="849"/>
      <c r="I93" s="849"/>
      <c r="J93" s="849"/>
      <c r="K93" s="849"/>
      <c r="L93" s="849"/>
    </row>
    <row r="94" spans="1:12" ht="23.25" customHeight="1">
      <c r="B94" s="849"/>
      <c r="C94" s="849"/>
      <c r="D94" s="849"/>
      <c r="E94" s="849"/>
      <c r="F94" s="849"/>
      <c r="G94" s="849"/>
      <c r="H94" s="849"/>
      <c r="I94" s="849"/>
      <c r="J94" s="849"/>
      <c r="K94" s="849"/>
      <c r="L94" s="849"/>
    </row>
    <row r="95" spans="1:12" ht="23.25" customHeight="1">
      <c r="B95" s="849"/>
      <c r="C95" s="849"/>
      <c r="D95" s="849"/>
      <c r="E95" s="849"/>
      <c r="F95" s="849"/>
      <c r="G95" s="849"/>
      <c r="H95" s="849"/>
      <c r="I95" s="849"/>
      <c r="J95" s="849"/>
      <c r="K95" s="849"/>
      <c r="L95" s="849"/>
    </row>
    <row r="96" spans="1:12" ht="23.25" customHeight="1">
      <c r="A96" s="846" t="s">
        <v>594</v>
      </c>
      <c r="B96" s="846" t="s">
        <v>1402</v>
      </c>
    </row>
    <row r="97" spans="1:12" ht="23.25" customHeight="1">
      <c r="B97" s="849" t="s">
        <v>200</v>
      </c>
      <c r="C97" s="849"/>
      <c r="D97" s="849"/>
      <c r="E97" s="849"/>
      <c r="F97" s="849"/>
      <c r="G97" s="849"/>
      <c r="H97" s="849"/>
      <c r="I97" s="849"/>
      <c r="J97" s="849"/>
      <c r="K97" s="849"/>
      <c r="L97" s="849"/>
    </row>
    <row r="98" spans="1:12" ht="23.25" customHeight="1"/>
    <row r="99" spans="1:12" ht="23.25" customHeight="1">
      <c r="A99" s="846" t="s">
        <v>596</v>
      </c>
      <c r="B99" s="846" t="s">
        <v>597</v>
      </c>
    </row>
    <row r="100" spans="1:12" ht="23.25" customHeight="1">
      <c r="B100" s="849"/>
      <c r="C100" s="849"/>
      <c r="D100" s="857"/>
      <c r="E100" s="849"/>
      <c r="F100" s="849"/>
      <c r="G100" s="849"/>
      <c r="H100" s="849"/>
      <c r="I100" s="857"/>
      <c r="J100" s="849"/>
      <c r="K100" s="849"/>
      <c r="L100" s="851"/>
    </row>
    <row r="101" spans="1:12" ht="23.25" customHeight="1">
      <c r="B101" s="1811" t="s">
        <v>137</v>
      </c>
      <c r="C101" s="1812"/>
      <c r="D101" s="1812"/>
      <c r="E101" s="1812"/>
      <c r="F101" s="1812"/>
      <c r="G101" s="1812"/>
      <c r="H101" s="1812"/>
      <c r="I101" s="1813"/>
      <c r="J101" s="858" t="s">
        <v>378</v>
      </c>
      <c r="K101" s="858" t="s">
        <v>138</v>
      </c>
      <c r="L101" s="859" t="s">
        <v>342</v>
      </c>
    </row>
    <row r="102" spans="1:12" ht="23.25" customHeight="1">
      <c r="B102" s="1817" t="s">
        <v>201</v>
      </c>
      <c r="C102" s="1818"/>
      <c r="D102" s="1818"/>
      <c r="E102" s="1818"/>
      <c r="F102" s="1818"/>
      <c r="G102" s="1818"/>
      <c r="H102" s="1819"/>
      <c r="I102" s="1820"/>
      <c r="J102" s="860" t="s">
        <v>132</v>
      </c>
      <c r="K102" s="861" t="s">
        <v>139</v>
      </c>
      <c r="L102" s="891">
        <v>3003</v>
      </c>
    </row>
    <row r="103" spans="1:12" ht="23.25" customHeight="1">
      <c r="B103" s="1807" t="s">
        <v>1403</v>
      </c>
      <c r="C103" s="1808"/>
      <c r="D103" s="1808"/>
      <c r="E103" s="1808"/>
      <c r="F103" s="1808"/>
      <c r="G103" s="1808"/>
      <c r="H103" s="1809"/>
      <c r="I103" s="1810"/>
      <c r="J103" s="862" t="s">
        <v>203</v>
      </c>
      <c r="K103" s="861" t="s">
        <v>141</v>
      </c>
      <c r="L103" s="1529">
        <f>ข้อมูลไฟฟ้าเครื่องจักร!Q132</f>
        <v>3.8423140495867738</v>
      </c>
    </row>
    <row r="104" spans="1:12" ht="23.25" customHeight="1">
      <c r="B104" s="1807" t="s">
        <v>204</v>
      </c>
      <c r="C104" s="1808"/>
      <c r="D104" s="1808"/>
      <c r="E104" s="1808"/>
      <c r="F104" s="1808"/>
      <c r="G104" s="1808"/>
      <c r="H104" s="1809"/>
      <c r="I104" s="1810"/>
      <c r="J104" s="862" t="s">
        <v>142</v>
      </c>
      <c r="K104" s="861" t="s">
        <v>143</v>
      </c>
      <c r="L104" s="863">
        <v>5</v>
      </c>
    </row>
    <row r="105" spans="1:12" ht="23.25" customHeight="1">
      <c r="B105" s="1807" t="s">
        <v>205</v>
      </c>
      <c r="C105" s="1808"/>
      <c r="D105" s="1808"/>
      <c r="E105" s="1808"/>
      <c r="F105" s="1808"/>
      <c r="G105" s="1808"/>
      <c r="H105" s="864"/>
      <c r="I105" s="865"/>
      <c r="J105" s="862" t="s">
        <v>162</v>
      </c>
      <c r="K105" s="861" t="s">
        <v>163</v>
      </c>
      <c r="L105" s="863">
        <v>70</v>
      </c>
    </row>
    <row r="106" spans="1:12" ht="23.25" customHeight="1">
      <c r="B106" s="866" t="s">
        <v>145</v>
      </c>
      <c r="C106" s="867"/>
      <c r="D106" s="867"/>
      <c r="E106" s="867"/>
      <c r="F106" s="867"/>
      <c r="G106" s="867"/>
      <c r="H106" s="1809"/>
      <c r="I106" s="1810"/>
      <c r="J106" s="862" t="s">
        <v>146</v>
      </c>
      <c r="K106" s="861" t="s">
        <v>147</v>
      </c>
      <c r="L106" s="863">
        <v>250</v>
      </c>
    </row>
    <row r="107" spans="1:12" ht="23.25" customHeight="1">
      <c r="B107" s="868" t="s">
        <v>206</v>
      </c>
      <c r="C107" s="869"/>
      <c r="D107" s="869"/>
      <c r="E107" s="869"/>
      <c r="F107" s="869"/>
      <c r="G107" s="869"/>
      <c r="H107" s="870"/>
      <c r="I107" s="871"/>
      <c r="J107" s="862" t="s">
        <v>142</v>
      </c>
      <c r="K107" s="861" t="s">
        <v>144</v>
      </c>
      <c r="L107" s="863">
        <v>0.5</v>
      </c>
    </row>
    <row r="108" spans="1:12" ht="23.25" customHeight="1">
      <c r="B108" s="875" t="s">
        <v>148</v>
      </c>
      <c r="C108" s="876"/>
      <c r="D108" s="876"/>
      <c r="E108" s="876"/>
      <c r="F108" s="876"/>
      <c r="G108" s="876"/>
      <c r="H108" s="876"/>
      <c r="I108" s="877"/>
      <c r="J108" s="878" t="s">
        <v>360</v>
      </c>
      <c r="K108" s="878" t="s">
        <v>149</v>
      </c>
      <c r="L108" s="879">
        <f>L44</f>
        <v>4.3538776250020366</v>
      </c>
    </row>
    <row r="109" spans="1:12" ht="23.25" customHeight="1">
      <c r="B109" s="849"/>
      <c r="C109" s="849"/>
      <c r="D109" s="849"/>
      <c r="E109" s="849"/>
      <c r="F109" s="849"/>
      <c r="G109" s="849"/>
      <c r="H109" s="849"/>
      <c r="I109" s="849"/>
      <c r="J109" s="857"/>
      <c r="K109" s="857"/>
      <c r="L109" s="849"/>
    </row>
    <row r="110" spans="1:12" ht="23.25" customHeight="1">
      <c r="B110" s="1811" t="s">
        <v>150</v>
      </c>
      <c r="C110" s="1812"/>
      <c r="D110" s="1812"/>
      <c r="E110" s="1812"/>
      <c r="F110" s="1812"/>
      <c r="G110" s="1812"/>
      <c r="H110" s="1812"/>
      <c r="I110" s="1813"/>
      <c r="J110" s="858" t="s">
        <v>378</v>
      </c>
      <c r="K110" s="858" t="s">
        <v>138</v>
      </c>
      <c r="L110" s="859" t="s">
        <v>342</v>
      </c>
    </row>
    <row r="111" spans="1:12" ht="23.25" customHeight="1">
      <c r="B111" s="1814" t="s">
        <v>207</v>
      </c>
      <c r="C111" s="1815"/>
      <c r="D111" s="1815"/>
      <c r="E111" s="1815"/>
      <c r="F111" s="1815"/>
      <c r="G111" s="1815"/>
      <c r="H111" s="1815"/>
      <c r="I111" s="1816"/>
      <c r="J111" s="861" t="s">
        <v>151</v>
      </c>
      <c r="K111" s="861" t="s">
        <v>152</v>
      </c>
      <c r="L111" s="880">
        <f>L102*L103*L104*L105*L106/100</f>
        <v>10096160.454545446</v>
      </c>
    </row>
    <row r="112" spans="1:12" ht="23.25" customHeight="1">
      <c r="B112" s="1814" t="s">
        <v>208</v>
      </c>
      <c r="C112" s="1815"/>
      <c r="D112" s="1815"/>
      <c r="E112" s="1815"/>
      <c r="F112" s="1815"/>
      <c r="G112" s="1815"/>
      <c r="H112" s="1815"/>
      <c r="I112" s="1816"/>
      <c r="J112" s="861" t="s">
        <v>151</v>
      </c>
      <c r="K112" s="861" t="s">
        <v>153</v>
      </c>
      <c r="L112" s="880">
        <f>L102*L103*(L104-L107)*L106*L105/100</f>
        <v>9086544.4090909008</v>
      </c>
    </row>
    <row r="113" spans="1:12" ht="23.25" customHeight="1">
      <c r="B113" s="1807" t="s">
        <v>209</v>
      </c>
      <c r="C113" s="1808"/>
      <c r="D113" s="1808"/>
      <c r="E113" s="1808"/>
      <c r="F113" s="1808"/>
      <c r="G113" s="1808"/>
      <c r="H113" s="881"/>
      <c r="I113" s="882"/>
      <c r="J113" s="862" t="s">
        <v>151</v>
      </c>
      <c r="K113" s="862" t="s">
        <v>155</v>
      </c>
      <c r="L113" s="883">
        <f>L111-L112</f>
        <v>1009616.0454545449</v>
      </c>
    </row>
    <row r="114" spans="1:12" ht="23.25" customHeight="1">
      <c r="B114" s="884" t="s">
        <v>156</v>
      </c>
      <c r="C114" s="849"/>
      <c r="D114" s="849"/>
      <c r="E114" s="849"/>
      <c r="F114" s="849"/>
      <c r="G114" s="849"/>
      <c r="H114" s="849"/>
      <c r="I114" s="885"/>
      <c r="J114" s="873" t="s">
        <v>397</v>
      </c>
      <c r="K114" s="873" t="s">
        <v>157</v>
      </c>
      <c r="L114" s="886">
        <f>L108*L113</f>
        <v>4395744.710147582</v>
      </c>
    </row>
    <row r="115" spans="1:12" ht="23.25" customHeight="1">
      <c r="B115" s="875"/>
      <c r="C115" s="876"/>
      <c r="D115" s="876"/>
      <c r="E115" s="876"/>
      <c r="F115" s="876"/>
      <c r="G115" s="876"/>
      <c r="H115" s="876"/>
      <c r="I115" s="877"/>
      <c r="J115" s="887"/>
      <c r="K115" s="887"/>
      <c r="L115" s="887"/>
    </row>
    <row r="116" spans="1:12" ht="23.25" customHeight="1">
      <c r="B116" s="849"/>
      <c r="C116" s="849"/>
      <c r="D116" s="849"/>
      <c r="E116" s="849"/>
      <c r="F116" s="849"/>
      <c r="G116" s="849"/>
      <c r="H116" s="849"/>
      <c r="I116" s="849"/>
      <c r="J116" s="849"/>
      <c r="K116" s="849"/>
      <c r="L116" s="849"/>
    </row>
    <row r="117" spans="1:12" ht="23.25" customHeight="1">
      <c r="B117" s="849"/>
      <c r="C117" s="849"/>
      <c r="D117" s="849"/>
      <c r="E117" s="849"/>
      <c r="F117" s="849"/>
      <c r="G117" s="849"/>
      <c r="H117" s="849"/>
      <c r="I117" s="849"/>
      <c r="J117" s="849"/>
      <c r="K117" s="849"/>
      <c r="L117" s="849"/>
    </row>
    <row r="118" spans="1:12" ht="23.25" customHeight="1">
      <c r="B118" s="849"/>
      <c r="C118" s="849"/>
      <c r="D118" s="849"/>
      <c r="E118" s="849"/>
      <c r="F118" s="849"/>
      <c r="G118" s="849"/>
      <c r="H118" s="849"/>
      <c r="I118" s="849"/>
      <c r="J118" s="849"/>
      <c r="K118" s="849"/>
      <c r="L118" s="849"/>
    </row>
    <row r="119" spans="1:12" ht="23.25" customHeight="1">
      <c r="B119" s="849"/>
      <c r="C119" s="849"/>
      <c r="D119" s="849"/>
      <c r="E119" s="849"/>
      <c r="F119" s="849"/>
      <c r="G119" s="849"/>
      <c r="H119" s="849"/>
      <c r="I119" s="849"/>
      <c r="J119" s="849"/>
      <c r="K119" s="849"/>
      <c r="L119" s="849"/>
    </row>
    <row r="120" spans="1:12" ht="23.25" customHeight="1">
      <c r="B120" s="849"/>
      <c r="C120" s="849"/>
      <c r="D120" s="849"/>
      <c r="E120" s="849"/>
      <c r="F120" s="849"/>
      <c r="G120" s="849"/>
      <c r="H120" s="849"/>
      <c r="I120" s="849"/>
      <c r="J120" s="849"/>
      <c r="K120" s="849"/>
      <c r="L120" s="849"/>
    </row>
    <row r="121" spans="1:12" ht="23.25" customHeight="1">
      <c r="B121" s="849"/>
      <c r="C121" s="849"/>
      <c r="D121" s="849"/>
      <c r="E121" s="849"/>
      <c r="F121" s="849"/>
      <c r="G121" s="849"/>
      <c r="H121" s="849"/>
      <c r="I121" s="849"/>
      <c r="J121" s="849"/>
      <c r="K121" s="849"/>
      <c r="L121" s="849"/>
    </row>
    <row r="122" spans="1:12" ht="23.25" customHeight="1">
      <c r="B122" s="849"/>
      <c r="C122" s="849"/>
      <c r="D122" s="849"/>
      <c r="E122" s="849"/>
      <c r="F122" s="849"/>
      <c r="G122" s="849"/>
      <c r="H122" s="849"/>
      <c r="I122" s="849"/>
      <c r="J122" s="849"/>
      <c r="K122" s="849"/>
      <c r="L122" s="849"/>
    </row>
    <row r="123" spans="1:12" ht="23.25" customHeight="1">
      <c r="B123" s="849"/>
      <c r="C123" s="849"/>
      <c r="D123" s="849"/>
      <c r="E123" s="849"/>
      <c r="F123" s="849"/>
      <c r="G123" s="849"/>
      <c r="H123" s="849"/>
      <c r="I123" s="849"/>
      <c r="J123" s="849"/>
      <c r="K123" s="849"/>
      <c r="L123" s="849"/>
    </row>
    <row r="124" spans="1:12" ht="23.25" customHeight="1">
      <c r="B124" s="849"/>
      <c r="C124" s="849"/>
      <c r="D124" s="849"/>
      <c r="E124" s="849"/>
      <c r="F124" s="849"/>
      <c r="G124" s="849"/>
      <c r="H124" s="849"/>
      <c r="I124" s="849"/>
      <c r="J124" s="849"/>
      <c r="K124" s="849"/>
      <c r="L124" s="849"/>
    </row>
    <row r="125" spans="1:12" ht="23.25" customHeight="1">
      <c r="B125" s="849"/>
      <c r="C125" s="849"/>
      <c r="D125" s="849"/>
      <c r="E125" s="849"/>
      <c r="F125" s="849"/>
      <c r="G125" s="849"/>
      <c r="H125" s="849"/>
      <c r="I125" s="849"/>
      <c r="J125" s="849"/>
      <c r="K125" s="849"/>
      <c r="L125" s="849"/>
    </row>
    <row r="126" spans="1:12" ht="23.25" customHeight="1">
      <c r="B126" s="849"/>
      <c r="C126" s="849"/>
      <c r="D126" s="849"/>
      <c r="E126" s="849"/>
      <c r="F126" s="849"/>
      <c r="G126" s="849"/>
      <c r="H126" s="849"/>
      <c r="I126" s="849"/>
      <c r="J126" s="849"/>
      <c r="K126" s="849"/>
      <c r="L126" s="849"/>
    </row>
    <row r="127" spans="1:12" ht="23.25" customHeight="1">
      <c r="B127" s="849"/>
      <c r="C127" s="849"/>
      <c r="D127" s="849"/>
      <c r="E127" s="849"/>
      <c r="F127" s="849"/>
      <c r="G127" s="849"/>
      <c r="H127" s="849"/>
      <c r="I127" s="849"/>
      <c r="J127" s="849"/>
      <c r="K127" s="849"/>
      <c r="L127" s="849"/>
    </row>
    <row r="128" spans="1:12" hidden="1">
      <c r="A128" s="1822" t="s">
        <v>565</v>
      </c>
      <c r="B128" s="1822"/>
      <c r="C128" s="1822"/>
      <c r="D128" s="1822"/>
      <c r="E128" s="1822"/>
      <c r="F128" s="1822"/>
      <c r="G128" s="1822"/>
      <c r="H128" s="1822"/>
      <c r="I128" s="1822"/>
      <c r="J128" s="1822"/>
      <c r="K128" s="1822"/>
      <c r="L128" s="1822"/>
    </row>
    <row r="129" spans="1:12" hidden="1">
      <c r="A129" s="1822" t="s">
        <v>566</v>
      </c>
      <c r="B129" s="1822"/>
      <c r="C129" s="1822"/>
      <c r="D129" s="1822"/>
      <c r="E129" s="1822"/>
      <c r="F129" s="1822"/>
      <c r="G129" s="1822"/>
      <c r="H129" s="1822"/>
      <c r="I129" s="1822"/>
      <c r="J129" s="1822"/>
      <c r="K129" s="1822"/>
      <c r="L129" s="1822"/>
    </row>
    <row r="130" spans="1:12" hidden="1"/>
    <row r="131" spans="1:12" hidden="1">
      <c r="A131" s="846" t="s">
        <v>567</v>
      </c>
      <c r="B131" s="846" t="s">
        <v>127</v>
      </c>
      <c r="D131" s="846" t="s">
        <v>128</v>
      </c>
      <c r="E131" s="847">
        <v>3</v>
      </c>
      <c r="F131" s="848"/>
      <c r="G131" s="848"/>
      <c r="H131" s="849"/>
      <c r="I131" s="849"/>
      <c r="J131" s="849"/>
      <c r="K131" s="849"/>
      <c r="L131" s="849"/>
    </row>
    <row r="132" spans="1:12" hidden="1">
      <c r="A132" s="846" t="s">
        <v>569</v>
      </c>
      <c r="B132" s="846" t="s">
        <v>129</v>
      </c>
      <c r="D132" s="846" t="s">
        <v>128</v>
      </c>
      <c r="E132" s="850" t="s">
        <v>1003</v>
      </c>
      <c r="F132" s="851"/>
      <c r="G132" s="851"/>
      <c r="H132" s="851"/>
      <c r="I132" s="851"/>
      <c r="J132" s="849"/>
      <c r="K132" s="849"/>
      <c r="L132" s="849"/>
    </row>
    <row r="133" spans="1:12" hidden="1">
      <c r="A133" s="846" t="s">
        <v>571</v>
      </c>
      <c r="B133" s="846" t="s">
        <v>174</v>
      </c>
      <c r="D133" s="846" t="s">
        <v>128</v>
      </c>
      <c r="E133" s="851">
        <f>ข้อมูลเบื้องต้น!D43</f>
        <v>0</v>
      </c>
      <c r="F133" s="851"/>
      <c r="G133" s="851"/>
      <c r="H133" s="851"/>
      <c r="I133" s="851"/>
      <c r="J133" s="852" t="s">
        <v>573</v>
      </c>
      <c r="K133" s="851">
        <f>ข้อมูลเบื้องต้น!N43</f>
        <v>0</v>
      </c>
      <c r="L133" s="851"/>
    </row>
    <row r="134" spans="1:12" hidden="1">
      <c r="A134" s="846" t="s">
        <v>574</v>
      </c>
      <c r="B134" s="846" t="s">
        <v>175</v>
      </c>
      <c r="D134" s="846" t="s">
        <v>128</v>
      </c>
      <c r="E134" s="851" t="s">
        <v>222</v>
      </c>
      <c r="F134" s="851"/>
      <c r="G134" s="851"/>
      <c r="H134" s="851"/>
      <c r="I134" s="851"/>
      <c r="J134" s="851"/>
      <c r="K134" s="851"/>
      <c r="L134" s="851"/>
    </row>
    <row r="135" spans="1:12" hidden="1">
      <c r="A135" s="846" t="s">
        <v>576</v>
      </c>
      <c r="B135" s="846" t="s">
        <v>131</v>
      </c>
      <c r="D135" s="846" t="s">
        <v>128</v>
      </c>
      <c r="E135" s="889">
        <f>L164</f>
        <v>0</v>
      </c>
      <c r="F135" s="849" t="s">
        <v>211</v>
      </c>
      <c r="I135" s="849"/>
      <c r="J135" s="849"/>
      <c r="K135" s="849"/>
      <c r="L135" s="849"/>
    </row>
    <row r="136" spans="1:12" hidden="1">
      <c r="A136" s="846" t="s">
        <v>577</v>
      </c>
      <c r="B136" s="846" t="s">
        <v>172</v>
      </c>
      <c r="D136" s="846" t="s">
        <v>128</v>
      </c>
      <c r="E136" s="849" t="s">
        <v>133</v>
      </c>
      <c r="F136" s="849"/>
      <c r="G136" s="849"/>
      <c r="H136" s="849"/>
      <c r="I136" s="849"/>
      <c r="J136" s="849"/>
      <c r="K136" s="849"/>
      <c r="L136" s="849"/>
    </row>
    <row r="137" spans="1:12" hidden="1">
      <c r="A137" s="846" t="s">
        <v>579</v>
      </c>
      <c r="B137" s="846" t="s">
        <v>173</v>
      </c>
      <c r="D137" s="846" t="s">
        <v>128</v>
      </c>
      <c r="E137" s="849" t="s">
        <v>223</v>
      </c>
      <c r="F137" s="849"/>
      <c r="G137" s="849"/>
      <c r="H137" s="849"/>
      <c r="I137" s="849"/>
      <c r="J137" s="849"/>
      <c r="K137" s="849"/>
      <c r="L137" s="849"/>
    </row>
    <row r="138" spans="1:12" hidden="1">
      <c r="B138" s="849"/>
      <c r="C138" s="849"/>
      <c r="D138" s="849"/>
      <c r="E138" s="849"/>
      <c r="F138" s="849"/>
      <c r="G138" s="849"/>
      <c r="H138" s="849"/>
      <c r="I138" s="849"/>
      <c r="J138" s="849"/>
      <c r="K138" s="849"/>
      <c r="L138" s="849"/>
    </row>
    <row r="139" spans="1:12" hidden="1"/>
    <row r="140" spans="1:12" hidden="1">
      <c r="J140" s="853" t="s">
        <v>396</v>
      </c>
      <c r="K140" s="853" t="s">
        <v>382</v>
      </c>
      <c r="L140" s="853" t="s">
        <v>397</v>
      </c>
    </row>
    <row r="141" spans="1:12" hidden="1">
      <c r="A141" s="846" t="s">
        <v>582</v>
      </c>
      <c r="B141" s="846" t="s">
        <v>583</v>
      </c>
      <c r="J141" s="854">
        <f>+J142-J143</f>
        <v>0</v>
      </c>
      <c r="K141" s="855">
        <f>+K142-K143</f>
        <v>0</v>
      </c>
      <c r="L141" s="855">
        <f>+L142-L143</f>
        <v>0</v>
      </c>
    </row>
    <row r="142" spans="1:12" hidden="1">
      <c r="A142" s="846" t="s">
        <v>584</v>
      </c>
      <c r="B142" s="846" t="s">
        <v>587</v>
      </c>
      <c r="J142" s="854">
        <v>0</v>
      </c>
      <c r="K142" s="855">
        <f>L174</f>
        <v>0</v>
      </c>
      <c r="L142" s="855">
        <f>L174*L$171</f>
        <v>0</v>
      </c>
    </row>
    <row r="143" spans="1:12" hidden="1">
      <c r="A143" s="846" t="s">
        <v>585</v>
      </c>
      <c r="B143" s="846" t="s">
        <v>586</v>
      </c>
      <c r="J143" s="854">
        <v>0</v>
      </c>
      <c r="K143" s="855">
        <f>L175</f>
        <v>0</v>
      </c>
      <c r="L143" s="855">
        <f>L175*L$171</f>
        <v>0</v>
      </c>
    </row>
    <row r="144" spans="1:12" hidden="1">
      <c r="A144" s="846" t="s">
        <v>588</v>
      </c>
      <c r="B144" s="846" t="s">
        <v>589</v>
      </c>
      <c r="J144" s="856"/>
      <c r="K144" s="854">
        <v>0</v>
      </c>
      <c r="L144" s="853" t="s">
        <v>360</v>
      </c>
    </row>
    <row r="145" spans="1:12" hidden="1">
      <c r="A145" s="846" t="s">
        <v>590</v>
      </c>
      <c r="B145" s="846" t="s">
        <v>591</v>
      </c>
      <c r="J145" s="856"/>
      <c r="K145" s="854" t="e">
        <f>+K144/L141</f>
        <v>#DIV/0!</v>
      </c>
      <c r="L145" s="853" t="s">
        <v>581</v>
      </c>
    </row>
    <row r="146" spans="1:12" hidden="1">
      <c r="A146" s="846" t="s">
        <v>592</v>
      </c>
      <c r="B146" s="846" t="s">
        <v>593</v>
      </c>
    </row>
    <row r="147" spans="1:12" hidden="1">
      <c r="B147" s="849" t="s">
        <v>1006</v>
      </c>
      <c r="C147" s="849"/>
      <c r="D147" s="849"/>
      <c r="E147" s="849"/>
      <c r="F147" s="849"/>
      <c r="G147" s="849"/>
      <c r="H147" s="849"/>
      <c r="I147" s="849"/>
      <c r="J147" s="849"/>
      <c r="K147" s="849"/>
      <c r="L147" s="849"/>
    </row>
    <row r="148" spans="1:12" hidden="1">
      <c r="B148" s="849"/>
      <c r="C148" s="849"/>
      <c r="D148" s="849"/>
      <c r="E148" s="849"/>
      <c r="F148" s="849"/>
      <c r="G148" s="849"/>
      <c r="H148" s="849"/>
      <c r="I148" s="849"/>
      <c r="J148" s="849"/>
      <c r="K148" s="849"/>
      <c r="L148" s="849"/>
    </row>
    <row r="149" spans="1:12" hidden="1">
      <c r="B149" s="849"/>
      <c r="C149" s="849"/>
      <c r="D149" s="849"/>
      <c r="E149" s="849"/>
      <c r="F149" s="849"/>
      <c r="G149" s="849"/>
      <c r="H149" s="849"/>
      <c r="I149" s="849"/>
      <c r="J149" s="849"/>
      <c r="K149" s="849"/>
      <c r="L149" s="849"/>
    </row>
    <row r="150" spans="1:12" hidden="1">
      <c r="B150" s="849"/>
      <c r="C150" s="849"/>
      <c r="D150" s="849"/>
      <c r="E150" s="849"/>
      <c r="F150" s="849"/>
      <c r="G150" s="849"/>
      <c r="H150" s="849"/>
      <c r="I150" s="849"/>
      <c r="J150" s="849"/>
      <c r="K150" s="849"/>
      <c r="L150" s="849"/>
    </row>
    <row r="151" spans="1:12" hidden="1">
      <c r="B151" s="849"/>
      <c r="C151" s="849"/>
      <c r="D151" s="849"/>
      <c r="E151" s="849"/>
      <c r="F151" s="849"/>
      <c r="G151" s="849"/>
      <c r="H151" s="849"/>
      <c r="I151" s="849"/>
      <c r="J151" s="849"/>
      <c r="K151" s="849"/>
      <c r="L151" s="849"/>
    </row>
    <row r="152" spans="1:12" hidden="1">
      <c r="B152" s="849"/>
      <c r="C152" s="849"/>
      <c r="D152" s="849"/>
      <c r="E152" s="849"/>
      <c r="F152" s="849"/>
      <c r="G152" s="849"/>
      <c r="H152" s="849"/>
      <c r="I152" s="849"/>
      <c r="J152" s="849"/>
      <c r="K152" s="849"/>
      <c r="L152" s="849"/>
    </row>
    <row r="153" spans="1:12" hidden="1">
      <c r="B153" s="849"/>
      <c r="C153" s="849"/>
      <c r="D153" s="849"/>
      <c r="E153" s="849"/>
      <c r="F153" s="849"/>
      <c r="G153" s="849"/>
      <c r="H153" s="849"/>
      <c r="I153" s="849"/>
      <c r="J153" s="849"/>
      <c r="K153" s="849"/>
      <c r="L153" s="849"/>
    </row>
    <row r="154" spans="1:12" hidden="1">
      <c r="B154" s="849"/>
      <c r="C154" s="849"/>
      <c r="D154" s="849"/>
      <c r="E154" s="849"/>
      <c r="F154" s="849"/>
      <c r="G154" s="849"/>
      <c r="H154" s="849"/>
      <c r="I154" s="849"/>
      <c r="J154" s="849"/>
      <c r="K154" s="849"/>
      <c r="L154" s="849"/>
    </row>
    <row r="155" spans="1:12" hidden="1">
      <c r="B155" s="849"/>
      <c r="C155" s="849"/>
      <c r="D155" s="849"/>
      <c r="E155" s="849"/>
      <c r="F155" s="849"/>
      <c r="G155" s="849"/>
      <c r="H155" s="849"/>
      <c r="I155" s="849"/>
      <c r="J155" s="849"/>
      <c r="K155" s="849"/>
      <c r="L155" s="849"/>
    </row>
    <row r="156" spans="1:12" hidden="1">
      <c r="B156" s="849"/>
      <c r="C156" s="849"/>
      <c r="D156" s="849"/>
      <c r="E156" s="849"/>
      <c r="F156" s="849"/>
      <c r="G156" s="849"/>
      <c r="H156" s="849"/>
      <c r="I156" s="849"/>
      <c r="J156" s="849"/>
      <c r="K156" s="849"/>
      <c r="L156" s="849"/>
    </row>
    <row r="157" spans="1:12" hidden="1">
      <c r="B157" s="849"/>
      <c r="C157" s="849"/>
      <c r="D157" s="849"/>
      <c r="E157" s="849"/>
      <c r="F157" s="849"/>
      <c r="G157" s="849"/>
      <c r="H157" s="849"/>
      <c r="I157" s="849"/>
      <c r="J157" s="849"/>
      <c r="K157" s="849"/>
      <c r="L157" s="849"/>
    </row>
    <row r="158" spans="1:12" hidden="1">
      <c r="B158" s="849"/>
      <c r="C158" s="849"/>
      <c r="D158" s="849"/>
      <c r="E158" s="849"/>
      <c r="F158" s="849"/>
      <c r="G158" s="849"/>
      <c r="H158" s="849"/>
      <c r="I158" s="849"/>
      <c r="J158" s="849"/>
      <c r="K158" s="849"/>
      <c r="L158" s="849"/>
    </row>
    <row r="159" spans="1:12" hidden="1">
      <c r="A159" s="846" t="s">
        <v>594</v>
      </c>
      <c r="B159" s="846" t="s">
        <v>595</v>
      </c>
    </row>
    <row r="160" spans="1:12" hidden="1">
      <c r="B160" s="849" t="s">
        <v>200</v>
      </c>
      <c r="C160" s="849"/>
      <c r="D160" s="849"/>
      <c r="E160" s="849"/>
      <c r="F160" s="849"/>
      <c r="G160" s="849"/>
      <c r="H160" s="849"/>
      <c r="I160" s="849"/>
      <c r="J160" s="849"/>
      <c r="K160" s="849"/>
      <c r="L160" s="849"/>
    </row>
    <row r="161" spans="1:12" hidden="1">
      <c r="A161" s="846" t="s">
        <v>596</v>
      </c>
      <c r="B161" s="846" t="s">
        <v>597</v>
      </c>
    </row>
    <row r="162" spans="1:12" hidden="1">
      <c r="B162" s="849"/>
      <c r="C162" s="849"/>
      <c r="D162" s="857"/>
      <c r="E162" s="849"/>
      <c r="F162" s="849"/>
      <c r="G162" s="849"/>
      <c r="H162" s="849"/>
      <c r="I162" s="857"/>
      <c r="J162" s="849"/>
      <c r="K162" s="849"/>
      <c r="L162" s="851"/>
    </row>
    <row r="163" spans="1:12" hidden="1">
      <c r="B163" s="1811" t="s">
        <v>137</v>
      </c>
      <c r="C163" s="1812"/>
      <c r="D163" s="1812"/>
      <c r="E163" s="1812"/>
      <c r="F163" s="1812"/>
      <c r="G163" s="1812"/>
      <c r="H163" s="1812"/>
      <c r="I163" s="1813"/>
      <c r="J163" s="858" t="s">
        <v>378</v>
      </c>
      <c r="K163" s="858" t="s">
        <v>138</v>
      </c>
      <c r="L163" s="859" t="s">
        <v>342</v>
      </c>
    </row>
    <row r="164" spans="1:12" hidden="1">
      <c r="B164" s="1817" t="s">
        <v>224</v>
      </c>
      <c r="C164" s="1818"/>
      <c r="D164" s="1818"/>
      <c r="E164" s="1818"/>
      <c r="F164" s="1818"/>
      <c r="G164" s="1818"/>
      <c r="H164" s="1819"/>
      <c r="I164" s="1820"/>
      <c r="J164" s="860" t="s">
        <v>211</v>
      </c>
      <c r="K164" s="861" t="s">
        <v>139</v>
      </c>
      <c r="L164" s="891">
        <v>0</v>
      </c>
    </row>
    <row r="165" spans="1:12" hidden="1">
      <c r="B165" s="1807" t="s">
        <v>225</v>
      </c>
      <c r="C165" s="1808"/>
      <c r="D165" s="1808"/>
      <c r="E165" s="1808"/>
      <c r="F165" s="1808"/>
      <c r="G165" s="1808"/>
      <c r="H165" s="892"/>
      <c r="I165" s="893"/>
      <c r="J165" s="862" t="s">
        <v>140</v>
      </c>
      <c r="K165" s="861" t="s">
        <v>212</v>
      </c>
      <c r="L165" s="863">
        <v>36</v>
      </c>
    </row>
    <row r="166" spans="1:12" hidden="1">
      <c r="B166" s="1807" t="s">
        <v>226</v>
      </c>
      <c r="C166" s="1808"/>
      <c r="D166" s="1808"/>
      <c r="E166" s="1808"/>
      <c r="F166" s="1808"/>
      <c r="G166" s="1808"/>
      <c r="H166" s="1809"/>
      <c r="I166" s="1810"/>
      <c r="J166" s="862" t="s">
        <v>140</v>
      </c>
      <c r="K166" s="861" t="s">
        <v>213</v>
      </c>
      <c r="L166" s="863">
        <v>10</v>
      </c>
    </row>
    <row r="167" spans="1:12" hidden="1">
      <c r="B167" s="1807" t="s">
        <v>949</v>
      </c>
      <c r="C167" s="1808"/>
      <c r="D167" s="1808"/>
      <c r="E167" s="1808"/>
      <c r="F167" s="1808"/>
      <c r="G167" s="1808"/>
      <c r="H167" s="892"/>
      <c r="I167" s="893"/>
      <c r="J167" s="862" t="s">
        <v>140</v>
      </c>
      <c r="K167" s="861" t="s">
        <v>227</v>
      </c>
      <c r="L167" s="863">
        <v>18</v>
      </c>
    </row>
    <row r="168" spans="1:12" hidden="1">
      <c r="B168" s="1807" t="s">
        <v>228</v>
      </c>
      <c r="C168" s="1808"/>
      <c r="D168" s="1808"/>
      <c r="E168" s="1808"/>
      <c r="F168" s="1808"/>
      <c r="G168" s="1808"/>
      <c r="H168" s="1809"/>
      <c r="I168" s="1810"/>
      <c r="J168" s="862" t="s">
        <v>140</v>
      </c>
      <c r="K168" s="861" t="s">
        <v>229</v>
      </c>
      <c r="L168" s="863">
        <v>0</v>
      </c>
    </row>
    <row r="169" spans="1:12" hidden="1">
      <c r="B169" s="1807" t="s">
        <v>204</v>
      </c>
      <c r="C169" s="1808"/>
      <c r="D169" s="1808"/>
      <c r="E169" s="1808"/>
      <c r="F169" s="1808"/>
      <c r="G169" s="1808"/>
      <c r="H169" s="1809"/>
      <c r="I169" s="1810"/>
      <c r="J169" s="862" t="s">
        <v>142</v>
      </c>
      <c r="K169" s="861" t="s">
        <v>158</v>
      </c>
      <c r="L169" s="863">
        <v>8</v>
      </c>
    </row>
    <row r="170" spans="1:12" hidden="1">
      <c r="B170" s="866" t="s">
        <v>145</v>
      </c>
      <c r="C170" s="867"/>
      <c r="D170" s="867"/>
      <c r="E170" s="867"/>
      <c r="F170" s="867"/>
      <c r="G170" s="867"/>
      <c r="H170" s="1809"/>
      <c r="I170" s="1810"/>
      <c r="J170" s="862" t="s">
        <v>146</v>
      </c>
      <c r="K170" s="861" t="s">
        <v>147</v>
      </c>
      <c r="L170" s="863">
        <v>250</v>
      </c>
    </row>
    <row r="171" spans="1:12" hidden="1">
      <c r="B171" s="875" t="s">
        <v>148</v>
      </c>
      <c r="C171" s="876"/>
      <c r="D171" s="876"/>
      <c r="E171" s="876"/>
      <c r="F171" s="876"/>
      <c r="G171" s="876"/>
      <c r="H171" s="876"/>
      <c r="I171" s="877"/>
      <c r="J171" s="878" t="s">
        <v>360</v>
      </c>
      <c r="K171" s="878" t="s">
        <v>149</v>
      </c>
      <c r="L171" s="879">
        <f>' ข้อมูลการใช้ไฟฟ้า '!I21</f>
        <v>4.3538776250020366</v>
      </c>
    </row>
    <row r="172" spans="1:12" hidden="1">
      <c r="B172" s="849"/>
      <c r="C172" s="849"/>
      <c r="D172" s="849"/>
      <c r="E172" s="849"/>
      <c r="F172" s="849"/>
      <c r="G172" s="849"/>
      <c r="H172" s="849"/>
      <c r="I172" s="849"/>
      <c r="J172" s="857"/>
      <c r="K172" s="857"/>
      <c r="L172" s="849"/>
    </row>
    <row r="173" spans="1:12" hidden="1">
      <c r="B173" s="1811" t="s">
        <v>150</v>
      </c>
      <c r="C173" s="1812"/>
      <c r="D173" s="1812"/>
      <c r="E173" s="1812"/>
      <c r="F173" s="1812"/>
      <c r="G173" s="1812"/>
      <c r="H173" s="1812"/>
      <c r="I173" s="1813"/>
      <c r="J173" s="858" t="s">
        <v>378</v>
      </c>
      <c r="K173" s="858" t="s">
        <v>138</v>
      </c>
      <c r="L173" s="859" t="s">
        <v>342</v>
      </c>
    </row>
    <row r="174" spans="1:12" hidden="1">
      <c r="B174" s="1814" t="s">
        <v>230</v>
      </c>
      <c r="C174" s="1815"/>
      <c r="D174" s="1815"/>
      <c r="E174" s="1815"/>
      <c r="F174" s="1815"/>
      <c r="G174" s="1815"/>
      <c r="H174" s="1815"/>
      <c r="I174" s="1816"/>
      <c r="J174" s="861" t="s">
        <v>151</v>
      </c>
      <c r="K174" s="861" t="s">
        <v>152</v>
      </c>
      <c r="L174" s="894">
        <f>L164*(L165+L166)*L169*L170/1000</f>
        <v>0</v>
      </c>
    </row>
    <row r="175" spans="1:12" hidden="1">
      <c r="B175" s="1807" t="s">
        <v>231</v>
      </c>
      <c r="C175" s="1808"/>
      <c r="D175" s="1808"/>
      <c r="E175" s="1808"/>
      <c r="F175" s="1808"/>
      <c r="G175" s="1808"/>
      <c r="H175" s="1808"/>
      <c r="I175" s="1821"/>
      <c r="J175" s="862" t="s">
        <v>151</v>
      </c>
      <c r="K175" s="861" t="s">
        <v>153</v>
      </c>
      <c r="L175" s="894">
        <f>L164*(L167+L168)*L169*L170/1000</f>
        <v>0</v>
      </c>
    </row>
    <row r="176" spans="1:12" hidden="1">
      <c r="B176" s="1807" t="s">
        <v>154</v>
      </c>
      <c r="C176" s="1808"/>
      <c r="D176" s="1808"/>
      <c r="E176" s="1808"/>
      <c r="F176" s="1808"/>
      <c r="G176" s="1808"/>
      <c r="H176" s="881"/>
      <c r="I176" s="882"/>
      <c r="J176" s="862" t="s">
        <v>151</v>
      </c>
      <c r="K176" s="862" t="s">
        <v>155</v>
      </c>
      <c r="L176" s="895">
        <f>L174-L175</f>
        <v>0</v>
      </c>
    </row>
    <row r="177" spans="1:12" hidden="1">
      <c r="B177" s="884" t="s">
        <v>156</v>
      </c>
      <c r="C177" s="849"/>
      <c r="D177" s="849"/>
      <c r="E177" s="849"/>
      <c r="F177" s="849"/>
      <c r="G177" s="849"/>
      <c r="H177" s="849"/>
      <c r="I177" s="885"/>
      <c r="J177" s="873" t="s">
        <v>397</v>
      </c>
      <c r="K177" s="873" t="s">
        <v>157</v>
      </c>
      <c r="L177" s="896">
        <f>L171*L176</f>
        <v>0</v>
      </c>
    </row>
    <row r="178" spans="1:12" hidden="1">
      <c r="B178" s="875"/>
      <c r="C178" s="876"/>
      <c r="D178" s="876"/>
      <c r="E178" s="876"/>
      <c r="F178" s="876"/>
      <c r="G178" s="876"/>
      <c r="H178" s="876"/>
      <c r="I178" s="877"/>
      <c r="J178" s="887"/>
      <c r="K178" s="887"/>
      <c r="L178" s="887"/>
    </row>
    <row r="179" spans="1:12" hidden="1">
      <c r="B179" s="897" t="s">
        <v>950</v>
      </c>
      <c r="C179" s="898"/>
      <c r="D179" s="898"/>
      <c r="E179" s="898"/>
      <c r="F179" s="898"/>
      <c r="G179" s="898"/>
      <c r="H179" s="898"/>
      <c r="I179" s="898"/>
      <c r="J179" s="898"/>
      <c r="K179" s="898"/>
      <c r="L179" s="898"/>
    </row>
    <row r="180" spans="1:12" hidden="1">
      <c r="B180" s="897"/>
      <c r="C180" s="849"/>
      <c r="D180" s="849"/>
      <c r="E180" s="849"/>
      <c r="F180" s="849"/>
      <c r="G180" s="849"/>
      <c r="H180" s="849"/>
      <c r="I180" s="849"/>
      <c r="J180" s="849"/>
      <c r="K180" s="849"/>
      <c r="L180" s="849"/>
    </row>
    <row r="181" spans="1:12" hidden="1">
      <c r="B181" s="897"/>
      <c r="C181" s="849"/>
      <c r="D181" s="849"/>
      <c r="E181" s="849"/>
      <c r="F181" s="849"/>
      <c r="G181" s="849"/>
      <c r="H181" s="849"/>
      <c r="I181" s="849"/>
      <c r="J181" s="849"/>
      <c r="K181" s="849"/>
      <c r="L181" s="849"/>
    </row>
    <row r="182" spans="1:12" hidden="1">
      <c r="B182" s="849"/>
      <c r="C182" s="849"/>
      <c r="D182" s="849"/>
      <c r="E182" s="849"/>
      <c r="F182" s="849"/>
      <c r="G182" s="849"/>
      <c r="H182" s="849"/>
      <c r="I182" s="849"/>
      <c r="J182" s="849"/>
      <c r="K182" s="849"/>
      <c r="L182" s="849"/>
    </row>
    <row r="183" spans="1:12" hidden="1">
      <c r="B183" s="849"/>
      <c r="C183" s="849"/>
      <c r="D183" s="849"/>
      <c r="E183" s="849"/>
      <c r="F183" s="849"/>
      <c r="G183" s="849"/>
      <c r="H183" s="849"/>
      <c r="I183" s="849"/>
      <c r="J183" s="849"/>
      <c r="K183" s="849"/>
      <c r="L183" s="849"/>
    </row>
    <row r="184" spans="1:12" hidden="1">
      <c r="B184" s="849"/>
      <c r="C184" s="849"/>
      <c r="D184" s="849"/>
      <c r="E184" s="849"/>
      <c r="F184" s="849"/>
      <c r="G184" s="849"/>
      <c r="H184" s="849"/>
      <c r="I184" s="849"/>
      <c r="J184" s="849"/>
      <c r="K184" s="849"/>
      <c r="L184" s="849"/>
    </row>
    <row r="185" spans="1:12" hidden="1">
      <c r="B185" s="849"/>
      <c r="C185" s="849"/>
      <c r="D185" s="849"/>
      <c r="E185" s="849"/>
      <c r="F185" s="849"/>
      <c r="G185" s="849"/>
      <c r="H185" s="849"/>
      <c r="I185" s="849"/>
      <c r="J185" s="849"/>
      <c r="K185" s="849"/>
      <c r="L185" s="849"/>
    </row>
    <row r="186" spans="1:12" hidden="1">
      <c r="B186" s="849"/>
      <c r="C186" s="849"/>
      <c r="D186" s="849"/>
      <c r="E186" s="849"/>
      <c r="F186" s="849"/>
      <c r="G186" s="849"/>
      <c r="H186" s="849"/>
      <c r="I186" s="849"/>
      <c r="J186" s="849"/>
      <c r="K186" s="849"/>
      <c r="L186" s="849"/>
    </row>
    <row r="187" spans="1:12" hidden="1">
      <c r="B187" s="849"/>
      <c r="C187" s="849"/>
      <c r="D187" s="849"/>
      <c r="E187" s="849"/>
      <c r="F187" s="849"/>
      <c r="G187" s="849"/>
      <c r="H187" s="849"/>
      <c r="I187" s="849"/>
      <c r="J187" s="849"/>
      <c r="K187" s="849"/>
      <c r="L187" s="849"/>
    </row>
    <row r="188" spans="1:12" hidden="1">
      <c r="B188" s="849"/>
      <c r="C188" s="849"/>
      <c r="D188" s="849"/>
      <c r="E188" s="849"/>
      <c r="F188" s="849"/>
      <c r="G188" s="849"/>
      <c r="H188" s="849"/>
      <c r="I188" s="849"/>
      <c r="J188" s="849"/>
      <c r="K188" s="849"/>
      <c r="L188" s="849"/>
    </row>
    <row r="189" spans="1:12" hidden="1">
      <c r="B189" s="849"/>
      <c r="C189" s="849"/>
      <c r="D189" s="849"/>
      <c r="E189" s="849"/>
      <c r="F189" s="849"/>
      <c r="G189" s="849"/>
      <c r="H189" s="849"/>
      <c r="I189" s="849"/>
      <c r="J189" s="849"/>
      <c r="K189" s="849"/>
      <c r="L189" s="849"/>
    </row>
    <row r="190" spans="1:12" hidden="1">
      <c r="A190" s="1822" t="s">
        <v>565</v>
      </c>
      <c r="B190" s="1822"/>
      <c r="C190" s="1822"/>
      <c r="D190" s="1822"/>
      <c r="E190" s="1822"/>
      <c r="F190" s="1822"/>
      <c r="G190" s="1822"/>
      <c r="H190" s="1822"/>
      <c r="I190" s="1822"/>
      <c r="J190" s="1822"/>
      <c r="K190" s="1822"/>
      <c r="L190" s="1822"/>
    </row>
    <row r="191" spans="1:12" hidden="1">
      <c r="A191" s="1822" t="s">
        <v>566</v>
      </c>
      <c r="B191" s="1822"/>
      <c r="C191" s="1822"/>
      <c r="D191" s="1822"/>
      <c r="E191" s="1822"/>
      <c r="F191" s="1822"/>
      <c r="G191" s="1822"/>
      <c r="H191" s="1822"/>
      <c r="I191" s="1822"/>
      <c r="J191" s="1822"/>
      <c r="K191" s="1822"/>
      <c r="L191" s="1822"/>
    </row>
    <row r="192" spans="1:12" hidden="1"/>
    <row r="193" spans="1:12" hidden="1">
      <c r="A193" s="846" t="s">
        <v>567</v>
      </c>
      <c r="B193" s="846" t="s">
        <v>127</v>
      </c>
      <c r="D193" s="846" t="s">
        <v>128</v>
      </c>
      <c r="E193" s="847">
        <v>4</v>
      </c>
      <c r="F193" s="848"/>
      <c r="G193" s="848"/>
      <c r="H193" s="849"/>
      <c r="I193" s="849"/>
      <c r="J193" s="849"/>
      <c r="K193" s="849"/>
      <c r="L193" s="849"/>
    </row>
    <row r="194" spans="1:12" hidden="1">
      <c r="A194" s="846" t="s">
        <v>569</v>
      </c>
      <c r="B194" s="846" t="s">
        <v>129</v>
      </c>
      <c r="D194" s="846" t="s">
        <v>128</v>
      </c>
      <c r="E194" s="850" t="s">
        <v>1004</v>
      </c>
      <c r="F194" s="851"/>
      <c r="G194" s="851"/>
      <c r="H194" s="851"/>
      <c r="I194" s="851"/>
      <c r="J194" s="849"/>
      <c r="K194" s="849"/>
      <c r="L194" s="849"/>
    </row>
    <row r="195" spans="1:12" hidden="1">
      <c r="A195" s="846" t="s">
        <v>571</v>
      </c>
      <c r="B195" s="846" t="s">
        <v>174</v>
      </c>
      <c r="D195" s="846" t="s">
        <v>128</v>
      </c>
      <c r="E195" s="851">
        <f>ข้อมูลเบื้องต้น!D43</f>
        <v>0</v>
      </c>
      <c r="F195" s="851"/>
      <c r="G195" s="851"/>
      <c r="H195" s="851"/>
      <c r="I195" s="851"/>
      <c r="J195" s="852" t="s">
        <v>573</v>
      </c>
      <c r="K195" s="851">
        <f>ข้อมูลเบื้องต้น!N43</f>
        <v>0</v>
      </c>
      <c r="L195" s="851"/>
    </row>
    <row r="196" spans="1:12" hidden="1">
      <c r="A196" s="846" t="s">
        <v>574</v>
      </c>
      <c r="B196" s="846" t="s">
        <v>175</v>
      </c>
      <c r="D196" s="846" t="s">
        <v>128</v>
      </c>
      <c r="E196" s="851" t="s">
        <v>222</v>
      </c>
      <c r="F196" s="851"/>
      <c r="G196" s="851"/>
      <c r="H196" s="851"/>
      <c r="I196" s="851"/>
      <c r="J196" s="851"/>
      <c r="K196" s="851"/>
      <c r="L196" s="851"/>
    </row>
    <row r="197" spans="1:12" hidden="1">
      <c r="A197" s="846" t="s">
        <v>576</v>
      </c>
      <c r="B197" s="846" t="s">
        <v>131</v>
      </c>
      <c r="D197" s="846" t="s">
        <v>128</v>
      </c>
      <c r="E197" s="889">
        <f>L226</f>
        <v>0</v>
      </c>
      <c r="F197" s="849" t="s">
        <v>211</v>
      </c>
      <c r="I197" s="849"/>
      <c r="J197" s="849"/>
      <c r="K197" s="899"/>
      <c r="L197" s="849"/>
    </row>
    <row r="198" spans="1:12" hidden="1">
      <c r="A198" s="846" t="s">
        <v>577</v>
      </c>
      <c r="B198" s="846" t="s">
        <v>172</v>
      </c>
      <c r="D198" s="846" t="s">
        <v>128</v>
      </c>
      <c r="E198" s="849" t="s">
        <v>133</v>
      </c>
      <c r="F198" s="849"/>
      <c r="G198" s="849"/>
      <c r="H198" s="849"/>
      <c r="I198" s="849"/>
      <c r="J198" s="849"/>
      <c r="K198" s="849"/>
      <c r="L198" s="849"/>
    </row>
    <row r="199" spans="1:12" hidden="1">
      <c r="A199" s="846" t="s">
        <v>579</v>
      </c>
      <c r="B199" s="846" t="s">
        <v>173</v>
      </c>
      <c r="D199" s="846" t="s">
        <v>128</v>
      </c>
      <c r="E199" s="849" t="s">
        <v>223</v>
      </c>
      <c r="F199" s="849"/>
      <c r="G199" s="849"/>
      <c r="H199" s="849"/>
      <c r="I199" s="849"/>
      <c r="J199" s="849"/>
      <c r="K199" s="849"/>
      <c r="L199" s="849"/>
    </row>
    <row r="200" spans="1:12" hidden="1"/>
    <row r="201" spans="1:12" hidden="1">
      <c r="J201" s="853" t="s">
        <v>396</v>
      </c>
      <c r="K201" s="853" t="s">
        <v>382</v>
      </c>
      <c r="L201" s="853" t="s">
        <v>397</v>
      </c>
    </row>
    <row r="202" spans="1:12" hidden="1">
      <c r="A202" s="846" t="s">
        <v>582</v>
      </c>
      <c r="B202" s="846" t="s">
        <v>583</v>
      </c>
      <c r="J202" s="854">
        <f>+J203-J204</f>
        <v>0</v>
      </c>
      <c r="K202" s="855">
        <f>+K203-K204</f>
        <v>0</v>
      </c>
      <c r="L202" s="855">
        <f>+L203-L204</f>
        <v>0</v>
      </c>
    </row>
    <row r="203" spans="1:12" hidden="1">
      <c r="A203" s="846" t="s">
        <v>584</v>
      </c>
      <c r="B203" s="846" t="s">
        <v>587</v>
      </c>
      <c r="J203" s="854">
        <v>0</v>
      </c>
      <c r="K203" s="855">
        <f>L236</f>
        <v>0</v>
      </c>
      <c r="L203" s="855">
        <f>L236*L$171</f>
        <v>0</v>
      </c>
    </row>
    <row r="204" spans="1:12" hidden="1">
      <c r="A204" s="846" t="s">
        <v>585</v>
      </c>
      <c r="B204" s="846" t="s">
        <v>586</v>
      </c>
      <c r="J204" s="854">
        <v>0</v>
      </c>
      <c r="K204" s="855">
        <f>L237</f>
        <v>0</v>
      </c>
      <c r="L204" s="855">
        <f>L237*L$171</f>
        <v>0</v>
      </c>
    </row>
    <row r="205" spans="1:12" hidden="1">
      <c r="A205" s="846" t="s">
        <v>588</v>
      </c>
      <c r="B205" s="846" t="s">
        <v>589</v>
      </c>
      <c r="J205" s="856"/>
      <c r="K205" s="854"/>
      <c r="L205" s="853" t="s">
        <v>360</v>
      </c>
    </row>
    <row r="206" spans="1:12" hidden="1">
      <c r="A206" s="846" t="s">
        <v>590</v>
      </c>
      <c r="B206" s="846" t="s">
        <v>591</v>
      </c>
      <c r="J206" s="856"/>
      <c r="K206" s="854" t="e">
        <f>+K205/L202</f>
        <v>#DIV/0!</v>
      </c>
      <c r="L206" s="853" t="s">
        <v>581</v>
      </c>
    </row>
    <row r="207" spans="1:12" hidden="1">
      <c r="A207" s="846" t="s">
        <v>592</v>
      </c>
      <c r="B207" s="846" t="s">
        <v>593</v>
      </c>
    </row>
    <row r="208" spans="1:12" hidden="1">
      <c r="B208" s="849" t="s">
        <v>1005</v>
      </c>
      <c r="C208" s="849"/>
      <c r="D208" s="849"/>
      <c r="E208" s="849"/>
      <c r="F208" s="849"/>
      <c r="G208" s="849"/>
      <c r="H208" s="849"/>
      <c r="I208" s="849"/>
      <c r="J208" s="849"/>
      <c r="K208" s="849"/>
      <c r="L208" s="849"/>
    </row>
    <row r="209" spans="1:12" hidden="1">
      <c r="B209" s="849"/>
      <c r="C209" s="849"/>
      <c r="D209" s="849"/>
      <c r="E209" s="849"/>
      <c r="F209" s="849"/>
      <c r="G209" s="849"/>
      <c r="H209" s="849"/>
      <c r="I209" s="849"/>
      <c r="J209" s="849"/>
      <c r="K209" s="849"/>
      <c r="L209" s="849"/>
    </row>
    <row r="210" spans="1:12" hidden="1">
      <c r="B210" s="849"/>
      <c r="C210" s="849"/>
      <c r="D210" s="849"/>
      <c r="E210" s="849"/>
      <c r="F210" s="849"/>
      <c r="G210" s="849"/>
      <c r="H210" s="849"/>
      <c r="I210" s="849"/>
      <c r="J210" s="849"/>
      <c r="K210" s="849"/>
      <c r="L210" s="849"/>
    </row>
    <row r="211" spans="1:12" hidden="1">
      <c r="B211" s="849"/>
      <c r="C211" s="849"/>
      <c r="D211" s="849"/>
      <c r="E211" s="849"/>
      <c r="F211" s="849"/>
      <c r="G211" s="849"/>
      <c r="H211" s="849"/>
      <c r="I211" s="849"/>
      <c r="J211" s="849"/>
      <c r="K211" s="849"/>
      <c r="L211" s="849"/>
    </row>
    <row r="212" spans="1:12" hidden="1">
      <c r="B212" s="849"/>
      <c r="C212" s="849"/>
      <c r="D212" s="849"/>
      <c r="E212" s="849"/>
      <c r="F212" s="849"/>
      <c r="G212" s="849"/>
      <c r="H212" s="849"/>
      <c r="I212" s="849"/>
      <c r="J212" s="849"/>
      <c r="K212" s="849"/>
      <c r="L212" s="849"/>
    </row>
    <row r="213" spans="1:12" hidden="1">
      <c r="B213" s="849"/>
      <c r="C213" s="849"/>
      <c r="D213" s="849"/>
      <c r="E213" s="849"/>
      <c r="F213" s="849"/>
      <c r="G213" s="849"/>
      <c r="H213" s="849"/>
      <c r="I213" s="849"/>
      <c r="J213" s="849"/>
      <c r="K213" s="849"/>
      <c r="L213" s="849"/>
    </row>
    <row r="214" spans="1:12" hidden="1">
      <c r="B214" s="849"/>
      <c r="C214" s="849"/>
      <c r="D214" s="849"/>
      <c r="E214" s="849"/>
      <c r="F214" s="849"/>
      <c r="G214" s="849"/>
      <c r="H214" s="849"/>
      <c r="I214" s="849"/>
      <c r="J214" s="849"/>
      <c r="K214" s="849"/>
      <c r="L214" s="849"/>
    </row>
    <row r="215" spans="1:12" hidden="1">
      <c r="B215" s="849"/>
      <c r="C215" s="849"/>
      <c r="D215" s="849"/>
      <c r="E215" s="849"/>
      <c r="F215" s="849"/>
      <c r="G215" s="849"/>
      <c r="H215" s="849"/>
      <c r="I215" s="849"/>
      <c r="J215" s="849"/>
      <c r="K215" s="849"/>
      <c r="L215" s="849"/>
    </row>
    <row r="216" spans="1:12" hidden="1">
      <c r="B216" s="849"/>
      <c r="C216" s="849"/>
      <c r="D216" s="849"/>
      <c r="E216" s="849"/>
      <c r="F216" s="849"/>
      <c r="G216" s="849"/>
      <c r="H216" s="849"/>
      <c r="I216" s="849"/>
      <c r="J216" s="849"/>
      <c r="K216" s="849"/>
      <c r="L216" s="849"/>
    </row>
    <row r="217" spans="1:12" hidden="1">
      <c r="B217" s="849"/>
      <c r="C217" s="849"/>
      <c r="D217" s="849"/>
      <c r="E217" s="849"/>
      <c r="F217" s="849"/>
      <c r="G217" s="849"/>
      <c r="H217" s="849"/>
      <c r="I217" s="849"/>
      <c r="J217" s="849"/>
      <c r="K217" s="849"/>
      <c r="L217" s="849"/>
    </row>
    <row r="218" spans="1:12" hidden="1">
      <c r="A218" s="849"/>
      <c r="B218" s="849"/>
      <c r="C218" s="849"/>
      <c r="D218" s="849"/>
      <c r="E218" s="849"/>
      <c r="F218" s="849"/>
      <c r="G218" s="849"/>
      <c r="H218" s="849"/>
      <c r="I218" s="849"/>
      <c r="J218" s="849"/>
      <c r="K218" s="849"/>
      <c r="L218" s="849"/>
    </row>
    <row r="219" spans="1:12" hidden="1">
      <c r="A219" s="849"/>
      <c r="B219" s="849"/>
      <c r="C219" s="849"/>
      <c r="D219" s="849"/>
      <c r="E219" s="849"/>
      <c r="F219" s="849"/>
      <c r="G219" s="849"/>
      <c r="H219" s="849"/>
      <c r="I219" s="849"/>
      <c r="J219" s="849"/>
      <c r="K219" s="849"/>
      <c r="L219" s="849"/>
    </row>
    <row r="220" spans="1:12" hidden="1">
      <c r="A220" s="849"/>
      <c r="B220" s="849"/>
      <c r="C220" s="849"/>
      <c r="D220" s="849"/>
      <c r="E220" s="849"/>
      <c r="F220" s="849"/>
      <c r="G220" s="849"/>
      <c r="H220" s="849"/>
      <c r="I220" s="849"/>
      <c r="J220" s="849"/>
      <c r="K220" s="849"/>
      <c r="L220" s="849"/>
    </row>
    <row r="221" spans="1:12" hidden="1">
      <c r="A221" s="846" t="s">
        <v>594</v>
      </c>
      <c r="B221" s="846" t="s">
        <v>595</v>
      </c>
    </row>
    <row r="222" spans="1:12" hidden="1">
      <c r="B222" s="849" t="s">
        <v>200</v>
      </c>
      <c r="C222" s="849"/>
      <c r="D222" s="849"/>
      <c r="E222" s="849"/>
      <c r="F222" s="849"/>
      <c r="G222" s="849"/>
      <c r="H222" s="849"/>
      <c r="I222" s="849"/>
      <c r="J222" s="849"/>
      <c r="K222" s="849"/>
      <c r="L222" s="849"/>
    </row>
    <row r="223" spans="1:12" hidden="1">
      <c r="A223" s="846" t="s">
        <v>596</v>
      </c>
      <c r="B223" s="846" t="s">
        <v>597</v>
      </c>
    </row>
    <row r="224" spans="1:12" hidden="1">
      <c r="B224" s="849"/>
      <c r="C224" s="849"/>
      <c r="D224" s="857"/>
      <c r="E224" s="849"/>
      <c r="F224" s="849"/>
      <c r="G224" s="849"/>
      <c r="H224" s="849"/>
      <c r="I224" s="857"/>
      <c r="J224" s="849"/>
      <c r="K224" s="849"/>
      <c r="L224" s="851"/>
    </row>
    <row r="225" spans="2:12" hidden="1">
      <c r="B225" s="1811" t="s">
        <v>137</v>
      </c>
      <c r="C225" s="1812"/>
      <c r="D225" s="1812"/>
      <c r="E225" s="1812"/>
      <c r="F225" s="1812"/>
      <c r="G225" s="1812"/>
      <c r="H225" s="1812"/>
      <c r="I225" s="1813"/>
      <c r="J225" s="858" t="s">
        <v>378</v>
      </c>
      <c r="K225" s="858" t="s">
        <v>138</v>
      </c>
      <c r="L225" s="859" t="s">
        <v>342</v>
      </c>
    </row>
    <row r="226" spans="2:12" hidden="1">
      <c r="B226" s="1817" t="s">
        <v>224</v>
      </c>
      <c r="C226" s="1818"/>
      <c r="D226" s="1818"/>
      <c r="E226" s="1818"/>
      <c r="F226" s="1818"/>
      <c r="G226" s="1818"/>
      <c r="H226" s="1819"/>
      <c r="I226" s="1820"/>
      <c r="J226" s="860" t="s">
        <v>211</v>
      </c>
      <c r="K226" s="861" t="s">
        <v>139</v>
      </c>
      <c r="L226" s="891"/>
    </row>
    <row r="227" spans="2:12" hidden="1">
      <c r="B227" s="1807" t="s">
        <v>225</v>
      </c>
      <c r="C227" s="1808"/>
      <c r="D227" s="1808"/>
      <c r="E227" s="1808"/>
      <c r="F227" s="1808"/>
      <c r="G227" s="1808"/>
      <c r="H227" s="892"/>
      <c r="I227" s="893"/>
      <c r="J227" s="862" t="s">
        <v>140</v>
      </c>
      <c r="K227" s="861" t="s">
        <v>212</v>
      </c>
      <c r="L227" s="863">
        <v>18</v>
      </c>
    </row>
    <row r="228" spans="2:12" hidden="1">
      <c r="B228" s="1807" t="s">
        <v>226</v>
      </c>
      <c r="C228" s="1808"/>
      <c r="D228" s="1808"/>
      <c r="E228" s="1808"/>
      <c r="F228" s="1808"/>
      <c r="G228" s="1808"/>
      <c r="H228" s="1809"/>
      <c r="I228" s="1810"/>
      <c r="J228" s="862" t="s">
        <v>140</v>
      </c>
      <c r="K228" s="861" t="s">
        <v>213</v>
      </c>
      <c r="L228" s="863">
        <v>10</v>
      </c>
    </row>
    <row r="229" spans="2:12" hidden="1">
      <c r="B229" s="1807" t="s">
        <v>949</v>
      </c>
      <c r="C229" s="1808"/>
      <c r="D229" s="1808"/>
      <c r="E229" s="1808"/>
      <c r="F229" s="1808"/>
      <c r="G229" s="1808"/>
      <c r="H229" s="892"/>
      <c r="I229" s="893"/>
      <c r="J229" s="862" t="s">
        <v>140</v>
      </c>
      <c r="K229" s="861" t="s">
        <v>227</v>
      </c>
      <c r="L229" s="863">
        <v>9</v>
      </c>
    </row>
    <row r="230" spans="2:12" hidden="1">
      <c r="B230" s="1807" t="s">
        <v>228</v>
      </c>
      <c r="C230" s="1808"/>
      <c r="D230" s="1808"/>
      <c r="E230" s="1808"/>
      <c r="F230" s="1808"/>
      <c r="G230" s="1808"/>
      <c r="H230" s="1809"/>
      <c r="I230" s="1810"/>
      <c r="J230" s="862" t="s">
        <v>140</v>
      </c>
      <c r="K230" s="861" t="s">
        <v>229</v>
      </c>
      <c r="L230" s="863">
        <v>0</v>
      </c>
    </row>
    <row r="231" spans="2:12" hidden="1">
      <c r="B231" s="1807" t="s">
        <v>204</v>
      </c>
      <c r="C231" s="1808"/>
      <c r="D231" s="1808"/>
      <c r="E231" s="1808"/>
      <c r="F231" s="1808"/>
      <c r="G231" s="1808"/>
      <c r="H231" s="1809"/>
      <c r="I231" s="1810"/>
      <c r="J231" s="862" t="s">
        <v>142</v>
      </c>
      <c r="K231" s="861" t="s">
        <v>158</v>
      </c>
      <c r="L231" s="863">
        <v>8</v>
      </c>
    </row>
    <row r="232" spans="2:12" hidden="1">
      <c r="B232" s="866" t="s">
        <v>145</v>
      </c>
      <c r="C232" s="867"/>
      <c r="D232" s="867"/>
      <c r="E232" s="867"/>
      <c r="F232" s="867"/>
      <c r="G232" s="867"/>
      <c r="H232" s="1809"/>
      <c r="I232" s="1810"/>
      <c r="J232" s="862" t="s">
        <v>146</v>
      </c>
      <c r="K232" s="861" t="s">
        <v>147</v>
      </c>
      <c r="L232" s="863">
        <v>250</v>
      </c>
    </row>
    <row r="233" spans="2:12" hidden="1">
      <c r="B233" s="875" t="s">
        <v>148</v>
      </c>
      <c r="C233" s="876"/>
      <c r="D233" s="876"/>
      <c r="E233" s="876"/>
      <c r="F233" s="876"/>
      <c r="G233" s="876"/>
      <c r="H233" s="876"/>
      <c r="I233" s="877"/>
      <c r="J233" s="878" t="s">
        <v>360</v>
      </c>
      <c r="K233" s="878" t="s">
        <v>149</v>
      </c>
      <c r="L233" s="879">
        <f>' ข้อมูลการใช้ไฟฟ้า '!I21</f>
        <v>4.3538776250020366</v>
      </c>
    </row>
    <row r="234" spans="2:12" hidden="1">
      <c r="B234" s="849"/>
      <c r="C234" s="849"/>
      <c r="D234" s="849"/>
      <c r="E234" s="849"/>
      <c r="F234" s="849"/>
      <c r="G234" s="849"/>
      <c r="H234" s="849"/>
      <c r="I234" s="849"/>
      <c r="J234" s="857"/>
      <c r="K234" s="857"/>
      <c r="L234" s="849"/>
    </row>
    <row r="235" spans="2:12" hidden="1">
      <c r="B235" s="1811" t="s">
        <v>150</v>
      </c>
      <c r="C235" s="1812"/>
      <c r="D235" s="1812"/>
      <c r="E235" s="1812"/>
      <c r="F235" s="1812"/>
      <c r="G235" s="1812"/>
      <c r="H235" s="1812"/>
      <c r="I235" s="1813"/>
      <c r="J235" s="858" t="s">
        <v>378</v>
      </c>
      <c r="K235" s="858" t="s">
        <v>138</v>
      </c>
      <c r="L235" s="859" t="s">
        <v>342</v>
      </c>
    </row>
    <row r="236" spans="2:12" hidden="1">
      <c r="B236" s="1814" t="s">
        <v>230</v>
      </c>
      <c r="C236" s="1815"/>
      <c r="D236" s="1815"/>
      <c r="E236" s="1815"/>
      <c r="F236" s="1815"/>
      <c r="G236" s="1815"/>
      <c r="H236" s="1815"/>
      <c r="I236" s="1816"/>
      <c r="J236" s="861" t="s">
        <v>151</v>
      </c>
      <c r="K236" s="861" t="s">
        <v>152</v>
      </c>
      <c r="L236" s="894">
        <f>L226*(L227+L228)*L231*L232/1000</f>
        <v>0</v>
      </c>
    </row>
    <row r="237" spans="2:12" hidden="1">
      <c r="B237" s="1807" t="s">
        <v>231</v>
      </c>
      <c r="C237" s="1808"/>
      <c r="D237" s="1808"/>
      <c r="E237" s="1808"/>
      <c r="F237" s="1808"/>
      <c r="G237" s="1808"/>
      <c r="H237" s="1808"/>
      <c r="I237" s="1821"/>
      <c r="J237" s="862" t="s">
        <v>151</v>
      </c>
      <c r="K237" s="861" t="s">
        <v>153</v>
      </c>
      <c r="L237" s="894">
        <f>L226*(L229+L230)*L231*L232/1000</f>
        <v>0</v>
      </c>
    </row>
    <row r="238" spans="2:12" hidden="1">
      <c r="B238" s="1807" t="s">
        <v>154</v>
      </c>
      <c r="C238" s="1808"/>
      <c r="D238" s="1808"/>
      <c r="E238" s="1808"/>
      <c r="F238" s="1808"/>
      <c r="G238" s="1808"/>
      <c r="H238" s="881"/>
      <c r="I238" s="882"/>
      <c r="J238" s="862" t="s">
        <v>151</v>
      </c>
      <c r="K238" s="862" t="s">
        <v>155</v>
      </c>
      <c r="L238" s="895">
        <f>L236-L237</f>
        <v>0</v>
      </c>
    </row>
    <row r="239" spans="2:12" hidden="1">
      <c r="B239" s="884" t="s">
        <v>156</v>
      </c>
      <c r="C239" s="849"/>
      <c r="D239" s="849"/>
      <c r="E239" s="849"/>
      <c r="F239" s="849"/>
      <c r="G239" s="849"/>
      <c r="H239" s="849"/>
      <c r="I239" s="885"/>
      <c r="J239" s="873" t="s">
        <v>397</v>
      </c>
      <c r="K239" s="873" t="s">
        <v>157</v>
      </c>
      <c r="L239" s="896">
        <f>L233*L238</f>
        <v>0</v>
      </c>
    </row>
    <row r="240" spans="2:12" hidden="1">
      <c r="B240" s="875"/>
      <c r="C240" s="876"/>
      <c r="D240" s="876"/>
      <c r="E240" s="876"/>
      <c r="F240" s="876"/>
      <c r="G240" s="876"/>
      <c r="H240" s="876"/>
      <c r="I240" s="877"/>
      <c r="J240" s="887"/>
      <c r="K240" s="887"/>
      <c r="L240" s="887"/>
    </row>
    <row r="241" spans="1:12" hidden="1">
      <c r="B241" s="897" t="s">
        <v>950</v>
      </c>
      <c r="C241" s="898"/>
      <c r="D241" s="898"/>
      <c r="E241" s="898"/>
      <c r="F241" s="898"/>
      <c r="G241" s="898"/>
      <c r="H241" s="898"/>
      <c r="I241" s="898"/>
      <c r="J241" s="898"/>
      <c r="K241" s="898"/>
      <c r="L241" s="898"/>
    </row>
    <row r="242" spans="1:12" hidden="1">
      <c r="B242" s="897"/>
      <c r="C242" s="849"/>
      <c r="D242" s="849"/>
      <c r="E242" s="849"/>
      <c r="F242" s="849"/>
      <c r="G242" s="849"/>
      <c r="H242" s="849"/>
      <c r="I242" s="849"/>
      <c r="J242" s="849"/>
      <c r="K242" s="849"/>
      <c r="L242" s="849"/>
    </row>
    <row r="243" spans="1:12" hidden="1">
      <c r="B243" s="897"/>
      <c r="C243" s="849"/>
      <c r="D243" s="849"/>
      <c r="E243" s="849"/>
      <c r="F243" s="849"/>
      <c r="G243" s="849"/>
      <c r="H243" s="849"/>
      <c r="I243" s="849"/>
      <c r="J243" s="849"/>
      <c r="K243" s="849"/>
      <c r="L243" s="849"/>
    </row>
    <row r="244" spans="1:12" hidden="1">
      <c r="B244" s="897"/>
      <c r="C244" s="849"/>
      <c r="D244" s="849"/>
      <c r="E244" s="849"/>
      <c r="F244" s="849"/>
      <c r="G244" s="849"/>
      <c r="H244" s="849"/>
      <c r="I244" s="849"/>
      <c r="J244" s="849"/>
      <c r="K244" s="849"/>
      <c r="L244" s="849"/>
    </row>
    <row r="245" spans="1:12" hidden="1">
      <c r="B245" s="897"/>
      <c r="C245" s="849"/>
      <c r="D245" s="849"/>
      <c r="E245" s="849"/>
      <c r="F245" s="849"/>
      <c r="G245" s="849"/>
      <c r="H245" s="849"/>
      <c r="I245" s="849"/>
      <c r="J245" s="849"/>
      <c r="K245" s="849"/>
      <c r="L245" s="849"/>
    </row>
    <row r="246" spans="1:12" hidden="1">
      <c r="B246" s="849"/>
      <c r="C246" s="849"/>
      <c r="D246" s="849"/>
      <c r="E246" s="849"/>
      <c r="F246" s="849"/>
      <c r="G246" s="849"/>
      <c r="H246" s="849"/>
      <c r="I246" s="849"/>
      <c r="J246" s="849"/>
      <c r="K246" s="849"/>
      <c r="L246" s="849"/>
    </row>
    <row r="247" spans="1:12" hidden="1">
      <c r="B247" s="849"/>
      <c r="C247" s="849"/>
      <c r="D247" s="849"/>
      <c r="E247" s="849"/>
      <c r="F247" s="849"/>
      <c r="G247" s="849"/>
      <c r="H247" s="849"/>
      <c r="I247" s="849"/>
      <c r="J247" s="849"/>
      <c r="K247" s="849"/>
      <c r="L247" s="849"/>
    </row>
    <row r="248" spans="1:12" hidden="1">
      <c r="B248" s="849"/>
      <c r="C248" s="849"/>
      <c r="D248" s="849"/>
      <c r="E248" s="849"/>
      <c r="F248" s="849"/>
      <c r="G248" s="849"/>
      <c r="H248" s="849"/>
      <c r="I248" s="849"/>
      <c r="J248" s="849"/>
      <c r="K248" s="849"/>
      <c r="L248" s="849"/>
    </row>
    <row r="249" spans="1:12" hidden="1">
      <c r="B249" s="849"/>
      <c r="C249" s="849"/>
      <c r="D249" s="849"/>
      <c r="E249" s="849"/>
      <c r="F249" s="849"/>
      <c r="G249" s="849"/>
      <c r="H249" s="849"/>
      <c r="I249" s="849"/>
      <c r="J249" s="849"/>
      <c r="K249" s="849"/>
      <c r="L249" s="849"/>
    </row>
    <row r="250" spans="1:12" hidden="1">
      <c r="B250" s="849"/>
      <c r="C250" s="849"/>
      <c r="D250" s="849"/>
      <c r="E250" s="849"/>
      <c r="F250" s="849"/>
      <c r="G250" s="849"/>
      <c r="H250" s="849"/>
      <c r="I250" s="849"/>
      <c r="J250" s="849"/>
      <c r="K250" s="849"/>
      <c r="L250" s="849"/>
    </row>
    <row r="251" spans="1:12" hidden="1">
      <c r="B251" s="849"/>
      <c r="C251" s="849"/>
      <c r="D251" s="849"/>
      <c r="E251" s="849"/>
      <c r="F251" s="849"/>
      <c r="G251" s="849"/>
      <c r="H251" s="849"/>
      <c r="I251" s="849"/>
      <c r="J251" s="849"/>
      <c r="K251" s="849"/>
      <c r="L251" s="849"/>
    </row>
    <row r="252" spans="1:12" hidden="1">
      <c r="A252" s="1822" t="s">
        <v>565</v>
      </c>
      <c r="B252" s="1822"/>
      <c r="C252" s="1822"/>
      <c r="D252" s="1822"/>
      <c r="E252" s="1822"/>
      <c r="F252" s="1822"/>
      <c r="G252" s="1822"/>
      <c r="H252" s="1822"/>
      <c r="I252" s="1822"/>
      <c r="J252" s="1822"/>
      <c r="K252" s="1822"/>
      <c r="L252" s="1822"/>
    </row>
    <row r="253" spans="1:12" hidden="1">
      <c r="A253" s="1822" t="s">
        <v>566</v>
      </c>
      <c r="B253" s="1822"/>
      <c r="C253" s="1822"/>
      <c r="D253" s="1822"/>
      <c r="E253" s="1822"/>
      <c r="F253" s="1822"/>
      <c r="G253" s="1822"/>
      <c r="H253" s="1822"/>
      <c r="I253" s="1822"/>
      <c r="J253" s="1822"/>
      <c r="K253" s="1822"/>
      <c r="L253" s="1822"/>
    </row>
    <row r="254" spans="1:12" hidden="1"/>
    <row r="255" spans="1:12" hidden="1">
      <c r="A255" s="846" t="s">
        <v>567</v>
      </c>
      <c r="B255" s="846" t="s">
        <v>127</v>
      </c>
      <c r="D255" s="846" t="s">
        <v>128</v>
      </c>
      <c r="E255" s="847">
        <v>5</v>
      </c>
      <c r="F255" s="848"/>
      <c r="G255" s="848"/>
      <c r="H255" s="849"/>
      <c r="I255" s="849"/>
      <c r="J255" s="849"/>
      <c r="K255" s="849"/>
      <c r="L255" s="849"/>
    </row>
    <row r="256" spans="1:12" hidden="1">
      <c r="A256" s="846" t="s">
        <v>569</v>
      </c>
      <c r="B256" s="846" t="s">
        <v>129</v>
      </c>
      <c r="D256" s="846" t="s">
        <v>128</v>
      </c>
      <c r="E256" s="850" t="s">
        <v>1012</v>
      </c>
      <c r="F256" s="851"/>
      <c r="G256" s="851"/>
      <c r="H256" s="851"/>
      <c r="I256" s="851"/>
      <c r="J256" s="851"/>
      <c r="K256" s="849"/>
      <c r="L256" s="849"/>
    </row>
    <row r="257" spans="1:12" hidden="1">
      <c r="A257" s="846" t="s">
        <v>571</v>
      </c>
      <c r="B257" s="846" t="s">
        <v>174</v>
      </c>
      <c r="D257" s="846" t="s">
        <v>128</v>
      </c>
      <c r="E257" s="851">
        <f>ข้อมูลเบื้องต้น!D43</f>
        <v>0</v>
      </c>
      <c r="F257" s="851"/>
      <c r="G257" s="851"/>
      <c r="H257" s="851"/>
      <c r="I257" s="851"/>
      <c r="J257" s="852" t="s">
        <v>573</v>
      </c>
      <c r="K257" s="851">
        <f>ข้อมูลเบื้องต้น!N43</f>
        <v>0</v>
      </c>
      <c r="L257" s="851"/>
    </row>
    <row r="258" spans="1:12" hidden="1">
      <c r="A258" s="846" t="s">
        <v>574</v>
      </c>
      <c r="B258" s="846" t="s">
        <v>175</v>
      </c>
      <c r="D258" s="846" t="s">
        <v>128</v>
      </c>
      <c r="E258" s="851" t="s">
        <v>215</v>
      </c>
      <c r="F258" s="851"/>
      <c r="G258" s="851"/>
      <c r="H258" s="851"/>
      <c r="I258" s="851"/>
      <c r="J258" s="851"/>
      <c r="K258" s="851"/>
      <c r="L258" s="851"/>
    </row>
    <row r="259" spans="1:12" hidden="1">
      <c r="A259" s="846" t="s">
        <v>576</v>
      </c>
      <c r="B259" s="846" t="s">
        <v>131</v>
      </c>
      <c r="D259" s="846" t="s">
        <v>128</v>
      </c>
      <c r="E259" s="900">
        <f>L289</f>
        <v>0</v>
      </c>
      <c r="F259" s="849" t="s">
        <v>132</v>
      </c>
      <c r="I259" s="849"/>
      <c r="J259" s="849"/>
      <c r="K259" s="849"/>
      <c r="L259" s="849"/>
    </row>
    <row r="260" spans="1:12" hidden="1">
      <c r="A260" s="846" t="s">
        <v>577</v>
      </c>
      <c r="B260" s="846" t="s">
        <v>172</v>
      </c>
      <c r="D260" s="846" t="s">
        <v>128</v>
      </c>
      <c r="E260" s="849" t="s">
        <v>133</v>
      </c>
      <c r="F260" s="849"/>
      <c r="G260" s="849"/>
      <c r="H260" s="849"/>
      <c r="I260" s="849"/>
      <c r="J260" s="849"/>
      <c r="K260" s="849"/>
      <c r="L260" s="849"/>
    </row>
    <row r="261" spans="1:12" hidden="1">
      <c r="A261" s="846" t="s">
        <v>579</v>
      </c>
      <c r="B261" s="846" t="s">
        <v>173</v>
      </c>
      <c r="D261" s="846" t="s">
        <v>128</v>
      </c>
      <c r="E261" s="849" t="s">
        <v>216</v>
      </c>
      <c r="F261" s="849"/>
      <c r="G261" s="849"/>
      <c r="H261" s="849"/>
      <c r="I261" s="849"/>
      <c r="J261" s="849"/>
      <c r="K261" s="849"/>
      <c r="L261" s="849"/>
    </row>
    <row r="262" spans="1:12" hidden="1">
      <c r="A262" s="849"/>
      <c r="B262" s="849"/>
      <c r="C262" s="849"/>
      <c r="D262" s="849"/>
      <c r="E262" s="849"/>
      <c r="F262" s="849"/>
      <c r="G262" s="849"/>
      <c r="H262" s="849"/>
      <c r="I262" s="849"/>
      <c r="J262" s="849"/>
      <c r="K262" s="849"/>
      <c r="L262" s="849"/>
    </row>
    <row r="263" spans="1:12" hidden="1"/>
    <row r="264" spans="1:12" hidden="1">
      <c r="J264" s="853" t="s">
        <v>396</v>
      </c>
      <c r="K264" s="853" t="s">
        <v>382</v>
      </c>
      <c r="L264" s="853" t="s">
        <v>397</v>
      </c>
    </row>
    <row r="265" spans="1:12" hidden="1">
      <c r="A265" s="846" t="s">
        <v>582</v>
      </c>
      <c r="B265" s="846" t="s">
        <v>583</v>
      </c>
      <c r="J265" s="854">
        <f>+J266-J267</f>
        <v>0</v>
      </c>
      <c r="K265" s="855">
        <f>+K266-K267</f>
        <v>0</v>
      </c>
      <c r="L265" s="855">
        <f>+L266-L267</f>
        <v>0</v>
      </c>
    </row>
    <row r="266" spans="1:12" hidden="1">
      <c r="A266" s="846" t="s">
        <v>584</v>
      </c>
      <c r="B266" s="846" t="s">
        <v>587</v>
      </c>
      <c r="J266" s="854">
        <v>0</v>
      </c>
      <c r="K266" s="855">
        <f>L299</f>
        <v>0</v>
      </c>
      <c r="L266" s="855">
        <f>L299*L296</f>
        <v>0</v>
      </c>
    </row>
    <row r="267" spans="1:12" hidden="1">
      <c r="A267" s="846" t="s">
        <v>585</v>
      </c>
      <c r="B267" s="846" t="s">
        <v>586</v>
      </c>
      <c r="J267" s="854">
        <v>0</v>
      </c>
      <c r="K267" s="855">
        <f>L299-L301</f>
        <v>0</v>
      </c>
      <c r="L267" s="855">
        <f>(L299-L301)*L296</f>
        <v>0</v>
      </c>
    </row>
    <row r="268" spans="1:12" hidden="1">
      <c r="A268" s="846" t="s">
        <v>588</v>
      </c>
      <c r="B268" s="846" t="s">
        <v>589</v>
      </c>
      <c r="J268" s="856"/>
      <c r="K268" s="854"/>
      <c r="L268" s="853" t="s">
        <v>360</v>
      </c>
    </row>
    <row r="269" spans="1:12" hidden="1">
      <c r="A269" s="846" t="s">
        <v>590</v>
      </c>
      <c r="B269" s="846" t="s">
        <v>591</v>
      </c>
      <c r="J269" s="856"/>
      <c r="K269" s="854" t="e">
        <f>+K268/L265</f>
        <v>#DIV/0!</v>
      </c>
      <c r="L269" s="853" t="s">
        <v>581</v>
      </c>
    </row>
    <row r="270" spans="1:12" hidden="1">
      <c r="A270" s="846" t="s">
        <v>592</v>
      </c>
      <c r="B270" s="846" t="s">
        <v>593</v>
      </c>
    </row>
    <row r="271" spans="1:12" hidden="1">
      <c r="B271" s="849" t="s">
        <v>232</v>
      </c>
      <c r="C271" s="849"/>
      <c r="D271" s="849"/>
      <c r="E271" s="849"/>
      <c r="F271" s="849"/>
      <c r="G271" s="849"/>
      <c r="H271" s="849"/>
      <c r="I271" s="849"/>
      <c r="J271" s="849"/>
      <c r="K271" s="849"/>
      <c r="L271" s="849"/>
    </row>
    <row r="272" spans="1:12" hidden="1">
      <c r="B272" s="849"/>
      <c r="C272" s="849"/>
      <c r="D272" s="849"/>
      <c r="E272" s="849"/>
      <c r="F272" s="849"/>
      <c r="G272" s="849"/>
      <c r="H272" s="849"/>
      <c r="I272" s="849"/>
      <c r="J272" s="849"/>
      <c r="K272" s="849"/>
      <c r="L272" s="849"/>
    </row>
    <row r="273" spans="1:12" hidden="1">
      <c r="B273" s="849"/>
      <c r="C273" s="849"/>
      <c r="D273" s="849"/>
      <c r="E273" s="849"/>
      <c r="F273" s="849"/>
      <c r="G273" s="849"/>
      <c r="H273" s="849"/>
      <c r="I273" s="849"/>
      <c r="J273" s="849"/>
      <c r="K273" s="849"/>
      <c r="L273" s="849"/>
    </row>
    <row r="274" spans="1:12" hidden="1">
      <c r="B274" s="849"/>
      <c r="C274" s="849"/>
      <c r="D274" s="849"/>
      <c r="E274" s="849"/>
      <c r="F274" s="849"/>
      <c r="G274" s="849"/>
      <c r="H274" s="849"/>
      <c r="I274" s="849"/>
      <c r="J274" s="849"/>
      <c r="K274" s="849"/>
      <c r="L274" s="849"/>
    </row>
    <row r="275" spans="1:12" hidden="1">
      <c r="B275" s="849"/>
      <c r="C275" s="849"/>
      <c r="D275" s="849"/>
      <c r="E275" s="849"/>
      <c r="F275" s="849"/>
      <c r="G275" s="849"/>
      <c r="H275" s="849"/>
      <c r="I275" s="849"/>
      <c r="J275" s="849"/>
      <c r="K275" s="849"/>
      <c r="L275" s="849"/>
    </row>
    <row r="276" spans="1:12" hidden="1">
      <c r="B276" s="849"/>
      <c r="C276" s="849"/>
      <c r="D276" s="849"/>
      <c r="E276" s="849"/>
      <c r="F276" s="849"/>
      <c r="G276" s="849"/>
      <c r="H276" s="849"/>
      <c r="I276" s="849"/>
      <c r="J276" s="849"/>
      <c r="K276" s="849"/>
      <c r="L276" s="849"/>
    </row>
    <row r="277" spans="1:12" hidden="1">
      <c r="B277" s="849"/>
      <c r="C277" s="849"/>
      <c r="D277" s="849"/>
      <c r="E277" s="849"/>
      <c r="F277" s="849"/>
      <c r="G277" s="849"/>
      <c r="H277" s="849"/>
      <c r="I277" s="849"/>
      <c r="J277" s="849"/>
      <c r="K277" s="849"/>
      <c r="L277" s="849"/>
    </row>
    <row r="278" spans="1:12" hidden="1">
      <c r="B278" s="849"/>
      <c r="C278" s="849"/>
      <c r="D278" s="849"/>
      <c r="E278" s="849"/>
      <c r="F278" s="849"/>
      <c r="G278" s="849"/>
      <c r="H278" s="849"/>
      <c r="I278" s="849"/>
      <c r="J278" s="849"/>
      <c r="K278" s="849"/>
      <c r="L278" s="849"/>
    </row>
    <row r="279" spans="1:12" hidden="1">
      <c r="B279" s="849"/>
      <c r="C279" s="849"/>
      <c r="D279" s="849"/>
      <c r="E279" s="849"/>
      <c r="F279" s="849"/>
      <c r="G279" s="849"/>
      <c r="H279" s="849"/>
      <c r="I279" s="849"/>
      <c r="J279" s="849"/>
      <c r="K279" s="849"/>
      <c r="L279" s="849"/>
    </row>
    <row r="280" spans="1:12" hidden="1">
      <c r="B280" s="849"/>
      <c r="C280" s="849"/>
      <c r="D280" s="849"/>
      <c r="E280" s="849"/>
      <c r="F280" s="849"/>
      <c r="G280" s="849"/>
      <c r="H280" s="849"/>
      <c r="I280" s="849"/>
      <c r="J280" s="849"/>
      <c r="K280" s="849"/>
      <c r="L280" s="849"/>
    </row>
    <row r="281" spans="1:12" hidden="1">
      <c r="B281" s="849"/>
      <c r="C281" s="849"/>
      <c r="D281" s="849"/>
      <c r="E281" s="849"/>
      <c r="F281" s="849"/>
      <c r="G281" s="849"/>
      <c r="H281" s="849"/>
      <c r="I281" s="849"/>
      <c r="J281" s="849"/>
      <c r="K281" s="849"/>
      <c r="L281" s="849"/>
    </row>
    <row r="282" spans="1:12" hidden="1">
      <c r="B282" s="849"/>
      <c r="C282" s="849"/>
      <c r="D282" s="849"/>
      <c r="E282" s="849"/>
      <c r="F282" s="849"/>
      <c r="G282" s="849"/>
      <c r="H282" s="849"/>
      <c r="I282" s="849"/>
      <c r="J282" s="849"/>
      <c r="K282" s="849"/>
      <c r="L282" s="849"/>
    </row>
    <row r="283" spans="1:12" hidden="1">
      <c r="A283" s="846" t="s">
        <v>594</v>
      </c>
      <c r="B283" s="846" t="s">
        <v>595</v>
      </c>
    </row>
    <row r="284" spans="1:12" hidden="1">
      <c r="B284" s="849" t="s">
        <v>200</v>
      </c>
      <c r="C284" s="849"/>
      <c r="D284" s="849"/>
      <c r="E284" s="849"/>
      <c r="F284" s="849"/>
      <c r="G284" s="849"/>
      <c r="H284" s="849"/>
      <c r="I284" s="849"/>
      <c r="J284" s="849"/>
      <c r="K284" s="849"/>
      <c r="L284" s="849"/>
    </row>
    <row r="285" spans="1:12" hidden="1">
      <c r="B285" s="849"/>
      <c r="C285" s="849"/>
      <c r="D285" s="849"/>
      <c r="E285" s="849"/>
      <c r="F285" s="849"/>
      <c r="G285" s="849"/>
      <c r="H285" s="849"/>
      <c r="I285" s="849"/>
      <c r="J285" s="849"/>
      <c r="K285" s="849"/>
      <c r="L285" s="849"/>
    </row>
    <row r="286" spans="1:12" hidden="1">
      <c r="A286" s="846" t="s">
        <v>596</v>
      </c>
      <c r="B286" s="846" t="s">
        <v>597</v>
      </c>
    </row>
    <row r="287" spans="1:12" hidden="1">
      <c r="B287" s="849"/>
      <c r="C287" s="849"/>
      <c r="D287" s="857"/>
      <c r="E287" s="849"/>
      <c r="F287" s="849"/>
      <c r="G287" s="849"/>
      <c r="H287" s="849"/>
      <c r="I287" s="857"/>
      <c r="J287" s="849"/>
      <c r="K287" s="849"/>
      <c r="L287" s="851"/>
    </row>
    <row r="288" spans="1:12" hidden="1">
      <c r="B288" s="1811" t="s">
        <v>137</v>
      </c>
      <c r="C288" s="1812"/>
      <c r="D288" s="1812"/>
      <c r="E288" s="1812"/>
      <c r="F288" s="1812"/>
      <c r="G288" s="1812"/>
      <c r="H288" s="1812"/>
      <c r="I288" s="1813"/>
      <c r="J288" s="858" t="s">
        <v>378</v>
      </c>
      <c r="K288" s="858" t="s">
        <v>138</v>
      </c>
      <c r="L288" s="859" t="s">
        <v>342</v>
      </c>
    </row>
    <row r="289" spans="2:16" hidden="1">
      <c r="B289" s="1817" t="s">
        <v>201</v>
      </c>
      <c r="C289" s="1818"/>
      <c r="D289" s="1818"/>
      <c r="E289" s="1818"/>
      <c r="F289" s="1818"/>
      <c r="G289" s="1818"/>
      <c r="H289" s="1819"/>
      <c r="I289" s="1820"/>
      <c r="J289" s="860" t="s">
        <v>132</v>
      </c>
      <c r="K289" s="861" t="s">
        <v>139</v>
      </c>
      <c r="L289" s="901">
        <v>0</v>
      </c>
    </row>
    <row r="290" spans="2:16" hidden="1">
      <c r="B290" s="1807" t="s">
        <v>233</v>
      </c>
      <c r="C290" s="1808"/>
      <c r="D290" s="1808"/>
      <c r="E290" s="1808"/>
      <c r="F290" s="1808"/>
      <c r="G290" s="1808"/>
      <c r="H290" s="1809"/>
      <c r="I290" s="1810"/>
      <c r="J290" s="862" t="s">
        <v>203</v>
      </c>
      <c r="K290" s="861" t="s">
        <v>212</v>
      </c>
      <c r="L290" s="863">
        <v>0</v>
      </c>
      <c r="M290" s="846">
        <v>2.6</v>
      </c>
      <c r="N290" s="902"/>
    </row>
    <row r="291" spans="2:16" hidden="1">
      <c r="B291" s="1807" t="s">
        <v>234</v>
      </c>
      <c r="C291" s="1808"/>
      <c r="D291" s="1808"/>
      <c r="E291" s="1808"/>
      <c r="F291" s="1808"/>
      <c r="G291" s="1808"/>
      <c r="H291" s="1809"/>
      <c r="I291" s="1810"/>
      <c r="J291" s="862" t="s">
        <v>203</v>
      </c>
      <c r="K291" s="861" t="s">
        <v>213</v>
      </c>
      <c r="L291" s="863">
        <v>0</v>
      </c>
      <c r="M291" s="846">
        <v>2.1</v>
      </c>
      <c r="N291" s="902"/>
    </row>
    <row r="292" spans="2:16" hidden="1">
      <c r="B292" s="1807" t="s">
        <v>204</v>
      </c>
      <c r="C292" s="1808"/>
      <c r="D292" s="1808"/>
      <c r="E292" s="1808"/>
      <c r="F292" s="1808"/>
      <c r="G292" s="1808"/>
      <c r="H292" s="1809"/>
      <c r="I292" s="1810"/>
      <c r="J292" s="862" t="s">
        <v>142</v>
      </c>
      <c r="K292" s="861" t="s">
        <v>158</v>
      </c>
      <c r="L292" s="863">
        <v>8</v>
      </c>
    </row>
    <row r="293" spans="2:16" hidden="1">
      <c r="B293" s="1807" t="s">
        <v>235</v>
      </c>
      <c r="C293" s="1808"/>
      <c r="D293" s="1808"/>
      <c r="E293" s="1808"/>
      <c r="F293" s="1808"/>
      <c r="G293" s="1808"/>
      <c r="H293" s="864"/>
      <c r="I293" s="865"/>
      <c r="J293" s="862" t="s">
        <v>162</v>
      </c>
      <c r="K293" s="861" t="s">
        <v>236</v>
      </c>
      <c r="L293" s="863">
        <v>90</v>
      </c>
    </row>
    <row r="294" spans="2:16" hidden="1">
      <c r="B294" s="1807" t="s">
        <v>237</v>
      </c>
      <c r="C294" s="1808"/>
      <c r="D294" s="1808"/>
      <c r="E294" s="1808"/>
      <c r="F294" s="1808"/>
      <c r="G294" s="1808"/>
      <c r="H294" s="864"/>
      <c r="I294" s="865"/>
      <c r="J294" s="862" t="s">
        <v>162</v>
      </c>
      <c r="K294" s="861" t="s">
        <v>238</v>
      </c>
      <c r="L294" s="863">
        <v>60</v>
      </c>
    </row>
    <row r="295" spans="2:16" hidden="1">
      <c r="B295" s="866" t="s">
        <v>145</v>
      </c>
      <c r="C295" s="867"/>
      <c r="D295" s="867"/>
      <c r="E295" s="867"/>
      <c r="F295" s="867"/>
      <c r="G295" s="867"/>
      <c r="H295" s="1809"/>
      <c r="I295" s="1810"/>
      <c r="J295" s="862" t="s">
        <v>146</v>
      </c>
      <c r="K295" s="861" t="s">
        <v>147</v>
      </c>
      <c r="L295" s="863">
        <v>250</v>
      </c>
    </row>
    <row r="296" spans="2:16" hidden="1">
      <c r="B296" s="875" t="s">
        <v>148</v>
      </c>
      <c r="C296" s="876"/>
      <c r="D296" s="876"/>
      <c r="E296" s="876"/>
      <c r="F296" s="876"/>
      <c r="G296" s="876"/>
      <c r="H296" s="876"/>
      <c r="I296" s="877"/>
      <c r="J296" s="878" t="s">
        <v>360</v>
      </c>
      <c r="K296" s="878" t="s">
        <v>149</v>
      </c>
      <c r="L296" s="879">
        <f>ROUND(' ข้อมูลการใช้ไฟฟ้า '!I21,2)</f>
        <v>4.3499999999999996</v>
      </c>
    </row>
    <row r="297" spans="2:16" hidden="1">
      <c r="B297" s="849"/>
      <c r="C297" s="849"/>
      <c r="D297" s="849"/>
      <c r="E297" s="849"/>
      <c r="F297" s="849"/>
      <c r="G297" s="849"/>
      <c r="H297" s="849"/>
      <c r="I297" s="849"/>
      <c r="J297" s="857"/>
      <c r="K297" s="857"/>
      <c r="L297" s="849"/>
    </row>
    <row r="298" spans="2:16" hidden="1">
      <c r="B298" s="1811" t="s">
        <v>150</v>
      </c>
      <c r="C298" s="1812"/>
      <c r="D298" s="1812"/>
      <c r="E298" s="1812"/>
      <c r="F298" s="1812"/>
      <c r="G298" s="1812"/>
      <c r="H298" s="1812"/>
      <c r="I298" s="1813"/>
      <c r="J298" s="858" t="s">
        <v>378</v>
      </c>
      <c r="K298" s="858" t="s">
        <v>138</v>
      </c>
      <c r="L298" s="859" t="s">
        <v>342</v>
      </c>
    </row>
    <row r="299" spans="2:16" hidden="1">
      <c r="B299" s="1814" t="s">
        <v>1155</v>
      </c>
      <c r="C299" s="1815"/>
      <c r="D299" s="1815"/>
      <c r="E299" s="1815"/>
      <c r="F299" s="1815"/>
      <c r="G299" s="1815"/>
      <c r="H299" s="1815"/>
      <c r="I299" s="1816"/>
      <c r="J299" s="861" t="s">
        <v>151</v>
      </c>
      <c r="K299" s="861" t="s">
        <v>152</v>
      </c>
      <c r="L299" s="903">
        <f>L290*L292*L293*L295/100</f>
        <v>0</v>
      </c>
      <c r="N299" s="904" t="e">
        <f>#REF!</f>
        <v>#REF!</v>
      </c>
    </row>
    <row r="300" spans="2:16" hidden="1">
      <c r="B300" s="1814" t="s">
        <v>1156</v>
      </c>
      <c r="C300" s="1815"/>
      <c r="D300" s="1815"/>
      <c r="E300" s="1815"/>
      <c r="F300" s="1815"/>
      <c r="G300" s="1815"/>
      <c r="H300" s="1815"/>
      <c r="I300" s="1816"/>
      <c r="J300" s="861" t="s">
        <v>151</v>
      </c>
      <c r="K300" s="861" t="s">
        <v>153</v>
      </c>
      <c r="L300" s="903">
        <f>L291*L292*L294*L295/100</f>
        <v>0</v>
      </c>
      <c r="N300" s="904" t="e">
        <f>#REF!</f>
        <v>#REF!</v>
      </c>
    </row>
    <row r="301" spans="2:16" hidden="1">
      <c r="B301" s="1807" t="s">
        <v>221</v>
      </c>
      <c r="C301" s="1808"/>
      <c r="D301" s="1808"/>
      <c r="E301" s="1808"/>
      <c r="F301" s="1808"/>
      <c r="G301" s="1808"/>
      <c r="H301" s="881"/>
      <c r="I301" s="882"/>
      <c r="J301" s="862" t="s">
        <v>151</v>
      </c>
      <c r="K301" s="862" t="s">
        <v>155</v>
      </c>
      <c r="L301" s="905">
        <f>L299-L300</f>
        <v>0</v>
      </c>
      <c r="N301" s="904" t="e">
        <f>#REF!</f>
        <v>#REF!</v>
      </c>
    </row>
    <row r="302" spans="2:16" hidden="1">
      <c r="B302" s="884" t="s">
        <v>156</v>
      </c>
      <c r="C302" s="849"/>
      <c r="D302" s="849"/>
      <c r="E302" s="849"/>
      <c r="F302" s="849"/>
      <c r="G302" s="849"/>
      <c r="H302" s="849"/>
      <c r="I302" s="885"/>
      <c r="J302" s="873" t="s">
        <v>397</v>
      </c>
      <c r="K302" s="873" t="s">
        <v>157</v>
      </c>
      <c r="L302" s="906">
        <f>L301*L296</f>
        <v>0</v>
      </c>
      <c r="N302" s="904" t="e">
        <f>#REF!</f>
        <v>#REF!</v>
      </c>
    </row>
    <row r="303" spans="2:16" hidden="1">
      <c r="B303" s="875"/>
      <c r="C303" s="876"/>
      <c r="D303" s="876"/>
      <c r="E303" s="876"/>
      <c r="F303" s="876"/>
      <c r="G303" s="876"/>
      <c r="H303" s="876"/>
      <c r="I303" s="877"/>
      <c r="J303" s="887"/>
      <c r="K303" s="887"/>
      <c r="L303" s="887"/>
      <c r="P303" s="907"/>
    </row>
    <row r="304" spans="2:16" hidden="1">
      <c r="B304" s="849"/>
      <c r="C304" s="849"/>
      <c r="D304" s="849"/>
      <c r="E304" s="849"/>
      <c r="F304" s="849"/>
      <c r="G304" s="849"/>
      <c r="H304" s="849"/>
      <c r="I304" s="849"/>
      <c r="J304" s="849"/>
      <c r="K304" s="849"/>
      <c r="L304" s="849"/>
      <c r="P304" s="907"/>
    </row>
    <row r="305" spans="1:12" hidden="1">
      <c r="B305" s="849"/>
      <c r="C305" s="849"/>
      <c r="D305" s="849"/>
      <c r="E305" s="849"/>
      <c r="F305" s="849"/>
      <c r="G305" s="849"/>
      <c r="H305" s="849"/>
      <c r="I305" s="849"/>
      <c r="J305" s="849"/>
      <c r="K305" s="849"/>
      <c r="L305" s="849"/>
    </row>
    <row r="306" spans="1:12" hidden="1">
      <c r="B306" s="849"/>
      <c r="C306" s="849"/>
      <c r="D306" s="849"/>
      <c r="E306" s="849"/>
      <c r="F306" s="849"/>
      <c r="G306" s="849"/>
      <c r="H306" s="849"/>
      <c r="I306" s="849"/>
      <c r="J306" s="849"/>
      <c r="K306" s="849"/>
      <c r="L306" s="849"/>
    </row>
    <row r="307" spans="1:12" hidden="1">
      <c r="B307" s="849"/>
      <c r="C307" s="849"/>
      <c r="D307" s="849"/>
      <c r="E307" s="849"/>
      <c r="F307" s="849"/>
      <c r="G307" s="849"/>
      <c r="H307" s="849"/>
      <c r="I307" s="849"/>
      <c r="J307" s="849"/>
      <c r="K307" s="849"/>
      <c r="L307" s="849"/>
    </row>
    <row r="308" spans="1:12" hidden="1">
      <c r="B308" s="849"/>
      <c r="C308" s="849"/>
      <c r="D308" s="849"/>
      <c r="E308" s="849"/>
      <c r="F308" s="849"/>
      <c r="G308" s="849"/>
      <c r="H308" s="849"/>
      <c r="I308" s="849"/>
      <c r="J308" s="849"/>
      <c r="K308" s="849"/>
      <c r="L308" s="849"/>
    </row>
    <row r="309" spans="1:12" hidden="1">
      <c r="B309" s="849"/>
      <c r="C309" s="849"/>
      <c r="D309" s="849"/>
      <c r="E309" s="849"/>
      <c r="F309" s="849"/>
      <c r="G309" s="849"/>
      <c r="H309" s="849"/>
      <c r="I309" s="849"/>
      <c r="J309" s="849"/>
      <c r="K309" s="849"/>
      <c r="L309" s="849"/>
    </row>
    <row r="310" spans="1:12" hidden="1">
      <c r="B310" s="849"/>
      <c r="C310" s="849"/>
      <c r="D310" s="849"/>
      <c r="E310" s="849"/>
      <c r="F310" s="849"/>
      <c r="G310" s="849"/>
      <c r="H310" s="849"/>
      <c r="I310" s="849"/>
      <c r="J310" s="849"/>
      <c r="K310" s="849"/>
      <c r="L310" s="849"/>
    </row>
    <row r="311" spans="1:12" hidden="1">
      <c r="B311" s="849"/>
      <c r="C311" s="849"/>
      <c r="D311" s="849"/>
      <c r="E311" s="849"/>
      <c r="F311" s="849"/>
      <c r="G311" s="849"/>
      <c r="H311" s="849"/>
      <c r="I311" s="849"/>
      <c r="J311" s="849"/>
      <c r="K311" s="849"/>
      <c r="L311" s="849"/>
    </row>
    <row r="312" spans="1:12" hidden="1">
      <c r="A312" s="908" t="s">
        <v>375</v>
      </c>
      <c r="B312" s="849"/>
      <c r="C312" s="849"/>
      <c r="D312" s="849"/>
      <c r="E312" s="849"/>
      <c r="F312" s="849"/>
      <c r="G312" s="849"/>
      <c r="H312" s="849"/>
      <c r="I312" s="849"/>
      <c r="J312" s="849"/>
      <c r="K312" s="849"/>
      <c r="L312" s="849"/>
    </row>
    <row r="313" spans="1:12" ht="20.25" hidden="1" customHeight="1">
      <c r="B313" s="849" t="s">
        <v>1015</v>
      </c>
      <c r="C313" s="849"/>
      <c r="D313" s="849"/>
      <c r="E313" s="849"/>
      <c r="F313" s="849"/>
      <c r="G313" s="849"/>
      <c r="H313" s="849"/>
      <c r="I313" s="849"/>
      <c r="J313" s="849"/>
      <c r="K313" s="849"/>
    </row>
    <row r="314" spans="1:12" ht="14.25" hidden="1" customHeight="1">
      <c r="A314" s="1822"/>
      <c r="B314" s="1822"/>
      <c r="C314" s="1822"/>
      <c r="D314" s="1822"/>
      <c r="E314" s="1822"/>
      <c r="F314" s="1822"/>
      <c r="G314" s="1822"/>
      <c r="H314" s="1822"/>
      <c r="I314" s="1822"/>
      <c r="J314" s="1822"/>
      <c r="K314" s="1822"/>
      <c r="L314" s="1822"/>
    </row>
    <row r="315" spans="1:12" hidden="1">
      <c r="A315" s="1822" t="s">
        <v>565</v>
      </c>
      <c r="B315" s="1822"/>
      <c r="C315" s="1822"/>
      <c r="D315" s="1822"/>
      <c r="E315" s="1822"/>
      <c r="F315" s="1822"/>
      <c r="G315" s="1822"/>
      <c r="H315" s="1822"/>
      <c r="I315" s="1822"/>
      <c r="J315" s="1822"/>
      <c r="K315" s="1822"/>
      <c r="L315" s="1822"/>
    </row>
    <row r="316" spans="1:12" hidden="1">
      <c r="A316" s="1822" t="s">
        <v>566</v>
      </c>
      <c r="B316" s="1822"/>
      <c r="C316" s="1822"/>
      <c r="D316" s="1822"/>
      <c r="E316" s="1822"/>
      <c r="F316" s="1822"/>
      <c r="G316" s="1822"/>
      <c r="H316" s="1822"/>
      <c r="I316" s="1822"/>
      <c r="J316" s="1822"/>
      <c r="K316" s="1822"/>
      <c r="L316" s="1822"/>
    </row>
    <row r="317" spans="1:12" hidden="1"/>
    <row r="318" spans="1:12" hidden="1">
      <c r="A318" s="846" t="s">
        <v>567</v>
      </c>
      <c r="B318" s="846" t="s">
        <v>127</v>
      </c>
      <c r="D318" s="846" t="s">
        <v>128</v>
      </c>
      <c r="E318" s="847">
        <v>0</v>
      </c>
      <c r="F318" s="848"/>
      <c r="G318" s="848"/>
      <c r="H318" s="849"/>
      <c r="I318" s="849"/>
      <c r="J318" s="849"/>
      <c r="K318" s="849"/>
      <c r="L318" s="849"/>
    </row>
    <row r="319" spans="1:12" hidden="1">
      <c r="A319" s="846" t="s">
        <v>569</v>
      </c>
      <c r="B319" s="846" t="s">
        <v>129</v>
      </c>
      <c r="D319" s="846" t="s">
        <v>128</v>
      </c>
      <c r="E319" s="850" t="s">
        <v>170</v>
      </c>
      <c r="F319" s="851"/>
      <c r="G319" s="851"/>
      <c r="H319" s="851"/>
      <c r="I319" s="851"/>
      <c r="J319" s="849"/>
      <c r="K319" s="849"/>
      <c r="L319" s="849"/>
    </row>
    <row r="320" spans="1:12" hidden="1">
      <c r="A320" s="846" t="s">
        <v>571</v>
      </c>
      <c r="B320" s="846" t="s">
        <v>174</v>
      </c>
      <c r="D320" s="846" t="s">
        <v>128</v>
      </c>
      <c r="E320" s="851" t="s">
        <v>190</v>
      </c>
      <c r="F320" s="851"/>
      <c r="G320" s="851"/>
      <c r="H320" s="851"/>
      <c r="I320" s="851"/>
      <c r="J320" s="852" t="s">
        <v>573</v>
      </c>
      <c r="K320" s="851" t="s">
        <v>191</v>
      </c>
      <c r="L320" s="851"/>
    </row>
    <row r="321" spans="1:12" hidden="1">
      <c r="A321" s="846" t="s">
        <v>574</v>
      </c>
      <c r="B321" s="846" t="s">
        <v>175</v>
      </c>
      <c r="D321" s="846" t="s">
        <v>128</v>
      </c>
      <c r="E321" s="851" t="s">
        <v>171</v>
      </c>
      <c r="F321" s="851"/>
      <c r="G321" s="851"/>
      <c r="H321" s="851"/>
      <c r="I321" s="851"/>
      <c r="J321" s="851"/>
      <c r="K321" s="851"/>
      <c r="L321" s="851"/>
    </row>
    <row r="322" spans="1:12" hidden="1">
      <c r="A322" s="846" t="s">
        <v>576</v>
      </c>
      <c r="B322" s="846" t="s">
        <v>131</v>
      </c>
      <c r="D322" s="846" t="s">
        <v>128</v>
      </c>
      <c r="E322" s="900"/>
      <c r="F322" s="849" t="s">
        <v>210</v>
      </c>
      <c r="I322" s="849"/>
      <c r="J322" s="849"/>
      <c r="K322" s="849"/>
      <c r="L322" s="849"/>
    </row>
    <row r="323" spans="1:12" hidden="1">
      <c r="A323" s="846" t="s">
        <v>577</v>
      </c>
      <c r="B323" s="846" t="s">
        <v>172</v>
      </c>
      <c r="D323" s="846" t="s">
        <v>128</v>
      </c>
      <c r="E323" s="849" t="s">
        <v>181</v>
      </c>
      <c r="F323" s="849"/>
      <c r="G323" s="849"/>
      <c r="H323" s="849"/>
      <c r="I323" s="849"/>
      <c r="J323" s="849"/>
      <c r="K323" s="849"/>
      <c r="L323" s="849"/>
    </row>
    <row r="324" spans="1:12" hidden="1">
      <c r="A324" s="846" t="s">
        <v>579</v>
      </c>
      <c r="B324" s="846" t="s">
        <v>173</v>
      </c>
      <c r="D324" s="846" t="s">
        <v>128</v>
      </c>
      <c r="E324" s="849" t="s">
        <v>180</v>
      </c>
      <c r="F324" s="849"/>
      <c r="G324" s="849"/>
      <c r="H324" s="849"/>
      <c r="I324" s="849"/>
      <c r="J324" s="849"/>
      <c r="K324" s="849"/>
      <c r="L324" s="849"/>
    </row>
    <row r="325" spans="1:12" hidden="1">
      <c r="E325" s="849" t="s">
        <v>188</v>
      </c>
      <c r="F325" s="849"/>
      <c r="G325" s="849"/>
      <c r="H325" s="849"/>
      <c r="I325" s="909">
        <f>L353</f>
        <v>0</v>
      </c>
      <c r="J325" s="857" t="s">
        <v>210</v>
      </c>
      <c r="K325" s="849"/>
      <c r="L325" s="849"/>
    </row>
    <row r="326" spans="1:12" hidden="1">
      <c r="E326" s="849" t="s">
        <v>189</v>
      </c>
      <c r="J326" s="910">
        <f>L357</f>
        <v>0</v>
      </c>
      <c r="K326" s="846" t="s">
        <v>210</v>
      </c>
    </row>
    <row r="327" spans="1:12" hidden="1">
      <c r="E327" s="849"/>
    </row>
    <row r="328" spans="1:12" hidden="1">
      <c r="J328" s="853" t="s">
        <v>396</v>
      </c>
      <c r="K328" s="853" t="s">
        <v>382</v>
      </c>
      <c r="L328" s="853" t="s">
        <v>397</v>
      </c>
    </row>
    <row r="329" spans="1:12" hidden="1">
      <c r="A329" s="846" t="s">
        <v>582</v>
      </c>
      <c r="B329" s="846" t="s">
        <v>583</v>
      </c>
      <c r="J329" s="854">
        <f>+J330-J331</f>
        <v>0</v>
      </c>
      <c r="K329" s="855">
        <f>K330-K331</f>
        <v>0</v>
      </c>
      <c r="L329" s="855">
        <f>L330-L331</f>
        <v>0</v>
      </c>
    </row>
    <row r="330" spans="1:12" hidden="1">
      <c r="A330" s="846" t="s">
        <v>584</v>
      </c>
      <c r="B330" s="846" t="s">
        <v>587</v>
      </c>
      <c r="J330" s="854">
        <v>0</v>
      </c>
      <c r="K330" s="855">
        <f>L365</f>
        <v>0</v>
      </c>
      <c r="L330" s="855">
        <f>K330*L362</f>
        <v>0</v>
      </c>
    </row>
    <row r="331" spans="1:12" hidden="1">
      <c r="A331" s="846" t="s">
        <v>585</v>
      </c>
      <c r="B331" s="846" t="s">
        <v>586</v>
      </c>
      <c r="J331" s="854">
        <v>0</v>
      </c>
      <c r="K331" s="855">
        <f>L366</f>
        <v>0</v>
      </c>
      <c r="L331" s="855">
        <f>K331*L362</f>
        <v>0</v>
      </c>
    </row>
    <row r="332" spans="1:12" hidden="1">
      <c r="A332" s="846" t="s">
        <v>588</v>
      </c>
      <c r="B332" s="846" t="s">
        <v>589</v>
      </c>
      <c r="J332" s="856"/>
      <c r="K332" s="854">
        <f>(J326*(1500+170))+(I325*100)</f>
        <v>0</v>
      </c>
      <c r="L332" s="853" t="s">
        <v>360</v>
      </c>
    </row>
    <row r="333" spans="1:12" hidden="1">
      <c r="A333" s="846" t="s">
        <v>590</v>
      </c>
      <c r="B333" s="846" t="s">
        <v>591</v>
      </c>
      <c r="J333" s="856"/>
      <c r="K333" s="854" t="e">
        <f>K332/L329</f>
        <v>#DIV/0!</v>
      </c>
      <c r="L333" s="853" t="s">
        <v>581</v>
      </c>
    </row>
    <row r="334" spans="1:12" hidden="1">
      <c r="A334" s="846" t="s">
        <v>592</v>
      </c>
      <c r="B334" s="846" t="s">
        <v>593</v>
      </c>
    </row>
    <row r="335" spans="1:12" hidden="1">
      <c r="B335" s="702" t="s">
        <v>179</v>
      </c>
      <c r="C335" s="849"/>
      <c r="D335" s="849"/>
      <c r="E335" s="849"/>
      <c r="F335" s="849"/>
      <c r="G335" s="849"/>
      <c r="H335" s="849"/>
      <c r="I335" s="849"/>
      <c r="J335" s="849"/>
      <c r="K335" s="849"/>
      <c r="L335" s="849"/>
    </row>
    <row r="336" spans="1:12" hidden="1">
      <c r="B336" s="849" t="s">
        <v>178</v>
      </c>
      <c r="C336" s="849"/>
      <c r="D336" s="849"/>
      <c r="E336" s="849"/>
      <c r="F336" s="849"/>
      <c r="G336" s="849"/>
      <c r="H336" s="849"/>
      <c r="I336" s="849"/>
      <c r="J336" s="849"/>
      <c r="K336" s="849"/>
      <c r="L336" s="849"/>
    </row>
    <row r="337" spans="1:12" hidden="1">
      <c r="B337" s="849" t="s">
        <v>176</v>
      </c>
      <c r="C337" s="849"/>
      <c r="D337" s="849"/>
      <c r="E337" s="849"/>
      <c r="F337" s="849"/>
      <c r="G337" s="849"/>
      <c r="H337" s="849"/>
      <c r="I337" s="849"/>
      <c r="J337" s="849"/>
      <c r="K337" s="849"/>
      <c r="L337" s="849"/>
    </row>
    <row r="338" spans="1:12" hidden="1">
      <c r="B338" s="849"/>
      <c r="C338" s="849"/>
      <c r="D338" s="849"/>
      <c r="E338" s="849"/>
      <c r="F338" s="849"/>
      <c r="G338" s="849"/>
      <c r="H338" s="849"/>
      <c r="I338" s="849"/>
      <c r="J338" s="849"/>
      <c r="K338" s="849"/>
      <c r="L338" s="849"/>
    </row>
    <row r="339" spans="1:12" hidden="1">
      <c r="B339" s="849"/>
      <c r="C339" s="849"/>
      <c r="D339" s="849"/>
      <c r="E339" s="849"/>
      <c r="F339" s="849"/>
      <c r="G339" s="849"/>
      <c r="H339" s="849"/>
      <c r="I339" s="849"/>
      <c r="J339" s="849"/>
      <c r="K339" s="849"/>
      <c r="L339" s="849"/>
    </row>
    <row r="340" spans="1:12" hidden="1">
      <c r="B340" s="849"/>
      <c r="C340" s="849"/>
      <c r="D340" s="849"/>
      <c r="E340" s="849"/>
      <c r="F340" s="849"/>
      <c r="G340" s="849"/>
      <c r="H340" s="849"/>
      <c r="I340" s="849"/>
      <c r="J340" s="849"/>
      <c r="K340" s="849"/>
      <c r="L340" s="849"/>
    </row>
    <row r="341" spans="1:12" hidden="1">
      <c r="B341" s="849"/>
      <c r="C341" s="849"/>
      <c r="D341" s="849"/>
      <c r="E341" s="849"/>
      <c r="F341" s="849"/>
      <c r="G341" s="849"/>
      <c r="H341" s="849"/>
      <c r="I341" s="849"/>
      <c r="J341" s="849"/>
      <c r="K341" s="899"/>
      <c r="L341" s="849"/>
    </row>
    <row r="342" spans="1:12" hidden="1">
      <c r="B342" s="849"/>
      <c r="C342" s="849"/>
      <c r="D342" s="849"/>
      <c r="E342" s="849"/>
      <c r="F342" s="849"/>
      <c r="G342" s="849"/>
      <c r="H342" s="849"/>
      <c r="I342" s="849"/>
      <c r="J342" s="849"/>
      <c r="K342" s="849"/>
      <c r="L342" s="849"/>
    </row>
    <row r="343" spans="1:12" hidden="1">
      <c r="B343" s="849"/>
      <c r="C343" s="849"/>
      <c r="D343" s="849"/>
      <c r="E343" s="849"/>
      <c r="F343" s="849"/>
      <c r="G343" s="849"/>
      <c r="H343" s="849"/>
      <c r="I343" s="849"/>
      <c r="J343" s="849"/>
      <c r="K343" s="849"/>
      <c r="L343" s="849"/>
    </row>
    <row r="344" spans="1:12" hidden="1">
      <c r="B344" s="849"/>
      <c r="C344" s="849"/>
      <c r="D344" s="849"/>
      <c r="E344" s="849"/>
      <c r="F344" s="849"/>
      <c r="G344" s="849"/>
      <c r="H344" s="849"/>
      <c r="I344" s="849"/>
      <c r="J344" s="849"/>
      <c r="K344" s="849"/>
      <c r="L344" s="849"/>
    </row>
    <row r="345" spans="1:12" hidden="1">
      <c r="B345" s="849"/>
      <c r="C345" s="849"/>
      <c r="D345" s="849"/>
      <c r="E345" s="849"/>
      <c r="F345" s="849"/>
      <c r="G345" s="849"/>
      <c r="H345" s="849"/>
      <c r="I345" s="849"/>
      <c r="J345" s="849"/>
      <c r="K345" s="849"/>
      <c r="L345" s="849"/>
    </row>
    <row r="346" spans="1:12" hidden="1">
      <c r="A346" s="846" t="s">
        <v>594</v>
      </c>
      <c r="B346" s="846" t="s">
        <v>595</v>
      </c>
    </row>
    <row r="347" spans="1:12" hidden="1">
      <c r="B347" s="849" t="s">
        <v>200</v>
      </c>
      <c r="C347" s="849"/>
      <c r="D347" s="849"/>
      <c r="E347" s="849"/>
      <c r="F347" s="849"/>
      <c r="G347" s="849"/>
      <c r="H347" s="849"/>
      <c r="I347" s="849"/>
      <c r="J347" s="849"/>
      <c r="K347" s="849"/>
      <c r="L347" s="849"/>
    </row>
    <row r="348" spans="1:12" hidden="1">
      <c r="B348" s="849"/>
      <c r="C348" s="849"/>
      <c r="D348" s="849"/>
      <c r="E348" s="849"/>
      <c r="F348" s="849"/>
      <c r="G348" s="849"/>
      <c r="H348" s="849"/>
      <c r="I348" s="849"/>
      <c r="J348" s="849"/>
      <c r="K348" s="849"/>
      <c r="L348" s="849"/>
    </row>
    <row r="349" spans="1:12" hidden="1"/>
    <row r="350" spans="1:12" hidden="1">
      <c r="A350" s="846" t="s">
        <v>596</v>
      </c>
      <c r="B350" s="846" t="s">
        <v>597</v>
      </c>
    </row>
    <row r="351" spans="1:12" hidden="1">
      <c r="B351" s="849"/>
      <c r="C351" s="849"/>
      <c r="D351" s="857"/>
      <c r="E351" s="849"/>
      <c r="F351" s="849"/>
      <c r="G351" s="849"/>
      <c r="H351" s="849"/>
      <c r="I351" s="857"/>
      <c r="J351" s="849"/>
      <c r="K351" s="849"/>
      <c r="L351" s="851"/>
    </row>
    <row r="352" spans="1:12" hidden="1">
      <c r="B352" s="1811" t="s">
        <v>137</v>
      </c>
      <c r="C352" s="1812"/>
      <c r="D352" s="1812"/>
      <c r="E352" s="1812"/>
      <c r="F352" s="1812"/>
      <c r="G352" s="1812"/>
      <c r="H352" s="1812"/>
      <c r="I352" s="1813"/>
      <c r="J352" s="858" t="s">
        <v>378</v>
      </c>
      <c r="K352" s="858" t="s">
        <v>138</v>
      </c>
      <c r="L352" s="859" t="s">
        <v>342</v>
      </c>
    </row>
    <row r="353" spans="2:12" hidden="1">
      <c r="B353" s="1817" t="s">
        <v>182</v>
      </c>
      <c r="C353" s="1818"/>
      <c r="D353" s="1818"/>
      <c r="E353" s="1818"/>
      <c r="F353" s="1818"/>
      <c r="G353" s="1818"/>
      <c r="H353" s="1819"/>
      <c r="I353" s="1820"/>
      <c r="J353" s="860" t="s">
        <v>210</v>
      </c>
      <c r="K353" s="861" t="s">
        <v>160</v>
      </c>
      <c r="L353" s="911"/>
    </row>
    <row r="354" spans="2:12" hidden="1">
      <c r="B354" s="912" t="s">
        <v>185</v>
      </c>
      <c r="C354" s="847"/>
      <c r="D354" s="847"/>
      <c r="E354" s="847"/>
      <c r="F354" s="847"/>
      <c r="G354" s="847"/>
      <c r="H354" s="892"/>
      <c r="I354" s="893"/>
      <c r="J354" s="861" t="s">
        <v>211</v>
      </c>
      <c r="K354" s="861" t="s">
        <v>186</v>
      </c>
      <c r="L354" s="913">
        <v>2</v>
      </c>
    </row>
    <row r="355" spans="2:12" hidden="1">
      <c r="B355" s="1807" t="s">
        <v>225</v>
      </c>
      <c r="C355" s="1808"/>
      <c r="D355" s="1808"/>
      <c r="E355" s="1808"/>
      <c r="F355" s="1808"/>
      <c r="G355" s="1808"/>
      <c r="H355" s="892"/>
      <c r="I355" s="893"/>
      <c r="J355" s="862" t="s">
        <v>140</v>
      </c>
      <c r="K355" s="861" t="s">
        <v>212</v>
      </c>
      <c r="L355" s="863">
        <v>36</v>
      </c>
    </row>
    <row r="356" spans="2:12" hidden="1">
      <c r="B356" s="1807" t="s">
        <v>226</v>
      </c>
      <c r="C356" s="1808"/>
      <c r="D356" s="1808"/>
      <c r="E356" s="1808"/>
      <c r="F356" s="1808"/>
      <c r="G356" s="1808"/>
      <c r="H356" s="1809"/>
      <c r="I356" s="1810"/>
      <c r="J356" s="862" t="s">
        <v>140</v>
      </c>
      <c r="K356" s="861" t="s">
        <v>213</v>
      </c>
      <c r="L356" s="863">
        <v>10</v>
      </c>
    </row>
    <row r="357" spans="2:12" hidden="1">
      <c r="B357" s="866" t="s">
        <v>183</v>
      </c>
      <c r="C357" s="867"/>
      <c r="D357" s="867"/>
      <c r="E357" s="867"/>
      <c r="F357" s="867"/>
      <c r="G357" s="867"/>
      <c r="H357" s="892"/>
      <c r="I357" s="893"/>
      <c r="J357" s="862" t="s">
        <v>140</v>
      </c>
      <c r="K357" s="861" t="s">
        <v>161</v>
      </c>
      <c r="L357" s="863"/>
    </row>
    <row r="358" spans="2:12" hidden="1">
      <c r="B358" s="1807" t="s">
        <v>225</v>
      </c>
      <c r="C358" s="1808"/>
      <c r="D358" s="1808"/>
      <c r="E358" s="1808"/>
      <c r="F358" s="1808"/>
      <c r="G358" s="1808"/>
      <c r="H358" s="892"/>
      <c r="I358" s="893"/>
      <c r="J358" s="862" t="s">
        <v>140</v>
      </c>
      <c r="K358" s="861" t="s">
        <v>227</v>
      </c>
      <c r="L358" s="863">
        <v>36</v>
      </c>
    </row>
    <row r="359" spans="2:12" hidden="1">
      <c r="B359" s="1807" t="s">
        <v>228</v>
      </c>
      <c r="C359" s="1808"/>
      <c r="D359" s="1808"/>
      <c r="E359" s="1808"/>
      <c r="F359" s="1808"/>
      <c r="G359" s="1808"/>
      <c r="H359" s="1809"/>
      <c r="I359" s="1810"/>
      <c r="J359" s="862" t="s">
        <v>140</v>
      </c>
      <c r="K359" s="861" t="s">
        <v>229</v>
      </c>
      <c r="L359" s="863">
        <v>2.5</v>
      </c>
    </row>
    <row r="360" spans="2:12" hidden="1">
      <c r="B360" s="1807" t="s">
        <v>204</v>
      </c>
      <c r="C360" s="1808"/>
      <c r="D360" s="1808"/>
      <c r="E360" s="1808"/>
      <c r="F360" s="1808"/>
      <c r="G360" s="1808"/>
      <c r="H360" s="1809"/>
      <c r="I360" s="1810"/>
      <c r="J360" s="862" t="s">
        <v>142</v>
      </c>
      <c r="K360" s="861" t="s">
        <v>158</v>
      </c>
      <c r="L360" s="863">
        <v>8</v>
      </c>
    </row>
    <row r="361" spans="2:12" hidden="1">
      <c r="B361" s="866" t="s">
        <v>145</v>
      </c>
      <c r="C361" s="867"/>
      <c r="D361" s="867"/>
      <c r="E361" s="867"/>
      <c r="F361" s="867"/>
      <c r="G361" s="867"/>
      <c r="H361" s="1809"/>
      <c r="I361" s="1810"/>
      <c r="J361" s="862" t="s">
        <v>146</v>
      </c>
      <c r="K361" s="861" t="s">
        <v>147</v>
      </c>
      <c r="L361" s="863">
        <v>250</v>
      </c>
    </row>
    <row r="362" spans="2:12" hidden="1">
      <c r="B362" s="875" t="s">
        <v>148</v>
      </c>
      <c r="C362" s="876"/>
      <c r="D362" s="876"/>
      <c r="E362" s="876"/>
      <c r="F362" s="876"/>
      <c r="G362" s="876"/>
      <c r="H362" s="876"/>
      <c r="I362" s="877"/>
      <c r="J362" s="878" t="s">
        <v>360</v>
      </c>
      <c r="K362" s="878" t="s">
        <v>149</v>
      </c>
      <c r="L362" s="879">
        <f>มาตรการและเป้าหมายปี_65!C27</f>
        <v>4.3538776250020366</v>
      </c>
    </row>
    <row r="363" spans="2:12" hidden="1">
      <c r="B363" s="849"/>
      <c r="C363" s="849"/>
      <c r="D363" s="849"/>
      <c r="E363" s="849"/>
      <c r="F363" s="849"/>
      <c r="G363" s="849"/>
      <c r="H363" s="849"/>
      <c r="I363" s="849"/>
      <c r="J363" s="857"/>
      <c r="K363" s="857"/>
      <c r="L363" s="849"/>
    </row>
    <row r="364" spans="2:12" hidden="1">
      <c r="B364" s="1811" t="s">
        <v>150</v>
      </c>
      <c r="C364" s="1812"/>
      <c r="D364" s="1812"/>
      <c r="E364" s="1812"/>
      <c r="F364" s="1812"/>
      <c r="G364" s="1812"/>
      <c r="H364" s="1812"/>
      <c r="I364" s="1813"/>
      <c r="J364" s="858" t="s">
        <v>378</v>
      </c>
      <c r="K364" s="858" t="s">
        <v>138</v>
      </c>
      <c r="L364" s="859" t="s">
        <v>342</v>
      </c>
    </row>
    <row r="365" spans="2:12" hidden="1">
      <c r="B365" s="1814" t="s">
        <v>187</v>
      </c>
      <c r="C365" s="1815"/>
      <c r="D365" s="1815"/>
      <c r="E365" s="1815"/>
      <c r="F365" s="1815"/>
      <c r="G365" s="1815"/>
      <c r="H365" s="1815"/>
      <c r="I365" s="1816"/>
      <c r="J365" s="861" t="s">
        <v>151</v>
      </c>
      <c r="K365" s="861" t="s">
        <v>152</v>
      </c>
      <c r="L365" s="894">
        <f>L353*((L355+L356)*L354)*L360*L361/1000</f>
        <v>0</v>
      </c>
    </row>
    <row r="366" spans="2:12" hidden="1">
      <c r="B366" s="1807" t="s">
        <v>184</v>
      </c>
      <c r="C366" s="1808"/>
      <c r="D366" s="1808"/>
      <c r="E366" s="1808"/>
      <c r="F366" s="1808"/>
      <c r="G366" s="1808"/>
      <c r="H366" s="1808"/>
      <c r="I366" s="1821"/>
      <c r="J366" s="862" t="s">
        <v>151</v>
      </c>
      <c r="K366" s="861" t="s">
        <v>153</v>
      </c>
      <c r="L366" s="894">
        <f>L357*(L358+L359)*L360*L361/1000</f>
        <v>0</v>
      </c>
    </row>
    <row r="367" spans="2:12" hidden="1">
      <c r="B367" s="1807" t="s">
        <v>154</v>
      </c>
      <c r="C367" s="1808"/>
      <c r="D367" s="1808"/>
      <c r="E367" s="1808"/>
      <c r="F367" s="1808"/>
      <c r="G367" s="1808"/>
      <c r="H367" s="881"/>
      <c r="I367" s="882"/>
      <c r="J367" s="862" t="s">
        <v>151</v>
      </c>
      <c r="K367" s="862" t="s">
        <v>155</v>
      </c>
      <c r="L367" s="914">
        <f>L365-L366</f>
        <v>0</v>
      </c>
    </row>
    <row r="368" spans="2:12" hidden="1">
      <c r="B368" s="884" t="s">
        <v>156</v>
      </c>
      <c r="C368" s="849"/>
      <c r="D368" s="849"/>
      <c r="E368" s="849"/>
      <c r="F368" s="849"/>
      <c r="G368" s="849"/>
      <c r="H368" s="849"/>
      <c r="I368" s="885"/>
      <c r="J368" s="873" t="s">
        <v>397</v>
      </c>
      <c r="K368" s="873" t="s">
        <v>157</v>
      </c>
      <c r="L368" s="915">
        <f>L362*L367</f>
        <v>0</v>
      </c>
    </row>
    <row r="369" spans="1:12" hidden="1">
      <c r="B369" s="875"/>
      <c r="C369" s="876"/>
      <c r="D369" s="876"/>
      <c r="E369" s="876"/>
      <c r="F369" s="876"/>
      <c r="G369" s="876"/>
      <c r="H369" s="876"/>
      <c r="I369" s="877"/>
      <c r="J369" s="887"/>
      <c r="K369" s="887"/>
      <c r="L369" s="887"/>
    </row>
    <row r="370" spans="1:12" hidden="1">
      <c r="B370" s="898"/>
      <c r="C370" s="898"/>
      <c r="D370" s="898"/>
      <c r="E370" s="898"/>
      <c r="F370" s="898"/>
      <c r="G370" s="898"/>
      <c r="H370" s="898"/>
      <c r="I370" s="898"/>
      <c r="J370" s="898"/>
      <c r="K370" s="898"/>
      <c r="L370" s="898"/>
    </row>
    <row r="371" spans="1:12" hidden="1">
      <c r="B371" s="849"/>
      <c r="C371" s="849"/>
      <c r="D371" s="849"/>
      <c r="E371" s="849"/>
      <c r="F371" s="849"/>
      <c r="G371" s="849"/>
      <c r="H371" s="849"/>
      <c r="I371" s="849"/>
      <c r="J371" s="849"/>
      <c r="K371" s="849"/>
      <c r="L371" s="849"/>
    </row>
    <row r="372" spans="1:12" hidden="1">
      <c r="B372" s="849"/>
      <c r="C372" s="849"/>
      <c r="D372" s="849"/>
      <c r="E372" s="849"/>
      <c r="F372" s="849"/>
      <c r="G372" s="849"/>
      <c r="H372" s="849"/>
      <c r="I372" s="849"/>
      <c r="J372" s="849"/>
      <c r="K372" s="849"/>
      <c r="L372" s="849"/>
    </row>
    <row r="373" spans="1:12" hidden="1">
      <c r="B373" s="849"/>
      <c r="C373" s="849"/>
      <c r="D373" s="849"/>
      <c r="E373" s="849"/>
      <c r="F373" s="849"/>
      <c r="G373" s="849"/>
      <c r="H373" s="849"/>
      <c r="I373" s="849"/>
      <c r="J373" s="849"/>
      <c r="K373" s="849"/>
      <c r="L373" s="849"/>
    </row>
    <row r="374" spans="1:12" hidden="1">
      <c r="B374" s="849"/>
      <c r="C374" s="849"/>
      <c r="D374" s="849"/>
      <c r="E374" s="849"/>
      <c r="F374" s="849"/>
      <c r="G374" s="849"/>
      <c r="H374" s="849"/>
      <c r="I374" s="849"/>
      <c r="J374" s="849"/>
      <c r="K374" s="849"/>
      <c r="L374" s="849"/>
    </row>
    <row r="375" spans="1:12" hidden="1">
      <c r="B375" s="849"/>
      <c r="C375" s="849"/>
      <c r="D375" s="849"/>
      <c r="E375" s="849"/>
      <c r="F375" s="849"/>
      <c r="G375" s="849"/>
      <c r="H375" s="849"/>
      <c r="I375" s="849"/>
      <c r="J375" s="849"/>
      <c r="K375" s="849"/>
      <c r="L375" s="849"/>
    </row>
    <row r="376" spans="1:12" hidden="1">
      <c r="B376" s="849"/>
      <c r="C376" s="849"/>
      <c r="D376" s="849"/>
      <c r="E376" s="849"/>
      <c r="F376" s="849"/>
      <c r="G376" s="849"/>
      <c r="H376" s="849"/>
      <c r="I376" s="849"/>
      <c r="J376" s="849"/>
      <c r="K376" s="849"/>
      <c r="L376" s="849"/>
    </row>
    <row r="377" spans="1:12" hidden="1">
      <c r="A377" s="1822" t="s">
        <v>565</v>
      </c>
      <c r="B377" s="1822"/>
      <c r="C377" s="1822"/>
      <c r="D377" s="1822"/>
      <c r="E377" s="1822"/>
      <c r="F377" s="1822"/>
      <c r="G377" s="1822"/>
      <c r="H377" s="1822"/>
      <c r="I377" s="1822"/>
      <c r="J377" s="1822"/>
      <c r="K377" s="1822"/>
      <c r="L377" s="1822"/>
    </row>
    <row r="378" spans="1:12" hidden="1">
      <c r="A378" s="1822" t="s">
        <v>566</v>
      </c>
      <c r="B378" s="1822"/>
      <c r="C378" s="1822"/>
      <c r="D378" s="1822"/>
      <c r="E378" s="1822"/>
      <c r="F378" s="1822"/>
      <c r="G378" s="1822"/>
      <c r="H378" s="1822"/>
      <c r="I378" s="1822"/>
      <c r="J378" s="1822"/>
      <c r="K378" s="1822"/>
      <c r="L378" s="1822"/>
    </row>
    <row r="379" spans="1:12" hidden="1"/>
    <row r="380" spans="1:12" hidden="1">
      <c r="A380" s="846" t="s">
        <v>567</v>
      </c>
      <c r="B380" s="846" t="s">
        <v>127</v>
      </c>
      <c r="D380" s="846" t="s">
        <v>128</v>
      </c>
      <c r="E380" s="847">
        <v>0</v>
      </c>
      <c r="F380" s="848"/>
      <c r="G380" s="848"/>
      <c r="H380" s="849"/>
      <c r="I380" s="849"/>
      <c r="J380" s="849"/>
      <c r="K380" s="849"/>
      <c r="L380" s="849"/>
    </row>
    <row r="381" spans="1:12" hidden="1">
      <c r="A381" s="846" t="s">
        <v>569</v>
      </c>
      <c r="B381" s="846" t="s">
        <v>129</v>
      </c>
      <c r="D381" s="846" t="s">
        <v>128</v>
      </c>
      <c r="E381" s="850" t="s">
        <v>214</v>
      </c>
      <c r="F381" s="851"/>
      <c r="G381" s="851"/>
      <c r="H381" s="851"/>
      <c r="I381" s="851"/>
      <c r="J381" s="849"/>
      <c r="K381" s="849"/>
      <c r="L381" s="849"/>
    </row>
    <row r="382" spans="1:12" hidden="1">
      <c r="A382" s="846" t="s">
        <v>571</v>
      </c>
      <c r="B382" s="846" t="s">
        <v>174</v>
      </c>
      <c r="D382" s="846" t="s">
        <v>128</v>
      </c>
      <c r="E382" s="851" t="e">
        <f>ข้อมูลเบื้องต้น!#REF!</f>
        <v>#REF!</v>
      </c>
      <c r="F382" s="851"/>
      <c r="G382" s="851"/>
      <c r="H382" s="851"/>
      <c r="I382" s="851"/>
      <c r="J382" s="852" t="s">
        <v>573</v>
      </c>
      <c r="K382" s="851" t="e">
        <f>ข้อมูลเบื้องต้น!#REF!</f>
        <v>#REF!</v>
      </c>
      <c r="L382" s="851"/>
    </row>
    <row r="383" spans="1:12" hidden="1">
      <c r="A383" s="846" t="s">
        <v>574</v>
      </c>
      <c r="B383" s="846" t="s">
        <v>175</v>
      </c>
      <c r="D383" s="846" t="s">
        <v>128</v>
      </c>
      <c r="E383" s="851" t="s">
        <v>215</v>
      </c>
      <c r="F383" s="851"/>
      <c r="G383" s="851"/>
      <c r="H383" s="851"/>
      <c r="I383" s="851"/>
      <c r="J383" s="851"/>
      <c r="K383" s="851"/>
      <c r="L383" s="851"/>
    </row>
    <row r="384" spans="1:12" hidden="1">
      <c r="A384" s="846" t="s">
        <v>576</v>
      </c>
      <c r="B384" s="846" t="s">
        <v>131</v>
      </c>
      <c r="D384" s="846" t="s">
        <v>128</v>
      </c>
      <c r="E384" s="889">
        <f>L415</f>
        <v>0</v>
      </c>
      <c r="F384" s="849" t="s">
        <v>132</v>
      </c>
      <c r="I384" s="849"/>
      <c r="J384" s="849"/>
      <c r="K384" s="849"/>
      <c r="L384" s="849"/>
    </row>
    <row r="385" spans="1:12" hidden="1">
      <c r="A385" s="846" t="s">
        <v>577</v>
      </c>
      <c r="B385" s="846" t="s">
        <v>172</v>
      </c>
      <c r="D385" s="846" t="s">
        <v>128</v>
      </c>
      <c r="E385" s="849" t="s">
        <v>133</v>
      </c>
      <c r="F385" s="849"/>
      <c r="G385" s="849"/>
      <c r="H385" s="849"/>
      <c r="I385" s="849"/>
      <c r="J385" s="849"/>
      <c r="K385" s="849"/>
      <c r="L385" s="849"/>
    </row>
    <row r="386" spans="1:12" hidden="1">
      <c r="A386" s="846" t="s">
        <v>579</v>
      </c>
      <c r="B386" s="846" t="s">
        <v>173</v>
      </c>
      <c r="D386" s="846" t="s">
        <v>128</v>
      </c>
      <c r="E386" s="849" t="s">
        <v>216</v>
      </c>
      <c r="F386" s="849"/>
      <c r="G386" s="849"/>
      <c r="H386" s="849"/>
      <c r="I386" s="849"/>
      <c r="J386" s="849"/>
      <c r="K386" s="849"/>
      <c r="L386" s="849"/>
    </row>
    <row r="387" spans="1:12" hidden="1">
      <c r="B387" s="849"/>
      <c r="C387" s="849"/>
      <c r="D387" s="849"/>
      <c r="E387" s="849"/>
      <c r="F387" s="849"/>
      <c r="G387" s="849"/>
      <c r="H387" s="849"/>
      <c r="I387" s="849"/>
      <c r="J387" s="849"/>
      <c r="K387" s="849"/>
      <c r="L387" s="849"/>
    </row>
    <row r="388" spans="1:12" hidden="1"/>
    <row r="389" spans="1:12" hidden="1">
      <c r="J389" s="853" t="s">
        <v>396</v>
      </c>
      <c r="K389" s="853" t="s">
        <v>382</v>
      </c>
      <c r="L389" s="853" t="s">
        <v>397</v>
      </c>
    </row>
    <row r="390" spans="1:12" hidden="1">
      <c r="A390" s="846" t="s">
        <v>582</v>
      </c>
      <c r="B390" s="846" t="s">
        <v>583</v>
      </c>
      <c r="J390" s="854">
        <f>+J391-J392</f>
        <v>0</v>
      </c>
      <c r="K390" s="855">
        <f>K391-K392</f>
        <v>0</v>
      </c>
      <c r="L390" s="855">
        <f>L391-L392</f>
        <v>0</v>
      </c>
    </row>
    <row r="391" spans="1:12" hidden="1">
      <c r="A391" s="846" t="s">
        <v>584</v>
      </c>
      <c r="B391" s="846" t="s">
        <v>587</v>
      </c>
      <c r="J391" s="854">
        <v>0</v>
      </c>
      <c r="K391" s="855">
        <f>L424</f>
        <v>0</v>
      </c>
      <c r="L391" s="855">
        <f>L424*L421</f>
        <v>0</v>
      </c>
    </row>
    <row r="392" spans="1:12" hidden="1">
      <c r="A392" s="846" t="s">
        <v>585</v>
      </c>
      <c r="B392" s="846" t="s">
        <v>586</v>
      </c>
      <c r="J392" s="854">
        <v>0</v>
      </c>
      <c r="K392" s="855">
        <f>L424-L425</f>
        <v>0</v>
      </c>
      <c r="L392" s="855">
        <f>K392*L421</f>
        <v>0</v>
      </c>
    </row>
    <row r="393" spans="1:12" hidden="1">
      <c r="A393" s="846" t="s">
        <v>588</v>
      </c>
      <c r="B393" s="846" t="s">
        <v>589</v>
      </c>
      <c r="J393" s="856"/>
      <c r="K393" s="854"/>
      <c r="L393" s="853" t="s">
        <v>360</v>
      </c>
    </row>
    <row r="394" spans="1:12" hidden="1">
      <c r="A394" s="846" t="s">
        <v>590</v>
      </c>
      <c r="B394" s="846" t="s">
        <v>591</v>
      </c>
      <c r="J394" s="856"/>
      <c r="K394" s="854" t="e">
        <f>+K393/L390</f>
        <v>#DIV/0!</v>
      </c>
      <c r="L394" s="853" t="s">
        <v>581</v>
      </c>
    </row>
    <row r="395" spans="1:12" hidden="1">
      <c r="A395" s="846" t="s">
        <v>592</v>
      </c>
      <c r="B395" s="846" t="s">
        <v>593</v>
      </c>
    </row>
    <row r="396" spans="1:12" hidden="1">
      <c r="B396" s="849" t="s">
        <v>217</v>
      </c>
      <c r="C396" s="849"/>
      <c r="D396" s="849"/>
      <c r="E396" s="849"/>
      <c r="F396" s="849"/>
      <c r="G396" s="849"/>
      <c r="H396" s="849"/>
      <c r="I396" s="849"/>
      <c r="J396" s="849"/>
      <c r="K396" s="849"/>
      <c r="L396" s="849"/>
    </row>
    <row r="397" spans="1:12" hidden="1">
      <c r="B397" s="849" t="s">
        <v>218</v>
      </c>
      <c r="C397" s="849"/>
      <c r="D397" s="849"/>
      <c r="E397" s="849"/>
      <c r="F397" s="849"/>
      <c r="G397" s="849"/>
      <c r="H397" s="849"/>
      <c r="I397" s="849"/>
      <c r="J397" s="849"/>
      <c r="K397" s="849"/>
      <c r="L397" s="849"/>
    </row>
    <row r="398" spans="1:12" hidden="1">
      <c r="B398" s="849"/>
      <c r="C398" s="849"/>
      <c r="D398" s="849"/>
      <c r="E398" s="849"/>
      <c r="F398" s="849"/>
      <c r="G398" s="849"/>
      <c r="H398" s="849"/>
      <c r="I398" s="849"/>
      <c r="J398" s="849"/>
      <c r="K398" s="899"/>
      <c r="L398" s="849"/>
    </row>
    <row r="399" spans="1:12" hidden="1">
      <c r="B399" s="849"/>
      <c r="C399" s="849"/>
      <c r="D399" s="849"/>
      <c r="E399" s="849"/>
      <c r="F399" s="849"/>
      <c r="G399" s="849"/>
      <c r="H399" s="849"/>
      <c r="I399" s="849"/>
      <c r="J399" s="899"/>
      <c r="K399" s="849"/>
      <c r="L399" s="849"/>
    </row>
    <row r="400" spans="1:12" hidden="1">
      <c r="B400" s="849"/>
      <c r="C400" s="849"/>
      <c r="D400" s="849"/>
      <c r="E400" s="849"/>
      <c r="F400" s="849"/>
      <c r="G400" s="849"/>
      <c r="H400" s="849"/>
      <c r="I400" s="849"/>
      <c r="J400" s="849"/>
      <c r="K400" s="849"/>
      <c r="L400" s="849"/>
    </row>
    <row r="401" spans="1:12" hidden="1">
      <c r="B401" s="849"/>
      <c r="C401" s="849"/>
      <c r="D401" s="849"/>
      <c r="E401" s="849"/>
      <c r="F401" s="849"/>
      <c r="G401" s="849"/>
      <c r="H401" s="849"/>
      <c r="I401" s="849"/>
      <c r="J401" s="849"/>
      <c r="K401" s="849"/>
      <c r="L401" s="849"/>
    </row>
    <row r="402" spans="1:12" hidden="1">
      <c r="B402" s="849"/>
      <c r="C402" s="849"/>
      <c r="D402" s="849"/>
      <c r="E402" s="849"/>
      <c r="F402" s="849"/>
      <c r="G402" s="849"/>
      <c r="H402" s="849"/>
      <c r="I402" s="849"/>
      <c r="J402" s="849"/>
      <c r="K402" s="849"/>
      <c r="L402" s="849"/>
    </row>
    <row r="403" spans="1:12" hidden="1">
      <c r="B403" s="849"/>
      <c r="C403" s="849"/>
      <c r="D403" s="849"/>
      <c r="E403" s="849"/>
      <c r="F403" s="849"/>
      <c r="G403" s="849"/>
      <c r="H403" s="849"/>
      <c r="I403" s="849"/>
      <c r="J403" s="849"/>
      <c r="K403" s="849"/>
      <c r="L403" s="849"/>
    </row>
    <row r="404" spans="1:12" hidden="1">
      <c r="B404" s="849"/>
      <c r="C404" s="849"/>
      <c r="D404" s="849"/>
      <c r="E404" s="849"/>
      <c r="F404" s="849"/>
      <c r="G404" s="849"/>
      <c r="H404" s="849"/>
      <c r="I404" s="849"/>
      <c r="J404" s="849"/>
      <c r="K404" s="849"/>
      <c r="L404" s="849"/>
    </row>
    <row r="405" spans="1:12" hidden="1">
      <c r="B405" s="849"/>
      <c r="C405" s="849"/>
      <c r="D405" s="849"/>
      <c r="E405" s="849"/>
      <c r="F405" s="849"/>
      <c r="G405" s="849"/>
      <c r="H405" s="849"/>
      <c r="I405" s="849"/>
      <c r="J405" s="849"/>
      <c r="K405" s="849"/>
      <c r="L405" s="849"/>
    </row>
    <row r="406" spans="1:12" hidden="1">
      <c r="B406" s="849"/>
      <c r="C406" s="849"/>
      <c r="D406" s="849"/>
      <c r="E406" s="849"/>
      <c r="F406" s="849"/>
      <c r="G406" s="849"/>
      <c r="H406" s="849"/>
      <c r="I406" s="849"/>
      <c r="J406" s="849"/>
      <c r="K406" s="849"/>
      <c r="L406" s="849"/>
    </row>
    <row r="407" spans="1:12" hidden="1">
      <c r="B407" s="849"/>
      <c r="C407" s="849"/>
      <c r="D407" s="849"/>
      <c r="E407" s="849"/>
      <c r="F407" s="849"/>
      <c r="G407" s="849"/>
      <c r="H407" s="849"/>
      <c r="I407" s="849"/>
      <c r="J407" s="849"/>
      <c r="K407" s="849"/>
    </row>
    <row r="408" spans="1:12" hidden="1">
      <c r="A408" s="846" t="s">
        <v>594</v>
      </c>
      <c r="B408" s="846" t="s">
        <v>595</v>
      </c>
    </row>
    <row r="409" spans="1:12" hidden="1">
      <c r="B409" s="849" t="s">
        <v>200</v>
      </c>
      <c r="C409" s="849"/>
      <c r="D409" s="849"/>
      <c r="E409" s="849"/>
      <c r="F409" s="849"/>
      <c r="G409" s="849"/>
      <c r="H409" s="849"/>
      <c r="I409" s="849"/>
      <c r="J409" s="849"/>
      <c r="K409" s="849"/>
      <c r="L409" s="849"/>
    </row>
    <row r="410" spans="1:12" hidden="1">
      <c r="B410" s="849"/>
      <c r="C410" s="849"/>
      <c r="D410" s="849"/>
      <c r="E410" s="849"/>
      <c r="F410" s="849"/>
      <c r="G410" s="849"/>
      <c r="H410" s="849"/>
      <c r="I410" s="849"/>
      <c r="J410" s="849"/>
      <c r="K410" s="849"/>
      <c r="L410" s="849"/>
    </row>
    <row r="411" spans="1:12" hidden="1"/>
    <row r="412" spans="1:12" hidden="1">
      <c r="A412" s="846" t="s">
        <v>596</v>
      </c>
      <c r="B412" s="846" t="s">
        <v>597</v>
      </c>
    </row>
    <row r="413" spans="1:12" hidden="1">
      <c r="B413" s="849"/>
      <c r="C413" s="849"/>
      <c r="D413" s="857"/>
      <c r="E413" s="849"/>
      <c r="F413" s="849"/>
      <c r="G413" s="849"/>
      <c r="H413" s="849"/>
      <c r="I413" s="857"/>
      <c r="J413" s="849"/>
      <c r="K413" s="849"/>
      <c r="L413" s="851"/>
    </row>
    <row r="414" spans="1:12" hidden="1">
      <c r="B414" s="1811" t="s">
        <v>137</v>
      </c>
      <c r="C414" s="1812"/>
      <c r="D414" s="1812"/>
      <c r="E414" s="1812"/>
      <c r="F414" s="1812"/>
      <c r="G414" s="1812"/>
      <c r="H414" s="1812"/>
      <c r="I414" s="1813"/>
      <c r="J414" s="858" t="s">
        <v>378</v>
      </c>
      <c r="K414" s="858" t="s">
        <v>138</v>
      </c>
      <c r="L414" s="859" t="s">
        <v>342</v>
      </c>
    </row>
    <row r="415" spans="1:12" hidden="1">
      <c r="B415" s="1817" t="s">
        <v>201</v>
      </c>
      <c r="C415" s="1818"/>
      <c r="D415" s="1818"/>
      <c r="E415" s="1818"/>
      <c r="F415" s="1818"/>
      <c r="G415" s="1818"/>
      <c r="H415" s="1819"/>
      <c r="I415" s="1820"/>
      <c r="J415" s="860" t="s">
        <v>132</v>
      </c>
      <c r="K415" s="861" t="s">
        <v>139</v>
      </c>
      <c r="L415" s="891"/>
    </row>
    <row r="416" spans="1:12" hidden="1">
      <c r="B416" s="1807" t="s">
        <v>202</v>
      </c>
      <c r="C416" s="1808"/>
      <c r="D416" s="1808"/>
      <c r="E416" s="1808"/>
      <c r="F416" s="1808"/>
      <c r="G416" s="1808"/>
      <c r="H416" s="1809"/>
      <c r="I416" s="1810"/>
      <c r="J416" s="862" t="s">
        <v>203</v>
      </c>
      <c r="K416" s="861" t="s">
        <v>141</v>
      </c>
      <c r="L416" s="863">
        <v>2.5</v>
      </c>
    </row>
    <row r="417" spans="2:12" hidden="1">
      <c r="B417" s="1807" t="s">
        <v>204</v>
      </c>
      <c r="C417" s="1808"/>
      <c r="D417" s="1808"/>
      <c r="E417" s="1808"/>
      <c r="F417" s="1808"/>
      <c r="G417" s="1808"/>
      <c r="H417" s="1809"/>
      <c r="I417" s="1810"/>
      <c r="J417" s="862" t="s">
        <v>142</v>
      </c>
      <c r="K417" s="861" t="s">
        <v>158</v>
      </c>
      <c r="L417" s="863">
        <v>8</v>
      </c>
    </row>
    <row r="418" spans="2:12" hidden="1">
      <c r="B418" s="1807" t="s">
        <v>205</v>
      </c>
      <c r="C418" s="1808"/>
      <c r="D418" s="1808"/>
      <c r="E418" s="1808"/>
      <c r="F418" s="1808"/>
      <c r="G418" s="1808"/>
      <c r="H418" s="864"/>
      <c r="I418" s="865"/>
      <c r="J418" s="862" t="s">
        <v>162</v>
      </c>
      <c r="K418" s="861" t="s">
        <v>163</v>
      </c>
      <c r="L418" s="863">
        <v>70</v>
      </c>
    </row>
    <row r="419" spans="2:12" hidden="1">
      <c r="B419" s="866" t="s">
        <v>145</v>
      </c>
      <c r="C419" s="867"/>
      <c r="D419" s="867"/>
      <c r="E419" s="867"/>
      <c r="F419" s="867"/>
      <c r="G419" s="867"/>
      <c r="H419" s="1809"/>
      <c r="I419" s="1810"/>
      <c r="J419" s="862" t="s">
        <v>146</v>
      </c>
      <c r="K419" s="861" t="s">
        <v>147</v>
      </c>
      <c r="L419" s="863">
        <v>250</v>
      </c>
    </row>
    <row r="420" spans="2:12" hidden="1">
      <c r="B420" s="868" t="s">
        <v>219</v>
      </c>
      <c r="C420" s="869"/>
      <c r="D420" s="869"/>
      <c r="E420" s="869"/>
      <c r="F420" s="869"/>
      <c r="G420" s="869"/>
      <c r="H420" s="870"/>
      <c r="I420" s="871"/>
      <c r="J420" s="872" t="s">
        <v>162</v>
      </c>
      <c r="K420" s="873" t="s">
        <v>220</v>
      </c>
      <c r="L420" s="874">
        <v>5</v>
      </c>
    </row>
    <row r="421" spans="2:12" hidden="1">
      <c r="B421" s="875" t="s">
        <v>148</v>
      </c>
      <c r="C421" s="876"/>
      <c r="D421" s="876"/>
      <c r="E421" s="876"/>
      <c r="F421" s="876"/>
      <c r="G421" s="876"/>
      <c r="H421" s="876"/>
      <c r="I421" s="877"/>
      <c r="J421" s="878" t="s">
        <v>360</v>
      </c>
      <c r="K421" s="878" t="s">
        <v>149</v>
      </c>
      <c r="L421" s="879">
        <f>มาตรการและเป้าหมายปี_65!C27</f>
        <v>4.3538776250020366</v>
      </c>
    </row>
    <row r="422" spans="2:12" hidden="1">
      <c r="B422" s="849"/>
      <c r="C422" s="849"/>
      <c r="D422" s="849"/>
      <c r="E422" s="849"/>
      <c r="F422" s="849"/>
      <c r="G422" s="849"/>
      <c r="H422" s="849"/>
      <c r="I422" s="849"/>
      <c r="J422" s="857"/>
      <c r="K422" s="857"/>
      <c r="L422" s="849"/>
    </row>
    <row r="423" spans="2:12" hidden="1">
      <c r="B423" s="1811" t="s">
        <v>150</v>
      </c>
      <c r="C423" s="1812"/>
      <c r="D423" s="1812"/>
      <c r="E423" s="1812"/>
      <c r="F423" s="1812"/>
      <c r="G423" s="1812"/>
      <c r="H423" s="1812"/>
      <c r="I423" s="1813"/>
      <c r="J423" s="858" t="s">
        <v>378</v>
      </c>
      <c r="K423" s="858" t="s">
        <v>138</v>
      </c>
      <c r="L423" s="859" t="s">
        <v>342</v>
      </c>
    </row>
    <row r="424" spans="2:12" hidden="1">
      <c r="B424" s="1814" t="s">
        <v>207</v>
      </c>
      <c r="C424" s="1815"/>
      <c r="D424" s="1815"/>
      <c r="E424" s="1815"/>
      <c r="F424" s="1815"/>
      <c r="G424" s="1815"/>
      <c r="H424" s="1815"/>
      <c r="I424" s="1816"/>
      <c r="J424" s="861" t="s">
        <v>151</v>
      </c>
      <c r="K424" s="861" t="s">
        <v>152</v>
      </c>
      <c r="L424" s="894">
        <f>L415*L416*L417*L418*L419/100</f>
        <v>0</v>
      </c>
    </row>
    <row r="425" spans="2:12" hidden="1">
      <c r="B425" s="1807" t="s">
        <v>221</v>
      </c>
      <c r="C425" s="1808"/>
      <c r="D425" s="1808"/>
      <c r="E425" s="1808"/>
      <c r="F425" s="1808"/>
      <c r="G425" s="1808"/>
      <c r="H425" s="881"/>
      <c r="I425" s="882"/>
      <c r="J425" s="862" t="s">
        <v>151</v>
      </c>
      <c r="K425" s="862" t="s">
        <v>155</v>
      </c>
      <c r="L425" s="895">
        <f>L424*L420/100</f>
        <v>0</v>
      </c>
    </row>
    <row r="426" spans="2:12" hidden="1">
      <c r="B426" s="884" t="s">
        <v>156</v>
      </c>
      <c r="C426" s="849"/>
      <c r="D426" s="849"/>
      <c r="E426" s="849"/>
      <c r="F426" s="849"/>
      <c r="G426" s="849"/>
      <c r="H426" s="849"/>
      <c r="I426" s="885"/>
      <c r="J426" s="873" t="s">
        <v>397</v>
      </c>
      <c r="K426" s="873" t="s">
        <v>157</v>
      </c>
      <c r="L426" s="915">
        <f>L421*L425</f>
        <v>0</v>
      </c>
    </row>
    <row r="427" spans="2:12" hidden="1">
      <c r="B427" s="875"/>
      <c r="C427" s="876"/>
      <c r="D427" s="876"/>
      <c r="E427" s="876"/>
      <c r="F427" s="876"/>
      <c r="G427" s="876"/>
      <c r="H427" s="876"/>
      <c r="I427" s="877"/>
      <c r="J427" s="887"/>
      <c r="K427" s="887"/>
      <c r="L427" s="887"/>
    </row>
    <row r="428" spans="2:12" hidden="1">
      <c r="B428" s="849"/>
      <c r="C428" s="849"/>
      <c r="D428" s="849"/>
      <c r="E428" s="849"/>
      <c r="F428" s="849"/>
      <c r="G428" s="849"/>
      <c r="H428" s="849"/>
      <c r="I428" s="849"/>
      <c r="J428" s="849"/>
      <c r="K428" s="849"/>
      <c r="L428" s="849"/>
    </row>
    <row r="429" spans="2:12" hidden="1">
      <c r="B429" s="897" t="s">
        <v>25</v>
      </c>
      <c r="C429" s="849"/>
      <c r="D429" s="849"/>
      <c r="E429" s="849"/>
      <c r="F429" s="849"/>
      <c r="G429" s="849"/>
      <c r="H429" s="849"/>
      <c r="I429" s="849"/>
      <c r="J429" s="849"/>
      <c r="K429" s="849"/>
      <c r="L429" s="849"/>
    </row>
    <row r="430" spans="2:12" hidden="1">
      <c r="B430" s="916" t="s">
        <v>194</v>
      </c>
      <c r="C430" s="916"/>
      <c r="D430" s="849"/>
      <c r="E430" s="849"/>
      <c r="F430" s="849"/>
      <c r="G430" s="849"/>
      <c r="H430" s="849"/>
      <c r="I430" s="849"/>
      <c r="J430" s="849"/>
      <c r="K430" s="849"/>
      <c r="L430" s="849"/>
    </row>
    <row r="431" spans="2:12" hidden="1">
      <c r="B431" s="849" t="s">
        <v>927</v>
      </c>
      <c r="C431" s="849"/>
      <c r="D431" s="849"/>
      <c r="E431" s="849"/>
      <c r="F431" s="849"/>
      <c r="G431" s="849"/>
      <c r="H431" s="849"/>
      <c r="I431" s="849"/>
      <c r="J431" s="849"/>
      <c r="K431" s="849"/>
      <c r="L431" s="849"/>
    </row>
    <row r="432" spans="2:12">
      <c r="B432" s="849"/>
      <c r="C432" s="849"/>
      <c r="D432" s="849"/>
      <c r="E432" s="849"/>
      <c r="F432" s="849"/>
      <c r="G432" s="849"/>
      <c r="H432" s="849"/>
      <c r="I432" s="849"/>
      <c r="J432" s="849"/>
      <c r="K432" s="849"/>
      <c r="L432" s="849"/>
    </row>
    <row r="433" spans="2:12">
      <c r="B433" s="849"/>
      <c r="C433" s="849"/>
      <c r="D433" s="849"/>
      <c r="E433" s="849"/>
      <c r="F433" s="849"/>
      <c r="G433" s="849"/>
      <c r="H433" s="849"/>
      <c r="I433" s="849"/>
      <c r="J433" s="849"/>
      <c r="K433" s="849"/>
      <c r="L433" s="849"/>
    </row>
    <row r="434" spans="2:12">
      <c r="B434" s="849"/>
      <c r="C434" s="849"/>
      <c r="D434" s="849"/>
      <c r="E434" s="849"/>
      <c r="F434" s="849"/>
      <c r="G434" s="849"/>
      <c r="H434" s="849"/>
      <c r="I434" s="849"/>
      <c r="J434" s="849"/>
      <c r="K434" s="849"/>
      <c r="L434" s="849"/>
    </row>
    <row r="435" spans="2:12">
      <c r="B435" s="849"/>
      <c r="C435" s="849"/>
      <c r="D435" s="849"/>
      <c r="E435" s="849"/>
      <c r="F435" s="849"/>
      <c r="G435" s="849"/>
      <c r="H435" s="849"/>
      <c r="I435" s="849"/>
      <c r="J435" s="849"/>
      <c r="K435" s="849"/>
      <c r="L435" s="849"/>
    </row>
    <row r="436" spans="2:12">
      <c r="B436" s="849"/>
      <c r="C436" s="849"/>
      <c r="D436" s="849"/>
      <c r="E436" s="849"/>
      <c r="F436" s="849"/>
      <c r="G436" s="849"/>
      <c r="H436" s="849"/>
      <c r="I436" s="849"/>
      <c r="J436" s="849"/>
      <c r="K436" s="849"/>
      <c r="L436" s="849"/>
    </row>
    <row r="437" spans="2:12" ht="7.95" customHeight="1">
      <c r="B437" s="849"/>
      <c r="C437" s="849"/>
      <c r="D437" s="849"/>
      <c r="E437" s="849"/>
      <c r="F437" s="849"/>
      <c r="G437" s="849"/>
      <c r="H437" s="849"/>
      <c r="I437" s="849"/>
      <c r="J437" s="849"/>
      <c r="K437" s="849"/>
      <c r="L437" s="849"/>
    </row>
  </sheetData>
  <mergeCells count="116">
    <mergeCell ref="A2:L2"/>
    <mergeCell ref="A3:L3"/>
    <mergeCell ref="B37:I37"/>
    <mergeCell ref="B38:G38"/>
    <mergeCell ref="H38:I38"/>
    <mergeCell ref="B39:G39"/>
    <mergeCell ref="H39:I39"/>
    <mergeCell ref="B48:G48"/>
    <mergeCell ref="A64:L64"/>
    <mergeCell ref="A65:L65"/>
    <mergeCell ref="B101:I101"/>
    <mergeCell ref="B102:G102"/>
    <mergeCell ref="H102:I102"/>
    <mergeCell ref="B40:G40"/>
    <mergeCell ref="H40:I40"/>
    <mergeCell ref="B41:G41"/>
    <mergeCell ref="H42:I42"/>
    <mergeCell ref="B46:I46"/>
    <mergeCell ref="B47:I47"/>
    <mergeCell ref="A128:L128"/>
    <mergeCell ref="B110:I110"/>
    <mergeCell ref="B111:I111"/>
    <mergeCell ref="B112:I112"/>
    <mergeCell ref="B113:G113"/>
    <mergeCell ref="B103:G103"/>
    <mergeCell ref="H103:I103"/>
    <mergeCell ref="B104:G104"/>
    <mergeCell ref="H104:I104"/>
    <mergeCell ref="B105:G105"/>
    <mergeCell ref="H106:I106"/>
    <mergeCell ref="B167:G167"/>
    <mergeCell ref="B168:G168"/>
    <mergeCell ref="H168:I168"/>
    <mergeCell ref="B169:G169"/>
    <mergeCell ref="H169:I169"/>
    <mergeCell ref="H170:I170"/>
    <mergeCell ref="A129:L129"/>
    <mergeCell ref="B163:I163"/>
    <mergeCell ref="B164:G164"/>
    <mergeCell ref="H164:I164"/>
    <mergeCell ref="B165:G165"/>
    <mergeCell ref="B166:G166"/>
    <mergeCell ref="H166:I166"/>
    <mergeCell ref="B225:I225"/>
    <mergeCell ref="B226:G226"/>
    <mergeCell ref="H226:I226"/>
    <mergeCell ref="B227:G227"/>
    <mergeCell ref="B228:G228"/>
    <mergeCell ref="H228:I228"/>
    <mergeCell ref="B173:I173"/>
    <mergeCell ref="B174:I174"/>
    <mergeCell ref="B175:I175"/>
    <mergeCell ref="B176:G176"/>
    <mergeCell ref="A190:L190"/>
    <mergeCell ref="A191:L191"/>
    <mergeCell ref="B235:I235"/>
    <mergeCell ref="B236:I236"/>
    <mergeCell ref="B237:I237"/>
    <mergeCell ref="B238:G238"/>
    <mergeCell ref="A253:L253"/>
    <mergeCell ref="B288:I288"/>
    <mergeCell ref="B229:G229"/>
    <mergeCell ref="B230:G230"/>
    <mergeCell ref="H230:I230"/>
    <mergeCell ref="B231:G231"/>
    <mergeCell ref="H231:I231"/>
    <mergeCell ref="H232:I232"/>
    <mergeCell ref="A252:L252"/>
    <mergeCell ref="B292:G292"/>
    <mergeCell ref="H292:I292"/>
    <mergeCell ref="B293:G293"/>
    <mergeCell ref="B294:G294"/>
    <mergeCell ref="H295:I295"/>
    <mergeCell ref="B298:I298"/>
    <mergeCell ref="B289:G289"/>
    <mergeCell ref="H289:I289"/>
    <mergeCell ref="B290:G290"/>
    <mergeCell ref="H290:I290"/>
    <mergeCell ref="B291:G291"/>
    <mergeCell ref="H291:I291"/>
    <mergeCell ref="B352:I352"/>
    <mergeCell ref="B353:G353"/>
    <mergeCell ref="H353:I353"/>
    <mergeCell ref="B355:G355"/>
    <mergeCell ref="B356:G356"/>
    <mergeCell ref="H356:I356"/>
    <mergeCell ref="B299:I299"/>
    <mergeCell ref="B300:I300"/>
    <mergeCell ref="B301:G301"/>
    <mergeCell ref="A314:L314"/>
    <mergeCell ref="A315:L315"/>
    <mergeCell ref="A316:L316"/>
    <mergeCell ref="B364:I364"/>
    <mergeCell ref="B365:I365"/>
    <mergeCell ref="B366:I366"/>
    <mergeCell ref="B367:G367"/>
    <mergeCell ref="A377:L377"/>
    <mergeCell ref="A378:L378"/>
    <mergeCell ref="B358:G358"/>
    <mergeCell ref="B359:G359"/>
    <mergeCell ref="H359:I359"/>
    <mergeCell ref="B360:G360"/>
    <mergeCell ref="H360:I360"/>
    <mergeCell ref="H361:I361"/>
    <mergeCell ref="B418:G418"/>
    <mergeCell ref="H419:I419"/>
    <mergeCell ref="B423:I423"/>
    <mergeCell ref="B424:I424"/>
    <mergeCell ref="B425:G425"/>
    <mergeCell ref="B414:I414"/>
    <mergeCell ref="B415:G415"/>
    <mergeCell ref="H415:I415"/>
    <mergeCell ref="B416:G416"/>
    <mergeCell ref="H416:I416"/>
    <mergeCell ref="B417:G417"/>
    <mergeCell ref="H417:I417"/>
  </mergeCells>
  <pageMargins left="1.1811023622047245" right="0.59055118110236227" top="0.78740157480314965" bottom="0.59055118110236227" header="0.31496062992125984" footer="0.31496062992125984"/>
  <pageSetup scale="90" firstPageNumber="55" orientation="portrait" useFirstPageNumber="1" r:id="rId1"/>
  <headerFooter>
    <oddFooter>หน้าที่ &amp;P</oddFooter>
  </headerFooter>
  <rowBreaks count="1" manualBreakCount="1">
    <brk id="127" max="11" man="1"/>
  </rowBreaks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0" tint="-0.14999847407452621"/>
  </sheetPr>
  <dimension ref="A1:P35"/>
  <sheetViews>
    <sheetView showGridLines="0" view="pageBreakPreview" topLeftCell="A13" zoomScaleNormal="100" zoomScaleSheetLayoutView="100" workbookViewId="0">
      <selection activeCell="M12" sqref="M12"/>
    </sheetView>
  </sheetViews>
  <sheetFormatPr defaultColWidth="9" defaultRowHeight="19.8"/>
  <cols>
    <col min="1" max="1" width="5.19921875" style="70" customWidth="1"/>
    <col min="2" max="2" width="24.3984375" style="70" customWidth="1"/>
    <col min="3" max="3" width="13.3984375" style="70" customWidth="1"/>
    <col min="4" max="15" width="5.09765625" style="70" customWidth="1"/>
    <col min="16" max="16" width="18.59765625" style="70" customWidth="1"/>
    <col min="17" max="16384" width="9" style="70"/>
  </cols>
  <sheetData>
    <row r="1" spans="1:16" ht="23.4">
      <c r="A1" s="347" t="s">
        <v>68</v>
      </c>
    </row>
    <row r="2" spans="1:16" ht="23.4">
      <c r="A2" s="1823" t="s">
        <v>1326</v>
      </c>
      <c r="B2" s="1823"/>
      <c r="C2" s="1823"/>
      <c r="D2" s="1823"/>
      <c r="E2" s="1823"/>
      <c r="F2" s="1823"/>
      <c r="G2" s="1823"/>
      <c r="H2" s="1823"/>
      <c r="I2" s="1823"/>
      <c r="J2" s="1823"/>
      <c r="K2" s="1823"/>
      <c r="L2" s="1823"/>
      <c r="M2" s="1823"/>
      <c r="N2" s="1823"/>
      <c r="O2" s="1823"/>
      <c r="P2" s="1823"/>
    </row>
    <row r="3" spans="1:16" ht="7.5" customHeight="1"/>
    <row r="4" spans="1:16">
      <c r="A4" s="1824" t="s">
        <v>289</v>
      </c>
      <c r="B4" s="1824" t="s">
        <v>599</v>
      </c>
      <c r="C4" s="1824" t="s">
        <v>600</v>
      </c>
      <c r="D4" s="1825" t="s">
        <v>287</v>
      </c>
      <c r="E4" s="1825"/>
      <c r="F4" s="1825"/>
      <c r="G4" s="1825"/>
      <c r="H4" s="1825"/>
      <c r="I4" s="1825"/>
      <c r="J4" s="1825"/>
      <c r="K4" s="1825"/>
      <c r="L4" s="1825"/>
      <c r="M4" s="1825"/>
      <c r="N4" s="1825"/>
      <c r="O4" s="1825"/>
      <c r="P4" s="1824" t="s">
        <v>564</v>
      </c>
    </row>
    <row r="5" spans="1:16">
      <c r="A5" s="1824"/>
      <c r="B5" s="1824"/>
      <c r="C5" s="1824"/>
      <c r="D5" s="934" t="s">
        <v>294</v>
      </c>
      <c r="E5" s="934" t="s">
        <v>295</v>
      </c>
      <c r="F5" s="934" t="s">
        <v>296</v>
      </c>
      <c r="G5" s="934" t="s">
        <v>297</v>
      </c>
      <c r="H5" s="934" t="s">
        <v>298</v>
      </c>
      <c r="I5" s="934" t="s">
        <v>299</v>
      </c>
      <c r="J5" s="934" t="s">
        <v>300</v>
      </c>
      <c r="K5" s="934" t="s">
        <v>301</v>
      </c>
      <c r="L5" s="934" t="s">
        <v>302</v>
      </c>
      <c r="M5" s="934" t="s">
        <v>303</v>
      </c>
      <c r="N5" s="934" t="s">
        <v>304</v>
      </c>
      <c r="O5" s="934" t="s">
        <v>305</v>
      </c>
      <c r="P5" s="1824"/>
    </row>
    <row r="6" spans="1:16" s="938" customFormat="1" ht="59.4">
      <c r="A6" s="937">
        <v>1</v>
      </c>
      <c r="B6" s="1489" t="s">
        <v>1330</v>
      </c>
      <c r="C6" s="1490" t="s">
        <v>1329</v>
      </c>
      <c r="D6" s="1494"/>
      <c r="E6" s="1493"/>
      <c r="F6" s="1493"/>
      <c r="G6" s="1493"/>
      <c r="H6" s="1492"/>
      <c r="I6" s="1490"/>
      <c r="J6" s="1493"/>
      <c r="K6" s="1493"/>
      <c r="L6" s="1490"/>
      <c r="M6" s="1493"/>
      <c r="N6" s="1493"/>
      <c r="O6" s="1490"/>
      <c r="P6" s="1498" t="s">
        <v>1404</v>
      </c>
    </row>
    <row r="7" spans="1:16" s="938" customFormat="1" ht="59.4">
      <c r="A7" s="935">
        <v>2</v>
      </c>
      <c r="B7" s="1489" t="s">
        <v>1331</v>
      </c>
      <c r="C7" s="1490" t="s">
        <v>1328</v>
      </c>
      <c r="D7" s="1495"/>
      <c r="E7" s="1495"/>
      <c r="F7" s="1495"/>
      <c r="G7" s="1495"/>
      <c r="H7" s="1495"/>
      <c r="I7" s="1495"/>
      <c r="J7" s="1492"/>
      <c r="K7" s="1493"/>
      <c r="L7" s="1495"/>
      <c r="M7" s="1495"/>
      <c r="N7" s="1495"/>
      <c r="O7" s="1490"/>
      <c r="P7" s="1496" t="s">
        <v>1118</v>
      </c>
    </row>
    <row r="8" spans="1:16" s="938" customFormat="1" ht="59.4">
      <c r="A8" s="935">
        <v>3</v>
      </c>
      <c r="B8" s="1500" t="s">
        <v>1325</v>
      </c>
      <c r="C8" s="1490" t="s">
        <v>1332</v>
      </c>
      <c r="D8" s="1495"/>
      <c r="E8" s="1495"/>
      <c r="F8" s="1495"/>
      <c r="G8" s="1495"/>
      <c r="H8" s="1495"/>
      <c r="I8" s="1495"/>
      <c r="J8" s="1491"/>
      <c r="K8" s="1493"/>
      <c r="L8" s="1492"/>
      <c r="M8" s="1495"/>
      <c r="N8" s="1495"/>
      <c r="O8" s="1490"/>
      <c r="P8" s="1533" t="s">
        <v>1404</v>
      </c>
    </row>
    <row r="9" spans="1:16" s="938" customFormat="1">
      <c r="A9" s="112"/>
      <c r="B9" s="940"/>
      <c r="C9" s="941"/>
      <c r="D9" s="941"/>
      <c r="E9" s="941"/>
      <c r="F9" s="941"/>
      <c r="G9" s="941"/>
      <c r="H9" s="941"/>
      <c r="I9" s="941"/>
      <c r="J9" s="941"/>
      <c r="K9" s="941"/>
      <c r="L9" s="941"/>
      <c r="M9" s="941"/>
      <c r="N9" s="941"/>
      <c r="O9" s="941"/>
      <c r="P9" s="942"/>
    </row>
    <row r="10" spans="1:16">
      <c r="A10" s="943" t="s">
        <v>51</v>
      </c>
      <c r="B10" s="944"/>
      <c r="C10" s="944"/>
      <c r="D10" s="944"/>
      <c r="E10" s="944"/>
      <c r="F10" s="944"/>
      <c r="G10" s="944"/>
      <c r="H10" s="944"/>
      <c r="I10" s="944"/>
      <c r="J10" s="944"/>
      <c r="K10" s="944"/>
      <c r="L10" s="944"/>
      <c r="M10" s="944"/>
      <c r="N10" s="944"/>
      <c r="O10" s="944"/>
      <c r="P10" s="944"/>
    </row>
    <row r="11" spans="1:16">
      <c r="A11" s="943"/>
      <c r="B11" s="944"/>
      <c r="C11" s="944"/>
      <c r="D11" s="944"/>
      <c r="E11" s="944"/>
      <c r="F11" s="944"/>
      <c r="G11" s="944"/>
      <c r="H11" s="944"/>
      <c r="I11" s="944"/>
      <c r="J11" s="944"/>
      <c r="K11" s="944"/>
      <c r="L11" s="944"/>
      <c r="M11" s="944"/>
      <c r="N11" s="944"/>
      <c r="O11" s="944"/>
      <c r="P11" s="944"/>
    </row>
    <row r="12" spans="1:16" ht="23.4">
      <c r="A12" s="945"/>
      <c r="B12" s="946"/>
      <c r="C12" s="946"/>
      <c r="D12" s="946"/>
      <c r="E12" s="946"/>
      <c r="F12" s="946"/>
      <c r="G12" s="946"/>
      <c r="H12" s="946"/>
      <c r="I12" s="946"/>
      <c r="J12" s="946"/>
      <c r="K12" s="946"/>
      <c r="L12" s="946"/>
      <c r="M12" s="946"/>
      <c r="N12" s="946"/>
      <c r="O12" s="946"/>
      <c r="P12" s="946"/>
    </row>
    <row r="13" spans="1:16" ht="23.4">
      <c r="A13" s="1823" t="s">
        <v>1327</v>
      </c>
      <c r="B13" s="1823"/>
      <c r="C13" s="1823"/>
      <c r="D13" s="1823"/>
      <c r="E13" s="1823"/>
      <c r="F13" s="1823"/>
      <c r="G13" s="1823"/>
      <c r="H13" s="1823"/>
      <c r="I13" s="1823"/>
      <c r="J13" s="1823"/>
      <c r="K13" s="1823"/>
      <c r="L13" s="1823"/>
      <c r="M13" s="1823"/>
      <c r="N13" s="1823"/>
      <c r="O13" s="1823"/>
      <c r="P13" s="1823"/>
    </row>
    <row r="14" spans="1:16" ht="7.5" customHeight="1"/>
    <row r="15" spans="1:16">
      <c r="A15" s="1824" t="s">
        <v>289</v>
      </c>
      <c r="B15" s="1824" t="s">
        <v>599</v>
      </c>
      <c r="C15" s="1824" t="s">
        <v>1190</v>
      </c>
      <c r="D15" s="1825" t="s">
        <v>287</v>
      </c>
      <c r="E15" s="1825"/>
      <c r="F15" s="1825"/>
      <c r="G15" s="1825"/>
      <c r="H15" s="1825"/>
      <c r="I15" s="1825"/>
      <c r="J15" s="1825"/>
      <c r="K15" s="1825"/>
      <c r="L15" s="1825"/>
      <c r="M15" s="1825"/>
      <c r="N15" s="1825"/>
      <c r="O15" s="1825"/>
      <c r="P15" s="1824" t="s">
        <v>564</v>
      </c>
    </row>
    <row r="16" spans="1:16">
      <c r="A16" s="1824"/>
      <c r="B16" s="1824"/>
      <c r="C16" s="1824"/>
      <c r="D16" s="934" t="s">
        <v>294</v>
      </c>
      <c r="E16" s="934" t="s">
        <v>295</v>
      </c>
      <c r="F16" s="934" t="s">
        <v>296</v>
      </c>
      <c r="G16" s="934" t="s">
        <v>297</v>
      </c>
      <c r="H16" s="934" t="s">
        <v>298</v>
      </c>
      <c r="I16" s="934" t="s">
        <v>299</v>
      </c>
      <c r="J16" s="934" t="s">
        <v>300</v>
      </c>
      <c r="K16" s="934" t="s">
        <v>301</v>
      </c>
      <c r="L16" s="934" t="s">
        <v>302</v>
      </c>
      <c r="M16" s="934" t="s">
        <v>303</v>
      </c>
      <c r="N16" s="934" t="s">
        <v>304</v>
      </c>
      <c r="O16" s="934" t="s">
        <v>305</v>
      </c>
      <c r="P16" s="1824"/>
    </row>
    <row r="17" spans="1:16" s="938" customFormat="1">
      <c r="A17" s="1830">
        <v>1</v>
      </c>
      <c r="B17" s="1497" t="s">
        <v>1151</v>
      </c>
      <c r="C17" s="1826" t="s">
        <v>1189</v>
      </c>
      <c r="D17" s="1826"/>
      <c r="E17" s="1826"/>
      <c r="F17" s="1826"/>
      <c r="G17" s="1826"/>
      <c r="H17" s="1826"/>
      <c r="I17" s="1826"/>
      <c r="J17" s="1826"/>
      <c r="K17" s="1826"/>
      <c r="L17" s="1826"/>
      <c r="M17" s="1826"/>
      <c r="N17" s="1826"/>
      <c r="O17" s="1826"/>
      <c r="P17" s="1828" t="s">
        <v>1153</v>
      </c>
    </row>
    <row r="18" spans="1:16" s="938" customFormat="1" ht="42" customHeight="1">
      <c r="A18" s="1831"/>
      <c r="B18" s="1499" t="s">
        <v>1191</v>
      </c>
      <c r="C18" s="1827"/>
      <c r="D18" s="1827"/>
      <c r="E18" s="1827"/>
      <c r="F18" s="1827"/>
      <c r="G18" s="1827"/>
      <c r="H18" s="1827"/>
      <c r="I18" s="1827"/>
      <c r="J18" s="1827"/>
      <c r="K18" s="1827"/>
      <c r="L18" s="1827"/>
      <c r="M18" s="1827"/>
      <c r="N18" s="1827"/>
      <c r="O18" s="1827"/>
      <c r="P18" s="1829"/>
    </row>
    <row r="19" spans="1:16" s="938" customFormat="1">
      <c r="A19" s="935"/>
      <c r="B19" s="936"/>
      <c r="C19" s="935"/>
      <c r="D19" s="939"/>
      <c r="E19" s="939"/>
      <c r="F19" s="939"/>
      <c r="G19" s="939"/>
      <c r="H19" s="939"/>
      <c r="I19" s="939"/>
      <c r="J19" s="935"/>
      <c r="K19" s="939"/>
      <c r="L19" s="939"/>
      <c r="M19" s="939"/>
      <c r="N19" s="939"/>
      <c r="O19" s="939"/>
      <c r="P19" s="947"/>
    </row>
    <row r="20" spans="1:16" s="938" customFormat="1">
      <c r="A20" s="935"/>
      <c r="B20" s="936"/>
      <c r="C20" s="935"/>
      <c r="D20" s="939"/>
      <c r="E20" s="939"/>
      <c r="F20" s="935"/>
      <c r="G20" s="939"/>
      <c r="H20" s="935"/>
      <c r="I20" s="935"/>
      <c r="J20" s="935"/>
      <c r="K20" s="939"/>
      <c r="L20" s="939"/>
      <c r="M20" s="935"/>
      <c r="N20" s="939"/>
      <c r="O20" s="939"/>
      <c r="P20" s="947"/>
    </row>
    <row r="21" spans="1:16" s="938" customFormat="1">
      <c r="A21" s="112"/>
      <c r="B21" s="940"/>
      <c r="C21" s="112"/>
      <c r="D21" s="941"/>
      <c r="E21" s="941"/>
      <c r="F21" s="941"/>
      <c r="G21" s="941"/>
      <c r="H21" s="941"/>
      <c r="I21" s="941"/>
      <c r="J21" s="941"/>
      <c r="K21" s="941"/>
      <c r="L21" s="941"/>
      <c r="M21" s="941"/>
      <c r="N21" s="941"/>
      <c r="O21" s="935"/>
      <c r="P21" s="947"/>
    </row>
    <row r="22" spans="1:16" s="938" customFormat="1">
      <c r="A22" s="112"/>
      <c r="B22" s="940"/>
      <c r="C22" s="941"/>
      <c r="D22" s="941"/>
      <c r="E22" s="941"/>
      <c r="F22" s="941"/>
      <c r="G22" s="941"/>
      <c r="H22" s="941"/>
      <c r="I22" s="941"/>
      <c r="J22" s="941"/>
      <c r="K22" s="941"/>
      <c r="L22" s="941"/>
      <c r="M22" s="941"/>
      <c r="N22" s="941"/>
      <c r="O22" s="941"/>
      <c r="P22" s="942"/>
    </row>
    <row r="23" spans="1:16" s="938" customFormat="1">
      <c r="A23" s="112"/>
      <c r="B23" s="940"/>
      <c r="C23" s="941"/>
      <c r="D23" s="941"/>
      <c r="E23" s="941"/>
      <c r="F23" s="941"/>
      <c r="G23" s="941"/>
      <c r="H23" s="941"/>
      <c r="I23" s="941"/>
      <c r="J23" s="941"/>
      <c r="K23" s="941"/>
      <c r="L23" s="941"/>
      <c r="M23" s="941"/>
      <c r="N23" s="941"/>
      <c r="O23" s="941"/>
      <c r="P23" s="942"/>
    </row>
    <row r="24" spans="1:16" s="938" customFormat="1">
      <c r="A24" s="112"/>
      <c r="B24" s="940"/>
      <c r="C24" s="941"/>
      <c r="D24" s="941"/>
      <c r="E24" s="941"/>
      <c r="F24" s="941"/>
      <c r="G24" s="941"/>
      <c r="H24" s="941"/>
      <c r="I24" s="941"/>
      <c r="J24" s="941"/>
      <c r="K24" s="941"/>
      <c r="L24" s="941"/>
      <c r="M24" s="941"/>
      <c r="N24" s="941"/>
      <c r="O24" s="941"/>
      <c r="P24" s="942"/>
    </row>
    <row r="25" spans="1:16" s="938" customFormat="1">
      <c r="A25" s="112"/>
      <c r="B25" s="940"/>
      <c r="C25" s="941"/>
      <c r="D25" s="941"/>
      <c r="E25" s="941"/>
      <c r="F25" s="941"/>
      <c r="G25" s="941"/>
      <c r="H25" s="941"/>
      <c r="I25" s="941"/>
      <c r="J25" s="941"/>
      <c r="K25" s="941"/>
      <c r="L25" s="941"/>
      <c r="M25" s="941"/>
      <c r="N25" s="941"/>
      <c r="O25" s="941"/>
      <c r="P25" s="942"/>
    </row>
    <row r="26" spans="1:16" s="938" customFormat="1">
      <c r="A26" s="112"/>
      <c r="B26" s="940"/>
      <c r="C26" s="941"/>
      <c r="D26" s="941"/>
      <c r="E26" s="941"/>
      <c r="F26" s="941"/>
      <c r="G26" s="941"/>
      <c r="H26" s="941"/>
      <c r="I26" s="941"/>
      <c r="J26" s="941"/>
      <c r="K26" s="941"/>
      <c r="L26" s="941"/>
      <c r="M26" s="941"/>
      <c r="N26" s="941"/>
      <c r="O26" s="941"/>
      <c r="P26" s="942"/>
    </row>
    <row r="27" spans="1:16" s="938" customFormat="1">
      <c r="A27" s="943" t="s">
        <v>51</v>
      </c>
      <c r="B27" s="948"/>
      <c r="C27" s="949"/>
      <c r="D27" s="949"/>
      <c r="E27" s="949"/>
      <c r="F27" s="949"/>
      <c r="G27" s="949"/>
      <c r="H27" s="949"/>
      <c r="I27" s="949"/>
      <c r="J27" s="949"/>
      <c r="K27" s="949"/>
      <c r="L27" s="949"/>
      <c r="M27" s="949"/>
      <c r="N27" s="949"/>
      <c r="O27" s="949"/>
      <c r="P27" s="950"/>
    </row>
    <row r="28" spans="1:16" s="938" customFormat="1">
      <c r="A28" s="951"/>
      <c r="B28" s="948"/>
      <c r="C28" s="949"/>
      <c r="D28" s="949"/>
      <c r="E28" s="949"/>
      <c r="F28" s="949"/>
      <c r="G28" s="949"/>
      <c r="H28" s="949"/>
      <c r="I28" s="949"/>
      <c r="J28" s="949"/>
      <c r="K28" s="949"/>
      <c r="L28" s="949"/>
      <c r="M28" s="949"/>
      <c r="N28" s="949"/>
      <c r="O28" s="949"/>
      <c r="P28" s="950"/>
    </row>
    <row r="29" spans="1:16" s="938" customFormat="1">
      <c r="A29" s="951"/>
      <c r="B29" s="948"/>
      <c r="C29" s="949"/>
      <c r="D29" s="949"/>
      <c r="E29" s="949"/>
      <c r="F29" s="949"/>
      <c r="G29" s="949"/>
      <c r="H29" s="949"/>
      <c r="I29" s="949"/>
      <c r="J29" s="949"/>
      <c r="K29" s="949"/>
      <c r="L29" s="949"/>
      <c r="M29" s="949"/>
      <c r="N29" s="949"/>
      <c r="O29" s="949"/>
      <c r="P29" s="950"/>
    </row>
    <row r="30" spans="1:16" s="938" customFormat="1">
      <c r="A30" s="951"/>
      <c r="B30" s="948"/>
      <c r="C30" s="949"/>
      <c r="D30" s="949"/>
      <c r="E30" s="949"/>
      <c r="F30" s="949"/>
      <c r="G30" s="949"/>
      <c r="H30" s="949"/>
      <c r="I30" s="949"/>
      <c r="J30" s="949"/>
      <c r="K30" s="949"/>
      <c r="L30" s="949"/>
      <c r="M30" s="949"/>
      <c r="N30" s="949"/>
      <c r="O30" s="949"/>
      <c r="P30" s="950"/>
    </row>
    <row r="31" spans="1:16" s="938" customFormat="1">
      <c r="A31" s="951"/>
      <c r="B31" s="948"/>
      <c r="C31" s="949"/>
      <c r="D31" s="949"/>
      <c r="E31" s="949"/>
      <c r="F31" s="949"/>
      <c r="G31" s="949"/>
      <c r="H31" s="949"/>
      <c r="I31" s="949"/>
      <c r="J31" s="949"/>
      <c r="K31" s="949"/>
      <c r="L31" s="949"/>
      <c r="M31" s="949"/>
      <c r="N31" s="949"/>
      <c r="O31" s="949"/>
      <c r="P31" s="950"/>
    </row>
    <row r="32" spans="1:16" s="938" customFormat="1" hidden="1">
      <c r="A32" s="951"/>
      <c r="B32" s="948"/>
      <c r="C32" s="949"/>
      <c r="D32" s="949"/>
      <c r="E32" s="949"/>
      <c r="F32" s="949"/>
      <c r="G32" s="949"/>
      <c r="H32" s="949"/>
      <c r="I32" s="949"/>
      <c r="J32" s="949"/>
      <c r="K32" s="949"/>
      <c r="L32" s="949"/>
      <c r="M32" s="949"/>
      <c r="N32" s="949"/>
      <c r="O32" s="949"/>
      <c r="P32" s="950"/>
    </row>
    <row r="33" spans="1:16" s="938" customFormat="1">
      <c r="A33" s="951"/>
      <c r="B33" s="948"/>
      <c r="C33" s="949"/>
      <c r="D33" s="949"/>
      <c r="E33" s="949"/>
      <c r="F33" s="949"/>
      <c r="G33" s="949"/>
      <c r="H33" s="949"/>
      <c r="I33" s="949"/>
      <c r="J33" s="949"/>
      <c r="K33" s="949"/>
      <c r="L33" s="949"/>
      <c r="M33" s="949"/>
      <c r="N33" s="949"/>
      <c r="O33" s="949"/>
      <c r="P33" s="950"/>
    </row>
    <row r="34" spans="1:16" s="938" customFormat="1">
      <c r="A34" s="951"/>
      <c r="B34" s="948"/>
      <c r="C34" s="949"/>
      <c r="D34" s="949"/>
      <c r="E34" s="949"/>
      <c r="F34" s="949"/>
      <c r="G34" s="949"/>
      <c r="H34" s="949"/>
      <c r="I34" s="949"/>
      <c r="J34" s="949"/>
      <c r="K34" s="949"/>
      <c r="L34" s="949"/>
      <c r="M34" s="949"/>
      <c r="N34" s="949"/>
      <c r="O34" s="949"/>
      <c r="P34" s="950"/>
    </row>
    <row r="35" spans="1:16" s="938" customFormat="1" ht="23.4">
      <c r="A35" s="945"/>
      <c r="B35" s="946"/>
      <c r="C35" s="946"/>
      <c r="D35" s="946"/>
      <c r="E35" s="946"/>
      <c r="F35" s="946"/>
      <c r="G35" s="946"/>
      <c r="H35" s="946"/>
      <c r="I35" s="946"/>
      <c r="J35" s="946"/>
      <c r="K35" s="946"/>
      <c r="L35" s="946"/>
      <c r="M35" s="946"/>
      <c r="N35" s="946"/>
      <c r="O35" s="946"/>
      <c r="P35" s="946"/>
    </row>
  </sheetData>
  <mergeCells count="27">
    <mergeCell ref="M17:M18"/>
    <mergeCell ref="N17:N18"/>
    <mergeCell ref="O17:O18"/>
    <mergeCell ref="P17:P18"/>
    <mergeCell ref="A17:A18"/>
    <mergeCell ref="I17:I18"/>
    <mergeCell ref="C17:C18"/>
    <mergeCell ref="J17:J18"/>
    <mergeCell ref="K17:K18"/>
    <mergeCell ref="L17:L18"/>
    <mergeCell ref="D17:D18"/>
    <mergeCell ref="E17:E18"/>
    <mergeCell ref="F17:F18"/>
    <mergeCell ref="G17:G18"/>
    <mergeCell ref="H17:H18"/>
    <mergeCell ref="A2:P2"/>
    <mergeCell ref="P4:P5"/>
    <mergeCell ref="D4:O4"/>
    <mergeCell ref="A4:A5"/>
    <mergeCell ref="B4:B5"/>
    <mergeCell ref="C4:C5"/>
    <mergeCell ref="A13:P13"/>
    <mergeCell ref="A15:A16"/>
    <mergeCell ref="B15:B16"/>
    <mergeCell ref="C15:C16"/>
    <mergeCell ref="D15:O15"/>
    <mergeCell ref="P15:P16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9" orientation="landscape" useFirstPageNumber="1" r:id="rId1"/>
  <headerFooter>
    <oddFooter>หน้าที่ &amp;P</oddFooter>
  </headerFooter>
  <rowBreaks count="1" manualBreakCount="1">
    <brk id="12" max="16383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8">
    <tabColor theme="9" tint="-0.249977111117893"/>
  </sheetPr>
  <dimension ref="A1:J122"/>
  <sheetViews>
    <sheetView showGridLines="0" showWhiteSpace="0" view="pageBreakPreview" zoomScaleNormal="100" zoomScaleSheetLayoutView="100" workbookViewId="0">
      <selection activeCell="M12" sqref="M12"/>
    </sheetView>
  </sheetViews>
  <sheetFormatPr defaultColWidth="9" defaultRowHeight="23.4"/>
  <cols>
    <col min="1" max="7" width="9" style="216"/>
    <col min="8" max="8" width="10.59765625" style="216" customWidth="1"/>
    <col min="9" max="9" width="10.19921875" style="216" customWidth="1"/>
    <col min="10" max="10" width="9" style="551"/>
    <col min="11" max="16384" width="9" style="216"/>
  </cols>
  <sheetData>
    <row r="1" spans="1:10" s="264" customFormat="1">
      <c r="A1" s="264" t="s">
        <v>70</v>
      </c>
      <c r="J1" s="551"/>
    </row>
    <row r="2" spans="1:10" s="264" customFormat="1">
      <c r="A2" s="1833" t="s">
        <v>71</v>
      </c>
      <c r="B2" s="1645"/>
      <c r="C2" s="1645"/>
      <c r="D2" s="1645"/>
      <c r="E2" s="1645"/>
      <c r="F2" s="1645"/>
      <c r="G2" s="1645"/>
      <c r="H2" s="1645"/>
      <c r="J2" s="952"/>
    </row>
    <row r="3" spans="1:10" s="264" customFormat="1">
      <c r="A3" s="1645"/>
      <c r="B3" s="1645"/>
      <c r="C3" s="1645"/>
      <c r="D3" s="1645"/>
      <c r="E3" s="1645"/>
      <c r="F3" s="1645"/>
      <c r="G3" s="1645"/>
      <c r="H3" s="1645"/>
      <c r="J3" s="290"/>
    </row>
    <row r="4" spans="1:10">
      <c r="A4" s="216" t="s">
        <v>69</v>
      </c>
    </row>
    <row r="5" spans="1:10">
      <c r="A5" s="702"/>
      <c r="B5" s="953" t="s">
        <v>786</v>
      </c>
      <c r="C5" s="954" t="s">
        <v>787</v>
      </c>
      <c r="D5" s="954"/>
      <c r="E5" s="954"/>
      <c r="F5" s="955"/>
      <c r="G5" s="956" t="s">
        <v>788</v>
      </c>
      <c r="H5" s="956"/>
      <c r="I5" s="956"/>
    </row>
    <row r="6" spans="1:10">
      <c r="A6" s="702"/>
      <c r="B6" s="953"/>
      <c r="C6" s="954" t="s">
        <v>1176</v>
      </c>
      <c r="D6" s="954"/>
      <c r="E6" s="954"/>
      <c r="F6" s="957"/>
      <c r="G6" s="954" t="s">
        <v>936</v>
      </c>
      <c r="H6" s="956"/>
      <c r="I6" s="956"/>
    </row>
    <row r="7" spans="1:10">
      <c r="A7" s="702"/>
      <c r="B7" s="953"/>
      <c r="C7" s="954" t="s">
        <v>937</v>
      </c>
      <c r="D7" s="954"/>
      <c r="E7" s="954"/>
      <c r="F7" s="957"/>
      <c r="G7" s="954" t="s">
        <v>937</v>
      </c>
      <c r="H7" s="956"/>
      <c r="I7" s="956"/>
    </row>
    <row r="8" spans="1:10">
      <c r="A8" s="702"/>
      <c r="B8" s="953"/>
      <c r="C8" s="954" t="s">
        <v>1163</v>
      </c>
      <c r="D8" s="954"/>
      <c r="E8" s="954"/>
      <c r="F8" s="957"/>
      <c r="G8" s="954" t="s">
        <v>938</v>
      </c>
      <c r="H8" s="956"/>
      <c r="I8" s="956"/>
    </row>
    <row r="9" spans="1:10">
      <c r="A9" s="702"/>
      <c r="B9" s="953"/>
      <c r="C9" s="954" t="s">
        <v>1164</v>
      </c>
      <c r="D9" s="954"/>
      <c r="E9" s="954"/>
      <c r="F9" s="957"/>
      <c r="G9" s="954" t="s">
        <v>1169</v>
      </c>
      <c r="H9" s="956"/>
      <c r="I9" s="956"/>
    </row>
    <row r="10" spans="1:10">
      <c r="A10" s="702"/>
      <c r="B10" s="957"/>
      <c r="C10" s="954" t="s">
        <v>789</v>
      </c>
      <c r="D10" s="954"/>
      <c r="E10" s="954"/>
      <c r="F10" s="957"/>
      <c r="G10" s="956" t="s">
        <v>790</v>
      </c>
      <c r="H10" s="956"/>
      <c r="I10" s="956"/>
    </row>
    <row r="11" spans="1:10">
      <c r="A11" s="702"/>
      <c r="B11" s="957"/>
      <c r="C11" s="954" t="s">
        <v>791</v>
      </c>
      <c r="D11" s="954"/>
      <c r="E11" s="954"/>
      <c r="F11" s="702"/>
      <c r="G11" s="954" t="s">
        <v>792</v>
      </c>
      <c r="H11" s="956"/>
      <c r="I11" s="956"/>
    </row>
    <row r="12" spans="1:10">
      <c r="A12" s="702"/>
      <c r="B12" s="953" t="s">
        <v>793</v>
      </c>
      <c r="C12" s="956" t="s">
        <v>770</v>
      </c>
      <c r="D12" s="956"/>
      <c r="E12" s="956"/>
      <c r="F12" s="702"/>
      <c r="G12" s="956" t="s">
        <v>556</v>
      </c>
      <c r="H12" s="956"/>
      <c r="I12" s="956"/>
    </row>
    <row r="13" spans="1:10">
      <c r="A13" s="702"/>
      <c r="B13" s="953"/>
      <c r="C13" s="954" t="s">
        <v>1416</v>
      </c>
      <c r="D13" s="956"/>
      <c r="E13" s="956"/>
      <c r="F13" s="702"/>
      <c r="G13" s="956" t="s">
        <v>557</v>
      </c>
      <c r="H13" s="956"/>
      <c r="I13" s="956"/>
    </row>
    <row r="14" spans="1:10">
      <c r="A14" s="702"/>
      <c r="B14" s="953"/>
      <c r="C14" s="954" t="s">
        <v>794</v>
      </c>
      <c r="D14" s="956"/>
      <c r="E14" s="956"/>
      <c r="F14" s="702"/>
      <c r="G14" s="954"/>
      <c r="H14" s="954"/>
      <c r="I14" s="956"/>
    </row>
    <row r="15" spans="1:10">
      <c r="A15" s="702"/>
      <c r="B15" s="953"/>
      <c r="C15" s="956" t="s">
        <v>555</v>
      </c>
      <c r="D15" s="956"/>
      <c r="E15" s="956"/>
      <c r="F15" s="702"/>
      <c r="G15" s="957"/>
      <c r="H15" s="1832"/>
      <c r="I15" s="1832"/>
    </row>
    <row r="16" spans="1:10">
      <c r="A16" s="702"/>
      <c r="B16" s="953" t="s">
        <v>793</v>
      </c>
      <c r="C16" s="956" t="s">
        <v>547</v>
      </c>
      <c r="D16" s="956"/>
      <c r="E16" s="956"/>
      <c r="F16" s="702"/>
      <c r="G16" s="957"/>
      <c r="H16" s="1832"/>
      <c r="I16" s="1832"/>
    </row>
    <row r="17" spans="1:10">
      <c r="A17" s="702"/>
      <c r="B17" s="958"/>
      <c r="C17" s="958"/>
      <c r="D17" s="958"/>
      <c r="E17" s="958"/>
      <c r="F17" s="958"/>
      <c r="G17" s="958"/>
      <c r="H17" s="958"/>
      <c r="I17" s="958"/>
    </row>
    <row r="18" spans="1:10">
      <c r="A18" s="216" t="s">
        <v>1072</v>
      </c>
      <c r="F18" s="265"/>
      <c r="G18" s="265"/>
    </row>
    <row r="19" spans="1:10" hidden="1">
      <c r="F19" s="265"/>
      <c r="G19" s="265"/>
    </row>
    <row r="20" spans="1:10" ht="24.75" hidden="1" customHeight="1">
      <c r="A20" s="265"/>
      <c r="B20" s="1622" t="s">
        <v>38</v>
      </c>
      <c r="C20" s="1623"/>
      <c r="D20" s="1623"/>
      <c r="E20" s="1623"/>
      <c r="F20" s="1623"/>
      <c r="G20" s="1623"/>
      <c r="H20" s="1623"/>
      <c r="I20" s="1624"/>
    </row>
    <row r="21" spans="1:10" ht="24.75" hidden="1" customHeight="1">
      <c r="A21" s="265"/>
      <c r="B21" s="1625"/>
      <c r="C21" s="1617"/>
      <c r="D21" s="1617"/>
      <c r="E21" s="1617"/>
      <c r="F21" s="1617"/>
      <c r="G21" s="1617"/>
      <c r="H21" s="1617"/>
      <c r="I21" s="1626"/>
    </row>
    <row r="22" spans="1:10" ht="24.75" hidden="1" customHeight="1">
      <c r="A22" s="265"/>
      <c r="B22" s="1625"/>
      <c r="C22" s="1617"/>
      <c r="D22" s="1617"/>
      <c r="E22" s="1617"/>
      <c r="F22" s="1617"/>
      <c r="G22" s="1617"/>
      <c r="H22" s="1617"/>
      <c r="I22" s="1626"/>
    </row>
    <row r="23" spans="1:10" ht="24.75" hidden="1" customHeight="1">
      <c r="A23" s="265"/>
      <c r="B23" s="1625"/>
      <c r="C23" s="1617"/>
      <c r="D23" s="1617"/>
      <c r="E23" s="1617"/>
      <c r="F23" s="1617"/>
      <c r="G23" s="1617"/>
      <c r="H23" s="1617"/>
      <c r="I23" s="1626"/>
    </row>
    <row r="24" spans="1:10" ht="24.75" hidden="1" customHeight="1">
      <c r="A24" s="265"/>
      <c r="B24" s="1625"/>
      <c r="C24" s="1617"/>
      <c r="D24" s="1617"/>
      <c r="E24" s="1617"/>
      <c r="F24" s="1617"/>
      <c r="G24" s="1617"/>
      <c r="H24" s="1617"/>
      <c r="I24" s="1626"/>
    </row>
    <row r="25" spans="1:10" ht="24.75" hidden="1" customHeight="1">
      <c r="A25" s="265"/>
      <c r="B25" s="1625"/>
      <c r="C25" s="1617"/>
      <c r="D25" s="1617"/>
      <c r="E25" s="1617"/>
      <c r="F25" s="1617"/>
      <c r="G25" s="1617"/>
      <c r="H25" s="1617"/>
      <c r="I25" s="1626"/>
    </row>
    <row r="26" spans="1:10" ht="24.75" hidden="1" customHeight="1">
      <c r="A26" s="265"/>
      <c r="B26" s="1625"/>
      <c r="C26" s="1617"/>
      <c r="D26" s="1617"/>
      <c r="E26" s="1617"/>
      <c r="F26" s="1617"/>
      <c r="G26" s="1617"/>
      <c r="H26" s="1617"/>
      <c r="I26" s="1626"/>
    </row>
    <row r="27" spans="1:10" ht="24.75" hidden="1" customHeight="1">
      <c r="B27" s="1625"/>
      <c r="C27" s="1617"/>
      <c r="D27" s="1617"/>
      <c r="E27" s="1617"/>
      <c r="F27" s="1617"/>
      <c r="G27" s="1617"/>
      <c r="H27" s="1617"/>
      <c r="I27" s="1626"/>
    </row>
    <row r="28" spans="1:10" ht="24.75" hidden="1" customHeight="1">
      <c r="A28" s="265"/>
      <c r="B28" s="1625"/>
      <c r="C28" s="1617"/>
      <c r="D28" s="1617"/>
      <c r="E28" s="1617"/>
      <c r="F28" s="1617"/>
      <c r="G28" s="1617"/>
      <c r="H28" s="1617"/>
      <c r="I28" s="1626"/>
    </row>
    <row r="29" spans="1:10" ht="24.75" hidden="1" customHeight="1">
      <c r="A29" s="265"/>
      <c r="B29" s="1625"/>
      <c r="C29" s="1617"/>
      <c r="D29" s="1617"/>
      <c r="E29" s="1617"/>
      <c r="F29" s="1617"/>
      <c r="G29" s="1617"/>
      <c r="H29" s="1617"/>
      <c r="I29" s="1626"/>
    </row>
    <row r="30" spans="1:10" ht="24.75" hidden="1" customHeight="1">
      <c r="A30" s="267"/>
      <c r="B30" s="1627"/>
      <c r="C30" s="1628"/>
      <c r="D30" s="1628"/>
      <c r="E30" s="1628"/>
      <c r="F30" s="1628"/>
      <c r="G30" s="1628"/>
      <c r="H30" s="1628"/>
      <c r="I30" s="1629"/>
    </row>
    <row r="31" spans="1:10" ht="24.75" hidden="1" customHeight="1">
      <c r="A31" s="1632" t="s">
        <v>126</v>
      </c>
      <c r="B31" s="1632"/>
      <c r="C31" s="1632"/>
      <c r="D31" s="1632"/>
      <c r="E31" s="1632"/>
      <c r="F31" s="1632"/>
      <c r="G31" s="1632"/>
      <c r="H31" s="1632"/>
      <c r="I31" s="1632"/>
    </row>
    <row r="32" spans="1:10" s="292" customFormat="1" ht="24.75" hidden="1" customHeight="1">
      <c r="J32" s="959"/>
    </row>
    <row r="33" spans="1:10" s="292" customFormat="1" ht="24.75" hidden="1" customHeight="1">
      <c r="J33" s="959"/>
    </row>
    <row r="34" spans="1:10" s="292" customFormat="1" ht="24.75" hidden="1" customHeight="1">
      <c r="J34" s="959"/>
    </row>
    <row r="35" spans="1:10" s="292" customFormat="1" ht="24.75" hidden="1" customHeight="1">
      <c r="J35" s="959"/>
    </row>
    <row r="36" spans="1:10" ht="24.75" hidden="1" customHeight="1">
      <c r="A36" s="265"/>
      <c r="B36" s="1622" t="s">
        <v>38</v>
      </c>
      <c r="C36" s="1623"/>
      <c r="D36" s="1623"/>
      <c r="E36" s="1623"/>
      <c r="F36" s="1623"/>
      <c r="G36" s="1623"/>
      <c r="H36" s="1623"/>
      <c r="I36" s="1624"/>
    </row>
    <row r="37" spans="1:10" ht="24.75" hidden="1" customHeight="1">
      <c r="A37" s="265"/>
      <c r="B37" s="1625"/>
      <c r="C37" s="1617"/>
      <c r="D37" s="1617"/>
      <c r="E37" s="1617"/>
      <c r="F37" s="1617"/>
      <c r="G37" s="1617"/>
      <c r="H37" s="1617"/>
      <c r="I37" s="1626"/>
    </row>
    <row r="38" spans="1:10" ht="24.75" hidden="1" customHeight="1">
      <c r="A38" s="265"/>
      <c r="B38" s="1625"/>
      <c r="C38" s="1617"/>
      <c r="D38" s="1617"/>
      <c r="E38" s="1617"/>
      <c r="F38" s="1617"/>
      <c r="G38" s="1617"/>
      <c r="H38" s="1617"/>
      <c r="I38" s="1626"/>
    </row>
    <row r="39" spans="1:10" ht="24.75" hidden="1" customHeight="1">
      <c r="A39" s="265"/>
      <c r="B39" s="1625"/>
      <c r="C39" s="1617"/>
      <c r="D39" s="1617"/>
      <c r="E39" s="1617"/>
      <c r="F39" s="1617"/>
      <c r="G39" s="1617"/>
      <c r="H39" s="1617"/>
      <c r="I39" s="1626"/>
    </row>
    <row r="40" spans="1:10" ht="24.75" hidden="1" customHeight="1">
      <c r="A40" s="265"/>
      <c r="B40" s="1625"/>
      <c r="C40" s="1617"/>
      <c r="D40" s="1617"/>
      <c r="E40" s="1617"/>
      <c r="F40" s="1617"/>
      <c r="G40" s="1617"/>
      <c r="H40" s="1617"/>
      <c r="I40" s="1626"/>
    </row>
    <row r="41" spans="1:10" ht="24.75" hidden="1" customHeight="1">
      <c r="A41" s="265"/>
      <c r="B41" s="1625"/>
      <c r="C41" s="1617"/>
      <c r="D41" s="1617"/>
      <c r="E41" s="1617"/>
      <c r="F41" s="1617"/>
      <c r="G41" s="1617"/>
      <c r="H41" s="1617"/>
      <c r="I41" s="1626"/>
    </row>
    <row r="42" spans="1:10" ht="24.75" hidden="1" customHeight="1">
      <c r="A42" s="265"/>
      <c r="B42" s="1625"/>
      <c r="C42" s="1617"/>
      <c r="D42" s="1617"/>
      <c r="E42" s="1617"/>
      <c r="F42" s="1617"/>
      <c r="G42" s="1617"/>
      <c r="H42" s="1617"/>
      <c r="I42" s="1626"/>
    </row>
    <row r="43" spans="1:10" ht="24.75" hidden="1" customHeight="1">
      <c r="B43" s="1625"/>
      <c r="C43" s="1617"/>
      <c r="D43" s="1617"/>
      <c r="E43" s="1617"/>
      <c r="F43" s="1617"/>
      <c r="G43" s="1617"/>
      <c r="H43" s="1617"/>
      <c r="I43" s="1626"/>
    </row>
    <row r="44" spans="1:10" ht="24.75" hidden="1" customHeight="1">
      <c r="A44" s="265"/>
      <c r="B44" s="1625"/>
      <c r="C44" s="1617"/>
      <c r="D44" s="1617"/>
      <c r="E44" s="1617"/>
      <c r="F44" s="1617"/>
      <c r="G44" s="1617"/>
      <c r="H44" s="1617"/>
      <c r="I44" s="1626"/>
    </row>
    <row r="45" spans="1:10" ht="24.75" hidden="1" customHeight="1">
      <c r="A45" s="265"/>
      <c r="B45" s="1625"/>
      <c r="C45" s="1617"/>
      <c r="D45" s="1617"/>
      <c r="E45" s="1617"/>
      <c r="F45" s="1617"/>
      <c r="G45" s="1617"/>
      <c r="H45" s="1617"/>
      <c r="I45" s="1626"/>
    </row>
    <row r="46" spans="1:10" ht="24.75" hidden="1" customHeight="1">
      <c r="A46" s="267"/>
      <c r="B46" s="1627"/>
      <c r="C46" s="1628"/>
      <c r="D46" s="1628"/>
      <c r="E46" s="1628"/>
      <c r="F46" s="1628"/>
      <c r="G46" s="1628"/>
      <c r="H46" s="1628"/>
      <c r="I46" s="1629"/>
    </row>
    <row r="47" spans="1:10" ht="24.75" hidden="1" customHeight="1">
      <c r="A47" s="1632" t="s">
        <v>548</v>
      </c>
      <c r="B47" s="1632"/>
      <c r="C47" s="1632"/>
      <c r="D47" s="1632"/>
      <c r="E47" s="1632"/>
      <c r="F47" s="1632"/>
      <c r="G47" s="1632"/>
      <c r="H47" s="1632"/>
      <c r="I47" s="1632"/>
    </row>
    <row r="48" spans="1:10" ht="24.75" hidden="1" customHeight="1">
      <c r="A48" s="549"/>
      <c r="B48" s="549"/>
      <c r="C48" s="549"/>
      <c r="D48" s="549"/>
      <c r="E48" s="549"/>
      <c r="F48" s="549"/>
      <c r="G48" s="549"/>
      <c r="H48" s="549"/>
      <c r="I48" s="549"/>
    </row>
    <row r="49" spans="1:10" s="293" customFormat="1" ht="24.75" hidden="1" customHeight="1">
      <c r="J49" s="960"/>
    </row>
    <row r="50" spans="1:10" ht="24.75" hidden="1" customHeight="1">
      <c r="A50" s="265"/>
      <c r="B50" s="1622" t="s">
        <v>38</v>
      </c>
      <c r="C50" s="1623"/>
      <c r="D50" s="1623"/>
      <c r="E50" s="1623"/>
      <c r="F50" s="1623"/>
      <c r="G50" s="1623"/>
      <c r="H50" s="1623"/>
      <c r="I50" s="1624"/>
    </row>
    <row r="51" spans="1:10" ht="24.75" hidden="1" customHeight="1">
      <c r="A51" s="265"/>
      <c r="B51" s="1625"/>
      <c r="C51" s="1617"/>
      <c r="D51" s="1617"/>
      <c r="E51" s="1617"/>
      <c r="F51" s="1617"/>
      <c r="G51" s="1617"/>
      <c r="H51" s="1617"/>
      <c r="I51" s="1626"/>
    </row>
    <row r="52" spans="1:10" ht="24.75" hidden="1" customHeight="1">
      <c r="A52" s="265"/>
      <c r="B52" s="1625"/>
      <c r="C52" s="1617"/>
      <c r="D52" s="1617"/>
      <c r="E52" s="1617"/>
      <c r="F52" s="1617"/>
      <c r="G52" s="1617"/>
      <c r="H52" s="1617"/>
      <c r="I52" s="1626"/>
    </row>
    <row r="53" spans="1:10" ht="24.75" hidden="1" customHeight="1">
      <c r="A53" s="265"/>
      <c r="B53" s="1625"/>
      <c r="C53" s="1617"/>
      <c r="D53" s="1617"/>
      <c r="E53" s="1617"/>
      <c r="F53" s="1617"/>
      <c r="G53" s="1617"/>
      <c r="H53" s="1617"/>
      <c r="I53" s="1626"/>
    </row>
    <row r="54" spans="1:10" ht="24.75" hidden="1" customHeight="1">
      <c r="A54" s="265"/>
      <c r="B54" s="1625"/>
      <c r="C54" s="1617"/>
      <c r="D54" s="1617"/>
      <c r="E54" s="1617"/>
      <c r="F54" s="1617"/>
      <c r="G54" s="1617"/>
      <c r="H54" s="1617"/>
      <c r="I54" s="1626"/>
    </row>
    <row r="55" spans="1:10" ht="24.75" hidden="1" customHeight="1">
      <c r="A55" s="265"/>
      <c r="B55" s="1625"/>
      <c r="C55" s="1617"/>
      <c r="D55" s="1617"/>
      <c r="E55" s="1617"/>
      <c r="F55" s="1617"/>
      <c r="G55" s="1617"/>
      <c r="H55" s="1617"/>
      <c r="I55" s="1626"/>
    </row>
    <row r="56" spans="1:10" ht="24.75" hidden="1" customHeight="1">
      <c r="A56" s="265"/>
      <c r="B56" s="1625"/>
      <c r="C56" s="1617"/>
      <c r="D56" s="1617"/>
      <c r="E56" s="1617"/>
      <c r="F56" s="1617"/>
      <c r="G56" s="1617"/>
      <c r="H56" s="1617"/>
      <c r="I56" s="1626"/>
    </row>
    <row r="57" spans="1:10" ht="24.75" hidden="1" customHeight="1">
      <c r="B57" s="1625"/>
      <c r="C57" s="1617"/>
      <c r="D57" s="1617"/>
      <c r="E57" s="1617"/>
      <c r="F57" s="1617"/>
      <c r="G57" s="1617"/>
      <c r="H57" s="1617"/>
      <c r="I57" s="1626"/>
    </row>
    <row r="58" spans="1:10" ht="24.75" hidden="1" customHeight="1">
      <c r="A58" s="265"/>
      <c r="B58" s="1625"/>
      <c r="C58" s="1617"/>
      <c r="D58" s="1617"/>
      <c r="E58" s="1617"/>
      <c r="F58" s="1617"/>
      <c r="G58" s="1617"/>
      <c r="H58" s="1617"/>
      <c r="I58" s="1626"/>
    </row>
    <row r="59" spans="1:10" ht="24.75" hidden="1" customHeight="1">
      <c r="A59" s="265"/>
      <c r="B59" s="1625"/>
      <c r="C59" s="1617"/>
      <c r="D59" s="1617"/>
      <c r="E59" s="1617"/>
      <c r="F59" s="1617"/>
      <c r="G59" s="1617"/>
      <c r="H59" s="1617"/>
      <c r="I59" s="1626"/>
    </row>
    <row r="60" spans="1:10" ht="24.75" hidden="1" customHeight="1">
      <c r="A60" s="267"/>
      <c r="B60" s="1627"/>
      <c r="C60" s="1628"/>
      <c r="D60" s="1628"/>
      <c r="E60" s="1628"/>
      <c r="F60" s="1628"/>
      <c r="G60" s="1628"/>
      <c r="H60" s="1628"/>
      <c r="I60" s="1629"/>
    </row>
    <row r="61" spans="1:10" ht="24.75" hidden="1" customHeight="1">
      <c r="A61" s="1632" t="s">
        <v>549</v>
      </c>
      <c r="B61" s="1632"/>
      <c r="C61" s="1632"/>
      <c r="D61" s="1632"/>
      <c r="E61" s="1632"/>
      <c r="F61" s="1632"/>
      <c r="G61" s="1632"/>
      <c r="H61" s="1632"/>
      <c r="I61" s="1632"/>
    </row>
    <row r="62" spans="1:10" s="293" customFormat="1" ht="24.75" hidden="1" customHeight="1">
      <c r="J62" s="960"/>
    </row>
    <row r="63" spans="1:10" s="293" customFormat="1" ht="24.75" hidden="1" customHeight="1">
      <c r="J63" s="960"/>
    </row>
    <row r="64" spans="1:10" s="293" customFormat="1" ht="24.75" hidden="1" customHeight="1">
      <c r="J64" s="960"/>
    </row>
    <row r="65" spans="1:10" s="292" customFormat="1" ht="24.75" hidden="1" customHeight="1">
      <c r="J65" s="959"/>
    </row>
    <row r="66" spans="1:10" ht="24.75" customHeight="1">
      <c r="A66" s="265"/>
      <c r="B66" s="1622" t="s">
        <v>38</v>
      </c>
      <c r="C66" s="1623"/>
      <c r="D66" s="1623"/>
      <c r="E66" s="1623"/>
      <c r="F66" s="1623"/>
      <c r="G66" s="1623"/>
      <c r="H66" s="1623"/>
      <c r="I66" s="1624"/>
    </row>
    <row r="67" spans="1:10" ht="24.75" customHeight="1">
      <c r="A67" s="265"/>
      <c r="B67" s="1625"/>
      <c r="C67" s="1617"/>
      <c r="D67" s="1617"/>
      <c r="E67" s="1617"/>
      <c r="F67" s="1617"/>
      <c r="G67" s="1617"/>
      <c r="H67" s="1617"/>
      <c r="I67" s="1626"/>
    </row>
    <row r="68" spans="1:10" ht="24.75" customHeight="1">
      <c r="A68" s="265"/>
      <c r="B68" s="1625"/>
      <c r="C68" s="1617"/>
      <c r="D68" s="1617"/>
      <c r="E68" s="1617"/>
      <c r="F68" s="1617"/>
      <c r="G68" s="1617"/>
      <c r="H68" s="1617"/>
      <c r="I68" s="1626"/>
    </row>
    <row r="69" spans="1:10" ht="24.75" customHeight="1">
      <c r="A69" s="265"/>
      <c r="B69" s="1625"/>
      <c r="C69" s="1617"/>
      <c r="D69" s="1617"/>
      <c r="E69" s="1617"/>
      <c r="F69" s="1617"/>
      <c r="G69" s="1617"/>
      <c r="H69" s="1617"/>
      <c r="I69" s="1626"/>
    </row>
    <row r="70" spans="1:10" ht="24.75" customHeight="1">
      <c r="A70" s="265"/>
      <c r="B70" s="1625"/>
      <c r="C70" s="1617"/>
      <c r="D70" s="1617"/>
      <c r="E70" s="1617"/>
      <c r="F70" s="1617"/>
      <c r="G70" s="1617"/>
      <c r="H70" s="1617"/>
      <c r="I70" s="1626"/>
    </row>
    <row r="71" spans="1:10" ht="24.75" customHeight="1">
      <c r="A71" s="265"/>
      <c r="B71" s="1625"/>
      <c r="C71" s="1617"/>
      <c r="D71" s="1617"/>
      <c r="E71" s="1617"/>
      <c r="F71" s="1617"/>
      <c r="G71" s="1617"/>
      <c r="H71" s="1617"/>
      <c r="I71" s="1626"/>
    </row>
    <row r="72" spans="1:10" ht="24.75" customHeight="1">
      <c r="B72" s="1625"/>
      <c r="C72" s="1617"/>
      <c r="D72" s="1617"/>
      <c r="E72" s="1617"/>
      <c r="F72" s="1617"/>
      <c r="G72" s="1617"/>
      <c r="H72" s="1617"/>
      <c r="I72" s="1626"/>
    </row>
    <row r="73" spans="1:10" ht="24.75" customHeight="1">
      <c r="A73" s="265"/>
      <c r="B73" s="1625"/>
      <c r="C73" s="1617"/>
      <c r="D73" s="1617"/>
      <c r="E73" s="1617"/>
      <c r="F73" s="1617"/>
      <c r="G73" s="1617"/>
      <c r="H73" s="1617"/>
      <c r="I73" s="1626"/>
    </row>
    <row r="74" spans="1:10" ht="24.75" customHeight="1">
      <c r="A74" s="265"/>
      <c r="B74" s="1625"/>
      <c r="C74" s="1617"/>
      <c r="D74" s="1617"/>
      <c r="E74" s="1617"/>
      <c r="F74" s="1617"/>
      <c r="G74" s="1617"/>
      <c r="H74" s="1617"/>
      <c r="I74" s="1626"/>
    </row>
    <row r="75" spans="1:10" ht="24.75" customHeight="1">
      <c r="A75" s="267"/>
      <c r="B75" s="1627"/>
      <c r="C75" s="1628"/>
      <c r="D75" s="1628"/>
      <c r="E75" s="1628"/>
      <c r="F75" s="1628"/>
      <c r="G75" s="1628"/>
      <c r="H75" s="1628"/>
      <c r="I75" s="1629"/>
    </row>
    <row r="76" spans="1:10" ht="24.75" customHeight="1">
      <c r="A76" s="1632" t="s">
        <v>1333</v>
      </c>
      <c r="B76" s="1632"/>
      <c r="C76" s="1632"/>
      <c r="D76" s="1632"/>
      <c r="E76" s="1632"/>
      <c r="F76" s="1632"/>
      <c r="G76" s="1632"/>
      <c r="H76" s="1632"/>
      <c r="I76" s="1632"/>
    </row>
    <row r="77" spans="1:10" ht="24.75" customHeight="1">
      <c r="A77" s="549"/>
      <c r="B77" s="549"/>
      <c r="C77" s="549"/>
      <c r="D77" s="549"/>
      <c r="E77" s="549"/>
      <c r="F77" s="549"/>
      <c r="G77" s="549"/>
      <c r="H77" s="549"/>
      <c r="I77" s="549"/>
    </row>
    <row r="78" spans="1:10" s="292" customFormat="1" ht="24.75" customHeight="1">
      <c r="J78" s="959"/>
    </row>
    <row r="79" spans="1:10" ht="24.75" customHeight="1">
      <c r="A79" s="265"/>
      <c r="B79" s="1622"/>
      <c r="C79" s="1623"/>
      <c r="D79" s="1623"/>
      <c r="E79" s="1623"/>
      <c r="F79" s="1623"/>
      <c r="G79" s="1623"/>
      <c r="H79" s="1623"/>
      <c r="I79" s="1624"/>
    </row>
    <row r="80" spans="1:10" ht="24.75" customHeight="1">
      <c r="A80" s="265"/>
      <c r="B80" s="1625"/>
      <c r="C80" s="1617"/>
      <c r="D80" s="1617"/>
      <c r="E80" s="1617"/>
      <c r="F80" s="1617"/>
      <c r="G80" s="1617"/>
      <c r="H80" s="1617"/>
      <c r="I80" s="1626"/>
    </row>
    <row r="81" spans="1:10" ht="24.75" customHeight="1">
      <c r="A81" s="265"/>
      <c r="B81" s="1625"/>
      <c r="C81" s="1617"/>
      <c r="D81" s="1617"/>
      <c r="E81" s="1617"/>
      <c r="F81" s="1617"/>
      <c r="G81" s="1617"/>
      <c r="H81" s="1617"/>
      <c r="I81" s="1626"/>
    </row>
    <row r="82" spans="1:10" ht="24.75" customHeight="1">
      <c r="A82" s="265"/>
      <c r="B82" s="1625"/>
      <c r="C82" s="1617"/>
      <c r="D82" s="1617"/>
      <c r="E82" s="1617"/>
      <c r="F82" s="1617"/>
      <c r="G82" s="1617"/>
      <c r="H82" s="1617"/>
      <c r="I82" s="1626"/>
    </row>
    <row r="83" spans="1:10" ht="24.75" customHeight="1">
      <c r="A83" s="265"/>
      <c r="B83" s="1625"/>
      <c r="C83" s="1617"/>
      <c r="D83" s="1617"/>
      <c r="E83" s="1617"/>
      <c r="F83" s="1617"/>
      <c r="G83" s="1617"/>
      <c r="H83" s="1617"/>
      <c r="I83" s="1626"/>
    </row>
    <row r="84" spans="1:10" ht="24.75" customHeight="1">
      <c r="A84" s="265"/>
      <c r="B84" s="1625"/>
      <c r="C84" s="1617"/>
      <c r="D84" s="1617"/>
      <c r="E84" s="1617"/>
      <c r="F84" s="1617"/>
      <c r="G84" s="1617"/>
      <c r="H84" s="1617"/>
      <c r="I84" s="1626"/>
    </row>
    <row r="85" spans="1:10" ht="24.75" customHeight="1">
      <c r="B85" s="1625"/>
      <c r="C85" s="1617"/>
      <c r="D85" s="1617"/>
      <c r="E85" s="1617"/>
      <c r="F85" s="1617"/>
      <c r="G85" s="1617"/>
      <c r="H85" s="1617"/>
      <c r="I85" s="1626"/>
    </row>
    <row r="86" spans="1:10" ht="24.75" customHeight="1">
      <c r="A86" s="265"/>
      <c r="B86" s="1625"/>
      <c r="C86" s="1617"/>
      <c r="D86" s="1617"/>
      <c r="E86" s="1617"/>
      <c r="F86" s="1617"/>
      <c r="G86" s="1617"/>
      <c r="H86" s="1617"/>
      <c r="I86" s="1626"/>
    </row>
    <row r="87" spans="1:10" ht="24.75" customHeight="1">
      <c r="A87" s="265"/>
      <c r="B87" s="1625"/>
      <c r="C87" s="1617"/>
      <c r="D87" s="1617"/>
      <c r="E87" s="1617"/>
      <c r="F87" s="1617"/>
      <c r="G87" s="1617"/>
      <c r="H87" s="1617"/>
      <c r="I87" s="1626"/>
    </row>
    <row r="88" spans="1:10" ht="24.75" customHeight="1">
      <c r="A88" s="267"/>
      <c r="B88" s="1627"/>
      <c r="C88" s="1628"/>
      <c r="D88" s="1628"/>
      <c r="E88" s="1628"/>
      <c r="F88" s="1628"/>
      <c r="G88" s="1628"/>
      <c r="H88" s="1628"/>
      <c r="I88" s="1629"/>
    </row>
    <row r="89" spans="1:10" ht="24.75" customHeight="1">
      <c r="A89" s="1632" t="s">
        <v>1406</v>
      </c>
      <c r="B89" s="1632"/>
      <c r="C89" s="1632"/>
      <c r="D89" s="1632"/>
      <c r="E89" s="1632"/>
      <c r="F89" s="1632"/>
      <c r="G89" s="1632"/>
      <c r="H89" s="1632"/>
      <c r="I89" s="1632"/>
    </row>
    <row r="90" spans="1:10" s="292" customFormat="1" ht="24.75" customHeight="1">
      <c r="J90" s="959"/>
    </row>
    <row r="91" spans="1:10" ht="24.75" customHeight="1">
      <c r="A91" s="265"/>
      <c r="B91" s="1622" t="s">
        <v>38</v>
      </c>
      <c r="C91" s="1623"/>
      <c r="D91" s="1623"/>
      <c r="E91" s="1623"/>
      <c r="F91" s="1623"/>
      <c r="G91" s="1623"/>
      <c r="H91" s="1623"/>
      <c r="I91" s="1624"/>
    </row>
    <row r="92" spans="1:10" ht="24.75" customHeight="1">
      <c r="A92" s="265"/>
      <c r="B92" s="1625"/>
      <c r="C92" s="1617"/>
      <c r="D92" s="1617"/>
      <c r="E92" s="1617"/>
      <c r="F92" s="1617"/>
      <c r="G92" s="1617"/>
      <c r="H92" s="1617"/>
      <c r="I92" s="1626"/>
    </row>
    <row r="93" spans="1:10" ht="24.75" customHeight="1">
      <c r="A93" s="265"/>
      <c r="B93" s="1625"/>
      <c r="C93" s="1617"/>
      <c r="D93" s="1617"/>
      <c r="E93" s="1617"/>
      <c r="F93" s="1617"/>
      <c r="G93" s="1617"/>
      <c r="H93" s="1617"/>
      <c r="I93" s="1626"/>
    </row>
    <row r="94" spans="1:10" ht="24.75" customHeight="1">
      <c r="A94" s="265"/>
      <c r="B94" s="1625"/>
      <c r="C94" s="1617"/>
      <c r="D94" s="1617"/>
      <c r="E94" s="1617"/>
      <c r="F94" s="1617"/>
      <c r="G94" s="1617"/>
      <c r="H94" s="1617"/>
      <c r="I94" s="1626"/>
    </row>
    <row r="95" spans="1:10" ht="24.75" customHeight="1">
      <c r="A95" s="265"/>
      <c r="B95" s="1625"/>
      <c r="C95" s="1617"/>
      <c r="D95" s="1617"/>
      <c r="E95" s="1617"/>
      <c r="F95" s="1617"/>
      <c r="G95" s="1617"/>
      <c r="H95" s="1617"/>
      <c r="I95" s="1626"/>
    </row>
    <row r="96" spans="1:10" ht="24.75" customHeight="1">
      <c r="A96" s="265"/>
      <c r="B96" s="1625"/>
      <c r="C96" s="1617"/>
      <c r="D96" s="1617"/>
      <c r="E96" s="1617"/>
      <c r="F96" s="1617"/>
      <c r="G96" s="1617"/>
      <c r="H96" s="1617"/>
      <c r="I96" s="1626"/>
    </row>
    <row r="97" spans="1:10" ht="24.75" customHeight="1">
      <c r="A97" s="265"/>
      <c r="B97" s="1625"/>
      <c r="C97" s="1617"/>
      <c r="D97" s="1617"/>
      <c r="E97" s="1617"/>
      <c r="F97" s="1617"/>
      <c r="G97" s="1617"/>
      <c r="H97" s="1617"/>
      <c r="I97" s="1626"/>
    </row>
    <row r="98" spans="1:10" ht="24.75" customHeight="1">
      <c r="B98" s="1625"/>
      <c r="C98" s="1617"/>
      <c r="D98" s="1617"/>
      <c r="E98" s="1617"/>
      <c r="F98" s="1617"/>
      <c r="G98" s="1617"/>
      <c r="H98" s="1617"/>
      <c r="I98" s="1626"/>
    </row>
    <row r="99" spans="1:10" ht="24.75" customHeight="1">
      <c r="A99" s="265"/>
      <c r="B99" s="1625"/>
      <c r="C99" s="1617"/>
      <c r="D99" s="1617"/>
      <c r="E99" s="1617"/>
      <c r="F99" s="1617"/>
      <c r="G99" s="1617"/>
      <c r="H99" s="1617"/>
      <c r="I99" s="1626"/>
    </row>
    <row r="100" spans="1:10" ht="24.75" customHeight="1">
      <c r="A100" s="265"/>
      <c r="B100" s="1625"/>
      <c r="C100" s="1617"/>
      <c r="D100" s="1617"/>
      <c r="E100" s="1617"/>
      <c r="F100" s="1617"/>
      <c r="G100" s="1617"/>
      <c r="H100" s="1617"/>
      <c r="I100" s="1626"/>
    </row>
    <row r="101" spans="1:10" ht="24.75" customHeight="1">
      <c r="A101" s="267"/>
      <c r="B101" s="1627"/>
      <c r="C101" s="1628"/>
      <c r="D101" s="1628"/>
      <c r="E101" s="1628"/>
      <c r="F101" s="1628"/>
      <c r="G101" s="1628"/>
      <c r="H101" s="1628"/>
      <c r="I101" s="1629"/>
    </row>
    <row r="102" spans="1:10" ht="24.75" customHeight="1">
      <c r="A102" s="1632" t="s">
        <v>1407</v>
      </c>
      <c r="B102" s="1632"/>
      <c r="C102" s="1632"/>
      <c r="D102" s="1632"/>
      <c r="E102" s="1632"/>
      <c r="F102" s="1632"/>
      <c r="G102" s="1632"/>
      <c r="H102" s="1632"/>
      <c r="I102" s="1632"/>
    </row>
    <row r="103" spans="1:10" s="292" customFormat="1" ht="24.75" customHeight="1">
      <c r="J103" s="959"/>
    </row>
    <row r="104" spans="1:10" s="292" customFormat="1" ht="24.75" customHeight="1">
      <c r="J104" s="959"/>
    </row>
    <row r="105" spans="1:10" s="292" customFormat="1" ht="24.75" customHeight="1">
      <c r="J105" s="959"/>
    </row>
    <row r="106" spans="1:10" s="292" customFormat="1" ht="24.75" customHeight="1">
      <c r="J106" s="959"/>
    </row>
    <row r="107" spans="1:10" s="292" customFormat="1" ht="24.75" customHeight="1">
      <c r="J107" s="959"/>
    </row>
    <row r="108" spans="1:10" s="292" customFormat="1" ht="24.75" customHeight="1">
      <c r="J108" s="959"/>
    </row>
    <row r="109" spans="1:10" ht="24.75" customHeight="1">
      <c r="A109" s="265"/>
      <c r="B109" s="1622" t="s">
        <v>38</v>
      </c>
      <c r="C109" s="1623"/>
      <c r="D109" s="1623"/>
      <c r="E109" s="1623"/>
      <c r="F109" s="1623"/>
      <c r="G109" s="1623"/>
      <c r="H109" s="1623"/>
      <c r="I109" s="1624"/>
    </row>
    <row r="110" spans="1:10" ht="24.75" customHeight="1">
      <c r="A110" s="265"/>
      <c r="B110" s="1625"/>
      <c r="C110" s="1617"/>
      <c r="D110" s="1617"/>
      <c r="E110" s="1617"/>
      <c r="F110" s="1617"/>
      <c r="G110" s="1617"/>
      <c r="H110" s="1617"/>
      <c r="I110" s="1626"/>
    </row>
    <row r="111" spans="1:10" ht="24.75" customHeight="1">
      <c r="A111" s="265"/>
      <c r="B111" s="1625"/>
      <c r="C111" s="1617"/>
      <c r="D111" s="1617"/>
      <c r="E111" s="1617"/>
      <c r="F111" s="1617"/>
      <c r="G111" s="1617"/>
      <c r="H111" s="1617"/>
      <c r="I111" s="1626"/>
    </row>
    <row r="112" spans="1:10" ht="24.75" customHeight="1">
      <c r="A112" s="265"/>
      <c r="B112" s="1625"/>
      <c r="C112" s="1617"/>
      <c r="D112" s="1617"/>
      <c r="E112" s="1617"/>
      <c r="F112" s="1617"/>
      <c r="G112" s="1617"/>
      <c r="H112" s="1617"/>
      <c r="I112" s="1626"/>
    </row>
    <row r="113" spans="1:10" ht="24.75" customHeight="1">
      <c r="A113" s="265"/>
      <c r="B113" s="1625"/>
      <c r="C113" s="1617"/>
      <c r="D113" s="1617"/>
      <c r="E113" s="1617"/>
      <c r="F113" s="1617"/>
      <c r="G113" s="1617"/>
      <c r="H113" s="1617"/>
      <c r="I113" s="1626"/>
    </row>
    <row r="114" spans="1:10" ht="24.75" customHeight="1">
      <c r="A114" s="265"/>
      <c r="B114" s="1625"/>
      <c r="C114" s="1617"/>
      <c r="D114" s="1617"/>
      <c r="E114" s="1617"/>
      <c r="F114" s="1617"/>
      <c r="G114" s="1617"/>
      <c r="H114" s="1617"/>
      <c r="I114" s="1626"/>
    </row>
    <row r="115" spans="1:10" ht="24.75" customHeight="1">
      <c r="A115" s="265"/>
      <c r="B115" s="1625"/>
      <c r="C115" s="1617"/>
      <c r="D115" s="1617"/>
      <c r="E115" s="1617"/>
      <c r="F115" s="1617"/>
      <c r="G115" s="1617"/>
      <c r="H115" s="1617"/>
      <c r="I115" s="1626"/>
    </row>
    <row r="116" spans="1:10" ht="24.75" customHeight="1">
      <c r="B116" s="1625"/>
      <c r="C116" s="1617"/>
      <c r="D116" s="1617"/>
      <c r="E116" s="1617"/>
      <c r="F116" s="1617"/>
      <c r="G116" s="1617"/>
      <c r="H116" s="1617"/>
      <c r="I116" s="1626"/>
    </row>
    <row r="117" spans="1:10" ht="24.75" customHeight="1">
      <c r="A117" s="265"/>
      <c r="B117" s="1625"/>
      <c r="C117" s="1617"/>
      <c r="D117" s="1617"/>
      <c r="E117" s="1617"/>
      <c r="F117" s="1617"/>
      <c r="G117" s="1617"/>
      <c r="H117" s="1617"/>
      <c r="I117" s="1626"/>
    </row>
    <row r="118" spans="1:10" ht="24.75" customHeight="1">
      <c r="A118" s="265"/>
      <c r="B118" s="1625"/>
      <c r="C118" s="1617"/>
      <c r="D118" s="1617"/>
      <c r="E118" s="1617"/>
      <c r="F118" s="1617"/>
      <c r="G118" s="1617"/>
      <c r="H118" s="1617"/>
      <c r="I118" s="1626"/>
    </row>
    <row r="119" spans="1:10" ht="24.75" customHeight="1">
      <c r="A119" s="267"/>
      <c r="B119" s="1627"/>
      <c r="C119" s="1628"/>
      <c r="D119" s="1628"/>
      <c r="E119" s="1628"/>
      <c r="F119" s="1628"/>
      <c r="G119" s="1628"/>
      <c r="H119" s="1628"/>
      <c r="I119" s="1629"/>
    </row>
    <row r="120" spans="1:10" ht="24.75" customHeight="1">
      <c r="A120" s="1632" t="s">
        <v>935</v>
      </c>
      <c r="B120" s="1632"/>
      <c r="C120" s="1632"/>
      <c r="D120" s="1632"/>
      <c r="E120" s="1632"/>
      <c r="F120" s="1632"/>
      <c r="G120" s="1632"/>
      <c r="H120" s="1632"/>
      <c r="I120" s="1632"/>
    </row>
    <row r="121" spans="1:10" s="293" customFormat="1">
      <c r="A121" s="315" t="s">
        <v>1258</v>
      </c>
      <c r="B121" s="961"/>
      <c r="C121" s="961"/>
      <c r="D121" s="961"/>
      <c r="E121" s="961"/>
      <c r="F121" s="961"/>
      <c r="G121" s="961"/>
      <c r="H121" s="961"/>
      <c r="I121" s="961"/>
      <c r="J121" s="960"/>
    </row>
    <row r="122" spans="1:10" s="293" customFormat="1" ht="19.2">
      <c r="A122" s="962" t="s">
        <v>93</v>
      </c>
      <c r="J122" s="960"/>
    </row>
  </sheetData>
  <mergeCells count="17">
    <mergeCell ref="A2:H3"/>
    <mergeCell ref="H15:I15"/>
    <mergeCell ref="B20:I30"/>
    <mergeCell ref="A31:I31"/>
    <mergeCell ref="B109:I119"/>
    <mergeCell ref="B36:I46"/>
    <mergeCell ref="A102:I102"/>
    <mergeCell ref="A89:I89"/>
    <mergeCell ref="A120:I120"/>
    <mergeCell ref="H16:I16"/>
    <mergeCell ref="B66:I75"/>
    <mergeCell ref="A76:I76"/>
    <mergeCell ref="B79:I88"/>
    <mergeCell ref="A47:I47"/>
    <mergeCell ref="B50:I60"/>
    <mergeCell ref="A61:I61"/>
    <mergeCell ref="B91:I101"/>
  </mergeCells>
  <phoneticPr fontId="5" type="noConversion"/>
  <pageMargins left="0.78740157480314965" right="0.23622047244094491" top="0.59055118110236227" bottom="0.59055118110236227" header="0.31496062992125984" footer="0.31496062992125984"/>
  <pageSetup paperSize="9" firstPageNumber="61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1213" r:id="rId4" name="Check Box 77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4" r:id="rId5" name="Check Box 78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5" r:id="rId6" name="Check Box 79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6" r:id="rId7" name="Check Box 80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7" r:id="rId8" name="Check Box 81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8" r:id="rId9" name="Check Box 82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9" r:id="rId10" name="Check Box 83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0" r:id="rId11" name="Check Box 8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1" r:id="rId12" name="Check Box 85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indexed="10"/>
  </sheetPr>
  <dimension ref="A1:G76"/>
  <sheetViews>
    <sheetView showGridLines="0" view="pageBreakPreview" topLeftCell="A4" zoomScaleNormal="100" zoomScaleSheetLayoutView="100" workbookViewId="0">
      <selection activeCell="M12" sqref="M12"/>
    </sheetView>
  </sheetViews>
  <sheetFormatPr defaultColWidth="9" defaultRowHeight="19.8"/>
  <cols>
    <col min="1" max="1" width="5.09765625" style="289" customWidth="1"/>
    <col min="2" max="2" width="33.09765625" style="475" customWidth="1"/>
    <col min="3" max="3" width="14.59765625" style="289" customWidth="1"/>
    <col min="4" max="4" width="7.8984375" style="289" customWidth="1"/>
    <col min="5" max="5" width="12.19921875" style="289" customWidth="1"/>
    <col min="6" max="6" width="10.59765625" style="289" customWidth="1"/>
    <col min="7" max="7" width="0" style="289" hidden="1" customWidth="1"/>
    <col min="8" max="16384" width="9" style="289"/>
  </cols>
  <sheetData>
    <row r="1" spans="1:7" s="211" customFormat="1" ht="30.75" customHeight="1">
      <c r="A1" s="963" t="s">
        <v>1259</v>
      </c>
      <c r="B1" s="964"/>
    </row>
    <row r="2" spans="1:7" s="209" customFormat="1" ht="24" customHeight="1">
      <c r="A2" s="732"/>
      <c r="B2" s="965" t="s">
        <v>72</v>
      </c>
    </row>
    <row r="3" spans="1:7" s="209" customFormat="1" ht="30" customHeight="1">
      <c r="A3" s="732"/>
      <c r="B3" s="965" t="s">
        <v>73</v>
      </c>
    </row>
    <row r="4" spans="1:7" s="209" customFormat="1" ht="24.75" customHeight="1">
      <c r="A4" s="732" t="s">
        <v>767</v>
      </c>
      <c r="B4" s="467"/>
    </row>
    <row r="5" spans="1:7" s="209" customFormat="1" ht="24" customHeight="1">
      <c r="B5" s="467" t="s">
        <v>9</v>
      </c>
    </row>
    <row r="6" spans="1:7" s="209" customFormat="1" ht="24" customHeight="1">
      <c r="A6" s="209" t="s">
        <v>10</v>
      </c>
      <c r="B6" s="467"/>
    </row>
    <row r="7" spans="1:7" ht="12.75" customHeight="1"/>
    <row r="8" spans="1:7" ht="23.4">
      <c r="A8" s="1671" t="s">
        <v>1260</v>
      </c>
      <c r="B8" s="1671"/>
      <c r="C8" s="1671"/>
      <c r="D8" s="1671"/>
      <c r="E8" s="1671"/>
      <c r="F8" s="1671"/>
    </row>
    <row r="9" spans="1:7" ht="11.25" customHeight="1"/>
    <row r="10" spans="1:7">
      <c r="A10" s="559" t="s">
        <v>289</v>
      </c>
      <c r="B10" s="40" t="s">
        <v>394</v>
      </c>
      <c r="C10" s="1852" t="s">
        <v>601</v>
      </c>
      <c r="D10" s="1852"/>
      <c r="E10" s="1852"/>
      <c r="F10" s="559" t="s">
        <v>375</v>
      </c>
      <c r="G10" s="1"/>
    </row>
    <row r="11" spans="1:7">
      <c r="A11" s="1851">
        <v>1</v>
      </c>
      <c r="B11" s="48" t="str">
        <f>มาตรการและเป้าหมายปี_65!B7</f>
        <v>บำรุงรักษาเครื่องปรับอากาศแบบแยกส่วน</v>
      </c>
      <c r="C11" s="7" t="s">
        <v>602</v>
      </c>
      <c r="D11" s="8"/>
      <c r="E11" s="9"/>
      <c r="F11" s="1850"/>
      <c r="G11" s="1"/>
    </row>
    <row r="12" spans="1:7">
      <c r="A12" s="1834"/>
      <c r="B12" s="41"/>
      <c r="C12" s="10" t="s">
        <v>603</v>
      </c>
      <c r="D12" s="6"/>
      <c r="E12" s="11"/>
      <c r="F12" s="1836"/>
      <c r="G12" s="1"/>
    </row>
    <row r="13" spans="1:7">
      <c r="A13" s="1834"/>
      <c r="B13" s="41"/>
      <c r="C13" s="1844"/>
      <c r="D13" s="1845"/>
      <c r="E13" s="1846"/>
      <c r="F13" s="1836"/>
      <c r="G13" s="1"/>
    </row>
    <row r="14" spans="1:7">
      <c r="A14" s="1834"/>
      <c r="B14" s="41"/>
      <c r="C14" s="1838"/>
      <c r="D14" s="1839"/>
      <c r="E14" s="1840"/>
      <c r="F14" s="1836"/>
      <c r="G14" s="1"/>
    </row>
    <row r="15" spans="1:7">
      <c r="A15" s="1834"/>
      <c r="B15" s="41"/>
      <c r="C15" s="10" t="s">
        <v>604</v>
      </c>
      <c r="D15" s="1841"/>
      <c r="E15" s="1842"/>
      <c r="F15" s="1836"/>
      <c r="G15" s="1"/>
    </row>
    <row r="16" spans="1:7">
      <c r="A16" s="1834"/>
      <c r="B16" s="41"/>
      <c r="C16" s="1847"/>
      <c r="D16" s="1848"/>
      <c r="E16" s="1849"/>
      <c r="F16" s="1836"/>
      <c r="G16" s="1"/>
    </row>
    <row r="17" spans="1:7">
      <c r="A17" s="1834"/>
      <c r="B17" s="41"/>
      <c r="C17" s="1843"/>
      <c r="D17" s="1841"/>
      <c r="E17" s="1842"/>
      <c r="F17" s="1836"/>
      <c r="G17" s="1"/>
    </row>
    <row r="18" spans="1:7" ht="10.5" customHeight="1">
      <c r="A18" s="1835"/>
      <c r="B18" s="42"/>
      <c r="C18" s="12"/>
      <c r="D18" s="13"/>
      <c r="E18" s="14"/>
      <c r="F18" s="1837"/>
      <c r="G18" s="1"/>
    </row>
    <row r="19" spans="1:7">
      <c r="A19" s="1851">
        <v>2</v>
      </c>
      <c r="B19" s="49" t="str">
        <f>มาตรการและเป้าหมายปี_65!B8</f>
        <v>ลดชั่วโมงการใช้งานเครื่องปรับอากาศ</v>
      </c>
      <c r="C19" s="7" t="s">
        <v>602</v>
      </c>
      <c r="D19" s="8"/>
      <c r="E19" s="9"/>
      <c r="F19" s="1850"/>
      <c r="G19" s="1"/>
    </row>
    <row r="20" spans="1:7">
      <c r="A20" s="1834"/>
      <c r="B20" s="44"/>
      <c r="C20" s="10" t="s">
        <v>603</v>
      </c>
      <c r="D20" s="6"/>
      <c r="E20" s="11"/>
      <c r="F20" s="1836"/>
      <c r="G20" s="1"/>
    </row>
    <row r="21" spans="1:7">
      <c r="A21" s="1834"/>
      <c r="B21" s="44"/>
      <c r="C21" s="1844"/>
      <c r="D21" s="1845"/>
      <c r="E21" s="1846"/>
      <c r="F21" s="1836"/>
      <c r="G21" s="1"/>
    </row>
    <row r="22" spans="1:7">
      <c r="A22" s="1834"/>
      <c r="B22" s="44"/>
      <c r="C22" s="1838"/>
      <c r="D22" s="1839"/>
      <c r="E22" s="1840"/>
      <c r="F22" s="1836"/>
      <c r="G22" s="1"/>
    </row>
    <row r="23" spans="1:7">
      <c r="A23" s="1834"/>
      <c r="B23" s="44"/>
      <c r="C23" s="10" t="s">
        <v>604</v>
      </c>
      <c r="D23" s="1841"/>
      <c r="E23" s="1842"/>
      <c r="F23" s="1836"/>
      <c r="G23" s="1"/>
    </row>
    <row r="24" spans="1:7">
      <c r="A24" s="1834"/>
      <c r="B24" s="44"/>
      <c r="C24" s="1847"/>
      <c r="D24" s="1848"/>
      <c r="E24" s="1849"/>
      <c r="F24" s="1836"/>
      <c r="G24" s="1"/>
    </row>
    <row r="25" spans="1:7">
      <c r="A25" s="1834"/>
      <c r="B25" s="44"/>
      <c r="C25" s="1843"/>
      <c r="D25" s="1841"/>
      <c r="E25" s="1842"/>
      <c r="F25" s="1836"/>
      <c r="G25" s="1"/>
    </row>
    <row r="26" spans="1:7">
      <c r="A26" s="1835"/>
      <c r="B26" s="45"/>
      <c r="C26" s="12"/>
      <c r="D26" s="13"/>
      <c r="E26" s="14"/>
      <c r="F26" s="1837"/>
      <c r="G26" s="1"/>
    </row>
    <row r="27" spans="1:7" hidden="1">
      <c r="A27" s="1851">
        <v>3</v>
      </c>
      <c r="B27" s="50" t="str">
        <f>แผนไฟฟ้า!B8</f>
        <v>เปลี่ยนหลอด T8 (36W) เป็นหลอด LED (18W)</v>
      </c>
      <c r="C27" s="7" t="s">
        <v>602</v>
      </c>
      <c r="D27" s="8"/>
      <c r="E27" s="9"/>
      <c r="F27" s="1850"/>
      <c r="G27" s="1"/>
    </row>
    <row r="28" spans="1:7" hidden="1">
      <c r="A28" s="1834"/>
      <c r="B28" s="44"/>
      <c r="C28" s="10" t="s">
        <v>603</v>
      </c>
      <c r="D28" s="6"/>
      <c r="E28" s="11"/>
      <c r="F28" s="1836"/>
      <c r="G28" s="1"/>
    </row>
    <row r="29" spans="1:7" hidden="1">
      <c r="A29" s="1834"/>
      <c r="B29" s="44"/>
      <c r="C29" s="1844"/>
      <c r="D29" s="1845"/>
      <c r="E29" s="1846"/>
      <c r="F29" s="1836"/>
      <c r="G29" s="1"/>
    </row>
    <row r="30" spans="1:7" hidden="1">
      <c r="A30" s="1834"/>
      <c r="B30" s="44"/>
      <c r="C30" s="1838"/>
      <c r="D30" s="1839"/>
      <c r="E30" s="1840"/>
      <c r="F30" s="1836"/>
      <c r="G30" s="1"/>
    </row>
    <row r="31" spans="1:7" hidden="1">
      <c r="A31" s="1834"/>
      <c r="B31" s="44"/>
      <c r="C31" s="10" t="s">
        <v>604</v>
      </c>
      <c r="D31" s="1841"/>
      <c r="E31" s="1842"/>
      <c r="F31" s="1836"/>
      <c r="G31" s="1"/>
    </row>
    <row r="32" spans="1:7" hidden="1">
      <c r="A32" s="1834"/>
      <c r="B32" s="44"/>
      <c r="C32" s="1847"/>
      <c r="D32" s="1848"/>
      <c r="E32" s="1849"/>
      <c r="F32" s="1836"/>
      <c r="G32" s="1"/>
    </row>
    <row r="33" spans="1:7" hidden="1">
      <c r="A33" s="1834"/>
      <c r="B33" s="44"/>
      <c r="C33" s="1843"/>
      <c r="D33" s="1841"/>
      <c r="E33" s="1842"/>
      <c r="F33" s="1836"/>
      <c r="G33" s="1"/>
    </row>
    <row r="34" spans="1:7" hidden="1">
      <c r="A34" s="1835"/>
      <c r="B34" s="45"/>
      <c r="C34" s="35"/>
      <c r="D34" s="36"/>
      <c r="E34" s="37"/>
      <c r="F34" s="1837"/>
      <c r="G34" s="1"/>
    </row>
    <row r="35" spans="1:7" hidden="1">
      <c r="A35" s="1834">
        <v>4</v>
      </c>
      <c r="B35" s="51" t="str">
        <f>แผนไฟฟ้า!B9</f>
        <v>เปลี่ยนหลอด T8 (18W) เป็นหลอด LED (9W)</v>
      </c>
      <c r="C35" s="10" t="s">
        <v>602</v>
      </c>
      <c r="D35" s="6"/>
      <c r="E35" s="15"/>
      <c r="F35" s="1836"/>
      <c r="G35" s="1"/>
    </row>
    <row r="36" spans="1:7" hidden="1">
      <c r="A36" s="1834"/>
      <c r="B36" s="44"/>
      <c r="C36" s="10" t="s">
        <v>603</v>
      </c>
      <c r="D36" s="6"/>
      <c r="E36" s="11"/>
      <c r="F36" s="1836"/>
      <c r="G36" s="1"/>
    </row>
    <row r="37" spans="1:7" hidden="1">
      <c r="A37" s="1834"/>
      <c r="B37" s="44"/>
      <c r="C37" s="1844"/>
      <c r="D37" s="1845"/>
      <c r="E37" s="1846"/>
      <c r="F37" s="1836"/>
      <c r="G37" s="1"/>
    </row>
    <row r="38" spans="1:7" hidden="1">
      <c r="A38" s="1834"/>
      <c r="B38" s="44"/>
      <c r="C38" s="1838"/>
      <c r="D38" s="1839"/>
      <c r="E38" s="1840"/>
      <c r="F38" s="1836"/>
      <c r="G38" s="1"/>
    </row>
    <row r="39" spans="1:7" hidden="1">
      <c r="A39" s="1834"/>
      <c r="B39" s="44"/>
      <c r="C39" s="10" t="s">
        <v>604</v>
      </c>
      <c r="D39" s="1841"/>
      <c r="E39" s="1842"/>
      <c r="F39" s="1836"/>
      <c r="G39" s="1"/>
    </row>
    <row r="40" spans="1:7" hidden="1">
      <c r="A40" s="1834"/>
      <c r="B40" s="44"/>
      <c r="C40" s="1847"/>
      <c r="D40" s="1848"/>
      <c r="E40" s="1849"/>
      <c r="F40" s="1836"/>
      <c r="G40" s="1"/>
    </row>
    <row r="41" spans="1:7" hidden="1">
      <c r="A41" s="1834"/>
      <c r="B41" s="44"/>
      <c r="C41" s="1843"/>
      <c r="D41" s="1841"/>
      <c r="E41" s="1842"/>
      <c r="F41" s="1836"/>
      <c r="G41" s="1"/>
    </row>
    <row r="42" spans="1:7" hidden="1">
      <c r="A42" s="1835"/>
      <c r="B42" s="45"/>
      <c r="C42" s="35"/>
      <c r="D42" s="36"/>
      <c r="E42" s="37"/>
      <c r="F42" s="1837"/>
      <c r="G42" s="1"/>
    </row>
    <row r="43" spans="1:7" hidden="1">
      <c r="A43" s="1851">
        <v>5</v>
      </c>
      <c r="B43" s="49" t="str">
        <f>แผนไฟฟ้า!B10</f>
        <v>เครื่องปรับอากาศประสิทธิภาพสูง Inverter</v>
      </c>
      <c r="C43" s="7" t="s">
        <v>602</v>
      </c>
      <c r="D43" s="8"/>
      <c r="E43" s="9"/>
      <c r="F43" s="1850"/>
      <c r="G43" s="1"/>
    </row>
    <row r="44" spans="1:7" hidden="1">
      <c r="A44" s="1834"/>
      <c r="B44" s="44"/>
      <c r="C44" s="10" t="s">
        <v>603</v>
      </c>
      <c r="D44" s="6"/>
      <c r="E44" s="11"/>
      <c r="F44" s="1836"/>
      <c r="G44" s="1"/>
    </row>
    <row r="45" spans="1:7" hidden="1">
      <c r="A45" s="1834"/>
      <c r="B45" s="44"/>
      <c r="C45" s="1844"/>
      <c r="D45" s="1845"/>
      <c r="E45" s="1846"/>
      <c r="F45" s="1836"/>
      <c r="G45" s="1"/>
    </row>
    <row r="46" spans="1:7" hidden="1">
      <c r="A46" s="1834"/>
      <c r="B46" s="44"/>
      <c r="C46" s="1838"/>
      <c r="D46" s="1839"/>
      <c r="E46" s="1840"/>
      <c r="F46" s="1836"/>
      <c r="G46" s="1"/>
    </row>
    <row r="47" spans="1:7" hidden="1">
      <c r="A47" s="1834"/>
      <c r="B47" s="44"/>
      <c r="C47" s="10" t="s">
        <v>604</v>
      </c>
      <c r="D47" s="1841"/>
      <c r="E47" s="1842"/>
      <c r="F47" s="1836"/>
      <c r="G47" s="1"/>
    </row>
    <row r="48" spans="1:7" hidden="1">
      <c r="A48" s="1834"/>
      <c r="B48" s="44"/>
      <c r="C48" s="1847"/>
      <c r="D48" s="1848"/>
      <c r="E48" s="1849"/>
      <c r="F48" s="1836"/>
      <c r="G48" s="1"/>
    </row>
    <row r="49" spans="1:7" hidden="1">
      <c r="A49" s="1834"/>
      <c r="B49" s="44"/>
      <c r="C49" s="1843"/>
      <c r="D49" s="1841"/>
      <c r="E49" s="1842"/>
      <c r="F49" s="1836"/>
      <c r="G49" s="1"/>
    </row>
    <row r="50" spans="1:7" hidden="1">
      <c r="A50" s="1835"/>
      <c r="B50" s="45"/>
      <c r="C50" s="35"/>
      <c r="D50" s="36"/>
      <c r="E50" s="37"/>
      <c r="F50" s="1837"/>
      <c r="G50" s="1"/>
    </row>
    <row r="51" spans="1:7" hidden="1">
      <c r="A51" s="1851">
        <v>5</v>
      </c>
      <c r="B51" s="43">
        <f>แผนไฟฟ้า!B11</f>
        <v>0</v>
      </c>
      <c r="C51" s="7" t="s">
        <v>602</v>
      </c>
      <c r="D51" s="8"/>
      <c r="E51" s="9"/>
      <c r="F51" s="1850"/>
      <c r="G51" s="1"/>
    </row>
    <row r="52" spans="1:7" hidden="1">
      <c r="A52" s="1834"/>
      <c r="B52" s="44"/>
      <c r="C52" s="10" t="s">
        <v>603</v>
      </c>
      <c r="D52" s="6"/>
      <c r="E52" s="11"/>
      <c r="F52" s="1836"/>
      <c r="G52" s="1"/>
    </row>
    <row r="53" spans="1:7" hidden="1">
      <c r="A53" s="1834"/>
      <c r="B53" s="44"/>
      <c r="C53" s="1844"/>
      <c r="D53" s="1845"/>
      <c r="E53" s="1846"/>
      <c r="F53" s="1836"/>
      <c r="G53" s="1"/>
    </row>
    <row r="54" spans="1:7" hidden="1">
      <c r="A54" s="1834"/>
      <c r="B54" s="44"/>
      <c r="C54" s="1838"/>
      <c r="D54" s="1839"/>
      <c r="E54" s="1840"/>
      <c r="F54" s="1836"/>
      <c r="G54" s="1"/>
    </row>
    <row r="55" spans="1:7" hidden="1">
      <c r="A55" s="1834"/>
      <c r="B55" s="44"/>
      <c r="C55" s="10" t="s">
        <v>604</v>
      </c>
      <c r="D55" s="1841"/>
      <c r="E55" s="1842"/>
      <c r="F55" s="1836"/>
      <c r="G55" s="1"/>
    </row>
    <row r="56" spans="1:7" hidden="1">
      <c r="A56" s="1834"/>
      <c r="B56" s="44"/>
      <c r="C56" s="1847"/>
      <c r="D56" s="1848"/>
      <c r="E56" s="1849"/>
      <c r="F56" s="1836"/>
      <c r="G56" s="1"/>
    </row>
    <row r="57" spans="1:7" hidden="1">
      <c r="A57" s="1834"/>
      <c r="B57" s="44"/>
      <c r="C57" s="556"/>
      <c r="D57" s="557"/>
      <c r="E57" s="558"/>
      <c r="F57" s="1836"/>
      <c r="G57" s="1"/>
    </row>
    <row r="58" spans="1:7" hidden="1">
      <c r="A58" s="1834"/>
      <c r="B58" s="44"/>
      <c r="C58" s="1843"/>
      <c r="D58" s="1841"/>
      <c r="E58" s="1842"/>
      <c r="F58" s="1836"/>
      <c r="G58" s="1"/>
    </row>
    <row r="59" spans="1:7" hidden="1">
      <c r="A59" s="1835"/>
      <c r="B59" s="45"/>
      <c r="C59" s="12"/>
      <c r="D59" s="13"/>
      <c r="E59" s="14"/>
      <c r="F59" s="1837"/>
      <c r="G59" s="1"/>
    </row>
    <row r="60" spans="1:7" hidden="1">
      <c r="A60" s="1851">
        <v>7</v>
      </c>
      <c r="B60" s="43">
        <f>แผนไฟฟ้า!B12</f>
        <v>0</v>
      </c>
      <c r="C60" s="7" t="s">
        <v>602</v>
      </c>
      <c r="D60" s="8"/>
      <c r="E60" s="9"/>
      <c r="F60" s="1850"/>
      <c r="G60" s="1"/>
    </row>
    <row r="61" spans="1:7" hidden="1">
      <c r="A61" s="1834"/>
      <c r="B61" s="44"/>
      <c r="C61" s="10" t="s">
        <v>603</v>
      </c>
      <c r="D61" s="6"/>
      <c r="E61" s="11"/>
      <c r="F61" s="1836"/>
      <c r="G61" s="1"/>
    </row>
    <row r="62" spans="1:7" hidden="1">
      <c r="A62" s="1834"/>
      <c r="B62" s="44"/>
      <c r="C62" s="1844"/>
      <c r="D62" s="1845"/>
      <c r="E62" s="1846"/>
      <c r="F62" s="1836"/>
      <c r="G62" s="1"/>
    </row>
    <row r="63" spans="1:7" hidden="1">
      <c r="A63" s="1834"/>
      <c r="B63" s="44"/>
      <c r="C63" s="1838"/>
      <c r="D63" s="1839"/>
      <c r="E63" s="1840"/>
      <c r="F63" s="1836"/>
      <c r="G63" s="1"/>
    </row>
    <row r="64" spans="1:7" hidden="1">
      <c r="A64" s="1834"/>
      <c r="B64" s="44"/>
      <c r="C64" s="10" t="s">
        <v>604</v>
      </c>
      <c r="D64" s="1841"/>
      <c r="E64" s="1842"/>
      <c r="F64" s="1836"/>
      <c r="G64" s="1"/>
    </row>
    <row r="65" spans="1:7" hidden="1">
      <c r="A65" s="1834"/>
      <c r="B65" s="44"/>
      <c r="C65" s="1847"/>
      <c r="D65" s="1848"/>
      <c r="E65" s="1849"/>
      <c r="F65" s="1836"/>
      <c r="G65" s="1"/>
    </row>
    <row r="66" spans="1:7" hidden="1">
      <c r="A66" s="1834"/>
      <c r="B66" s="44"/>
      <c r="C66" s="556"/>
      <c r="D66" s="557"/>
      <c r="E66" s="558"/>
      <c r="F66" s="1836"/>
      <c r="G66" s="1"/>
    </row>
    <row r="67" spans="1:7" hidden="1">
      <c r="A67" s="1834"/>
      <c r="B67" s="44"/>
      <c r="C67" s="1843"/>
      <c r="D67" s="1841"/>
      <c r="E67" s="1842"/>
      <c r="F67" s="1836"/>
      <c r="G67" s="1"/>
    </row>
    <row r="68" spans="1:7" hidden="1">
      <c r="A68" s="1835"/>
      <c r="B68" s="45"/>
      <c r="C68" s="12"/>
      <c r="D68" s="13"/>
      <c r="E68" s="14"/>
      <c r="F68" s="1837"/>
      <c r="G68" s="1"/>
    </row>
    <row r="69" spans="1:7" hidden="1">
      <c r="A69" s="1834">
        <v>8</v>
      </c>
      <c r="B69" s="39">
        <f>แผนไฟฟ้า!B13</f>
        <v>0</v>
      </c>
      <c r="C69" s="10" t="s">
        <v>602</v>
      </c>
      <c r="D69" s="6"/>
      <c r="E69" s="15"/>
      <c r="F69" s="1836"/>
      <c r="G69" s="1"/>
    </row>
    <row r="70" spans="1:7" hidden="1">
      <c r="A70" s="1834"/>
      <c r="B70" s="46"/>
      <c r="C70" s="10" t="s">
        <v>603</v>
      </c>
      <c r="D70" s="6"/>
      <c r="E70" s="11"/>
      <c r="F70" s="1836"/>
      <c r="G70" s="1"/>
    </row>
    <row r="71" spans="1:7" hidden="1">
      <c r="A71" s="1834"/>
      <c r="B71" s="46"/>
      <c r="C71" s="1844"/>
      <c r="D71" s="1845"/>
      <c r="E71" s="1846"/>
      <c r="F71" s="1836"/>
      <c r="G71" s="1"/>
    </row>
    <row r="72" spans="1:7" hidden="1">
      <c r="A72" s="1834"/>
      <c r="B72" s="46"/>
      <c r="C72" s="1838"/>
      <c r="D72" s="1839"/>
      <c r="E72" s="1840"/>
      <c r="F72" s="1836"/>
      <c r="G72" s="1"/>
    </row>
    <row r="73" spans="1:7" hidden="1">
      <c r="A73" s="1834"/>
      <c r="B73" s="46"/>
      <c r="C73" s="10" t="s">
        <v>604</v>
      </c>
      <c r="D73" s="1841"/>
      <c r="E73" s="1842"/>
      <c r="F73" s="1836"/>
      <c r="G73" s="1"/>
    </row>
    <row r="74" spans="1:7" hidden="1">
      <c r="A74" s="1834"/>
      <c r="B74" s="46"/>
      <c r="C74" s="1847"/>
      <c r="D74" s="1848"/>
      <c r="E74" s="1849"/>
      <c r="F74" s="1836"/>
      <c r="G74" s="1"/>
    </row>
    <row r="75" spans="1:7" hidden="1">
      <c r="A75" s="1834"/>
      <c r="B75" s="46"/>
      <c r="C75" s="1843"/>
      <c r="D75" s="1841"/>
      <c r="E75" s="1842"/>
      <c r="F75" s="1836"/>
      <c r="G75" s="1"/>
    </row>
    <row r="76" spans="1:7" hidden="1">
      <c r="A76" s="1835"/>
      <c r="B76" s="47"/>
      <c r="C76" s="12"/>
      <c r="D76" s="13"/>
      <c r="E76" s="14"/>
      <c r="F76" s="1837"/>
      <c r="G76" s="1"/>
    </row>
  </sheetData>
  <mergeCells count="58">
    <mergeCell ref="A8:F8"/>
    <mergeCell ref="C10:E10"/>
    <mergeCell ref="F11:F18"/>
    <mergeCell ref="F19:F26"/>
    <mergeCell ref="C22:E22"/>
    <mergeCell ref="A11:A18"/>
    <mergeCell ref="A19:A26"/>
    <mergeCell ref="C13:E13"/>
    <mergeCell ref="C14:E14"/>
    <mergeCell ref="D15:E15"/>
    <mergeCell ref="C17:E17"/>
    <mergeCell ref="C25:E25"/>
    <mergeCell ref="C24:E24"/>
    <mergeCell ref="D23:E23"/>
    <mergeCell ref="C16:E16"/>
    <mergeCell ref="C21:E21"/>
    <mergeCell ref="A35:A42"/>
    <mergeCell ref="A27:A34"/>
    <mergeCell ref="F43:F50"/>
    <mergeCell ref="C46:E46"/>
    <mergeCell ref="D47:E47"/>
    <mergeCell ref="C49:E49"/>
    <mergeCell ref="F35:F42"/>
    <mergeCell ref="C38:E38"/>
    <mergeCell ref="A43:A50"/>
    <mergeCell ref="D39:E39"/>
    <mergeCell ref="C33:E33"/>
    <mergeCell ref="C45:E45"/>
    <mergeCell ref="C48:E48"/>
    <mergeCell ref="A60:A68"/>
    <mergeCell ref="A51:A59"/>
    <mergeCell ref="F27:F34"/>
    <mergeCell ref="C41:E41"/>
    <mergeCell ref="C37:E37"/>
    <mergeCell ref="C40:E40"/>
    <mergeCell ref="C32:E32"/>
    <mergeCell ref="D31:E31"/>
    <mergeCell ref="C29:E29"/>
    <mergeCell ref="C30:E30"/>
    <mergeCell ref="F51:F59"/>
    <mergeCell ref="C54:E54"/>
    <mergeCell ref="D55:E55"/>
    <mergeCell ref="C58:E58"/>
    <mergeCell ref="C53:E53"/>
    <mergeCell ref="C56:E56"/>
    <mergeCell ref="F60:F68"/>
    <mergeCell ref="C63:E63"/>
    <mergeCell ref="D64:E64"/>
    <mergeCell ref="C67:E67"/>
    <mergeCell ref="C62:E62"/>
    <mergeCell ref="C65:E65"/>
    <mergeCell ref="A69:A76"/>
    <mergeCell ref="F69:F76"/>
    <mergeCell ref="C72:E72"/>
    <mergeCell ref="D73:E73"/>
    <mergeCell ref="C75:E75"/>
    <mergeCell ref="C71:E71"/>
    <mergeCell ref="C74:E74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99" firstPageNumber="64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4" r:id="rId7" name="Check Box 10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5" r:id="rId8" name="Check Box 11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6" r:id="rId9" name="Check Box 12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3" r:id="rId10" name="Check Box 79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4" r:id="rId11" name="Check Box 80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5" r:id="rId12" name="Check Box 8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6" r:id="rId13" name="Check Box 82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7" r:id="rId14" name="Check Box 83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8" r:id="rId15" name="Check Box 84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9" r:id="rId16" name="Check Box 85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0" r:id="rId17" name="Check Box 86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1" r:id="rId18" name="Check Box 87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1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6.69921875" style="973" customWidth="1"/>
    <col min="2" max="2" width="6.19921875" style="973" customWidth="1"/>
    <col min="3" max="3" width="25.59765625" style="973" customWidth="1"/>
    <col min="4" max="5" width="9.59765625" style="973" customWidth="1"/>
    <col min="6" max="6" width="8.8984375" style="973" customWidth="1"/>
    <col min="7" max="7" width="10.09765625" style="973" customWidth="1"/>
    <col min="8" max="8" width="9.3984375" style="973" customWidth="1"/>
    <col min="9" max="9" width="7.19921875" style="973" customWidth="1"/>
    <col min="10" max="16384" width="9" style="973"/>
  </cols>
  <sheetData>
    <row r="1" spans="1:10" s="655" customFormat="1" ht="28.8">
      <c r="A1" s="1881" t="s">
        <v>905</v>
      </c>
      <c r="B1" s="1881"/>
      <c r="C1" s="1881"/>
      <c r="D1" s="1881"/>
      <c r="E1" s="1881"/>
      <c r="F1" s="1881"/>
      <c r="G1" s="1881"/>
      <c r="H1" s="1881"/>
      <c r="I1" s="1881"/>
    </row>
    <row r="2" spans="1:10" s="655" customFormat="1" ht="24" thickBot="1">
      <c r="B2" s="1882" t="s">
        <v>1261</v>
      </c>
      <c r="C2" s="1882"/>
      <c r="D2" s="1882"/>
      <c r="E2" s="1882"/>
      <c r="F2" s="1882"/>
      <c r="G2" s="1882"/>
      <c r="H2" s="1882"/>
      <c r="I2" s="1882"/>
      <c r="J2" s="1883"/>
    </row>
    <row r="3" spans="1:10" s="655" customFormat="1">
      <c r="B3" s="1884" t="s">
        <v>906</v>
      </c>
      <c r="C3" s="1885"/>
      <c r="D3" s="1888" t="s">
        <v>907</v>
      </c>
      <c r="E3" s="1889"/>
      <c r="F3" s="1885"/>
      <c r="G3" s="1888" t="s">
        <v>908</v>
      </c>
      <c r="H3" s="1889"/>
      <c r="I3" s="1892"/>
      <c r="J3" s="1883"/>
    </row>
    <row r="4" spans="1:10" s="655" customFormat="1">
      <c r="B4" s="1886"/>
      <c r="C4" s="1887"/>
      <c r="D4" s="1890"/>
      <c r="E4" s="1891"/>
      <c r="F4" s="1887"/>
      <c r="G4" s="1890"/>
      <c r="H4" s="1891"/>
      <c r="I4" s="1893"/>
    </row>
    <row r="5" spans="1:10" s="655" customFormat="1">
      <c r="B5" s="966"/>
      <c r="C5" s="967" t="s">
        <v>909</v>
      </c>
      <c r="D5" s="1861">
        <f>'ขั้นตอนที่ 5'!G8</f>
        <v>12.969996286355599</v>
      </c>
      <c r="E5" s="1862"/>
      <c r="F5" s="1863"/>
      <c r="G5" s="1867">
        <f>('ผลการตรวจสอบ-วิเคราะห์ไฟฟ้า1'!K12+'ผลการตรวจสอบ-วิเคราะห์ไฟฟ้า1'!K32)*100/' ข้อมูลการใช้ไฟฟ้า '!F46</f>
        <v>11.129445491940361</v>
      </c>
      <c r="H5" s="1868"/>
      <c r="I5" s="1869"/>
    </row>
    <row r="6" spans="1:10" s="655" customFormat="1">
      <c r="B6" s="968"/>
      <c r="C6" s="969" t="s">
        <v>910</v>
      </c>
      <c r="D6" s="1864"/>
      <c r="E6" s="1865"/>
      <c r="F6" s="1866"/>
      <c r="G6" s="1870"/>
      <c r="H6" s="1871"/>
      <c r="I6" s="1872"/>
    </row>
    <row r="7" spans="1:10" s="655" customFormat="1">
      <c r="B7" s="966"/>
      <c r="C7" s="967" t="s">
        <v>911</v>
      </c>
      <c r="D7" s="1873"/>
      <c r="E7" s="1854"/>
      <c r="F7" s="1855"/>
      <c r="G7" s="1867"/>
      <c r="H7" s="1868"/>
      <c r="I7" s="1869"/>
    </row>
    <row r="8" spans="1:10" s="655" customFormat="1">
      <c r="B8" s="968"/>
      <c r="C8" s="969" t="s">
        <v>912</v>
      </c>
      <c r="D8" s="1874"/>
      <c r="E8" s="1875"/>
      <c r="F8" s="1876"/>
      <c r="G8" s="1870"/>
      <c r="H8" s="1871"/>
      <c r="I8" s="1872"/>
    </row>
    <row r="9" spans="1:10" s="655" customFormat="1">
      <c r="B9" s="966"/>
      <c r="C9" s="967" t="s">
        <v>911</v>
      </c>
      <c r="D9" s="1853"/>
      <c r="E9" s="1854"/>
      <c r="F9" s="1855"/>
      <c r="G9" s="1853"/>
      <c r="H9" s="1854"/>
      <c r="I9" s="1859"/>
    </row>
    <row r="10" spans="1:10" s="655" customFormat="1">
      <c r="B10" s="970"/>
      <c r="C10" s="969" t="s">
        <v>913</v>
      </c>
      <c r="D10" s="1877"/>
      <c r="E10" s="1878"/>
      <c r="F10" s="1879"/>
      <c r="G10" s="1877"/>
      <c r="H10" s="1878"/>
      <c r="I10" s="1880"/>
    </row>
    <row r="11" spans="1:10" s="655" customFormat="1">
      <c r="B11" s="966"/>
      <c r="C11" s="967" t="s">
        <v>911</v>
      </c>
      <c r="D11" s="1853"/>
      <c r="E11" s="1854"/>
      <c r="F11" s="1855"/>
      <c r="G11" s="1853"/>
      <c r="H11" s="1854"/>
      <c r="I11" s="1859"/>
    </row>
    <row r="12" spans="1:10" s="655" customFormat="1" ht="24" thickBot="1">
      <c r="B12" s="971"/>
      <c r="C12" s="972" t="s">
        <v>914</v>
      </c>
      <c r="D12" s="1856"/>
      <c r="E12" s="1857"/>
      <c r="F12" s="1858"/>
      <c r="G12" s="1856"/>
      <c r="H12" s="1857"/>
      <c r="I12" s="1860"/>
    </row>
    <row r="13" spans="1:10">
      <c r="D13" s="974"/>
    </row>
    <row r="14" spans="1:10">
      <c r="D14" s="974"/>
      <c r="G14" s="975"/>
    </row>
    <row r="15" spans="1:10">
      <c r="D15" s="975"/>
      <c r="G15" s="976"/>
    </row>
  </sheetData>
  <mergeCells count="14">
    <mergeCell ref="A1:I1"/>
    <mergeCell ref="B2:I2"/>
    <mergeCell ref="J2:J3"/>
    <mergeCell ref="B3:C4"/>
    <mergeCell ref="D3:F4"/>
    <mergeCell ref="G3:I4"/>
    <mergeCell ref="D11:F12"/>
    <mergeCell ref="G11:I12"/>
    <mergeCell ref="D5:F6"/>
    <mergeCell ref="G5:I6"/>
    <mergeCell ref="D7:F8"/>
    <mergeCell ref="G7:I8"/>
    <mergeCell ref="D9:F10"/>
    <mergeCell ref="G9:I10"/>
  </mergeCells>
  <pageMargins left="0.39370078740157483" right="0.23622047244094491" top="0.78740157480314965" bottom="0.39370078740157483" header="0.51181102362204722" footer="0.15748031496062992"/>
  <pageSetup paperSize="9" scale="87" firstPageNumber="65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1969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7620</xdr:rowOff>
                  </from>
                  <to>
                    <xdr:col>1</xdr:col>
                    <xdr:colOff>381000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0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7620</xdr:rowOff>
                  </from>
                  <to>
                    <xdr:col>1</xdr:col>
                    <xdr:colOff>381000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1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7620</xdr:rowOff>
                  </from>
                  <to>
                    <xdr:col>1</xdr:col>
                    <xdr:colOff>381000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2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7620</xdr:rowOff>
                  </from>
                  <to>
                    <xdr:col>1</xdr:col>
                    <xdr:colOff>381000</xdr:colOff>
                    <xdr:row>10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0">
    <tabColor theme="8"/>
  </sheetPr>
  <dimension ref="B2:M97"/>
  <sheetViews>
    <sheetView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4.59765625" style="977" customWidth="1"/>
    <col min="2" max="2" width="11.19921875" style="977" customWidth="1"/>
    <col min="3" max="3" width="10.69921875" style="977" customWidth="1"/>
    <col min="4" max="4" width="15.09765625" style="977" customWidth="1"/>
    <col min="5" max="6" width="9.59765625" style="977" customWidth="1"/>
    <col min="7" max="7" width="7.19921875" style="977" customWidth="1"/>
    <col min="8" max="8" width="13.09765625" style="977" customWidth="1"/>
    <col min="9" max="9" width="11.59765625" style="977" customWidth="1"/>
    <col min="10" max="10" width="7.19921875" style="977" customWidth="1"/>
    <col min="11" max="11" width="13.09765625" style="977" customWidth="1"/>
    <col min="12" max="12" width="11.19921875" style="977" customWidth="1"/>
    <col min="13" max="16384" width="9" style="977"/>
  </cols>
  <sheetData>
    <row r="2" spans="2:13" ht="23.4">
      <c r="B2" s="1894" t="s">
        <v>1262</v>
      </c>
      <c r="C2" s="1894"/>
      <c r="D2" s="1894"/>
      <c r="E2" s="1894"/>
      <c r="F2" s="1894"/>
      <c r="G2" s="1894"/>
      <c r="H2" s="1894"/>
      <c r="I2" s="1894"/>
      <c r="J2" s="1894"/>
      <c r="K2" s="1894"/>
      <c r="L2" s="1894"/>
    </row>
    <row r="3" spans="2:13" ht="23.4">
      <c r="B3" s="1894" t="s">
        <v>605</v>
      </c>
      <c r="C3" s="1894"/>
      <c r="D3" s="1894"/>
      <c r="E3" s="1894"/>
      <c r="F3" s="1894"/>
      <c r="G3" s="1894"/>
      <c r="H3" s="1894"/>
      <c r="I3" s="1894"/>
      <c r="J3" s="1894"/>
      <c r="K3" s="1894"/>
      <c r="L3" s="1894"/>
    </row>
    <row r="4" spans="2:13" ht="11.25" customHeight="1"/>
    <row r="5" spans="2:13">
      <c r="B5" s="978" t="s">
        <v>570</v>
      </c>
      <c r="C5" s="979" t="str">
        <f>มาตรการและเป้าหมายปี_65!B7</f>
        <v>บำรุงรักษาเครื่องปรับอากาศแบบแยกส่วน</v>
      </c>
      <c r="D5" s="980"/>
      <c r="E5" s="980"/>
      <c r="F5" s="980"/>
      <c r="G5" s="980"/>
      <c r="H5" s="980"/>
      <c r="I5" s="980"/>
    </row>
    <row r="6" spans="2:13">
      <c r="B6" s="981" t="s">
        <v>568</v>
      </c>
      <c r="C6" s="982">
        <v>1</v>
      </c>
      <c r="D6" s="983" t="s">
        <v>614</v>
      </c>
      <c r="E6" s="982">
        <v>2</v>
      </c>
      <c r="F6" s="977" t="s">
        <v>394</v>
      </c>
    </row>
    <row r="7" spans="2:13" ht="12" customHeight="1"/>
    <row r="8" spans="2:13" ht="21" customHeight="1">
      <c r="B8" s="1899" t="s">
        <v>606</v>
      </c>
      <c r="C8" s="1899"/>
      <c r="D8" s="1899" t="s">
        <v>697</v>
      </c>
      <c r="E8" s="1900" t="s">
        <v>610</v>
      </c>
      <c r="F8" s="1900"/>
      <c r="G8" s="1901" t="s">
        <v>612</v>
      </c>
      <c r="H8" s="1901"/>
      <c r="I8" s="1901"/>
      <c r="J8" s="1901"/>
      <c r="K8" s="1901"/>
      <c r="L8" s="1901"/>
    </row>
    <row r="9" spans="2:13">
      <c r="B9" s="1899"/>
      <c r="C9" s="1899"/>
      <c r="D9" s="1899"/>
      <c r="E9" s="1900"/>
      <c r="F9" s="1900"/>
      <c r="G9" s="1901" t="s">
        <v>613</v>
      </c>
      <c r="H9" s="1901"/>
      <c r="I9" s="1901"/>
      <c r="J9" s="1901" t="s">
        <v>609</v>
      </c>
      <c r="K9" s="1901"/>
      <c r="L9" s="1901"/>
    </row>
    <row r="10" spans="2:13" ht="21" customHeight="1">
      <c r="B10" s="984" t="s">
        <v>607</v>
      </c>
      <c r="C10" s="985" t="s">
        <v>609</v>
      </c>
      <c r="D10" s="1899"/>
      <c r="E10" s="986" t="s">
        <v>607</v>
      </c>
      <c r="F10" s="986" t="s">
        <v>611</v>
      </c>
      <c r="G10" s="1902" t="s">
        <v>387</v>
      </c>
      <c r="H10" s="1902"/>
      <c r="I10" s="1902"/>
      <c r="J10" s="1902" t="s">
        <v>387</v>
      </c>
      <c r="K10" s="1902"/>
      <c r="L10" s="1902"/>
    </row>
    <row r="11" spans="2:13">
      <c r="B11" s="987" t="s">
        <v>608</v>
      </c>
      <c r="C11" s="988"/>
      <c r="D11" s="1899"/>
      <c r="E11" s="989" t="s">
        <v>340</v>
      </c>
      <c r="F11" s="989" t="s">
        <v>340</v>
      </c>
      <c r="G11" s="990" t="s">
        <v>396</v>
      </c>
      <c r="H11" s="990" t="s">
        <v>382</v>
      </c>
      <c r="I11" s="990" t="s">
        <v>397</v>
      </c>
      <c r="J11" s="990" t="s">
        <v>396</v>
      </c>
      <c r="K11" s="990" t="s">
        <v>382</v>
      </c>
      <c r="L11" s="990" t="s">
        <v>397</v>
      </c>
    </row>
    <row r="12" spans="2:13" ht="41.4" customHeight="1">
      <c r="B12" s="991" t="s">
        <v>1353</v>
      </c>
      <c r="C12" s="991" t="s">
        <v>1353</v>
      </c>
      <c r="D12" s="992" t="s">
        <v>1073</v>
      </c>
      <c r="E12" s="993">
        <f>มาตรการและเป้าหมายปี_65!M7</f>
        <v>564930</v>
      </c>
      <c r="F12" s="993">
        <f>E12</f>
        <v>564930</v>
      </c>
      <c r="G12" s="994">
        <f>มาตรการและเป้าหมายปี_65!E7</f>
        <v>2648.1200000000003</v>
      </c>
      <c r="H12" s="994">
        <f>มาตรการและเป้าหมายปี_65!F7</f>
        <v>115855.25</v>
      </c>
      <c r="I12" s="994">
        <f>มาตรการและเป้าหมายปี_65!G7</f>
        <v>504419.58071401715</v>
      </c>
      <c r="J12" s="994">
        <f>G12</f>
        <v>2648.1200000000003</v>
      </c>
      <c r="K12" s="994">
        <f>H12</f>
        <v>115855.25</v>
      </c>
      <c r="L12" s="1539">
        <f>K12*'6.3.3ปริมาณการใช้ไฟฟ้า_66 '!L21</f>
        <v>558136.25536860223</v>
      </c>
      <c r="M12" s="1538"/>
    </row>
    <row r="13" spans="2:13" ht="21.6">
      <c r="B13" s="995"/>
      <c r="C13" s="995"/>
      <c r="D13" s="996" t="s">
        <v>1074</v>
      </c>
      <c r="E13" s="997"/>
      <c r="F13" s="997"/>
      <c r="G13" s="998"/>
      <c r="H13" s="999"/>
      <c r="I13" s="999"/>
      <c r="J13" s="1000"/>
      <c r="K13" s="999"/>
      <c r="L13" s="999"/>
    </row>
    <row r="14" spans="2:13" ht="21.6">
      <c r="B14" s="1001"/>
      <c r="C14" s="1001"/>
      <c r="D14" s="1002" t="s">
        <v>1075</v>
      </c>
      <c r="E14" s="1003"/>
      <c r="F14" s="1003"/>
      <c r="G14" s="1004"/>
      <c r="H14" s="1005"/>
      <c r="I14" s="1005"/>
      <c r="J14" s="1006"/>
      <c r="K14" s="1005"/>
      <c r="L14" s="1005"/>
    </row>
    <row r="15" spans="2:13">
      <c r="B15" s="1007" t="s">
        <v>615</v>
      </c>
    </row>
    <row r="16" spans="2:13" ht="13.5" customHeight="1"/>
    <row r="17" spans="2:12">
      <c r="B17" s="977" t="s">
        <v>699</v>
      </c>
      <c r="E17" s="980"/>
      <c r="F17" s="980"/>
      <c r="G17" s="980"/>
      <c r="H17" s="980"/>
      <c r="I17" s="980"/>
      <c r="J17" s="980"/>
      <c r="K17" s="980"/>
      <c r="L17" s="980"/>
    </row>
    <row r="18" spans="2:12">
      <c r="B18" s="980"/>
      <c r="C18" s="980"/>
      <c r="D18" s="980"/>
      <c r="E18" s="1008"/>
      <c r="F18" s="1008"/>
      <c r="G18" s="1008"/>
      <c r="H18" s="1008"/>
      <c r="I18" s="1008"/>
      <c r="J18" s="1008"/>
      <c r="K18" s="1008"/>
      <c r="L18" s="1008"/>
    </row>
    <row r="19" spans="2:12">
      <c r="B19" s="1008"/>
      <c r="C19" s="1008"/>
      <c r="D19" s="1008"/>
      <c r="E19" s="1008"/>
      <c r="F19" s="1008"/>
      <c r="G19" s="1008"/>
      <c r="H19" s="1008"/>
      <c r="I19" s="1008"/>
      <c r="J19" s="1008"/>
      <c r="K19" s="1008"/>
      <c r="L19" s="1008"/>
    </row>
    <row r="20" spans="2:12">
      <c r="B20" s="977" t="s">
        <v>698</v>
      </c>
      <c r="D20" s="980"/>
      <c r="E20" s="980"/>
      <c r="F20" s="1008"/>
      <c r="G20" s="1008"/>
      <c r="H20" s="1008"/>
      <c r="I20" s="1008"/>
      <c r="J20" s="1008"/>
      <c r="K20" s="1008"/>
      <c r="L20" s="1008"/>
    </row>
    <row r="21" spans="2:12">
      <c r="B21" s="980"/>
      <c r="C21" s="980"/>
      <c r="D21" s="980"/>
      <c r="E21" s="1008"/>
      <c r="F21" s="1008"/>
      <c r="G21" s="1008"/>
      <c r="H21" s="1008"/>
      <c r="I21" s="1008"/>
      <c r="J21" s="1008"/>
      <c r="K21" s="1008"/>
      <c r="L21" s="1008"/>
    </row>
    <row r="22" spans="2:12" ht="30" customHeight="1">
      <c r="B22" s="1894" t="s">
        <v>1263</v>
      </c>
      <c r="C22" s="1894"/>
      <c r="D22" s="1894"/>
      <c r="E22" s="1894"/>
      <c r="F22" s="1894"/>
      <c r="G22" s="1894"/>
      <c r="H22" s="1894"/>
      <c r="I22" s="1894"/>
      <c r="J22" s="1894"/>
      <c r="K22" s="1894"/>
      <c r="L22" s="1894"/>
    </row>
    <row r="23" spans="2:12" ht="23.4">
      <c r="B23" s="1894" t="s">
        <v>605</v>
      </c>
      <c r="C23" s="1894"/>
      <c r="D23" s="1894"/>
      <c r="E23" s="1894"/>
      <c r="F23" s="1894"/>
      <c r="G23" s="1894"/>
      <c r="H23" s="1894"/>
      <c r="I23" s="1894"/>
      <c r="J23" s="1894"/>
      <c r="K23" s="1894"/>
      <c r="L23" s="1894"/>
    </row>
    <row r="24" spans="2:12" ht="11.25" customHeight="1"/>
    <row r="25" spans="2:12">
      <c r="B25" s="978" t="s">
        <v>570</v>
      </c>
      <c r="C25" s="979" t="str">
        <f>มาตรการและเป้าหมายปี_65!B8</f>
        <v>ลดชั่วโมงการใช้งานเครื่องปรับอากาศ</v>
      </c>
      <c r="D25" s="980"/>
      <c r="E25" s="980"/>
      <c r="F25" s="980"/>
      <c r="G25" s="980"/>
      <c r="H25" s="980"/>
      <c r="I25" s="980"/>
    </row>
    <row r="26" spans="2:12">
      <c r="B26" s="981" t="s">
        <v>568</v>
      </c>
      <c r="C26" s="982">
        <v>2</v>
      </c>
      <c r="D26" s="983" t="s">
        <v>614</v>
      </c>
      <c r="E26" s="982">
        <v>2</v>
      </c>
      <c r="F26" s="977" t="s">
        <v>394</v>
      </c>
    </row>
    <row r="27" spans="2:12" ht="12" customHeight="1"/>
    <row r="28" spans="2:12" ht="21" customHeight="1">
      <c r="B28" s="1899" t="s">
        <v>606</v>
      </c>
      <c r="C28" s="1899"/>
      <c r="D28" s="1899" t="s">
        <v>697</v>
      </c>
      <c r="E28" s="1900" t="s">
        <v>610</v>
      </c>
      <c r="F28" s="1900"/>
      <c r="G28" s="1901" t="s">
        <v>612</v>
      </c>
      <c r="H28" s="1901"/>
      <c r="I28" s="1901"/>
      <c r="J28" s="1901"/>
      <c r="K28" s="1901"/>
      <c r="L28" s="1901"/>
    </row>
    <row r="29" spans="2:12">
      <c r="B29" s="1899"/>
      <c r="C29" s="1899"/>
      <c r="D29" s="1899"/>
      <c r="E29" s="1900"/>
      <c r="F29" s="1900"/>
      <c r="G29" s="1901" t="s">
        <v>613</v>
      </c>
      <c r="H29" s="1901"/>
      <c r="I29" s="1901"/>
      <c r="J29" s="1901" t="s">
        <v>609</v>
      </c>
      <c r="K29" s="1901"/>
      <c r="L29" s="1901"/>
    </row>
    <row r="30" spans="2:12" ht="21" customHeight="1">
      <c r="B30" s="984" t="s">
        <v>607</v>
      </c>
      <c r="C30" s="985" t="s">
        <v>609</v>
      </c>
      <c r="D30" s="1899"/>
      <c r="E30" s="986" t="s">
        <v>607</v>
      </c>
      <c r="F30" s="986" t="s">
        <v>611</v>
      </c>
      <c r="G30" s="1902" t="s">
        <v>387</v>
      </c>
      <c r="H30" s="1902"/>
      <c r="I30" s="1902"/>
      <c r="J30" s="1902" t="s">
        <v>387</v>
      </c>
      <c r="K30" s="1902"/>
      <c r="L30" s="1902"/>
    </row>
    <row r="31" spans="2:12">
      <c r="B31" s="987" t="s">
        <v>608</v>
      </c>
      <c r="C31" s="988"/>
      <c r="D31" s="1899"/>
      <c r="E31" s="989" t="s">
        <v>340</v>
      </c>
      <c r="F31" s="989" t="s">
        <v>340</v>
      </c>
      <c r="G31" s="990" t="s">
        <v>396</v>
      </c>
      <c r="H31" s="990" t="s">
        <v>382</v>
      </c>
      <c r="I31" s="990" t="s">
        <v>397</v>
      </c>
      <c r="J31" s="990" t="s">
        <v>396</v>
      </c>
      <c r="K31" s="990" t="s">
        <v>382</v>
      </c>
      <c r="L31" s="990" t="s">
        <v>397</v>
      </c>
    </row>
    <row r="32" spans="2:12" ht="47.4" customHeight="1">
      <c r="B32" s="991" t="s">
        <v>1353</v>
      </c>
      <c r="C32" s="991" t="s">
        <v>1353</v>
      </c>
      <c r="D32" s="992" t="s">
        <v>1073</v>
      </c>
      <c r="E32" s="993" t="s">
        <v>130</v>
      </c>
      <c r="F32" s="993" t="s">
        <v>130</v>
      </c>
      <c r="G32" s="994" t="str">
        <f>มาตรการและเป้าหมายปี_65!E8</f>
        <v>-</v>
      </c>
      <c r="H32" s="994">
        <f>มาตรการและเป้าหมายปี_65!F8</f>
        <v>1009616.0454545449</v>
      </c>
      <c r="I32" s="994">
        <f>มาตรการและเป้าหมายปี_65!G8</f>
        <v>4395744.710147582</v>
      </c>
      <c r="J32" s="1009" t="str">
        <f>G32</f>
        <v>-</v>
      </c>
      <c r="K32" s="1009">
        <f>H32</f>
        <v>1009616.0454545449</v>
      </c>
      <c r="L32" s="1539">
        <f>K32*'6.3.3ปริมาณการใช้ไฟฟ้า_66 '!L21</f>
        <v>4863856.5707644345</v>
      </c>
    </row>
    <row r="33" spans="2:12" ht="23.4" customHeight="1">
      <c r="B33" s="995"/>
      <c r="C33" s="995"/>
      <c r="D33" s="996" t="s">
        <v>1074</v>
      </c>
      <c r="E33" s="997"/>
      <c r="F33" s="997"/>
      <c r="G33" s="998"/>
      <c r="H33" s="999"/>
      <c r="I33" s="999"/>
      <c r="J33" s="1000"/>
      <c r="K33" s="1010"/>
      <c r="L33" s="1010"/>
    </row>
    <row r="34" spans="2:12" ht="40.200000000000003" customHeight="1">
      <c r="B34" s="1001"/>
      <c r="C34" s="1001"/>
      <c r="D34" s="1002" t="s">
        <v>1075</v>
      </c>
      <c r="E34" s="1003"/>
      <c r="F34" s="1003"/>
      <c r="G34" s="1004"/>
      <c r="H34" s="1005"/>
      <c r="I34" s="1005"/>
      <c r="J34" s="1006"/>
      <c r="K34" s="1011"/>
      <c r="L34" s="1011"/>
    </row>
    <row r="35" spans="2:12">
      <c r="B35" s="1007" t="s">
        <v>615</v>
      </c>
    </row>
    <row r="36" spans="2:12" ht="13.5" customHeight="1"/>
    <row r="37" spans="2:12">
      <c r="B37" s="977" t="s">
        <v>699</v>
      </c>
      <c r="E37" s="980"/>
      <c r="F37" s="980"/>
      <c r="G37" s="980"/>
      <c r="H37" s="980"/>
      <c r="I37" s="980"/>
      <c r="J37" s="980"/>
      <c r="K37" s="980"/>
      <c r="L37" s="980"/>
    </row>
    <row r="38" spans="2:12">
      <c r="B38" s="980"/>
      <c r="C38" s="980"/>
      <c r="D38" s="980"/>
      <c r="E38" s="1008"/>
      <c r="F38" s="1008"/>
      <c r="G38" s="1008"/>
      <c r="H38" s="1008"/>
      <c r="I38" s="1008"/>
      <c r="J38" s="1008"/>
      <c r="K38" s="1008"/>
      <c r="L38" s="1008"/>
    </row>
    <row r="39" spans="2:12">
      <c r="B39" s="1008"/>
      <c r="C39" s="1008"/>
      <c r="D39" s="1008"/>
      <c r="E39" s="1008"/>
      <c r="F39" s="1008"/>
      <c r="G39" s="1008"/>
      <c r="H39" s="1008"/>
      <c r="I39" s="1008"/>
      <c r="J39" s="1008"/>
      <c r="K39" s="1008"/>
      <c r="L39" s="1008"/>
    </row>
    <row r="40" spans="2:12">
      <c r="B40" s="977" t="s">
        <v>698</v>
      </c>
      <c r="D40" s="980"/>
      <c r="E40" s="980"/>
      <c r="F40" s="1008"/>
      <c r="G40" s="1008"/>
      <c r="H40" s="1008"/>
      <c r="I40" s="1008"/>
      <c r="J40" s="1008"/>
      <c r="K40" s="1008"/>
      <c r="L40" s="1008"/>
    </row>
    <row r="41" spans="2:12">
      <c r="B41" s="980"/>
      <c r="C41" s="980"/>
      <c r="D41" s="980"/>
      <c r="E41" s="1008"/>
      <c r="F41" s="1008"/>
      <c r="G41" s="1008"/>
      <c r="H41" s="1008"/>
      <c r="I41" s="1008"/>
      <c r="J41" s="1008"/>
      <c r="K41" s="1008"/>
      <c r="L41" s="1008"/>
    </row>
    <row r="42" spans="2:12" ht="36" hidden="1" customHeight="1">
      <c r="B42" s="1894" t="s">
        <v>1264</v>
      </c>
      <c r="C42" s="1894"/>
      <c r="D42" s="1894"/>
      <c r="E42" s="1894"/>
      <c r="F42" s="1894"/>
      <c r="G42" s="1894"/>
      <c r="H42" s="1894"/>
      <c r="I42" s="1894"/>
      <c r="J42" s="1894"/>
      <c r="K42" s="1894"/>
      <c r="L42" s="1894"/>
    </row>
    <row r="43" spans="2:12" ht="23.4" hidden="1">
      <c r="B43" s="1894" t="s">
        <v>605</v>
      </c>
      <c r="C43" s="1894"/>
      <c r="D43" s="1894"/>
      <c r="E43" s="1894"/>
      <c r="F43" s="1894"/>
      <c r="G43" s="1894"/>
      <c r="H43" s="1894"/>
      <c r="I43" s="1894"/>
      <c r="J43" s="1894"/>
      <c r="K43" s="1894"/>
      <c r="L43" s="1894"/>
    </row>
    <row r="44" spans="2:12" ht="11.25" hidden="1" customHeight="1"/>
    <row r="45" spans="2:12" hidden="1">
      <c r="B45" s="978" t="s">
        <v>570</v>
      </c>
      <c r="C45" s="1012" t="str">
        <f>มาตรการและเป้าหมายปี_65!B9</f>
        <v>เปลี่ยนหลอด T8 (36W) เป็นหลอด LED (18W)</v>
      </c>
      <c r="D45" s="980"/>
      <c r="E45" s="980"/>
      <c r="F45" s="980"/>
      <c r="G45" s="980"/>
      <c r="H45" s="980"/>
      <c r="I45" s="980"/>
    </row>
    <row r="46" spans="2:12" hidden="1">
      <c r="B46" s="981" t="s">
        <v>568</v>
      </c>
      <c r="C46" s="982">
        <v>3</v>
      </c>
      <c r="D46" s="983" t="s">
        <v>614</v>
      </c>
      <c r="E46" s="982">
        <v>5</v>
      </c>
      <c r="F46" s="977" t="s">
        <v>394</v>
      </c>
    </row>
    <row r="47" spans="2:12" ht="12" hidden="1" customHeight="1"/>
    <row r="48" spans="2:12" ht="21" hidden="1" customHeight="1">
      <c r="B48" s="1895" t="s">
        <v>606</v>
      </c>
      <c r="C48" s="1895"/>
      <c r="D48" s="1895" t="s">
        <v>697</v>
      </c>
      <c r="E48" s="1896" t="s">
        <v>610</v>
      </c>
      <c r="F48" s="1896"/>
      <c r="G48" s="1897" t="s">
        <v>612</v>
      </c>
      <c r="H48" s="1897"/>
      <c r="I48" s="1897"/>
      <c r="J48" s="1897"/>
      <c r="K48" s="1897"/>
      <c r="L48" s="1897"/>
    </row>
    <row r="49" spans="2:12" hidden="1">
      <c r="B49" s="1895"/>
      <c r="C49" s="1895"/>
      <c r="D49" s="1895"/>
      <c r="E49" s="1896"/>
      <c r="F49" s="1896"/>
      <c r="G49" s="1897" t="s">
        <v>613</v>
      </c>
      <c r="H49" s="1897"/>
      <c r="I49" s="1897"/>
      <c r="J49" s="1897" t="s">
        <v>609</v>
      </c>
      <c r="K49" s="1897"/>
      <c r="L49" s="1897"/>
    </row>
    <row r="50" spans="2:12" ht="21" hidden="1" customHeight="1">
      <c r="B50" s="1013" t="s">
        <v>607</v>
      </c>
      <c r="C50" s="1014" t="s">
        <v>609</v>
      </c>
      <c r="D50" s="1895"/>
      <c r="E50" s="1015" t="s">
        <v>607</v>
      </c>
      <c r="F50" s="1015" t="s">
        <v>611</v>
      </c>
      <c r="G50" s="1898" t="s">
        <v>387</v>
      </c>
      <c r="H50" s="1898"/>
      <c r="I50" s="1898"/>
      <c r="J50" s="1898" t="s">
        <v>387</v>
      </c>
      <c r="K50" s="1898"/>
      <c r="L50" s="1898"/>
    </row>
    <row r="51" spans="2:12" hidden="1">
      <c r="B51" s="1016" t="s">
        <v>608</v>
      </c>
      <c r="C51" s="1017"/>
      <c r="D51" s="1895"/>
      <c r="E51" s="1018" t="s">
        <v>340</v>
      </c>
      <c r="F51" s="1018" t="s">
        <v>340</v>
      </c>
      <c r="G51" s="1019" t="s">
        <v>396</v>
      </c>
      <c r="H51" s="1019" t="s">
        <v>382</v>
      </c>
      <c r="I51" s="1019" t="s">
        <v>397</v>
      </c>
      <c r="J51" s="1019" t="s">
        <v>396</v>
      </c>
      <c r="K51" s="1019" t="s">
        <v>382</v>
      </c>
      <c r="L51" s="1019" t="s">
        <v>397</v>
      </c>
    </row>
    <row r="52" spans="2:12" ht="112.5" hidden="1" customHeight="1">
      <c r="B52" s="1020" t="s">
        <v>1010</v>
      </c>
      <c r="C52" s="1020" t="s">
        <v>1010</v>
      </c>
      <c r="D52" s="1021" t="s">
        <v>239</v>
      </c>
      <c r="E52" s="1022">
        <f>มาตรการและเป้าหมายปี_65!M9</f>
        <v>0</v>
      </c>
      <c r="F52" s="1022">
        <f>E52</f>
        <v>0</v>
      </c>
      <c r="G52" s="1023"/>
      <c r="H52" s="1024">
        <f>มาตรการและเป้าหมายปี_65!F9</f>
        <v>0</v>
      </c>
      <c r="I52" s="1024">
        <f>มาตรการและเป้าหมายปี_65!G9</f>
        <v>0</v>
      </c>
      <c r="J52" s="1025"/>
      <c r="K52" s="1024">
        <f>H52</f>
        <v>0</v>
      </c>
      <c r="L52" s="1024">
        <f>I52</f>
        <v>0</v>
      </c>
    </row>
    <row r="53" spans="2:12" hidden="1">
      <c r="B53" s="1007" t="s">
        <v>615</v>
      </c>
    </row>
    <row r="54" spans="2:12" hidden="1">
      <c r="B54" s="977" t="s">
        <v>699</v>
      </c>
      <c r="E54" s="980"/>
      <c r="F54" s="980"/>
      <c r="G54" s="980"/>
      <c r="H54" s="980"/>
      <c r="I54" s="980"/>
      <c r="J54" s="980"/>
      <c r="K54" s="980"/>
      <c r="L54" s="980"/>
    </row>
    <row r="55" spans="2:12" hidden="1">
      <c r="B55" s="980"/>
      <c r="C55" s="980"/>
      <c r="D55" s="980"/>
      <c r="E55" s="1008"/>
      <c r="F55" s="1008"/>
      <c r="G55" s="1008"/>
      <c r="H55" s="1008"/>
      <c r="I55" s="1008"/>
      <c r="J55" s="1008"/>
      <c r="K55" s="1008"/>
      <c r="L55" s="1008"/>
    </row>
    <row r="56" spans="2:12" hidden="1">
      <c r="B56" s="1008"/>
      <c r="C56" s="1008"/>
      <c r="D56" s="1008"/>
      <c r="E56" s="1008"/>
      <c r="F56" s="1008"/>
      <c r="G56" s="1008"/>
      <c r="H56" s="1008"/>
      <c r="I56" s="1008"/>
      <c r="J56" s="1008"/>
      <c r="K56" s="1008"/>
      <c r="L56" s="1008"/>
    </row>
    <row r="57" spans="2:12" hidden="1">
      <c r="B57" s="977" t="s">
        <v>698</v>
      </c>
      <c r="D57" s="980"/>
      <c r="E57" s="980"/>
      <c r="F57" s="1008"/>
      <c r="G57" s="1008"/>
      <c r="H57" s="1008"/>
      <c r="I57" s="1008"/>
      <c r="J57" s="1008"/>
      <c r="K57" s="1008"/>
      <c r="L57" s="1008"/>
    </row>
    <row r="58" spans="2:12" hidden="1">
      <c r="B58" s="980"/>
      <c r="C58" s="980"/>
      <c r="D58" s="980"/>
      <c r="E58" s="1008"/>
      <c r="F58" s="1008"/>
      <c r="G58" s="1008"/>
      <c r="H58" s="1008"/>
      <c r="I58" s="1008"/>
      <c r="J58" s="1008"/>
      <c r="K58" s="1008"/>
      <c r="L58" s="1008"/>
    </row>
    <row r="59" spans="2:12" hidden="1">
      <c r="B59" s="980"/>
      <c r="C59" s="980"/>
      <c r="D59" s="980"/>
      <c r="E59" s="1008"/>
      <c r="F59" s="1008"/>
      <c r="G59" s="1008"/>
      <c r="H59" s="1008"/>
      <c r="I59" s="1008"/>
      <c r="J59" s="1008"/>
      <c r="K59" s="1008"/>
      <c r="L59" s="1008"/>
    </row>
    <row r="60" spans="2:12" ht="23.4" hidden="1">
      <c r="B60" s="1894" t="s">
        <v>1264</v>
      </c>
      <c r="C60" s="1894"/>
      <c r="D60" s="1894"/>
      <c r="E60" s="1894"/>
      <c r="F60" s="1894"/>
      <c r="G60" s="1894"/>
      <c r="H60" s="1894"/>
      <c r="I60" s="1894"/>
      <c r="J60" s="1894"/>
      <c r="K60" s="1894"/>
      <c r="L60" s="1894"/>
    </row>
    <row r="61" spans="2:12" ht="23.4" hidden="1">
      <c r="B61" s="1894" t="s">
        <v>605</v>
      </c>
      <c r="C61" s="1894"/>
      <c r="D61" s="1894"/>
      <c r="E61" s="1894"/>
      <c r="F61" s="1894"/>
      <c r="G61" s="1894"/>
      <c r="H61" s="1894"/>
      <c r="I61" s="1894"/>
      <c r="J61" s="1894"/>
      <c r="K61" s="1894"/>
      <c r="L61" s="1894"/>
    </row>
    <row r="62" spans="2:12" ht="11.25" hidden="1" customHeight="1"/>
    <row r="63" spans="2:12" hidden="1">
      <c r="B63" s="978" t="s">
        <v>570</v>
      </c>
      <c r="C63" s="979" t="str">
        <f>มาตรการและเป้าหมายปี_65!B10</f>
        <v>เปลี่ยนหลอด T8 (18W) เป็นหลอด LED (9W)</v>
      </c>
      <c r="D63" s="980"/>
      <c r="E63" s="980"/>
      <c r="F63" s="980"/>
      <c r="G63" s="980"/>
      <c r="H63" s="980"/>
      <c r="I63" s="980"/>
    </row>
    <row r="64" spans="2:12" hidden="1">
      <c r="B64" s="981" t="s">
        <v>568</v>
      </c>
      <c r="C64" s="982">
        <v>4</v>
      </c>
      <c r="D64" s="983" t="s">
        <v>614</v>
      </c>
      <c r="E64" s="982">
        <v>5</v>
      </c>
      <c r="F64" s="977" t="s">
        <v>394</v>
      </c>
    </row>
    <row r="65" spans="2:12" ht="12" hidden="1" customHeight="1"/>
    <row r="66" spans="2:12" ht="21" hidden="1" customHeight="1">
      <c r="B66" s="1895" t="s">
        <v>606</v>
      </c>
      <c r="C66" s="1895"/>
      <c r="D66" s="1895" t="s">
        <v>697</v>
      </c>
      <c r="E66" s="1896" t="s">
        <v>610</v>
      </c>
      <c r="F66" s="1896"/>
      <c r="G66" s="1897" t="s">
        <v>612</v>
      </c>
      <c r="H66" s="1897"/>
      <c r="I66" s="1897"/>
      <c r="J66" s="1897"/>
      <c r="K66" s="1897"/>
      <c r="L66" s="1897"/>
    </row>
    <row r="67" spans="2:12" hidden="1">
      <c r="B67" s="1895"/>
      <c r="C67" s="1895"/>
      <c r="D67" s="1895"/>
      <c r="E67" s="1896"/>
      <c r="F67" s="1896"/>
      <c r="G67" s="1897" t="s">
        <v>613</v>
      </c>
      <c r="H67" s="1897"/>
      <c r="I67" s="1897"/>
      <c r="J67" s="1897" t="s">
        <v>609</v>
      </c>
      <c r="K67" s="1897"/>
      <c r="L67" s="1897"/>
    </row>
    <row r="68" spans="2:12" ht="21" hidden="1" customHeight="1">
      <c r="B68" s="1013" t="s">
        <v>607</v>
      </c>
      <c r="C68" s="1014" t="s">
        <v>609</v>
      </c>
      <c r="D68" s="1895"/>
      <c r="E68" s="1015" t="s">
        <v>607</v>
      </c>
      <c r="F68" s="1015" t="s">
        <v>611</v>
      </c>
      <c r="G68" s="1898" t="s">
        <v>387</v>
      </c>
      <c r="H68" s="1898"/>
      <c r="I68" s="1898"/>
      <c r="J68" s="1898" t="s">
        <v>387</v>
      </c>
      <c r="K68" s="1898"/>
      <c r="L68" s="1898"/>
    </row>
    <row r="69" spans="2:12" hidden="1">
      <c r="B69" s="1016" t="s">
        <v>608</v>
      </c>
      <c r="C69" s="1017"/>
      <c r="D69" s="1895"/>
      <c r="E69" s="1018" t="s">
        <v>340</v>
      </c>
      <c r="F69" s="1018" t="s">
        <v>340</v>
      </c>
      <c r="G69" s="1019" t="s">
        <v>396</v>
      </c>
      <c r="H69" s="1019" t="s">
        <v>382</v>
      </c>
      <c r="I69" s="1019" t="s">
        <v>397</v>
      </c>
      <c r="J69" s="1019" t="s">
        <v>396</v>
      </c>
      <c r="K69" s="1019" t="s">
        <v>382</v>
      </c>
      <c r="L69" s="1019" t="s">
        <v>397</v>
      </c>
    </row>
    <row r="70" spans="2:12" ht="112.5" hidden="1" customHeight="1">
      <c r="B70" s="1020" t="s">
        <v>1010</v>
      </c>
      <c r="C70" s="1020" t="s">
        <v>1010</v>
      </c>
      <c r="D70" s="1021" t="str">
        <f>D52</f>
        <v>แล้วเสร็จ</v>
      </c>
      <c r="E70" s="1022">
        <f>มาตรการและเป้าหมายปี_65!M10</f>
        <v>0</v>
      </c>
      <c r="F70" s="1022">
        <f>E70</f>
        <v>0</v>
      </c>
      <c r="G70" s="1023"/>
      <c r="H70" s="1024">
        <f>มาตรการและเป้าหมายปี_65!F10</f>
        <v>0</v>
      </c>
      <c r="I70" s="1024">
        <f>มาตรการและเป้าหมายปี_65!G10</f>
        <v>0</v>
      </c>
      <c r="J70" s="1025"/>
      <c r="K70" s="1024">
        <f>H70</f>
        <v>0</v>
      </c>
      <c r="L70" s="1024">
        <f>I70</f>
        <v>0</v>
      </c>
    </row>
    <row r="71" spans="2:12" hidden="1">
      <c r="B71" s="1007" t="s">
        <v>615</v>
      </c>
    </row>
    <row r="72" spans="2:12" ht="13.5" hidden="1" customHeight="1"/>
    <row r="73" spans="2:12" hidden="1">
      <c r="B73" s="977" t="s">
        <v>699</v>
      </c>
      <c r="E73" s="980"/>
      <c r="F73" s="980"/>
      <c r="G73" s="980"/>
      <c r="H73" s="980"/>
      <c r="I73" s="980"/>
      <c r="J73" s="980"/>
      <c r="K73" s="980"/>
      <c r="L73" s="980"/>
    </row>
    <row r="74" spans="2:12" hidden="1">
      <c r="B74" s="980"/>
      <c r="C74" s="980"/>
      <c r="D74" s="980"/>
      <c r="E74" s="1008"/>
      <c r="F74" s="1008"/>
      <c r="G74" s="1008"/>
      <c r="H74" s="1008"/>
      <c r="I74" s="1008"/>
      <c r="J74" s="1008"/>
      <c r="K74" s="1008"/>
      <c r="L74" s="1008"/>
    </row>
    <row r="75" spans="2:12" hidden="1">
      <c r="B75" s="1008"/>
      <c r="C75" s="1008"/>
      <c r="D75" s="1008"/>
      <c r="E75" s="1008"/>
      <c r="F75" s="1008"/>
      <c r="G75" s="1008"/>
      <c r="H75" s="1008"/>
      <c r="I75" s="1008"/>
      <c r="J75" s="1008"/>
      <c r="K75" s="1008"/>
      <c r="L75" s="1008"/>
    </row>
    <row r="76" spans="2:12" hidden="1">
      <c r="B76" s="977" t="s">
        <v>698</v>
      </c>
      <c r="D76" s="980"/>
      <c r="E76" s="980"/>
      <c r="F76" s="1008"/>
      <c r="G76" s="1008"/>
      <c r="H76" s="1008"/>
      <c r="I76" s="1008"/>
      <c r="J76" s="1008"/>
      <c r="K76" s="1008"/>
      <c r="L76" s="1008"/>
    </row>
    <row r="77" spans="2:12" hidden="1">
      <c r="B77" s="980"/>
      <c r="C77" s="980"/>
      <c r="D77" s="980"/>
      <c r="E77" s="1008"/>
      <c r="F77" s="1008"/>
      <c r="G77" s="1008"/>
      <c r="H77" s="1008"/>
      <c r="I77" s="1008"/>
      <c r="J77" s="1008"/>
      <c r="K77" s="1008"/>
      <c r="L77" s="1008"/>
    </row>
    <row r="78" spans="2:12" s="1026" customFormat="1" hidden="1">
      <c r="F78" s="1027"/>
      <c r="G78" s="1027"/>
      <c r="H78" s="1027"/>
      <c r="I78" s="1027"/>
      <c r="J78" s="1027"/>
      <c r="K78" s="1027"/>
      <c r="L78" s="1027"/>
    </row>
    <row r="79" spans="2:12" ht="23.4" hidden="1">
      <c r="B79" s="1894" t="s">
        <v>1265</v>
      </c>
      <c r="C79" s="1894"/>
      <c r="D79" s="1894"/>
      <c r="E79" s="1894"/>
      <c r="F79" s="1894"/>
      <c r="G79" s="1894"/>
      <c r="H79" s="1894"/>
      <c r="I79" s="1894"/>
      <c r="J79" s="1894"/>
      <c r="K79" s="1894"/>
      <c r="L79" s="1894"/>
    </row>
    <row r="80" spans="2:12" ht="23.4" hidden="1">
      <c r="B80" s="1894" t="s">
        <v>605</v>
      </c>
      <c r="C80" s="1894"/>
      <c r="D80" s="1894"/>
      <c r="E80" s="1894"/>
      <c r="F80" s="1894"/>
      <c r="G80" s="1894"/>
      <c r="H80" s="1894"/>
      <c r="I80" s="1894"/>
      <c r="J80" s="1894"/>
      <c r="K80" s="1894"/>
      <c r="L80" s="1894"/>
    </row>
    <row r="81" spans="2:12" ht="11.25" hidden="1" customHeight="1"/>
    <row r="82" spans="2:12" hidden="1">
      <c r="B82" s="978" t="s">
        <v>570</v>
      </c>
      <c r="C82" s="979" t="str">
        <f>มาตรการและเป้าหมายปี_65!B11</f>
        <v>เครื่องปรับอากาศประสิทธิภาพสูง Inverter</v>
      </c>
      <c r="D82" s="980"/>
      <c r="E82" s="980"/>
      <c r="F82" s="980"/>
      <c r="G82" s="980"/>
      <c r="H82" s="980"/>
      <c r="I82" s="980"/>
    </row>
    <row r="83" spans="2:12" hidden="1">
      <c r="B83" s="981" t="s">
        <v>568</v>
      </c>
      <c r="C83" s="982">
        <v>5</v>
      </c>
      <c r="D83" s="983" t="s">
        <v>614</v>
      </c>
      <c r="E83" s="982">
        <v>5</v>
      </c>
      <c r="F83" s="977" t="s">
        <v>394</v>
      </c>
    </row>
    <row r="84" spans="2:12" ht="12" hidden="1" customHeight="1"/>
    <row r="85" spans="2:12" ht="21" hidden="1" customHeight="1">
      <c r="B85" s="1895" t="s">
        <v>606</v>
      </c>
      <c r="C85" s="1895"/>
      <c r="D85" s="1895" t="s">
        <v>697</v>
      </c>
      <c r="E85" s="1896" t="s">
        <v>610</v>
      </c>
      <c r="F85" s="1896"/>
      <c r="G85" s="1897" t="s">
        <v>612</v>
      </c>
      <c r="H85" s="1897"/>
      <c r="I85" s="1897"/>
      <c r="J85" s="1897"/>
      <c r="K85" s="1897"/>
      <c r="L85" s="1897"/>
    </row>
    <row r="86" spans="2:12" hidden="1">
      <c r="B86" s="1895"/>
      <c r="C86" s="1895"/>
      <c r="D86" s="1895"/>
      <c r="E86" s="1896"/>
      <c r="F86" s="1896"/>
      <c r="G86" s="1897" t="s">
        <v>613</v>
      </c>
      <c r="H86" s="1897"/>
      <c r="I86" s="1897"/>
      <c r="J86" s="1897" t="s">
        <v>609</v>
      </c>
      <c r="K86" s="1897"/>
      <c r="L86" s="1897"/>
    </row>
    <row r="87" spans="2:12" ht="21" hidden="1" customHeight="1">
      <c r="B87" s="1013" t="s">
        <v>607</v>
      </c>
      <c r="C87" s="1014" t="s">
        <v>609</v>
      </c>
      <c r="D87" s="1895"/>
      <c r="E87" s="1015" t="s">
        <v>607</v>
      </c>
      <c r="F87" s="1015" t="s">
        <v>611</v>
      </c>
      <c r="G87" s="1898" t="s">
        <v>387</v>
      </c>
      <c r="H87" s="1898"/>
      <c r="I87" s="1898"/>
      <c r="J87" s="1898" t="s">
        <v>387</v>
      </c>
      <c r="K87" s="1898"/>
      <c r="L87" s="1898"/>
    </row>
    <row r="88" spans="2:12" hidden="1">
      <c r="B88" s="1016" t="s">
        <v>608</v>
      </c>
      <c r="C88" s="1017"/>
      <c r="D88" s="1895"/>
      <c r="E88" s="1018" t="s">
        <v>340</v>
      </c>
      <c r="F88" s="1018" t="s">
        <v>340</v>
      </c>
      <c r="G88" s="1019" t="s">
        <v>396</v>
      </c>
      <c r="H88" s="1019" t="s">
        <v>382</v>
      </c>
      <c r="I88" s="1019" t="s">
        <v>397</v>
      </c>
      <c r="J88" s="1019" t="s">
        <v>396</v>
      </c>
      <c r="K88" s="1019" t="s">
        <v>382</v>
      </c>
      <c r="L88" s="1019" t="s">
        <v>397</v>
      </c>
    </row>
    <row r="89" spans="2:12" ht="112.5" hidden="1" customHeight="1">
      <c r="B89" s="1020" t="s">
        <v>1010</v>
      </c>
      <c r="C89" s="1020" t="s">
        <v>1010</v>
      </c>
      <c r="D89" s="1021" t="str">
        <f>D70</f>
        <v>แล้วเสร็จ</v>
      </c>
      <c r="E89" s="1022">
        <f>มาตรการและเป้าหมายปี_65!M11</f>
        <v>0</v>
      </c>
      <c r="F89" s="1022">
        <f>E89</f>
        <v>0</v>
      </c>
      <c r="G89" s="1023"/>
      <c r="H89" s="1024">
        <f>มาตรการและเป้าหมายปี_65!F11</f>
        <v>0</v>
      </c>
      <c r="I89" s="1024">
        <f>มาตรการและเป้าหมายปี_65!G11</f>
        <v>0</v>
      </c>
      <c r="J89" s="1025"/>
      <c r="K89" s="1024">
        <f>H89</f>
        <v>0</v>
      </c>
      <c r="L89" s="1024">
        <f>I89</f>
        <v>0</v>
      </c>
    </row>
    <row r="90" spans="2:12" hidden="1">
      <c r="B90" s="1007" t="s">
        <v>615</v>
      </c>
    </row>
    <row r="91" spans="2:12" ht="13.5" hidden="1" customHeight="1"/>
    <row r="92" spans="2:12" hidden="1">
      <c r="B92" s="977" t="s">
        <v>699</v>
      </c>
      <c r="E92" s="980"/>
      <c r="F92" s="980"/>
      <c r="G92" s="980"/>
      <c r="H92" s="980"/>
      <c r="I92" s="980"/>
      <c r="J92" s="980"/>
      <c r="K92" s="980"/>
      <c r="L92" s="980"/>
    </row>
    <row r="93" spans="2:12" hidden="1">
      <c r="B93" s="980"/>
      <c r="C93" s="980"/>
      <c r="D93" s="980"/>
      <c r="E93" s="1008"/>
      <c r="F93" s="1008"/>
      <c r="G93" s="1008"/>
      <c r="H93" s="1008"/>
      <c r="I93" s="1008"/>
      <c r="J93" s="1008"/>
      <c r="K93" s="1008"/>
      <c r="L93" s="1008"/>
    </row>
    <row r="94" spans="2:12" hidden="1">
      <c r="B94" s="1008"/>
      <c r="C94" s="1008"/>
      <c r="D94" s="1008"/>
      <c r="E94" s="1008"/>
      <c r="F94" s="1008"/>
      <c r="G94" s="1008"/>
      <c r="H94" s="1008"/>
      <c r="I94" s="1008"/>
      <c r="J94" s="1008"/>
      <c r="K94" s="1008"/>
      <c r="L94" s="1008"/>
    </row>
    <row r="95" spans="2:12" hidden="1">
      <c r="B95" s="977" t="s">
        <v>698</v>
      </c>
      <c r="D95" s="980"/>
      <c r="E95" s="980"/>
      <c r="F95" s="1008"/>
      <c r="G95" s="1008"/>
      <c r="H95" s="1008"/>
      <c r="I95" s="1008"/>
      <c r="J95" s="1008"/>
      <c r="K95" s="1008"/>
      <c r="L95" s="1008"/>
    </row>
    <row r="96" spans="2:12" hidden="1">
      <c r="B96" s="980"/>
      <c r="C96" s="980"/>
      <c r="D96" s="980"/>
      <c r="E96" s="1008"/>
      <c r="F96" s="1008"/>
      <c r="G96" s="1008"/>
      <c r="H96" s="1008"/>
      <c r="I96" s="1008"/>
      <c r="J96" s="1008"/>
      <c r="K96" s="1008"/>
      <c r="L96" s="1008"/>
    </row>
    <row r="97" spans="6:12" s="1026" customFormat="1" hidden="1">
      <c r="F97" s="1027"/>
      <c r="G97" s="1027"/>
      <c r="H97" s="1027"/>
      <c r="I97" s="1027"/>
      <c r="J97" s="1027"/>
      <c r="K97" s="1027"/>
      <c r="L97" s="1027"/>
    </row>
  </sheetData>
  <mergeCells count="50">
    <mergeCell ref="B79:L79"/>
    <mergeCell ref="B80:L80"/>
    <mergeCell ref="B85:C86"/>
    <mergeCell ref="D85:D88"/>
    <mergeCell ref="E85:F86"/>
    <mergeCell ref="G85:L85"/>
    <mergeCell ref="G86:I86"/>
    <mergeCell ref="J86:L86"/>
    <mergeCell ref="G87:I87"/>
    <mergeCell ref="J87:L87"/>
    <mergeCell ref="B2:L2"/>
    <mergeCell ref="B3:L3"/>
    <mergeCell ref="B8:C9"/>
    <mergeCell ref="D8:D11"/>
    <mergeCell ref="E8:F9"/>
    <mergeCell ref="G8:L8"/>
    <mergeCell ref="G9:I9"/>
    <mergeCell ref="J9:L9"/>
    <mergeCell ref="G10:I10"/>
    <mergeCell ref="J10:L10"/>
    <mergeCell ref="B22:L22"/>
    <mergeCell ref="B23:L23"/>
    <mergeCell ref="B28:C29"/>
    <mergeCell ref="D28:D31"/>
    <mergeCell ref="E28:F29"/>
    <mergeCell ref="G28:L28"/>
    <mergeCell ref="G29:I29"/>
    <mergeCell ref="J29:L29"/>
    <mergeCell ref="G30:I30"/>
    <mergeCell ref="J30:L30"/>
    <mergeCell ref="B42:L42"/>
    <mergeCell ref="B43:L43"/>
    <mergeCell ref="B48:C49"/>
    <mergeCell ref="D48:D51"/>
    <mergeCell ref="E48:F49"/>
    <mergeCell ref="G48:L48"/>
    <mergeCell ref="G49:I49"/>
    <mergeCell ref="J49:L49"/>
    <mergeCell ref="G50:I50"/>
    <mergeCell ref="J50:L50"/>
    <mergeCell ref="B60:L60"/>
    <mergeCell ref="B61:L61"/>
    <mergeCell ref="B66:C67"/>
    <mergeCell ref="D66:D69"/>
    <mergeCell ref="E66:F67"/>
    <mergeCell ref="G66:L66"/>
    <mergeCell ref="G67:I67"/>
    <mergeCell ref="J67:L67"/>
    <mergeCell ref="G68:I68"/>
    <mergeCell ref="J68:L68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8" firstPageNumber="66" orientation="landscape" useFirstPageNumber="1" r:id="rId1"/>
  <headerFooter>
    <oddFooter>หน้าที่ &amp;P</oddFooter>
  </headerFooter>
  <rowBreaks count="2" manualBreakCount="2">
    <brk id="21" max="11" man="1"/>
    <brk id="59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4276" r:id="rId4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11</xdr:row>
                    <xdr:rowOff>22860</xdr:rowOff>
                  </from>
                  <to>
                    <xdr:col>3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7" r:id="rId5" name="Check Box 5">
              <controlPr defaultSize="0" autoFill="0" autoLine="0" autoPict="0">
                <anchor moveWithCells="1">
                  <from>
                    <xdr:col>3</xdr:col>
                    <xdr:colOff>22860</xdr:colOff>
                    <xdr:row>12</xdr:row>
                    <xdr:rowOff>0</xdr:rowOff>
                  </from>
                  <to>
                    <xdr:col>3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8" r:id="rId6" name="Check Box 6">
              <controlPr defaultSize="0" autoFill="0" autoLine="0" autoPict="0">
                <anchor moveWithCells="1">
                  <from>
                    <xdr:col>3</xdr:col>
                    <xdr:colOff>7620</xdr:colOff>
                    <xdr:row>13</xdr:row>
                    <xdr:rowOff>7620</xdr:rowOff>
                  </from>
                  <to>
                    <xdr:col>3</xdr:col>
                    <xdr:colOff>312420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9" r:id="rId7" name="Check Box 7">
              <controlPr defaultSize="0" autoFill="0" autoLine="0" autoPict="0">
                <anchor moveWithCells="1">
                  <from>
                    <xdr:col>3</xdr:col>
                    <xdr:colOff>7620</xdr:colOff>
                    <xdr:row>31</xdr:row>
                    <xdr:rowOff>22860</xdr:rowOff>
                  </from>
                  <to>
                    <xdr:col>3</xdr:col>
                    <xdr:colOff>312420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0" r:id="rId8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32</xdr:row>
                    <xdr:rowOff>0</xdr:rowOff>
                  </from>
                  <to>
                    <xdr:col>3</xdr:col>
                    <xdr:colOff>327660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1" r:id="rId9" name="Check Box 9">
              <controlPr defaultSize="0" autoFill="0" autoLine="0" autoPict="0">
                <anchor moveWithCells="1">
                  <from>
                    <xdr:col>3</xdr:col>
                    <xdr:colOff>7620</xdr:colOff>
                    <xdr:row>33</xdr:row>
                    <xdr:rowOff>7620</xdr:rowOff>
                  </from>
                  <to>
                    <xdr:col>3</xdr:col>
                    <xdr:colOff>312420</xdr:colOff>
                    <xdr:row>33</xdr:row>
                    <xdr:rowOff>297180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55"/>
  <sheetViews>
    <sheetView showGridLines="0" view="pageBreakPreview" topLeftCell="A5" zoomScaleNormal="100" zoomScaleSheetLayoutView="100" workbookViewId="0">
      <selection activeCell="M12" sqref="M12"/>
    </sheetView>
  </sheetViews>
  <sheetFormatPr defaultRowHeight="23.4"/>
  <cols>
    <col min="1" max="1" width="1.59765625" style="682" customWidth="1"/>
    <col min="2" max="2" width="3.59765625" style="655" customWidth="1"/>
    <col min="3" max="3" width="10.19921875" style="1036" customWidth="1"/>
    <col min="4" max="4" width="14.5" style="1036" customWidth="1"/>
    <col min="5" max="5" width="12" style="655" customWidth="1"/>
    <col min="6" max="6" width="12.19921875" style="655" customWidth="1"/>
    <col min="7" max="7" width="13" style="655" customWidth="1"/>
    <col min="8" max="8" width="14.19921875" style="655" customWidth="1"/>
    <col min="9" max="16384" width="8.796875" style="60"/>
  </cols>
  <sheetData>
    <row r="1" spans="2:8">
      <c r="B1" s="1903" t="s">
        <v>1076</v>
      </c>
      <c r="C1" s="1903"/>
      <c r="D1" s="1903"/>
      <c r="E1" s="1903"/>
      <c r="F1" s="1903"/>
      <c r="G1" s="1903"/>
      <c r="H1" s="682"/>
    </row>
    <row r="2" spans="2:8">
      <c r="B2" s="1903" t="s">
        <v>566</v>
      </c>
      <c r="C2" s="1903"/>
      <c r="D2" s="1903"/>
      <c r="E2" s="1903"/>
      <c r="F2" s="1903"/>
      <c r="G2" s="1903"/>
      <c r="H2" s="682"/>
    </row>
    <row r="3" spans="2:8">
      <c r="B3" s="682" t="str">
        <f>'ผลการตรวจสอบ-วิเคราะห์ไฟฟ้า1'!B5</f>
        <v>ชื่อมาตรการ:</v>
      </c>
      <c r="C3" s="1028"/>
      <c r="D3" s="1029" t="str">
        <f>'ผลการตรวจสอบ-วิเคราะห์ไฟฟ้า1'!C5</f>
        <v>บำรุงรักษาเครื่องปรับอากาศแบบแยกส่วน</v>
      </c>
      <c r="E3" s="1030"/>
      <c r="F3" s="1030"/>
      <c r="G3" s="682"/>
      <c r="H3" s="682"/>
    </row>
    <row r="4" spans="2:8">
      <c r="B4" s="682" t="str">
        <f>'ผลการตรวจสอบ-วิเคราะห์ไฟฟ้า1'!B6</f>
        <v>มาตรการลำดับที่:</v>
      </c>
      <c r="C4" s="1028"/>
      <c r="D4" s="1031">
        <f>'ผลการตรวจสอบ-วิเคราะห์ไฟฟ้า1'!C6</f>
        <v>1</v>
      </c>
      <c r="E4" s="682"/>
      <c r="F4" s="682"/>
      <c r="G4" s="682"/>
      <c r="H4" s="682"/>
    </row>
    <row r="5" spans="2:8">
      <c r="B5" s="682"/>
      <c r="C5" s="1028" t="s">
        <v>1173</v>
      </c>
      <c r="D5" s="1028"/>
      <c r="E5" s="682"/>
      <c r="F5" s="682"/>
      <c r="G5" s="682"/>
      <c r="H5" s="682"/>
    </row>
    <row r="6" spans="2:8">
      <c r="B6" s="1032"/>
      <c r="C6" s="1032"/>
      <c r="D6" s="1032"/>
      <c r="E6" s="1032"/>
      <c r="F6" s="1032"/>
      <c r="G6" s="1032"/>
      <c r="H6" s="682"/>
    </row>
    <row r="7" spans="2:8">
      <c r="B7" s="1032"/>
      <c r="C7" s="1032"/>
      <c r="D7" s="1032"/>
      <c r="E7" s="1032"/>
      <c r="F7" s="1032"/>
      <c r="G7" s="1032"/>
      <c r="H7" s="682"/>
    </row>
    <row r="8" spans="2:8">
      <c r="B8" s="1032"/>
      <c r="C8" s="1032"/>
      <c r="D8" s="1032"/>
      <c r="E8" s="1032"/>
      <c r="F8" s="1032"/>
      <c r="G8" s="1032"/>
      <c r="H8" s="682"/>
    </row>
    <row r="9" spans="2:8">
      <c r="B9" s="1032"/>
      <c r="C9" s="1032"/>
      <c r="D9" s="1032"/>
      <c r="E9" s="1032"/>
      <c r="F9" s="1032"/>
      <c r="G9" s="1032"/>
      <c r="H9" s="682"/>
    </row>
    <row r="10" spans="2:8">
      <c r="B10" s="1032"/>
      <c r="C10" s="1032"/>
      <c r="D10" s="1032"/>
      <c r="E10" s="1032"/>
      <c r="F10" s="1032"/>
      <c r="G10" s="1032"/>
      <c r="H10" s="682"/>
    </row>
    <row r="11" spans="2:8">
      <c r="B11" s="1032"/>
      <c r="C11" s="1032"/>
      <c r="D11" s="1032"/>
      <c r="E11" s="1032"/>
      <c r="F11" s="1032"/>
      <c r="G11" s="1032"/>
      <c r="H11" s="682"/>
    </row>
    <row r="12" spans="2:8">
      <c r="B12" s="1032"/>
      <c r="C12" s="1032"/>
      <c r="D12" s="1032"/>
      <c r="E12" s="1032"/>
      <c r="F12" s="1032"/>
      <c r="G12" s="1032"/>
      <c r="H12" s="682"/>
    </row>
    <row r="13" spans="2:8">
      <c r="B13" s="1032"/>
      <c r="C13" s="1032"/>
      <c r="D13" s="1032"/>
      <c r="E13" s="1032"/>
      <c r="F13" s="1032"/>
      <c r="G13" s="1032"/>
      <c r="H13" s="682"/>
    </row>
    <row r="14" spans="2:8">
      <c r="B14" s="1032"/>
      <c r="C14" s="1032"/>
      <c r="D14" s="1032"/>
      <c r="E14" s="1032"/>
      <c r="F14" s="1032"/>
      <c r="G14" s="1032"/>
      <c r="H14" s="682"/>
    </row>
    <row r="15" spans="2:8">
      <c r="B15" s="1032"/>
      <c r="C15" s="1032"/>
      <c r="D15" s="1032"/>
      <c r="E15" s="1032"/>
      <c r="F15" s="1032"/>
      <c r="G15" s="1032"/>
      <c r="H15" s="682"/>
    </row>
    <row r="16" spans="2:8">
      <c r="B16" s="1032"/>
      <c r="C16" s="1032"/>
      <c r="D16" s="1032"/>
      <c r="E16" s="1032"/>
      <c r="F16" s="1032"/>
      <c r="G16" s="1032"/>
      <c r="H16" s="682"/>
    </row>
    <row r="17" spans="1:8">
      <c r="B17" s="1032"/>
      <c r="C17" s="1032"/>
      <c r="D17" s="1032"/>
      <c r="E17" s="1032"/>
      <c r="F17" s="1032"/>
      <c r="G17" s="1032"/>
      <c r="H17" s="682"/>
    </row>
    <row r="18" spans="1:8">
      <c r="B18" s="1032"/>
      <c r="C18" s="1032"/>
      <c r="D18" s="1032"/>
      <c r="E18" s="1032"/>
      <c r="F18" s="1032"/>
      <c r="G18" s="1032"/>
      <c r="H18" s="682"/>
    </row>
    <row r="19" spans="1:8">
      <c r="B19" s="1032"/>
      <c r="C19" s="1032"/>
      <c r="D19" s="1032"/>
      <c r="E19" s="1032"/>
      <c r="F19" s="1032"/>
      <c r="G19" s="1032"/>
      <c r="H19" s="682"/>
    </row>
    <row r="20" spans="1:8">
      <c r="B20" s="1032"/>
      <c r="C20" s="1032"/>
      <c r="D20" s="1032"/>
      <c r="E20" s="1032"/>
      <c r="F20" s="1032"/>
      <c r="G20" s="1032"/>
      <c r="H20" s="682"/>
    </row>
    <row r="21" spans="1:8">
      <c r="B21" s="1032"/>
      <c r="C21" s="1032"/>
      <c r="D21" s="1032"/>
      <c r="E21" s="1032"/>
      <c r="F21" s="1032"/>
      <c r="G21" s="1032"/>
      <c r="H21" s="682"/>
    </row>
    <row r="22" spans="1:8">
      <c r="B22" s="1904"/>
      <c r="C22" s="1904"/>
      <c r="D22" s="1904"/>
      <c r="E22" s="1904"/>
      <c r="F22" s="1904"/>
      <c r="G22" s="1904"/>
      <c r="H22" s="682"/>
    </row>
    <row r="23" spans="1:8">
      <c r="B23" s="1033"/>
      <c r="C23" s="1033"/>
      <c r="D23" s="1033"/>
      <c r="E23" s="1033"/>
      <c r="F23" s="1033"/>
      <c r="G23" s="1033"/>
      <c r="H23" s="682"/>
    </row>
    <row r="24" spans="1:8">
      <c r="B24" s="1033"/>
      <c r="C24" s="1033"/>
      <c r="D24" s="1033"/>
      <c r="E24" s="1033"/>
      <c r="F24" s="1033"/>
      <c r="G24" s="1033"/>
      <c r="H24" s="682"/>
    </row>
    <row r="25" spans="1:8">
      <c r="B25" s="1034"/>
      <c r="C25" s="1034"/>
      <c r="D25" s="1034"/>
      <c r="E25" s="1034"/>
      <c r="F25" s="1034"/>
      <c r="G25" s="1034"/>
      <c r="H25" s="1035"/>
    </row>
    <row r="26" spans="1:8">
      <c r="B26" s="1034"/>
      <c r="E26" s="1036"/>
      <c r="F26" s="1036"/>
      <c r="G26" s="1036"/>
      <c r="H26" s="1036"/>
    </row>
    <row r="27" spans="1:8">
      <c r="A27" s="1037"/>
      <c r="B27" s="1034" t="s">
        <v>1266</v>
      </c>
      <c r="C27" s="1038"/>
      <c r="D27" s="1038"/>
      <c r="E27" s="1038"/>
      <c r="F27" s="1038"/>
      <c r="G27" s="1038"/>
      <c r="H27" s="1038"/>
    </row>
    <row r="28" spans="1:8">
      <c r="A28" s="1039"/>
      <c r="B28" s="1040"/>
      <c r="C28" s="1041"/>
      <c r="D28" s="1041"/>
      <c r="E28" s="661"/>
      <c r="F28" s="661"/>
      <c r="G28" s="661"/>
      <c r="H28" s="661"/>
    </row>
    <row r="29" spans="1:8">
      <c r="A29" s="1039" t="s">
        <v>1174</v>
      </c>
      <c r="B29" s="1040"/>
      <c r="C29" s="1041"/>
      <c r="D29" s="1041"/>
      <c r="E29" s="661"/>
      <c r="F29" s="661"/>
      <c r="G29" s="661"/>
      <c r="H29" s="661"/>
    </row>
    <row r="30" spans="1:8">
      <c r="A30" s="1039"/>
      <c r="B30" s="1040"/>
      <c r="C30" s="1041"/>
      <c r="D30" s="1041"/>
      <c r="E30" s="661"/>
      <c r="F30" s="661"/>
      <c r="G30" s="661"/>
      <c r="H30" s="661"/>
    </row>
    <row r="31" spans="1:8">
      <c r="A31" s="1040"/>
      <c r="B31" s="1042" t="str">
        <f>'มาตรการไฟฟ้า '!B37:I37</f>
        <v>รายการข้อมูลประกอบการคำนวณ</v>
      </c>
      <c r="C31" s="1043"/>
      <c r="D31" s="1043"/>
      <c r="E31" s="1044" t="str">
        <f>'มาตรการไฟฟ้า '!J37</f>
        <v>หน่วย</v>
      </c>
      <c r="F31" s="1044" t="str">
        <f>'มาตรการไฟฟ้า '!K37</f>
        <v>ตัวย่อ</v>
      </c>
      <c r="G31" s="1044" t="str">
        <f>'มาตรการไฟฟ้า '!L37</f>
        <v>ปริมาณ</v>
      </c>
      <c r="H31" s="661"/>
    </row>
    <row r="32" spans="1:8">
      <c r="A32" s="1040"/>
      <c r="B32" s="1045" t="str">
        <f>'มาตรการไฟฟ้า '!B38:I38</f>
        <v>จำนวนเครื่องปรับอากาศ</v>
      </c>
      <c r="C32" s="1046"/>
      <c r="D32" s="1046"/>
      <c r="E32" s="1047" t="str">
        <f>'มาตรการไฟฟ้า '!J38</f>
        <v>เครื่อง</v>
      </c>
      <c r="F32" s="1047" t="str">
        <f>'มาตรการไฟฟ้า '!K38</f>
        <v>n</v>
      </c>
      <c r="G32" s="1048">
        <f>'มาตรการไฟฟ้า '!L38</f>
        <v>1108</v>
      </c>
      <c r="H32" s="661"/>
    </row>
    <row r="33" spans="1:8">
      <c r="A33" s="1040"/>
      <c r="B33" s="1045" t="str">
        <f>'มาตรการไฟฟ้า '!B39:I39</f>
        <v>ค่าเฉลี่ยของกำลังไฟฟ้าต่อเครื่อง</v>
      </c>
      <c r="C33" s="1046"/>
      <c r="D33" s="1046"/>
      <c r="E33" s="1047" t="str">
        <f>'มาตรการไฟฟ้า '!J39</f>
        <v>kW</v>
      </c>
      <c r="F33" s="1047" t="str">
        <f>'มาตรการไฟฟ้า '!K39</f>
        <v>W</v>
      </c>
      <c r="G33" s="1048">
        <f>'มาตรการไฟฟ้า '!L39</f>
        <v>2.39</v>
      </c>
      <c r="H33" s="661"/>
    </row>
    <row r="34" spans="1:8">
      <c r="A34" s="1040"/>
      <c r="B34" s="1049" t="str">
        <f>'มาตรการไฟฟ้า '!B40:I40</f>
        <v xml:space="preserve">ชั่วโมงใช้งานต่อวัน </v>
      </c>
      <c r="C34" s="1050"/>
      <c r="D34" s="1051"/>
      <c r="E34" s="1047" t="str">
        <f>'มาตรการไฟฟ้า '!J40</f>
        <v>ชั่วโมง</v>
      </c>
      <c r="F34" s="1047" t="str">
        <f>'มาตรการไฟฟ้า '!K40</f>
        <v>h</v>
      </c>
      <c r="G34" s="1048">
        <f>'มาตรการไฟฟ้า '!L40</f>
        <v>5</v>
      </c>
      <c r="H34" s="661"/>
    </row>
    <row r="35" spans="1:8">
      <c r="A35" s="1040"/>
      <c r="B35" s="1045" t="str">
        <f>'มาตรการไฟฟ้า '!B41:I41</f>
        <v>แฟกเตอร์การทำงาน</v>
      </c>
      <c r="C35" s="1046"/>
      <c r="D35" s="1046"/>
      <c r="E35" s="1047" t="str">
        <f>'มาตรการไฟฟ้า '!J41</f>
        <v>%</v>
      </c>
      <c r="F35" s="1047" t="str">
        <f>'มาตรการไฟฟ้า '!K41</f>
        <v>F</v>
      </c>
      <c r="G35" s="1048">
        <f>'มาตรการไฟฟ้า '!L41</f>
        <v>70</v>
      </c>
      <c r="H35" s="661"/>
    </row>
    <row r="36" spans="1:8">
      <c r="A36" s="1040"/>
      <c r="B36" s="1049" t="str">
        <f>'มาตรการไฟฟ้า '!B42:I42</f>
        <v>วันที่ใช้งานต่อปี</v>
      </c>
      <c r="C36" s="1050"/>
      <c r="D36" s="1051"/>
      <c r="E36" s="1047" t="str">
        <f>'มาตรการไฟฟ้า '!J42</f>
        <v>วัน</v>
      </c>
      <c r="F36" s="1047" t="str">
        <f>'มาตรการไฟฟ้า '!K42</f>
        <v>D</v>
      </c>
      <c r="G36" s="1048">
        <f>'มาตรการไฟฟ้า '!L42</f>
        <v>250</v>
      </c>
      <c r="H36" s="661"/>
    </row>
    <row r="37" spans="1:8">
      <c r="A37" s="1040"/>
      <c r="B37" s="1045" t="str">
        <f>'มาตรการไฟฟ้า '!B43:I43</f>
        <v>ผลประหยัดภายหลังการบำรุงรักษา</v>
      </c>
      <c r="C37" s="1046"/>
      <c r="D37" s="1046"/>
      <c r="E37" s="1047" t="str">
        <f>'มาตรการไฟฟ้า '!J43</f>
        <v>%</v>
      </c>
      <c r="F37" s="1047" t="str">
        <f>'มาตรการไฟฟ้า '!K43</f>
        <v>S</v>
      </c>
      <c r="G37" s="1048">
        <f>'มาตรการไฟฟ้า '!L43</f>
        <v>5</v>
      </c>
      <c r="H37" s="661"/>
    </row>
    <row r="38" spans="1:8">
      <c r="A38" s="1040"/>
      <c r="B38" s="1045" t="str">
        <f>'มาตรการไฟฟ้า '!B44:I44</f>
        <v>อัตราค่าไฟฟ้าโดยเฉลี่ยต่อหน่วย</v>
      </c>
      <c r="C38" s="1046"/>
      <c r="D38" s="1046"/>
      <c r="E38" s="1047" t="str">
        <f>'มาตรการไฟฟ้า '!J44</f>
        <v>บาท</v>
      </c>
      <c r="F38" s="1047" t="str">
        <f>'มาตรการไฟฟ้า '!K44</f>
        <v>B</v>
      </c>
      <c r="G38" s="1048">
        <f>'6.3.3ปริมาณการใช้ไฟฟ้า_66 '!L21</f>
        <v>4.8175309739403458</v>
      </c>
      <c r="H38" s="661"/>
    </row>
    <row r="39" spans="1:8">
      <c r="A39" s="1040"/>
      <c r="B39" s="1052"/>
      <c r="C39" s="1053"/>
      <c r="D39" s="1054"/>
      <c r="E39" s="1055"/>
      <c r="F39" s="1055"/>
      <c r="G39" s="1055"/>
      <c r="H39" s="661"/>
    </row>
    <row r="40" spans="1:8">
      <c r="A40" s="1040"/>
      <c r="B40" s="661"/>
      <c r="C40" s="1041"/>
      <c r="D40" s="1041"/>
      <c r="E40" s="661"/>
      <c r="F40" s="661"/>
      <c r="G40" s="661"/>
      <c r="H40" s="661"/>
    </row>
    <row r="41" spans="1:8">
      <c r="A41" s="1040"/>
      <c r="B41" s="1056" t="str">
        <f>'มาตรการไฟฟ้า '!B46:I46</f>
        <v>การคำนวณ</v>
      </c>
      <c r="C41" s="1057"/>
      <c r="D41" s="1057"/>
      <c r="E41" s="1058"/>
      <c r="F41" s="1044" t="str">
        <f>'มาตรการไฟฟ้า '!J46</f>
        <v>หน่วย</v>
      </c>
      <c r="G41" s="1044" t="str">
        <f>'มาตรการไฟฟ้า '!K46</f>
        <v>ตัวย่อ</v>
      </c>
      <c r="H41" s="1044" t="str">
        <f>'มาตรการไฟฟ้า '!L46</f>
        <v>ปริมาณ</v>
      </c>
    </row>
    <row r="42" spans="1:8">
      <c r="A42" s="1040"/>
      <c r="B42" s="1049" t="str">
        <f>'มาตรการไฟฟ้า '!B47:I47</f>
        <v>พลังงานที่ใช้ก่อนปรับปรุง;   n x W x h x D x (F/100)</v>
      </c>
      <c r="C42" s="1050"/>
      <c r="D42" s="1050"/>
      <c r="E42" s="1059"/>
      <c r="F42" s="1047" t="str">
        <f>'มาตรการไฟฟ้า '!J47</f>
        <v>kWh/y</v>
      </c>
      <c r="G42" s="1047" t="str">
        <f>'มาตรการไฟฟ้า '!K47</f>
        <v>Ei</v>
      </c>
      <c r="H42" s="1048">
        <f>'มาตรการไฟฟ้า '!L47</f>
        <v>2317105.0000000005</v>
      </c>
    </row>
    <row r="43" spans="1:8">
      <c r="A43" s="1040"/>
      <c r="B43" s="1049" t="str">
        <f>'มาตรการไฟฟ้า '!B48:I48</f>
        <v>พลังงานที่สามารถประหยัดได้;  (S x Ei)/100</v>
      </c>
      <c r="C43" s="1050"/>
      <c r="D43" s="1050"/>
      <c r="E43" s="1059"/>
      <c r="F43" s="1047" t="str">
        <f>'มาตรการไฟฟ้า '!J48</f>
        <v>kWh/y</v>
      </c>
      <c r="G43" s="1047" t="str">
        <f>'มาตรการไฟฟ้า '!K48</f>
        <v>Es</v>
      </c>
      <c r="H43" s="1048">
        <f>'มาตรการไฟฟ้า '!L48</f>
        <v>115855.25000000001</v>
      </c>
    </row>
    <row r="44" spans="1:8">
      <c r="A44" s="1040"/>
      <c r="B44" s="1049" t="str">
        <f>'มาตรการไฟฟ้า '!B49:I49</f>
        <v>คิดเป็นเงินที่ประหยัดได้;  (Es x B)</v>
      </c>
      <c r="C44" s="1050"/>
      <c r="D44" s="1050"/>
      <c r="E44" s="1059"/>
      <c r="F44" s="1047" t="str">
        <f>'มาตรการไฟฟ้า '!J49</f>
        <v>บาท/ปี</v>
      </c>
      <c r="G44" s="1047" t="str">
        <f>'มาตรการไฟฟ้า '!K49</f>
        <v>Bs</v>
      </c>
      <c r="H44" s="1048">
        <f>G38*H43</f>
        <v>558136.25536860235</v>
      </c>
    </row>
    <row r="45" spans="1:8">
      <c r="A45" s="1040"/>
      <c r="B45" s="1052"/>
      <c r="C45" s="1053"/>
      <c r="D45" s="1053"/>
      <c r="E45" s="1060"/>
      <c r="F45" s="1055"/>
      <c r="G45" s="1055"/>
      <c r="H45" s="1055"/>
    </row>
    <row r="46" spans="1:8">
      <c r="A46" s="1040"/>
      <c r="B46" s="661"/>
      <c r="C46" s="1041"/>
      <c r="D46" s="1041"/>
      <c r="E46" s="661"/>
      <c r="F46" s="661"/>
      <c r="G46" s="661"/>
      <c r="H46" s="661"/>
    </row>
    <row r="47" spans="1:8">
      <c r="A47" s="1040"/>
      <c r="B47" s="661"/>
      <c r="C47" s="1041"/>
      <c r="D47" s="1041"/>
      <c r="E47" s="661"/>
      <c r="F47" s="661"/>
      <c r="G47" s="661"/>
      <c r="H47" s="661"/>
    </row>
    <row r="48" spans="1:8">
      <c r="A48" s="1040"/>
      <c r="B48" s="661"/>
      <c r="C48" s="1041"/>
      <c r="D48" s="1041"/>
      <c r="E48" s="661"/>
      <c r="F48" s="661"/>
      <c r="G48" s="661"/>
      <c r="H48" s="661"/>
    </row>
    <row r="49" spans="1:8">
      <c r="A49" s="1040"/>
      <c r="B49" s="661"/>
      <c r="C49" s="1041"/>
      <c r="D49" s="1041"/>
      <c r="E49" s="661"/>
      <c r="F49" s="661"/>
      <c r="G49" s="661"/>
      <c r="H49" s="661"/>
    </row>
    <row r="50" spans="1:8">
      <c r="A50" s="1040"/>
      <c r="B50" s="661"/>
      <c r="C50" s="1041"/>
      <c r="D50" s="1041"/>
      <c r="E50" s="661"/>
      <c r="F50" s="661"/>
      <c r="G50" s="661"/>
      <c r="H50" s="661"/>
    </row>
    <row r="51" spans="1:8">
      <c r="A51" s="1040"/>
      <c r="B51" s="661"/>
      <c r="C51" s="1041"/>
      <c r="D51" s="1041"/>
      <c r="E51" s="661"/>
      <c r="F51" s="661"/>
      <c r="G51" s="661"/>
      <c r="H51" s="661"/>
    </row>
    <row r="52" spans="1:8">
      <c r="A52" s="1040"/>
      <c r="B52" s="661"/>
      <c r="C52" s="1041"/>
      <c r="D52" s="1041"/>
      <c r="E52" s="661"/>
      <c r="F52" s="661"/>
      <c r="G52" s="661"/>
      <c r="H52" s="661"/>
    </row>
    <row r="53" spans="1:8">
      <c r="A53" s="1040"/>
      <c r="B53" s="661"/>
      <c r="C53" s="1041"/>
      <c r="D53" s="1041"/>
      <c r="E53" s="661"/>
      <c r="F53" s="661"/>
      <c r="G53" s="661"/>
      <c r="H53" s="661"/>
    </row>
    <row r="54" spans="1:8">
      <c r="A54" s="1040"/>
      <c r="B54" s="661"/>
      <c r="C54" s="1041"/>
      <c r="D54" s="1041"/>
      <c r="E54" s="661"/>
      <c r="F54" s="661"/>
      <c r="G54" s="661"/>
      <c r="H54" s="661"/>
    </row>
    <row r="55" spans="1:8">
      <c r="A55" s="1040"/>
      <c r="B55" s="661"/>
      <c r="C55" s="1041"/>
      <c r="D55" s="1041"/>
      <c r="E55" s="661"/>
      <c r="F55" s="661"/>
      <c r="G55" s="661"/>
      <c r="H55" s="661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firstPageNumber="68" orientation="portrait" useFirstPageNumber="1" r:id="rId1"/>
  <headerFooter>
    <oddFooter>หน้าที่ &amp;P</oddFooter>
  </headerFooter>
  <rowBreaks count="1" manualBreakCount="1">
    <brk id="27" max="7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70"/>
  <sheetViews>
    <sheetView showGridLines="0" view="pageBreakPreview" topLeftCell="A37" zoomScaleNormal="100" zoomScaleSheetLayoutView="100" workbookViewId="0">
      <selection activeCell="M12" sqref="M12"/>
    </sheetView>
  </sheetViews>
  <sheetFormatPr defaultRowHeight="23.4"/>
  <cols>
    <col min="1" max="1" width="1.59765625" style="682" customWidth="1"/>
    <col min="2" max="2" width="3.59765625" style="655" customWidth="1"/>
    <col min="3" max="3" width="10.19921875" style="1036" customWidth="1"/>
    <col min="4" max="4" width="14.5" style="1036" customWidth="1"/>
    <col min="5" max="5" width="17" style="655" customWidth="1"/>
    <col min="6" max="6" width="11.296875" style="655" customWidth="1"/>
    <col min="7" max="7" width="10.09765625" style="655" customWidth="1"/>
    <col min="8" max="8" width="13.09765625" style="655" customWidth="1"/>
    <col min="9" max="16384" width="8.796875" style="60"/>
  </cols>
  <sheetData>
    <row r="1" spans="2:8">
      <c r="B1" s="1903" t="s">
        <v>1076</v>
      </c>
      <c r="C1" s="1903"/>
      <c r="D1" s="1903"/>
      <c r="E1" s="1903"/>
      <c r="F1" s="1903"/>
      <c r="G1" s="1903"/>
      <c r="H1" s="682"/>
    </row>
    <row r="2" spans="2:8">
      <c r="B2" s="1903" t="s">
        <v>566</v>
      </c>
      <c r="C2" s="1903"/>
      <c r="D2" s="1903"/>
      <c r="E2" s="1903"/>
      <c r="F2" s="1903"/>
      <c r="G2" s="1903"/>
      <c r="H2" s="682"/>
    </row>
    <row r="3" spans="2:8">
      <c r="B3" s="682" t="str">
        <f>'ผลการตรวจสอบ-วิเคราะห์ไฟฟ้า1'!B5</f>
        <v>ชื่อมาตรการ:</v>
      </c>
      <c r="C3" s="1028"/>
      <c r="D3" s="1029" t="str">
        <f>'ผลการตรวจสอบ-วิเคราะห์ไฟฟ้า1'!C25</f>
        <v>ลดชั่วโมงการใช้งานเครื่องปรับอากาศ</v>
      </c>
      <c r="E3" s="1030"/>
      <c r="F3" s="1030"/>
      <c r="G3" s="682"/>
      <c r="H3" s="682"/>
    </row>
    <row r="4" spans="2:8">
      <c r="B4" s="682" t="str">
        <f>'ผลการตรวจสอบ-วิเคราะห์ไฟฟ้า1'!B6</f>
        <v>มาตรการลำดับที่:</v>
      </c>
      <c r="C4" s="1028"/>
      <c r="D4" s="1031">
        <f>'ผลการตรวจสอบ-วิเคราะห์ไฟฟ้า1'!C26</f>
        <v>2</v>
      </c>
      <c r="E4" s="682"/>
      <c r="F4" s="682"/>
      <c r="G4" s="682"/>
      <c r="H4" s="682"/>
    </row>
    <row r="5" spans="2:8">
      <c r="B5" s="682"/>
      <c r="C5" s="1028" t="s">
        <v>1173</v>
      </c>
      <c r="D5" s="1028"/>
      <c r="E5" s="682"/>
      <c r="F5" s="682"/>
      <c r="G5" s="682"/>
      <c r="H5" s="682"/>
    </row>
    <row r="6" spans="2:8">
      <c r="B6" s="1032"/>
      <c r="C6" s="1032"/>
      <c r="D6" s="1032"/>
      <c r="E6" s="1032"/>
      <c r="F6" s="1032"/>
      <c r="G6" s="1032"/>
      <c r="H6" s="682"/>
    </row>
    <row r="7" spans="2:8">
      <c r="B7" s="1032"/>
      <c r="C7" s="1032"/>
      <c r="D7" s="1032"/>
      <c r="E7" s="1032"/>
      <c r="F7" s="1032"/>
      <c r="G7" s="1032"/>
      <c r="H7" s="682"/>
    </row>
    <row r="8" spans="2:8">
      <c r="B8" s="1032"/>
      <c r="C8" s="1032"/>
      <c r="D8" s="1032"/>
      <c r="E8" s="1032"/>
      <c r="F8" s="1032"/>
      <c r="G8" s="1032"/>
      <c r="H8" s="682"/>
    </row>
    <row r="9" spans="2:8">
      <c r="B9" s="1032"/>
      <c r="C9" s="1032"/>
      <c r="D9" s="1032"/>
      <c r="E9" s="1032"/>
      <c r="F9" s="1032"/>
      <c r="G9" s="1032"/>
      <c r="H9" s="682"/>
    </row>
    <row r="10" spans="2:8">
      <c r="B10" s="1032"/>
      <c r="C10" s="1032"/>
      <c r="D10" s="1032"/>
      <c r="E10" s="1032"/>
      <c r="F10" s="1032"/>
      <c r="G10" s="1032"/>
      <c r="H10" s="682"/>
    </row>
    <row r="11" spans="2:8">
      <c r="B11" s="1032"/>
      <c r="C11" s="1032"/>
      <c r="D11" s="1032"/>
      <c r="E11" s="1032"/>
      <c r="F11" s="1032"/>
      <c r="G11" s="1032"/>
      <c r="H11" s="682"/>
    </row>
    <row r="12" spans="2:8">
      <c r="B12" s="1032"/>
      <c r="C12" s="1032"/>
      <c r="D12" s="1032"/>
      <c r="E12" s="1032"/>
      <c r="F12" s="1032"/>
      <c r="G12" s="1032"/>
      <c r="H12" s="682"/>
    </row>
    <row r="13" spans="2:8">
      <c r="B13" s="1032"/>
      <c r="C13" s="1032"/>
      <c r="D13" s="1032"/>
      <c r="E13" s="1032"/>
      <c r="F13" s="1032"/>
      <c r="G13" s="1032"/>
      <c r="H13" s="682"/>
    </row>
    <row r="14" spans="2:8">
      <c r="B14" s="1032"/>
      <c r="C14" s="1032"/>
      <c r="D14" s="1032"/>
      <c r="E14" s="1032"/>
      <c r="F14" s="1032"/>
      <c r="G14" s="1032"/>
      <c r="H14" s="682"/>
    </row>
    <row r="15" spans="2:8">
      <c r="B15" s="1032"/>
      <c r="C15" s="1032"/>
      <c r="D15" s="1032"/>
      <c r="E15" s="1032"/>
      <c r="F15" s="1032"/>
      <c r="G15" s="1032"/>
      <c r="H15" s="682"/>
    </row>
    <row r="16" spans="2:8">
      <c r="B16" s="1032"/>
      <c r="C16" s="1032"/>
      <c r="D16" s="1032"/>
      <c r="E16" s="1032"/>
      <c r="F16" s="1032"/>
      <c r="G16" s="1032"/>
      <c r="H16" s="682"/>
    </row>
    <row r="17" spans="1:8">
      <c r="B17" s="1032"/>
      <c r="C17" s="1032"/>
      <c r="D17" s="1032"/>
      <c r="E17" s="1032"/>
      <c r="F17" s="1032"/>
      <c r="G17" s="1032"/>
      <c r="H17" s="682"/>
    </row>
    <row r="18" spans="1:8">
      <c r="B18" s="1032"/>
      <c r="C18" s="1032"/>
      <c r="D18" s="1032"/>
      <c r="E18" s="1032"/>
      <c r="F18" s="1032"/>
      <c r="G18" s="1032"/>
      <c r="H18" s="682"/>
    </row>
    <row r="19" spans="1:8">
      <c r="B19" s="1032"/>
      <c r="C19" s="1032"/>
      <c r="D19" s="1032"/>
      <c r="E19" s="1032"/>
      <c r="F19" s="1032"/>
      <c r="G19" s="1032"/>
      <c r="H19" s="682"/>
    </row>
    <row r="20" spans="1:8">
      <c r="B20" s="1032"/>
      <c r="C20" s="1032"/>
      <c r="D20" s="1032"/>
      <c r="E20" s="1032"/>
      <c r="F20" s="1032"/>
      <c r="G20" s="1032"/>
      <c r="H20" s="682"/>
    </row>
    <row r="21" spans="1:8">
      <c r="B21" s="1032"/>
      <c r="C21" s="1032"/>
      <c r="D21" s="1032"/>
      <c r="E21" s="1032"/>
      <c r="F21" s="1032"/>
      <c r="G21" s="1032"/>
      <c r="H21" s="682"/>
    </row>
    <row r="22" spans="1:8">
      <c r="B22" s="1904"/>
      <c r="C22" s="1904"/>
      <c r="D22" s="1904"/>
      <c r="E22" s="1904"/>
      <c r="F22" s="1904"/>
      <c r="G22" s="1904"/>
      <c r="H22" s="682"/>
    </row>
    <row r="23" spans="1:8">
      <c r="B23" s="1033"/>
      <c r="C23" s="1033"/>
      <c r="D23" s="1033"/>
      <c r="E23" s="1033"/>
      <c r="F23" s="1033"/>
      <c r="G23" s="1033"/>
      <c r="H23" s="682"/>
    </row>
    <row r="24" spans="1:8">
      <c r="B24" s="1033"/>
      <c r="C24" s="1033"/>
      <c r="D24" s="1033"/>
      <c r="E24" s="1033"/>
      <c r="F24" s="1033"/>
      <c r="G24" s="1033"/>
      <c r="H24" s="682"/>
    </row>
    <row r="25" spans="1:8">
      <c r="B25" s="1034"/>
      <c r="C25" s="1034"/>
      <c r="D25" s="1034"/>
      <c r="E25" s="1034"/>
      <c r="F25" s="1034"/>
      <c r="G25" s="1034"/>
      <c r="H25" s="1035"/>
    </row>
    <row r="26" spans="1:8">
      <c r="E26" s="1036"/>
      <c r="F26" s="1036"/>
      <c r="G26" s="1036"/>
      <c r="H26" s="1036"/>
    </row>
    <row r="27" spans="1:8">
      <c r="E27" s="1036"/>
      <c r="F27" s="1036"/>
      <c r="G27" s="1036"/>
      <c r="H27" s="1036"/>
    </row>
    <row r="28" spans="1:8">
      <c r="E28" s="1036"/>
      <c r="F28" s="1036"/>
      <c r="G28" s="1036"/>
      <c r="H28" s="1036"/>
    </row>
    <row r="29" spans="1:8">
      <c r="A29" s="1037"/>
    </row>
    <row r="30" spans="1:8">
      <c r="A30" s="1040"/>
      <c r="B30" s="1034" t="s">
        <v>1266</v>
      </c>
      <c r="C30" s="1061"/>
      <c r="D30" s="1061"/>
      <c r="E30" s="1061"/>
      <c r="F30" s="1061"/>
      <c r="G30" s="1061"/>
      <c r="H30" s="1061"/>
    </row>
    <row r="31" spans="1:8">
      <c r="A31" s="1040"/>
      <c r="B31" s="661"/>
      <c r="C31" s="1041"/>
      <c r="D31" s="1041"/>
      <c r="E31" s="661"/>
      <c r="F31" s="661"/>
      <c r="G31" s="661"/>
      <c r="H31" s="661"/>
    </row>
    <row r="32" spans="1:8">
      <c r="A32" s="1037" t="s">
        <v>1174</v>
      </c>
      <c r="B32" s="661"/>
      <c r="C32" s="1041"/>
      <c r="D32" s="1041"/>
      <c r="E32" s="661"/>
      <c r="F32" s="661"/>
      <c r="G32" s="661"/>
      <c r="H32" s="661"/>
    </row>
    <row r="33" spans="1:8">
      <c r="A33" s="1040"/>
      <c r="B33" s="661"/>
      <c r="C33" s="1041"/>
      <c r="D33" s="1041"/>
      <c r="E33" s="661"/>
      <c r="F33" s="661"/>
      <c r="G33" s="661"/>
      <c r="H33" s="661"/>
    </row>
    <row r="34" spans="1:8">
      <c r="A34" s="1040"/>
      <c r="B34" s="1042" t="str">
        <f>'มาตรการไฟฟ้า '!B101:I101</f>
        <v>รายการข้อมูลประกอบการคำนวณ</v>
      </c>
      <c r="C34" s="1043"/>
      <c r="D34" s="1043"/>
      <c r="E34" s="1044" t="str">
        <f>'มาตรการไฟฟ้า '!J101</f>
        <v>หน่วย</v>
      </c>
      <c r="F34" s="1044" t="str">
        <f>'มาตรการไฟฟ้า '!K101</f>
        <v>ตัวย่อ</v>
      </c>
      <c r="G34" s="1044" t="str">
        <f>'มาตรการไฟฟ้า '!L101</f>
        <v>ปริมาณ</v>
      </c>
      <c r="H34" s="661"/>
    </row>
    <row r="35" spans="1:8">
      <c r="A35" s="1040"/>
      <c r="B35" s="1049" t="str">
        <f>'มาตรการไฟฟ้า '!B102:I102</f>
        <v>จำนวนเครื่องปรับอากาศ</v>
      </c>
      <c r="C35" s="1050"/>
      <c r="D35" s="1051"/>
      <c r="E35" s="1047" t="str">
        <f>'มาตรการไฟฟ้า '!J102</f>
        <v>เครื่อง</v>
      </c>
      <c r="F35" s="1047" t="str">
        <f>'มาตรการไฟฟ้า '!K102</f>
        <v>n</v>
      </c>
      <c r="G35" s="1048">
        <f>'มาตรการไฟฟ้า '!L102</f>
        <v>3003</v>
      </c>
      <c r="H35" s="661"/>
    </row>
    <row r="36" spans="1:8">
      <c r="A36" s="1040"/>
      <c r="B36" s="1049" t="str">
        <f>'มาตรการไฟฟ้า '!B103:I103</f>
        <v>ค่าเฉลี่ยของกำลังไฟฟ้าต่อเครื่อง</v>
      </c>
      <c r="C36" s="1050"/>
      <c r="D36" s="1051"/>
      <c r="E36" s="1047" t="str">
        <f>'มาตรการไฟฟ้า '!J103</f>
        <v>kW</v>
      </c>
      <c r="F36" s="1047" t="str">
        <f>'มาตรการไฟฟ้า '!K103</f>
        <v>W</v>
      </c>
      <c r="G36" s="1048">
        <f>'มาตรการไฟฟ้า '!L103</f>
        <v>3.8423140495867738</v>
      </c>
      <c r="H36" s="661"/>
    </row>
    <row r="37" spans="1:8">
      <c r="A37" s="1040"/>
      <c r="B37" s="1049" t="str">
        <f>'มาตรการไฟฟ้า '!B104:I104</f>
        <v xml:space="preserve">ชั่วโมงใช้งานต่อวัน </v>
      </c>
      <c r="C37" s="1050"/>
      <c r="D37" s="1051"/>
      <c r="E37" s="1047" t="str">
        <f>'มาตรการไฟฟ้า '!J104</f>
        <v>ชั่วโมง</v>
      </c>
      <c r="F37" s="1047" t="str">
        <f>'มาตรการไฟฟ้า '!K104</f>
        <v>h1</v>
      </c>
      <c r="G37" s="1048">
        <f>'มาตรการไฟฟ้า '!L104</f>
        <v>5</v>
      </c>
      <c r="H37" s="661"/>
    </row>
    <row r="38" spans="1:8">
      <c r="A38" s="1040"/>
      <c r="B38" s="1049" t="str">
        <f>'มาตรการไฟฟ้า '!B105:I105</f>
        <v>แฟกเตอร์การทำงาน</v>
      </c>
      <c r="C38" s="1050"/>
      <c r="D38" s="1051"/>
      <c r="E38" s="1047" t="str">
        <f>'มาตรการไฟฟ้า '!J105</f>
        <v>%</v>
      </c>
      <c r="F38" s="1047" t="str">
        <f>'มาตรการไฟฟ้า '!K105</f>
        <v>F</v>
      </c>
      <c r="G38" s="1048">
        <f>'มาตรการไฟฟ้า '!L105</f>
        <v>70</v>
      </c>
      <c r="H38" s="661"/>
    </row>
    <row r="39" spans="1:8">
      <c r="A39" s="1040"/>
      <c r="B39" s="1049" t="str">
        <f>'มาตรการไฟฟ้า '!B106:I106</f>
        <v>วันที่ใช้งานต่อปี</v>
      </c>
      <c r="C39" s="1050"/>
      <c r="D39" s="1051"/>
      <c r="E39" s="1047" t="str">
        <f>'มาตรการไฟฟ้า '!J106</f>
        <v>วัน</v>
      </c>
      <c r="F39" s="1047" t="str">
        <f>'มาตรการไฟฟ้า '!K106</f>
        <v>D</v>
      </c>
      <c r="G39" s="1048">
        <f>'มาตรการไฟฟ้า '!L106</f>
        <v>250</v>
      </c>
      <c r="H39" s="661"/>
    </row>
    <row r="40" spans="1:8">
      <c r="A40" s="1040"/>
      <c r="B40" s="1049" t="str">
        <f>'มาตรการไฟฟ้า '!B107:I107</f>
        <v xml:space="preserve">ชั่วโมงใช้งานต่อวันที่ลดลง </v>
      </c>
      <c r="C40" s="1050"/>
      <c r="D40" s="1051"/>
      <c r="E40" s="1047" t="str">
        <f>'มาตรการไฟฟ้า '!J107</f>
        <v>ชั่วโมง</v>
      </c>
      <c r="F40" s="1047" t="str">
        <f>'มาตรการไฟฟ้า '!K107</f>
        <v>h2</v>
      </c>
      <c r="G40" s="1048">
        <f>'มาตรการไฟฟ้า '!L107</f>
        <v>0.5</v>
      </c>
      <c r="H40" s="661"/>
    </row>
    <row r="41" spans="1:8">
      <c r="A41" s="1040"/>
      <c r="B41" s="1049" t="str">
        <f>'มาตรการไฟฟ้า '!B108:I108</f>
        <v>อัตราค่าไฟฟ้าโดยเฉลี่ยต่อหน่วย</v>
      </c>
      <c r="C41" s="1050"/>
      <c r="D41" s="1051"/>
      <c r="E41" s="1047" t="str">
        <f>'มาตรการไฟฟ้า '!J108</f>
        <v>บาท</v>
      </c>
      <c r="F41" s="1047" t="str">
        <f>'มาตรการไฟฟ้า '!K108</f>
        <v>B</v>
      </c>
      <c r="G41" s="1048">
        <f>'6.3.3ปริมาณการใช้ไฟฟ้า_66 '!L21</f>
        <v>4.8175309739403458</v>
      </c>
      <c r="H41" s="661"/>
    </row>
    <row r="42" spans="1:8">
      <c r="A42" s="1040"/>
      <c r="B42" s="1052"/>
      <c r="C42" s="1053"/>
      <c r="D42" s="1054"/>
      <c r="E42" s="1055"/>
      <c r="F42" s="1055"/>
      <c r="G42" s="1055"/>
      <c r="H42" s="661"/>
    </row>
    <row r="43" spans="1:8">
      <c r="A43" s="1040"/>
      <c r="B43" s="661"/>
      <c r="C43" s="1041"/>
      <c r="D43" s="1041"/>
      <c r="E43" s="661"/>
      <c r="F43" s="661"/>
      <c r="G43" s="661"/>
      <c r="H43" s="661"/>
    </row>
    <row r="44" spans="1:8">
      <c r="A44" s="1040"/>
      <c r="B44" s="1056" t="str">
        <f>'มาตรการไฟฟ้า '!B110:I110</f>
        <v>การคำนวณ</v>
      </c>
      <c r="C44" s="1057"/>
      <c r="D44" s="1057"/>
      <c r="E44" s="1058"/>
      <c r="F44" s="1044" t="str">
        <f>'มาตรการไฟฟ้า '!J110</f>
        <v>หน่วย</v>
      </c>
      <c r="G44" s="1044" t="str">
        <f>'มาตรการไฟฟ้า '!K110</f>
        <v>ตัวย่อ</v>
      </c>
      <c r="H44" s="1044" t="str">
        <f>'มาตรการไฟฟ้า '!L110</f>
        <v>ปริมาณ</v>
      </c>
    </row>
    <row r="45" spans="1:8">
      <c r="A45" s="1040"/>
      <c r="B45" s="1049" t="str">
        <f>'มาตรการไฟฟ้า '!B111:I111</f>
        <v>พลังงานที่ใช้ก่อนปรับปรุง;   n x W x h x D x (F/100)</v>
      </c>
      <c r="C45" s="1050"/>
      <c r="D45" s="1050"/>
      <c r="E45" s="1062"/>
      <c r="F45" s="1047" t="str">
        <f>'มาตรการไฟฟ้า '!J111</f>
        <v>kWh/y</v>
      </c>
      <c r="G45" s="1047" t="str">
        <f>'มาตรการไฟฟ้า '!K111</f>
        <v>Ei</v>
      </c>
      <c r="H45" s="1048">
        <f>'มาตรการไฟฟ้า '!L111</f>
        <v>10096160.454545446</v>
      </c>
    </row>
    <row r="46" spans="1:8">
      <c r="A46" s="1040"/>
      <c r="B46" s="1049" t="str">
        <f>'มาตรการไฟฟ้า '!B112:I112</f>
        <v>พลังงานที่ใช้หลังปรับปรุง;   n x W x (h1-h2) x D x (F/100)</v>
      </c>
      <c r="C46" s="1050"/>
      <c r="D46" s="1050"/>
      <c r="E46" s="1062"/>
      <c r="F46" s="1047" t="str">
        <f>'มาตรการไฟฟ้า '!J112</f>
        <v>kWh/y</v>
      </c>
      <c r="G46" s="1047" t="str">
        <f>'มาตรการไฟฟ้า '!K112</f>
        <v>Eo</v>
      </c>
      <c r="H46" s="1048">
        <f>'มาตรการไฟฟ้า '!L112</f>
        <v>9086544.4090909008</v>
      </c>
    </row>
    <row r="47" spans="1:8">
      <c r="A47" s="1040"/>
      <c r="B47" s="1049" t="str">
        <f>'มาตรการไฟฟ้า '!B113:I113</f>
        <v>พลังงานที่สามารถประหยัดได้;  ( Ei-Eo)</v>
      </c>
      <c r="C47" s="1050"/>
      <c r="D47" s="1050"/>
      <c r="E47" s="1062"/>
      <c r="F47" s="1047" t="str">
        <f>'มาตรการไฟฟ้า '!J113</f>
        <v>kWh/y</v>
      </c>
      <c r="G47" s="1047" t="str">
        <f>'มาตรการไฟฟ้า '!K113</f>
        <v>Es</v>
      </c>
      <c r="H47" s="1048">
        <f>'มาตรการไฟฟ้า '!L113</f>
        <v>1009616.0454545449</v>
      </c>
    </row>
    <row r="48" spans="1:8">
      <c r="A48" s="1040"/>
      <c r="B48" s="1049" t="str">
        <f>'มาตรการไฟฟ้า '!B114:I114</f>
        <v>คิดเป็นเงินที่ประหยัดได้;  (Es x B)</v>
      </c>
      <c r="C48" s="1050"/>
      <c r="D48" s="1050"/>
      <c r="E48" s="1062"/>
      <c r="F48" s="1047" t="str">
        <f>'มาตรการไฟฟ้า '!J114</f>
        <v>บาท/ปี</v>
      </c>
      <c r="G48" s="1047" t="str">
        <f>'มาตรการไฟฟ้า '!K114</f>
        <v>Bs</v>
      </c>
      <c r="H48" s="1048">
        <f>G41*H47</f>
        <v>4863856.5707644345</v>
      </c>
    </row>
    <row r="49" spans="1:8">
      <c r="A49" s="1040"/>
      <c r="B49" s="1052"/>
      <c r="C49" s="1053"/>
      <c r="D49" s="1053"/>
      <c r="E49" s="1063"/>
      <c r="F49" s="1064"/>
      <c r="G49" s="1064"/>
      <c r="H49" s="1065"/>
    </row>
    <row r="50" spans="1:8">
      <c r="A50" s="1040"/>
      <c r="B50" s="661"/>
      <c r="C50" s="1041"/>
      <c r="D50" s="1041"/>
      <c r="E50" s="661"/>
      <c r="F50" s="661"/>
      <c r="G50" s="661"/>
      <c r="H50" s="661"/>
    </row>
    <row r="51" spans="1:8">
      <c r="A51" s="1040"/>
      <c r="B51" s="661"/>
      <c r="C51" s="1041"/>
      <c r="D51" s="1041"/>
      <c r="E51" s="661"/>
      <c r="F51" s="661"/>
      <c r="G51" s="661"/>
      <c r="H51" s="661"/>
    </row>
    <row r="52" spans="1:8">
      <c r="A52" s="1040"/>
      <c r="B52" s="661"/>
      <c r="C52" s="1041"/>
      <c r="D52" s="1041"/>
      <c r="E52" s="661"/>
      <c r="F52" s="661"/>
      <c r="G52" s="661"/>
      <c r="H52" s="661"/>
    </row>
    <row r="53" spans="1:8">
      <c r="A53" s="1040"/>
      <c r="B53" s="661"/>
      <c r="C53" s="1041"/>
      <c r="D53" s="1041"/>
      <c r="E53" s="661"/>
      <c r="F53" s="661"/>
      <c r="G53" s="661"/>
      <c r="H53" s="661"/>
    </row>
    <row r="54" spans="1:8">
      <c r="A54" s="1040"/>
      <c r="B54" s="661"/>
      <c r="C54" s="1041"/>
      <c r="D54" s="1041"/>
      <c r="E54" s="661"/>
      <c r="F54" s="661"/>
      <c r="G54" s="661"/>
      <c r="H54" s="661"/>
    </row>
    <row r="55" spans="1:8">
      <c r="A55" s="1040"/>
      <c r="B55" s="661"/>
      <c r="C55" s="1041"/>
      <c r="D55" s="1041"/>
      <c r="E55" s="661"/>
      <c r="F55" s="661"/>
      <c r="G55" s="661"/>
      <c r="H55" s="661"/>
    </row>
    <row r="56" spans="1:8">
      <c r="A56" s="1040"/>
      <c r="B56" s="661"/>
      <c r="C56" s="1041"/>
      <c r="D56" s="1041"/>
      <c r="E56" s="661"/>
      <c r="F56" s="661"/>
      <c r="G56" s="661"/>
      <c r="H56" s="661"/>
    </row>
    <row r="57" spans="1:8">
      <c r="A57" s="1040"/>
      <c r="B57" s="661"/>
      <c r="C57" s="1041"/>
      <c r="D57" s="1041"/>
      <c r="E57" s="661"/>
      <c r="F57" s="661"/>
      <c r="G57" s="661"/>
      <c r="H57" s="661"/>
    </row>
    <row r="58" spans="1:8">
      <c r="A58" s="1040"/>
      <c r="B58" s="661"/>
      <c r="C58" s="1041"/>
      <c r="D58" s="1041"/>
      <c r="E58" s="661"/>
      <c r="F58" s="661"/>
      <c r="G58" s="661"/>
      <c r="H58" s="661"/>
    </row>
    <row r="59" spans="1:8">
      <c r="A59" s="1040"/>
      <c r="B59" s="661"/>
      <c r="C59" s="1041"/>
      <c r="D59" s="1041"/>
      <c r="E59" s="661"/>
      <c r="F59" s="661"/>
      <c r="G59" s="661"/>
      <c r="H59" s="661"/>
    </row>
    <row r="60" spans="1:8">
      <c r="A60" s="1040"/>
      <c r="B60" s="661"/>
      <c r="C60" s="1041"/>
      <c r="D60" s="1041"/>
      <c r="E60" s="661"/>
      <c r="F60" s="661"/>
      <c r="G60" s="661"/>
      <c r="H60" s="661"/>
    </row>
    <row r="61" spans="1:8">
      <c r="A61" s="1040"/>
      <c r="B61" s="661"/>
      <c r="C61" s="1041"/>
      <c r="D61" s="1041"/>
      <c r="E61" s="661"/>
      <c r="F61" s="661"/>
      <c r="G61" s="661"/>
      <c r="H61" s="661"/>
    </row>
    <row r="62" spans="1:8">
      <c r="A62" s="1040"/>
      <c r="B62" s="661"/>
      <c r="C62" s="1041"/>
      <c r="D62" s="1041"/>
      <c r="E62" s="661"/>
      <c r="F62" s="661"/>
      <c r="G62" s="661"/>
      <c r="H62" s="661"/>
    </row>
    <row r="63" spans="1:8">
      <c r="A63" s="1040"/>
      <c r="B63" s="661"/>
      <c r="C63" s="1041"/>
      <c r="D63" s="1041"/>
      <c r="E63" s="661"/>
      <c r="F63" s="661"/>
      <c r="G63" s="661"/>
      <c r="H63" s="661"/>
    </row>
    <row r="64" spans="1:8">
      <c r="A64" s="1040"/>
      <c r="B64" s="661"/>
      <c r="C64" s="1041"/>
      <c r="D64" s="1041"/>
      <c r="E64" s="661"/>
      <c r="F64" s="661"/>
      <c r="G64" s="661"/>
      <c r="H64" s="661"/>
    </row>
    <row r="65" spans="1:8">
      <c r="A65" s="1040"/>
      <c r="B65" s="661"/>
      <c r="C65" s="1041"/>
      <c r="D65" s="1041"/>
      <c r="E65" s="661"/>
      <c r="F65" s="661"/>
      <c r="G65" s="661"/>
      <c r="H65" s="661"/>
    </row>
    <row r="66" spans="1:8">
      <c r="A66" s="1040"/>
      <c r="B66" s="661"/>
      <c r="C66" s="1041"/>
      <c r="D66" s="1041"/>
      <c r="E66" s="661"/>
      <c r="F66" s="661"/>
      <c r="G66" s="661"/>
      <c r="H66" s="661"/>
    </row>
    <row r="67" spans="1:8">
      <c r="A67" s="1040"/>
      <c r="B67" s="661"/>
      <c r="C67" s="1041"/>
      <c r="D67" s="1041"/>
      <c r="E67" s="661"/>
      <c r="F67" s="661"/>
      <c r="G67" s="661"/>
      <c r="H67" s="661"/>
    </row>
    <row r="68" spans="1:8">
      <c r="A68" s="1040"/>
      <c r="B68" s="661"/>
      <c r="C68" s="1041"/>
      <c r="D68" s="1041"/>
      <c r="E68" s="661"/>
      <c r="F68" s="661"/>
      <c r="G68" s="661"/>
      <c r="H68" s="661"/>
    </row>
    <row r="69" spans="1:8">
      <c r="A69" s="1040"/>
      <c r="B69" s="661"/>
      <c r="C69" s="1041"/>
      <c r="D69" s="1041"/>
      <c r="E69" s="661"/>
      <c r="F69" s="661"/>
      <c r="G69" s="661"/>
      <c r="H69" s="661"/>
    </row>
    <row r="70" spans="1:8">
      <c r="A70" s="1040"/>
      <c r="B70" s="661"/>
      <c r="C70" s="1041"/>
      <c r="D70" s="1041"/>
      <c r="E70" s="661"/>
      <c r="F70" s="661"/>
      <c r="G70" s="661"/>
      <c r="H70" s="661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firstPageNumber="70" orientation="portrait" useFirstPageNumber="1" r:id="rId1"/>
  <headerFooter>
    <oddFooter>หน้าที่ 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/>
  <dimension ref="A2:M21"/>
  <sheetViews>
    <sheetView showGridLines="0" view="pageBreakPreview" topLeftCell="A4" zoomScaleNormal="100" zoomScaleSheetLayoutView="100" workbookViewId="0">
      <selection activeCell="M12" sqref="M12"/>
    </sheetView>
  </sheetViews>
  <sheetFormatPr defaultColWidth="9" defaultRowHeight="19.8"/>
  <cols>
    <col min="1" max="1" width="11.19921875" style="289" customWidth="1"/>
    <col min="2" max="2" width="10.69921875" style="289" customWidth="1"/>
    <col min="3" max="3" width="15.09765625" style="289" customWidth="1"/>
    <col min="4" max="5" width="9.19921875" style="289" customWidth="1"/>
    <col min="6" max="6" width="8.3984375" style="289" customWidth="1"/>
    <col min="7" max="7" width="8.8984375" style="289" customWidth="1"/>
    <col min="8" max="8" width="8.3984375" style="289" customWidth="1"/>
    <col min="9" max="9" width="8.8984375" style="289" customWidth="1"/>
    <col min="10" max="10" width="7.09765625" style="289" customWidth="1"/>
    <col min="11" max="11" width="8.8984375" style="289" customWidth="1"/>
    <col min="12" max="12" width="8.3984375" style="289" customWidth="1"/>
    <col min="13" max="13" width="8.8984375" style="289" customWidth="1"/>
    <col min="14" max="16384" width="9" style="289"/>
  </cols>
  <sheetData>
    <row r="2" spans="1:13" ht="23.4">
      <c r="A2" s="1671" t="s">
        <v>1267</v>
      </c>
      <c r="B2" s="1671"/>
      <c r="C2" s="1671"/>
      <c r="D2" s="1671"/>
      <c r="E2" s="1671"/>
      <c r="F2" s="1671"/>
      <c r="G2" s="1671"/>
      <c r="H2" s="1671"/>
      <c r="I2" s="1671"/>
      <c r="J2" s="1671"/>
      <c r="K2" s="1671"/>
      <c r="L2" s="1671"/>
      <c r="M2" s="1671"/>
    </row>
    <row r="3" spans="1:13" ht="23.4">
      <c r="A3" s="1671" t="s">
        <v>616</v>
      </c>
      <c r="B3" s="1671"/>
      <c r="C3" s="1671"/>
      <c r="D3" s="1671"/>
      <c r="E3" s="1671"/>
      <c r="F3" s="1671"/>
      <c r="G3" s="1671"/>
      <c r="H3" s="1671"/>
      <c r="I3" s="1671"/>
      <c r="J3" s="1671"/>
      <c r="K3" s="1671"/>
      <c r="L3" s="1671"/>
      <c r="M3" s="1671"/>
    </row>
    <row r="4" spans="1:13" ht="11.25" customHeight="1"/>
    <row r="5" spans="1:13" s="209" customFormat="1" ht="23.4">
      <c r="A5" s="60" t="s">
        <v>570</v>
      </c>
      <c r="B5" s="1066"/>
      <c r="C5" s="1066"/>
      <c r="D5" s="1066"/>
      <c r="E5" s="1066"/>
      <c r="F5" s="1066"/>
      <c r="G5" s="1066"/>
      <c r="H5" s="1066"/>
      <c r="I5" s="1066"/>
    </row>
    <row r="6" spans="1:13" s="209" customFormat="1" ht="23.4">
      <c r="A6" s="1067" t="s">
        <v>568</v>
      </c>
      <c r="B6" s="1068"/>
      <c r="C6" s="1069" t="s">
        <v>614</v>
      </c>
      <c r="D6" s="1068"/>
      <c r="E6" s="209" t="s">
        <v>394</v>
      </c>
    </row>
    <row r="7" spans="1:13" s="209" customFormat="1" ht="12" customHeight="1"/>
    <row r="8" spans="1:13" s="1070" customFormat="1" ht="21" customHeight="1">
      <c r="A8" s="1905" t="s">
        <v>606</v>
      </c>
      <c r="B8" s="1905"/>
      <c r="C8" s="1905" t="s">
        <v>697</v>
      </c>
      <c r="D8" s="1906" t="s">
        <v>610</v>
      </c>
      <c r="E8" s="1906"/>
      <c r="F8" s="1907" t="s">
        <v>612</v>
      </c>
      <c r="G8" s="1907"/>
      <c r="H8" s="1907"/>
      <c r="I8" s="1907"/>
      <c r="J8" s="1907"/>
      <c r="K8" s="1907"/>
      <c r="L8" s="1907"/>
      <c r="M8" s="1907"/>
    </row>
    <row r="9" spans="1:13" s="1070" customFormat="1" ht="21.6">
      <c r="A9" s="1905"/>
      <c r="B9" s="1905"/>
      <c r="C9" s="1905"/>
      <c r="D9" s="1906"/>
      <c r="E9" s="1906"/>
      <c r="F9" s="1907" t="s">
        <v>613</v>
      </c>
      <c r="G9" s="1907"/>
      <c r="H9" s="1907"/>
      <c r="I9" s="1907"/>
      <c r="J9" s="1907" t="s">
        <v>609</v>
      </c>
      <c r="K9" s="1907"/>
      <c r="L9" s="1907"/>
      <c r="M9" s="1907"/>
    </row>
    <row r="10" spans="1:13" s="1070" customFormat="1" ht="21" customHeight="1">
      <c r="A10" s="1071" t="s">
        <v>607</v>
      </c>
      <c r="B10" s="1072" t="s">
        <v>609</v>
      </c>
      <c r="C10" s="1905"/>
      <c r="D10" s="1073" t="s">
        <v>607</v>
      </c>
      <c r="E10" s="1073" t="s">
        <v>611</v>
      </c>
      <c r="F10" s="1908" t="s">
        <v>398</v>
      </c>
      <c r="G10" s="1908"/>
      <c r="H10" s="1908"/>
      <c r="I10" s="1908"/>
      <c r="J10" s="1908" t="s">
        <v>398</v>
      </c>
      <c r="K10" s="1908"/>
      <c r="L10" s="1908"/>
      <c r="M10" s="1908"/>
    </row>
    <row r="11" spans="1:13" s="1070" customFormat="1" ht="21.6">
      <c r="A11" s="1074" t="s">
        <v>608</v>
      </c>
      <c r="B11" s="1075"/>
      <c r="C11" s="1905"/>
      <c r="D11" s="1076" t="s">
        <v>340</v>
      </c>
      <c r="E11" s="1076" t="s">
        <v>340</v>
      </c>
      <c r="F11" s="1077" t="s">
        <v>349</v>
      </c>
      <c r="G11" s="1077" t="s">
        <v>342</v>
      </c>
      <c r="H11" s="1077" t="s">
        <v>700</v>
      </c>
      <c r="I11" s="1077" t="s">
        <v>397</v>
      </c>
      <c r="J11" s="1077" t="s">
        <v>349</v>
      </c>
      <c r="K11" s="1077" t="s">
        <v>342</v>
      </c>
      <c r="L11" s="1077" t="s">
        <v>700</v>
      </c>
      <c r="M11" s="1077" t="s">
        <v>397</v>
      </c>
    </row>
    <row r="12" spans="1:13" s="1070" customFormat="1" ht="48.6" customHeight="1">
      <c r="A12" s="1078"/>
      <c r="B12" s="1079"/>
      <c r="C12" s="1080" t="s">
        <v>1073</v>
      </c>
      <c r="D12" s="1081"/>
      <c r="E12" s="1081"/>
      <c r="F12" s="1082"/>
      <c r="G12" s="1081"/>
      <c r="H12" s="1083"/>
      <c r="I12" s="1081"/>
      <c r="J12" s="1083"/>
      <c r="K12" s="1081"/>
      <c r="L12" s="1083"/>
      <c r="M12" s="1081"/>
    </row>
    <row r="13" spans="1:13" s="1070" customFormat="1" ht="22.2" customHeight="1">
      <c r="A13" s="1084"/>
      <c r="B13" s="1085"/>
      <c r="C13" s="1086" t="s">
        <v>1074</v>
      </c>
      <c r="D13" s="1087"/>
      <c r="E13" s="1087"/>
      <c r="F13" s="1088"/>
      <c r="G13" s="1087"/>
      <c r="H13" s="1089"/>
      <c r="I13" s="1087"/>
      <c r="J13" s="1089"/>
      <c r="K13" s="1087"/>
      <c r="L13" s="1089"/>
      <c r="M13" s="1087"/>
    </row>
    <row r="14" spans="1:13" s="1070" customFormat="1" ht="34.200000000000003" customHeight="1">
      <c r="A14" s="1090"/>
      <c r="B14" s="1091"/>
      <c r="C14" s="1092" t="s">
        <v>1075</v>
      </c>
      <c r="D14" s="1093"/>
      <c r="E14" s="1093"/>
      <c r="F14" s="1094"/>
      <c r="G14" s="1093"/>
      <c r="H14" s="1095"/>
      <c r="I14" s="1093"/>
      <c r="J14" s="1095"/>
      <c r="K14" s="1093"/>
      <c r="L14" s="1095"/>
      <c r="M14" s="1093"/>
    </row>
    <row r="15" spans="1:13" s="209" customFormat="1" ht="23.4">
      <c r="A15" s="631" t="s">
        <v>615</v>
      </c>
    </row>
    <row r="16" spans="1:13" s="209" customFormat="1" ht="11.25" customHeight="1"/>
    <row r="17" spans="1:13" s="209" customFormat="1" ht="23.4">
      <c r="A17" s="209" t="s">
        <v>699</v>
      </c>
      <c r="D17" s="1066"/>
      <c r="E17" s="1066"/>
      <c r="F17" s="1066"/>
      <c r="G17" s="1066"/>
      <c r="H17" s="1066"/>
      <c r="I17" s="1066"/>
      <c r="J17" s="1066"/>
      <c r="K17" s="1066"/>
      <c r="L17" s="1066"/>
      <c r="M17" s="1066"/>
    </row>
    <row r="18" spans="1:13" s="209" customFormat="1" ht="23.4">
      <c r="A18" s="1066"/>
      <c r="B18" s="1066"/>
      <c r="C18" s="1066"/>
      <c r="D18" s="1068"/>
      <c r="E18" s="1068"/>
      <c r="F18" s="1068"/>
      <c r="G18" s="1068"/>
      <c r="H18" s="1068"/>
      <c r="I18" s="1068"/>
      <c r="J18" s="1068"/>
      <c r="K18" s="1068"/>
      <c r="L18" s="1068"/>
      <c r="M18" s="1068"/>
    </row>
    <row r="19" spans="1:13" s="209" customFormat="1" ht="23.4">
      <c r="A19" s="209" t="s">
        <v>698</v>
      </c>
      <c r="C19" s="1066"/>
      <c r="D19" s="1068"/>
      <c r="E19" s="1068"/>
      <c r="F19" s="1068"/>
      <c r="G19" s="1068"/>
      <c r="H19" s="1068"/>
      <c r="I19" s="1068"/>
      <c r="J19" s="1068"/>
      <c r="K19" s="1068"/>
      <c r="L19" s="1068"/>
      <c r="M19" s="1068"/>
    </row>
    <row r="20" spans="1:13" s="209" customFormat="1" ht="23.4">
      <c r="A20" s="1066"/>
      <c r="B20" s="1066"/>
      <c r="C20" s="1066"/>
      <c r="D20" s="1068"/>
      <c r="E20" s="1068"/>
      <c r="F20" s="1068"/>
      <c r="G20" s="1068"/>
      <c r="H20" s="1068"/>
      <c r="I20" s="1068"/>
      <c r="J20" s="1068"/>
      <c r="K20" s="1068"/>
      <c r="L20" s="1068"/>
      <c r="M20" s="1068"/>
    </row>
    <row r="21" spans="1:13" s="452" customFormat="1"/>
  </sheetData>
  <mergeCells count="10">
    <mergeCell ref="A2:M2"/>
    <mergeCell ref="A3:M3"/>
    <mergeCell ref="A8:B9"/>
    <mergeCell ref="C8:C11"/>
    <mergeCell ref="D8:E9"/>
    <mergeCell ref="F8:M8"/>
    <mergeCell ref="F9:I9"/>
    <mergeCell ref="J9:M9"/>
    <mergeCell ref="F10:I10"/>
    <mergeCell ref="J10:M10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9" firstPageNumber="72" orientation="landscape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22529" r:id="rId4" name="Check Box 1">
              <controlPr defaultSize="0" autoFill="0" autoLine="0" autoPict="0">
                <anchor moveWithCells="1">
                  <from>
                    <xdr:col>2</xdr:col>
                    <xdr:colOff>7620</xdr:colOff>
                    <xdr:row>11</xdr:row>
                    <xdr:rowOff>22860</xdr:rowOff>
                  </from>
                  <to>
                    <xdr:col>2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0" r:id="rId5" name="Check Box 2">
              <controlPr defaultSize="0" autoFill="0" autoLine="0" autoPict="0">
                <anchor moveWithCells="1">
                  <from>
                    <xdr:col>2</xdr:col>
                    <xdr:colOff>22860</xdr:colOff>
                    <xdr:row>12</xdr:row>
                    <xdr:rowOff>0</xdr:rowOff>
                  </from>
                  <to>
                    <xdr:col>2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1" r:id="rId6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13</xdr:row>
                    <xdr:rowOff>7620</xdr:rowOff>
                  </from>
                  <to>
                    <xdr:col>2</xdr:col>
                    <xdr:colOff>312420</xdr:colOff>
                    <xdr:row>13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Q3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3.19921875" style="917" customWidth="1"/>
    <col min="2" max="2" width="8.19921875" style="917" customWidth="1"/>
    <col min="3" max="3" width="4.3984375" style="917" customWidth="1"/>
    <col min="4" max="4" width="2.8984375" style="917" customWidth="1"/>
    <col min="5" max="5" width="2.3984375" style="917" customWidth="1"/>
    <col min="6" max="6" width="6" style="917" customWidth="1"/>
    <col min="7" max="7" width="9" style="917"/>
    <col min="8" max="8" width="3.59765625" style="917" customWidth="1"/>
    <col min="9" max="9" width="2.69921875" style="917" customWidth="1"/>
    <col min="10" max="10" width="6" style="917" customWidth="1"/>
    <col min="11" max="11" width="13" style="917" customWidth="1"/>
    <col min="12" max="13" width="13.3984375" style="917" customWidth="1"/>
    <col min="14" max="14" width="9" style="917"/>
    <col min="15" max="15" width="10.69921875" style="917" customWidth="1"/>
    <col min="16" max="16" width="13.5" style="917" customWidth="1"/>
    <col min="17" max="17" width="10.59765625" style="917" customWidth="1"/>
    <col min="18" max="16384" width="9" style="917"/>
  </cols>
  <sheetData>
    <row r="1" spans="1:17" ht="23.4">
      <c r="A1" s="1806" t="s">
        <v>1076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806"/>
    </row>
    <row r="2" spans="1:17" ht="23.4">
      <c r="A2" s="1806" t="s">
        <v>598</v>
      </c>
      <c r="B2" s="1806"/>
      <c r="C2" s="1806"/>
      <c r="D2" s="1806"/>
      <c r="E2" s="1806"/>
      <c r="F2" s="1806"/>
      <c r="G2" s="1806"/>
      <c r="H2" s="1806"/>
      <c r="I2" s="1806"/>
      <c r="J2" s="1806"/>
      <c r="K2" s="1806"/>
      <c r="L2" s="1806"/>
      <c r="M2" s="1806"/>
    </row>
    <row r="3" spans="1:17" ht="11.25" customHeight="1">
      <c r="K3" s="918"/>
      <c r="L3" s="918"/>
    </row>
    <row r="4" spans="1:17">
      <c r="A4" s="917" t="s">
        <v>567</v>
      </c>
      <c r="B4" s="917" t="s">
        <v>568</v>
      </c>
      <c r="D4" s="919"/>
      <c r="E4" s="919"/>
      <c r="F4" s="919"/>
      <c r="K4" s="920"/>
      <c r="L4" s="921"/>
    </row>
    <row r="5" spans="1:17">
      <c r="A5" s="917" t="s">
        <v>569</v>
      </c>
      <c r="B5" s="917" t="s">
        <v>570</v>
      </c>
      <c r="C5" s="919"/>
      <c r="D5" s="919"/>
      <c r="E5" s="919"/>
      <c r="F5" s="922"/>
      <c r="G5" s="919"/>
      <c r="H5" s="919"/>
      <c r="I5" s="919"/>
      <c r="J5" s="919"/>
      <c r="K5" s="923"/>
      <c r="L5" s="923"/>
      <c r="M5" s="919"/>
    </row>
    <row r="6" spans="1:17">
      <c r="A6" s="917" t="s">
        <v>571</v>
      </c>
      <c r="B6" s="917" t="s">
        <v>572</v>
      </c>
      <c r="E6" s="922"/>
      <c r="F6" s="922"/>
      <c r="G6" s="922"/>
      <c r="H6" s="922"/>
      <c r="J6" s="917" t="s">
        <v>573</v>
      </c>
      <c r="K6" s="922"/>
      <c r="L6" s="922"/>
      <c r="M6" s="919"/>
    </row>
    <row r="7" spans="1:17">
      <c r="A7" s="917" t="s">
        <v>574</v>
      </c>
      <c r="B7" s="917" t="s">
        <v>575</v>
      </c>
      <c r="D7" s="919"/>
      <c r="E7" s="919"/>
      <c r="F7" s="919"/>
      <c r="G7" s="919"/>
      <c r="H7" s="919"/>
      <c r="I7" s="919"/>
      <c r="J7" s="919"/>
      <c r="K7" s="919"/>
      <c r="L7" s="919"/>
      <c r="M7" s="919"/>
    </row>
    <row r="8" spans="1:17">
      <c r="A8" s="917" t="s">
        <v>576</v>
      </c>
      <c r="B8" s="917" t="s">
        <v>712</v>
      </c>
      <c r="F8" s="922"/>
      <c r="G8" s="922"/>
      <c r="H8" s="924"/>
      <c r="I8" s="924"/>
      <c r="J8" s="924"/>
      <c r="K8" s="924"/>
      <c r="L8" s="924"/>
    </row>
    <row r="9" spans="1:17">
      <c r="A9" s="917" t="s">
        <v>577</v>
      </c>
      <c r="B9" s="917" t="s">
        <v>578</v>
      </c>
      <c r="D9" s="919"/>
      <c r="E9" s="919"/>
      <c r="F9" s="919"/>
      <c r="G9" s="919"/>
      <c r="H9" s="919"/>
      <c r="I9" s="919"/>
      <c r="J9" s="919"/>
      <c r="K9" s="919"/>
      <c r="L9" s="919"/>
      <c r="M9" s="919"/>
    </row>
    <row r="10" spans="1:17">
      <c r="A10" s="917" t="s">
        <v>579</v>
      </c>
      <c r="B10" s="917" t="s">
        <v>580</v>
      </c>
      <c r="D10" s="922"/>
      <c r="E10" s="922"/>
      <c r="F10" s="922"/>
      <c r="G10" s="922"/>
      <c r="H10" s="922"/>
      <c r="I10" s="922"/>
      <c r="J10" s="922"/>
      <c r="K10" s="922"/>
      <c r="L10" s="922"/>
      <c r="M10" s="919"/>
      <c r="P10" s="925"/>
    </row>
    <row r="11" spans="1:17">
      <c r="B11" s="919"/>
      <c r="C11" s="919"/>
      <c r="D11" s="919"/>
      <c r="E11" s="919"/>
      <c r="F11" s="919"/>
      <c r="G11" s="919"/>
      <c r="H11" s="919"/>
      <c r="I11" s="919"/>
      <c r="J11" s="919"/>
      <c r="K11" s="919"/>
      <c r="L11" s="919"/>
      <c r="M11" s="919"/>
      <c r="P11" s="925"/>
    </row>
    <row r="12" spans="1:17">
      <c r="B12" s="919"/>
      <c r="C12" s="919"/>
      <c r="D12" s="919"/>
      <c r="E12" s="919"/>
      <c r="F12" s="919"/>
      <c r="G12" s="919"/>
      <c r="H12" s="919"/>
      <c r="I12" s="919"/>
      <c r="J12" s="919"/>
      <c r="K12" s="919"/>
      <c r="L12" s="919"/>
      <c r="M12" s="919"/>
      <c r="P12" s="925"/>
    </row>
    <row r="13" spans="1:17" ht="10.5" customHeight="1"/>
    <row r="14" spans="1:17">
      <c r="K14" s="926" t="s">
        <v>713</v>
      </c>
      <c r="L14" s="926" t="s">
        <v>393</v>
      </c>
      <c r="M14" s="926" t="s">
        <v>397</v>
      </c>
      <c r="O14" s="927"/>
      <c r="P14" s="927"/>
      <c r="Q14" s="927"/>
    </row>
    <row r="15" spans="1:17">
      <c r="A15" s="917" t="s">
        <v>582</v>
      </c>
      <c r="B15" s="917" t="s">
        <v>1356</v>
      </c>
      <c r="K15" s="928"/>
      <c r="L15" s="928"/>
      <c r="M15" s="928"/>
    </row>
    <row r="16" spans="1:17">
      <c r="A16" s="917" t="s">
        <v>584</v>
      </c>
      <c r="B16" s="917" t="s">
        <v>586</v>
      </c>
      <c r="K16" s="928"/>
      <c r="L16" s="928"/>
      <c r="M16" s="928"/>
    </row>
    <row r="17" spans="1:17">
      <c r="A17" s="917" t="s">
        <v>585</v>
      </c>
      <c r="B17" s="917" t="s">
        <v>1071</v>
      </c>
      <c r="K17" s="928"/>
      <c r="L17" s="928"/>
      <c r="M17" s="928"/>
    </row>
    <row r="18" spans="1:17">
      <c r="A18" s="917" t="s">
        <v>588</v>
      </c>
      <c r="B18" s="917" t="s">
        <v>589</v>
      </c>
      <c r="L18" s="928"/>
      <c r="M18" s="929" t="s">
        <v>360</v>
      </c>
      <c r="O18" s="930"/>
      <c r="P18" s="930"/>
      <c r="Q18" s="930"/>
    </row>
    <row r="19" spans="1:17">
      <c r="A19" s="917" t="s">
        <v>590</v>
      </c>
      <c r="B19" s="917" t="s">
        <v>591</v>
      </c>
      <c r="L19" s="931"/>
      <c r="M19" s="929" t="s">
        <v>581</v>
      </c>
    </row>
    <row r="20" spans="1:17">
      <c r="A20" s="917" t="s">
        <v>592</v>
      </c>
      <c r="B20" s="917" t="s">
        <v>593</v>
      </c>
      <c r="O20" s="932"/>
      <c r="P20" s="932"/>
      <c r="Q20" s="932"/>
    </row>
    <row r="21" spans="1:17">
      <c r="B21" s="919"/>
      <c r="C21" s="919"/>
      <c r="D21" s="919"/>
      <c r="E21" s="919"/>
      <c r="F21" s="919"/>
      <c r="G21" s="919"/>
      <c r="H21" s="919"/>
      <c r="I21" s="919"/>
      <c r="J21" s="919"/>
      <c r="K21" s="919"/>
      <c r="L21" s="919"/>
      <c r="M21" s="919"/>
    </row>
    <row r="22" spans="1:17">
      <c r="B22" s="919"/>
      <c r="C22" s="919"/>
      <c r="D22" s="919"/>
      <c r="E22" s="919"/>
      <c r="F22" s="919"/>
      <c r="G22" s="919"/>
      <c r="H22" s="919"/>
      <c r="I22" s="919"/>
      <c r="J22" s="919"/>
      <c r="K22" s="919"/>
      <c r="L22" s="919"/>
      <c r="M22" s="919"/>
      <c r="O22" s="927"/>
      <c r="P22" s="927"/>
      <c r="Q22" s="927"/>
    </row>
    <row r="23" spans="1:17">
      <c r="B23" s="919"/>
      <c r="C23" s="919"/>
      <c r="D23" s="919"/>
      <c r="E23" s="919"/>
      <c r="F23" s="919"/>
      <c r="G23" s="919"/>
      <c r="H23" s="919"/>
      <c r="I23" s="919"/>
      <c r="J23" s="919"/>
      <c r="K23" s="919"/>
      <c r="L23" s="919"/>
      <c r="M23" s="919"/>
      <c r="O23" s="927"/>
      <c r="P23" s="927"/>
      <c r="Q23" s="927"/>
    </row>
    <row r="24" spans="1:17">
      <c r="B24" s="919"/>
      <c r="C24" s="919"/>
      <c r="D24" s="919"/>
      <c r="E24" s="919"/>
      <c r="F24" s="919"/>
      <c r="G24" s="919"/>
      <c r="H24" s="919"/>
      <c r="I24" s="919"/>
      <c r="J24" s="919"/>
      <c r="K24" s="919"/>
      <c r="L24" s="919"/>
      <c r="M24" s="919"/>
    </row>
    <row r="25" spans="1:17" ht="12" customHeight="1"/>
    <row r="26" spans="1:17">
      <c r="A26" s="917" t="s">
        <v>594</v>
      </c>
      <c r="B26" s="917" t="s">
        <v>595</v>
      </c>
      <c r="Q26" s="927"/>
    </row>
    <row r="27" spans="1:17">
      <c r="B27" s="919"/>
      <c r="C27" s="919"/>
      <c r="D27" s="919"/>
      <c r="E27" s="919"/>
      <c r="F27" s="919"/>
      <c r="G27" s="919"/>
      <c r="H27" s="919"/>
      <c r="I27" s="919"/>
      <c r="J27" s="919"/>
      <c r="K27" s="919"/>
      <c r="L27" s="919"/>
      <c r="M27" s="919"/>
    </row>
    <row r="28" spans="1:17">
      <c r="B28" s="919"/>
      <c r="C28" s="919"/>
      <c r="D28" s="919"/>
      <c r="E28" s="919"/>
      <c r="F28" s="919"/>
      <c r="G28" s="919"/>
      <c r="H28" s="919"/>
      <c r="I28" s="919"/>
      <c r="J28" s="919"/>
      <c r="K28" s="919"/>
      <c r="L28" s="919"/>
      <c r="M28" s="919"/>
    </row>
    <row r="29" spans="1:17" ht="21" customHeight="1">
      <c r="B29" s="919"/>
      <c r="C29" s="919"/>
      <c r="D29" s="919"/>
      <c r="E29" s="919"/>
      <c r="F29" s="919"/>
      <c r="G29" s="919"/>
      <c r="H29" s="919"/>
      <c r="I29" s="919"/>
      <c r="J29" s="919"/>
      <c r="K29" s="919"/>
      <c r="L29" s="919"/>
      <c r="M29" s="919"/>
    </row>
    <row r="30" spans="1:17">
      <c r="B30" s="919"/>
      <c r="C30" s="919"/>
      <c r="D30" s="919"/>
      <c r="E30" s="919"/>
      <c r="F30" s="919"/>
      <c r="G30" s="919"/>
      <c r="H30" s="919"/>
      <c r="I30" s="919"/>
      <c r="J30" s="919"/>
      <c r="K30" s="919"/>
      <c r="L30" s="919"/>
      <c r="M30" s="919"/>
    </row>
    <row r="31" spans="1:17">
      <c r="A31" s="917" t="s">
        <v>596</v>
      </c>
      <c r="B31" s="917" t="s">
        <v>597</v>
      </c>
      <c r="C31" s="933"/>
      <c r="D31" s="933"/>
      <c r="E31" s="933"/>
      <c r="F31" s="933"/>
      <c r="G31" s="933"/>
      <c r="H31" s="933"/>
      <c r="I31" s="933"/>
      <c r="J31" s="933"/>
      <c r="K31" s="933"/>
      <c r="L31" s="933"/>
      <c r="M31" s="933"/>
    </row>
    <row r="32" spans="1:17">
      <c r="B32" s="919"/>
      <c r="C32" s="919"/>
      <c r="D32" s="919"/>
      <c r="E32" s="919"/>
      <c r="F32" s="919"/>
      <c r="G32" s="919"/>
      <c r="H32" s="919"/>
      <c r="I32" s="919"/>
      <c r="J32" s="919"/>
      <c r="K32" s="919"/>
      <c r="L32" s="919"/>
      <c r="M32" s="919"/>
    </row>
    <row r="33" spans="2:13">
      <c r="B33" s="919"/>
      <c r="C33" s="919"/>
      <c r="D33" s="919"/>
      <c r="E33" s="919"/>
      <c r="F33" s="919"/>
      <c r="G33" s="919"/>
      <c r="H33" s="919"/>
      <c r="I33" s="919"/>
      <c r="J33" s="919"/>
      <c r="K33" s="919"/>
      <c r="L33" s="919"/>
      <c r="M33" s="919"/>
    </row>
    <row r="34" spans="2:13">
      <c r="B34" s="919"/>
      <c r="C34" s="919"/>
      <c r="D34" s="919"/>
      <c r="E34" s="919"/>
      <c r="F34" s="919"/>
      <c r="G34" s="919"/>
      <c r="H34" s="919"/>
      <c r="I34" s="919"/>
      <c r="J34" s="919"/>
      <c r="K34" s="919"/>
      <c r="L34" s="919"/>
      <c r="M34" s="919"/>
    </row>
    <row r="35" spans="2:13">
      <c r="B35" s="919"/>
      <c r="C35" s="919"/>
      <c r="D35" s="919"/>
      <c r="E35" s="919"/>
      <c r="F35" s="919"/>
      <c r="G35" s="919"/>
      <c r="H35" s="919"/>
      <c r="I35" s="919"/>
      <c r="J35" s="919"/>
      <c r="K35" s="919"/>
      <c r="L35" s="919"/>
      <c r="M35" s="919"/>
    </row>
  </sheetData>
  <mergeCells count="2">
    <mergeCell ref="A1:M1"/>
    <mergeCell ref="A2:M2"/>
  </mergeCells>
  <pageMargins left="0.70866141732283472" right="0.31496062992125984" top="0.74803149606299213" bottom="0.74803149606299213" header="0.31496062992125984" footer="0.31496062992125984"/>
  <pageSetup paperSize="9" scale="98" firstPageNumber="73" orientation="portrait" useFirstPageNumber="1" r:id="rId1"/>
  <headerFooter>
    <oddFooter>หน้าที่ 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theme="0" tint="-0.14999847407452621"/>
  </sheetPr>
  <dimension ref="A1:G94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5.69921875" style="1097" customWidth="1"/>
    <col min="2" max="2" width="20.69921875" style="1097" customWidth="1"/>
    <col min="3" max="3" width="13.09765625" style="1097" customWidth="1"/>
    <col min="4" max="4" width="7.8984375" style="1097" customWidth="1"/>
    <col min="5" max="5" width="12.19921875" style="1097" customWidth="1"/>
    <col min="6" max="6" width="7.5" style="1099" bestFit="1" customWidth="1"/>
    <col min="7" max="7" width="7.69921875" style="1097" customWidth="1"/>
    <col min="8" max="8" width="4.69921875" style="1097" customWidth="1"/>
    <col min="9" max="16384" width="9" style="1097"/>
  </cols>
  <sheetData>
    <row r="1" spans="1:7">
      <c r="A1" s="1096" t="s">
        <v>1077</v>
      </c>
      <c r="F1" s="1098"/>
    </row>
    <row r="2" spans="1:7" ht="11.25" customHeight="1"/>
    <row r="3" spans="1:7">
      <c r="A3" s="1909" t="s">
        <v>1268</v>
      </c>
      <c r="B3" s="1910"/>
      <c r="C3" s="1910"/>
      <c r="D3" s="1910"/>
      <c r="E3" s="1910"/>
      <c r="F3" s="1910"/>
      <c r="G3" s="1910"/>
    </row>
    <row r="4" spans="1:7" ht="10.5" customHeight="1"/>
    <row r="5" spans="1:7" ht="70.2">
      <c r="A5" s="1100" t="s">
        <v>695</v>
      </c>
      <c r="B5" s="1101" t="s">
        <v>1079</v>
      </c>
      <c r="C5" s="1911" t="s">
        <v>601</v>
      </c>
      <c r="D5" s="1911"/>
      <c r="E5" s="1911"/>
      <c r="F5" s="1100" t="s">
        <v>701</v>
      </c>
      <c r="G5" s="1101" t="s">
        <v>375</v>
      </c>
    </row>
    <row r="6" spans="1:7" ht="21" customHeight="1">
      <c r="A6" s="1912">
        <v>1</v>
      </c>
      <c r="B6" s="1915" t="str">
        <f>'5.2แผนการฝึกอบรม'!B6</f>
        <v>สัมมนาออนไลน์ มาตรฐาน เพื่อการออกแบบบ้านประหยัดพลังงาน ของประเทศไทย 21-06-66</v>
      </c>
      <c r="C6" s="1102" t="s">
        <v>602</v>
      </c>
      <c r="D6" s="1103"/>
      <c r="E6" s="1104"/>
      <c r="F6" s="1918">
        <v>100</v>
      </c>
      <c r="G6" s="1915"/>
    </row>
    <row r="7" spans="1:7">
      <c r="A7" s="1913"/>
      <c r="B7" s="1916"/>
      <c r="C7" s="1105" t="s">
        <v>603</v>
      </c>
      <c r="D7" s="1106"/>
      <c r="E7" s="1107"/>
      <c r="F7" s="1919"/>
      <c r="G7" s="1916"/>
    </row>
    <row r="8" spans="1:7">
      <c r="A8" s="1913"/>
      <c r="B8" s="1916"/>
      <c r="C8" s="1921"/>
      <c r="D8" s="1922"/>
      <c r="E8" s="1923"/>
      <c r="F8" s="1919"/>
      <c r="G8" s="1916"/>
    </row>
    <row r="9" spans="1:7">
      <c r="A9" s="1913"/>
      <c r="B9" s="1916"/>
      <c r="C9" s="1924"/>
      <c r="D9" s="1925"/>
      <c r="E9" s="1926"/>
      <c r="F9" s="1919"/>
      <c r="G9" s="1916"/>
    </row>
    <row r="10" spans="1:7">
      <c r="A10" s="1913"/>
      <c r="B10" s="1916"/>
      <c r="C10" s="1105" t="s">
        <v>604</v>
      </c>
      <c r="D10" s="1108"/>
      <c r="E10" s="1109"/>
      <c r="F10" s="1919"/>
      <c r="G10" s="1916"/>
    </row>
    <row r="11" spans="1:7">
      <c r="A11" s="1913"/>
      <c r="B11" s="1916"/>
      <c r="C11" s="1921"/>
      <c r="D11" s="1922"/>
      <c r="E11" s="1923"/>
      <c r="F11" s="1919"/>
      <c r="G11" s="1916"/>
    </row>
    <row r="12" spans="1:7">
      <c r="A12" s="1913"/>
      <c r="B12" s="1916"/>
      <c r="C12" s="1924"/>
      <c r="D12" s="1925"/>
      <c r="E12" s="1926"/>
      <c r="F12" s="1919"/>
      <c r="G12" s="1916"/>
    </row>
    <row r="13" spans="1:7" ht="10.5" customHeight="1">
      <c r="A13" s="1914"/>
      <c r="B13" s="1917"/>
      <c r="C13" s="1110"/>
      <c r="D13" s="1111"/>
      <c r="E13" s="1112"/>
      <c r="F13" s="1920"/>
      <c r="G13" s="1917"/>
    </row>
    <row r="14" spans="1:7">
      <c r="A14" s="1912">
        <v>2</v>
      </c>
      <c r="B14" s="1915" t="str">
        <f>'5.2แผนการฝึกอบรม'!B7</f>
        <v>อบรม "การใช้พลังงานและทรัพยากรอย่างคุ้มค่า" 30-06-66</v>
      </c>
      <c r="C14" s="1102" t="s">
        <v>602</v>
      </c>
      <c r="D14" s="1103"/>
      <c r="E14" s="1104"/>
      <c r="F14" s="1918">
        <v>60</v>
      </c>
      <c r="G14" s="1915"/>
    </row>
    <row r="15" spans="1:7">
      <c r="A15" s="1913"/>
      <c r="B15" s="1916"/>
      <c r="C15" s="1105" t="s">
        <v>603</v>
      </c>
      <c r="D15" s="1106"/>
      <c r="E15" s="1107"/>
      <c r="F15" s="1919"/>
      <c r="G15" s="1916"/>
    </row>
    <row r="16" spans="1:7">
      <c r="A16" s="1913"/>
      <c r="B16" s="1916"/>
      <c r="C16" s="1921"/>
      <c r="D16" s="1922"/>
      <c r="E16" s="1923"/>
      <c r="F16" s="1919"/>
      <c r="G16" s="1916"/>
    </row>
    <row r="17" spans="1:7">
      <c r="A17" s="1913"/>
      <c r="B17" s="1916"/>
      <c r="C17" s="1924"/>
      <c r="D17" s="1925"/>
      <c r="E17" s="1926"/>
      <c r="F17" s="1919"/>
      <c r="G17" s="1916"/>
    </row>
    <row r="18" spans="1:7">
      <c r="A18" s="1913"/>
      <c r="B18" s="1916"/>
      <c r="C18" s="1105" t="s">
        <v>604</v>
      </c>
      <c r="D18" s="1108"/>
      <c r="E18" s="1109"/>
      <c r="F18" s="1919"/>
      <c r="G18" s="1916"/>
    </row>
    <row r="19" spans="1:7">
      <c r="A19" s="1913"/>
      <c r="B19" s="1916"/>
      <c r="C19" s="1921"/>
      <c r="D19" s="1922"/>
      <c r="E19" s="1923"/>
      <c r="F19" s="1919"/>
      <c r="G19" s="1916"/>
    </row>
    <row r="20" spans="1:7">
      <c r="A20" s="1913"/>
      <c r="B20" s="1916"/>
      <c r="C20" s="1924"/>
      <c r="D20" s="1925"/>
      <c r="E20" s="1926"/>
      <c r="F20" s="1919"/>
      <c r="G20" s="1916"/>
    </row>
    <row r="21" spans="1:7">
      <c r="A21" s="1914"/>
      <c r="B21" s="1917"/>
      <c r="C21" s="1110"/>
      <c r="D21" s="1111"/>
      <c r="E21" s="1112"/>
      <c r="F21" s="1920"/>
      <c r="G21" s="1917"/>
    </row>
    <row r="22" spans="1:7">
      <c r="A22" s="1912">
        <v>3</v>
      </c>
      <c r="B22" s="1915" t="str">
        <f>'5.2แผนการฝึกอบรม'!B8</f>
        <v>การฝึกอบรมสร้างความรู้ เสริมทักษะ โซลาร์รูฟ วันที่ 23-24 พฤศจิกายน 2566</v>
      </c>
      <c r="C22" s="1102" t="s">
        <v>602</v>
      </c>
      <c r="D22" s="1103"/>
      <c r="E22" s="1104"/>
      <c r="F22" s="1918">
        <v>150</v>
      </c>
      <c r="G22" s="1915"/>
    </row>
    <row r="23" spans="1:7">
      <c r="A23" s="1913"/>
      <c r="B23" s="1916"/>
      <c r="C23" s="1105" t="s">
        <v>603</v>
      </c>
      <c r="D23" s="1106"/>
      <c r="E23" s="1107"/>
      <c r="F23" s="1919"/>
      <c r="G23" s="1916"/>
    </row>
    <row r="24" spans="1:7">
      <c r="A24" s="1913"/>
      <c r="B24" s="1916"/>
      <c r="C24" s="1921"/>
      <c r="D24" s="1922"/>
      <c r="E24" s="1923"/>
      <c r="F24" s="1919"/>
      <c r="G24" s="1916"/>
    </row>
    <row r="25" spans="1:7">
      <c r="A25" s="1913"/>
      <c r="B25" s="1916"/>
      <c r="C25" s="1924"/>
      <c r="D25" s="1925"/>
      <c r="E25" s="1926"/>
      <c r="F25" s="1919"/>
      <c r="G25" s="1916"/>
    </row>
    <row r="26" spans="1:7">
      <c r="A26" s="1913"/>
      <c r="B26" s="1916"/>
      <c r="C26" s="1105" t="s">
        <v>604</v>
      </c>
      <c r="D26" s="1108"/>
      <c r="E26" s="1109"/>
      <c r="F26" s="1919"/>
      <c r="G26" s="1916"/>
    </row>
    <row r="27" spans="1:7">
      <c r="A27" s="1913"/>
      <c r="B27" s="1916"/>
      <c r="C27" s="1921"/>
      <c r="D27" s="1922"/>
      <c r="E27" s="1923"/>
      <c r="F27" s="1919"/>
      <c r="G27" s="1916"/>
    </row>
    <row r="28" spans="1:7">
      <c r="A28" s="1913"/>
      <c r="B28" s="1916"/>
      <c r="C28" s="1924"/>
      <c r="D28" s="1925"/>
      <c r="E28" s="1926"/>
      <c r="F28" s="1919"/>
      <c r="G28" s="1916"/>
    </row>
    <row r="29" spans="1:7">
      <c r="A29" s="1914"/>
      <c r="B29" s="1917"/>
      <c r="C29" s="1110"/>
      <c r="D29" s="1111"/>
      <c r="E29" s="1112"/>
      <c r="F29" s="1920"/>
      <c r="G29" s="1917"/>
    </row>
    <row r="30" spans="1:7">
      <c r="A30" s="1113"/>
      <c r="B30" s="1114"/>
      <c r="C30" s="1106"/>
      <c r="D30" s="1106"/>
      <c r="E30" s="1106"/>
      <c r="F30" s="1115"/>
      <c r="G30" s="1114"/>
    </row>
    <row r="31" spans="1:7">
      <c r="A31" s="1113"/>
      <c r="B31" s="1114"/>
      <c r="C31" s="1106"/>
      <c r="D31" s="1106"/>
      <c r="E31" s="1106"/>
      <c r="F31" s="1115"/>
      <c r="G31" s="1114"/>
    </row>
    <row r="32" spans="1:7">
      <c r="A32" s="1113"/>
      <c r="B32" s="1114"/>
      <c r="C32" s="1106"/>
      <c r="D32" s="1106"/>
      <c r="E32" s="1106"/>
      <c r="F32" s="1115"/>
      <c r="G32" s="1114"/>
    </row>
    <row r="33" spans="1:7">
      <c r="A33" s="1113"/>
      <c r="B33" s="1114"/>
      <c r="C33" s="1106"/>
      <c r="D33" s="1106"/>
      <c r="E33" s="1106"/>
      <c r="F33" s="1115"/>
      <c r="G33" s="1114"/>
    </row>
    <row r="34" spans="1:7">
      <c r="A34" s="1113"/>
      <c r="B34" s="1114"/>
      <c r="C34" s="1106"/>
      <c r="D34" s="1106"/>
      <c r="E34" s="1106"/>
      <c r="F34" s="1115"/>
      <c r="G34" s="1114"/>
    </row>
    <row r="35" spans="1:7">
      <c r="B35" s="1097" t="s">
        <v>1078</v>
      </c>
    </row>
    <row r="36" spans="1:7">
      <c r="B36" s="1102"/>
      <c r="C36" s="1103"/>
      <c r="D36" s="1103"/>
      <c r="E36" s="1103"/>
      <c r="F36" s="1103"/>
      <c r="G36" s="1104"/>
    </row>
    <row r="37" spans="1:7">
      <c r="B37" s="1105"/>
      <c r="C37" s="1106"/>
      <c r="D37" s="1106"/>
      <c r="E37" s="1106"/>
      <c r="F37" s="1098"/>
      <c r="G37" s="1116"/>
    </row>
    <row r="38" spans="1:7">
      <c r="B38" s="1105"/>
      <c r="C38" s="1106"/>
      <c r="D38" s="1106"/>
      <c r="E38" s="1106"/>
      <c r="F38" s="1098"/>
      <c r="G38" s="1116"/>
    </row>
    <row r="39" spans="1:7">
      <c r="B39" s="1105"/>
      <c r="C39" s="1106"/>
      <c r="D39" s="1106"/>
      <c r="E39" s="1106"/>
      <c r="F39" s="1098"/>
      <c r="G39" s="1116"/>
    </row>
    <row r="40" spans="1:7">
      <c r="B40" s="1105"/>
      <c r="C40" s="1106"/>
      <c r="D40" s="1106"/>
      <c r="E40" s="1106"/>
      <c r="F40" s="1098"/>
      <c r="G40" s="1116"/>
    </row>
    <row r="41" spans="1:7">
      <c r="B41" s="1105"/>
      <c r="C41" s="1106"/>
      <c r="D41" s="1106"/>
      <c r="E41" s="1106"/>
      <c r="F41" s="1098"/>
      <c r="G41" s="1116"/>
    </row>
    <row r="42" spans="1:7">
      <c r="B42" s="1105"/>
      <c r="C42" s="1106"/>
      <c r="D42" s="1106"/>
      <c r="E42" s="1106"/>
      <c r="F42" s="1098"/>
      <c r="G42" s="1116"/>
    </row>
    <row r="43" spans="1:7">
      <c r="B43" s="1105"/>
      <c r="C43" s="1106"/>
      <c r="D43" s="1106"/>
      <c r="E43" s="1106"/>
      <c r="F43" s="1098"/>
      <c r="G43" s="1116"/>
    </row>
    <row r="44" spans="1:7">
      <c r="B44" s="1105"/>
      <c r="C44" s="1106"/>
      <c r="D44" s="1106"/>
      <c r="E44" s="1106"/>
      <c r="F44" s="1098"/>
      <c r="G44" s="1116"/>
    </row>
    <row r="45" spans="1:7">
      <c r="B45" s="1105"/>
      <c r="C45" s="1106"/>
      <c r="D45" s="1106"/>
      <c r="E45" s="1106"/>
      <c r="F45" s="1098"/>
      <c r="G45" s="1116"/>
    </row>
    <row r="46" spans="1:7">
      <c r="B46" s="1105"/>
      <c r="C46" s="1106"/>
      <c r="D46" s="1106"/>
      <c r="E46" s="1106"/>
      <c r="F46" s="1098"/>
      <c r="G46" s="1116"/>
    </row>
    <row r="47" spans="1:7">
      <c r="B47" s="1110"/>
      <c r="C47" s="1111"/>
      <c r="D47" s="1111"/>
      <c r="E47" s="1111"/>
      <c r="F47" s="1117"/>
      <c r="G47" s="1112"/>
    </row>
    <row r="48" spans="1:7">
      <c r="B48" s="1928" t="s">
        <v>1334</v>
      </c>
      <c r="C48" s="1928"/>
      <c r="D48" s="1928"/>
      <c r="E48" s="1928"/>
      <c r="F48" s="1928"/>
      <c r="G48" s="1928"/>
    </row>
    <row r="49" spans="2:7">
      <c r="B49" s="1118"/>
      <c r="C49" s="1118"/>
      <c r="D49" s="1118"/>
      <c r="E49" s="1118"/>
      <c r="F49" s="1118"/>
      <c r="G49" s="1118"/>
    </row>
    <row r="50" spans="2:7">
      <c r="B50" s="1118"/>
      <c r="C50" s="1118"/>
      <c r="D50" s="1118"/>
      <c r="E50" s="1118"/>
      <c r="F50" s="1118"/>
      <c r="G50" s="1118"/>
    </row>
    <row r="51" spans="2:7">
      <c r="B51" s="1118"/>
      <c r="C51" s="1118"/>
      <c r="D51" s="1118"/>
      <c r="E51" s="1118"/>
      <c r="F51" s="1118"/>
      <c r="G51" s="1118"/>
    </row>
    <row r="52" spans="2:7">
      <c r="B52" s="1102"/>
      <c r="C52" s="1103"/>
      <c r="D52" s="1103"/>
      <c r="E52" s="1103"/>
      <c r="F52" s="1103"/>
      <c r="G52" s="1104"/>
    </row>
    <row r="53" spans="2:7">
      <c r="B53" s="1105"/>
      <c r="C53" s="1106"/>
      <c r="D53" s="1106"/>
      <c r="E53" s="1106"/>
      <c r="F53" s="1098"/>
      <c r="G53" s="1116"/>
    </row>
    <row r="54" spans="2:7">
      <c r="B54" s="1105"/>
      <c r="C54" s="1106"/>
      <c r="D54" s="1106"/>
      <c r="E54" s="1106"/>
      <c r="F54" s="1098"/>
      <c r="G54" s="1116"/>
    </row>
    <row r="55" spans="2:7">
      <c r="B55" s="1105"/>
      <c r="C55" s="1106"/>
      <c r="D55" s="1106"/>
      <c r="E55" s="1106"/>
      <c r="F55" s="1098"/>
      <c r="G55" s="1116"/>
    </row>
    <row r="56" spans="2:7">
      <c r="B56" s="1105"/>
      <c r="C56" s="1106"/>
      <c r="D56" s="1106"/>
      <c r="E56" s="1106"/>
      <c r="F56" s="1098"/>
      <c r="G56" s="1116"/>
    </row>
    <row r="57" spans="2:7">
      <c r="B57" s="1105"/>
      <c r="C57" s="1106"/>
      <c r="D57" s="1106"/>
      <c r="E57" s="1106"/>
      <c r="F57" s="1098"/>
      <c r="G57" s="1116"/>
    </row>
    <row r="58" spans="2:7">
      <c r="B58" s="1105"/>
      <c r="C58" s="1106"/>
      <c r="D58" s="1106"/>
      <c r="E58" s="1106"/>
      <c r="F58" s="1098"/>
      <c r="G58" s="1116"/>
    </row>
    <row r="59" spans="2:7">
      <c r="B59" s="1105"/>
      <c r="C59" s="1106"/>
      <c r="D59" s="1106"/>
      <c r="E59" s="1106"/>
      <c r="F59" s="1098"/>
      <c r="G59" s="1116"/>
    </row>
    <row r="60" spans="2:7">
      <c r="B60" s="1105"/>
      <c r="C60" s="1106"/>
      <c r="D60" s="1106"/>
      <c r="E60" s="1106"/>
      <c r="F60" s="1098"/>
      <c r="G60" s="1116"/>
    </row>
    <row r="61" spans="2:7">
      <c r="B61" s="1105"/>
      <c r="C61" s="1106"/>
      <c r="D61" s="1106"/>
      <c r="E61" s="1106"/>
      <c r="F61" s="1098"/>
      <c r="G61" s="1116"/>
    </row>
    <row r="62" spans="2:7">
      <c r="B62" s="1105"/>
      <c r="C62" s="1106"/>
      <c r="D62" s="1106"/>
      <c r="E62" s="1106"/>
      <c r="F62" s="1098"/>
      <c r="G62" s="1116"/>
    </row>
    <row r="63" spans="2:7">
      <c r="B63" s="1110"/>
      <c r="C63" s="1111"/>
      <c r="D63" s="1111"/>
      <c r="E63" s="1111"/>
      <c r="F63" s="1117"/>
      <c r="G63" s="1112"/>
    </row>
    <row r="64" spans="2:7">
      <c r="B64" s="1928" t="s">
        <v>1335</v>
      </c>
      <c r="C64" s="1928"/>
      <c r="D64" s="1928"/>
      <c r="E64" s="1928"/>
      <c r="F64" s="1928"/>
      <c r="G64" s="1928"/>
    </row>
    <row r="65" spans="2:7">
      <c r="B65" s="1119"/>
      <c r="C65" s="1119"/>
      <c r="D65" s="1119"/>
      <c r="E65" s="1119"/>
      <c r="F65" s="1119"/>
      <c r="G65" s="1119"/>
    </row>
    <row r="66" spans="2:7">
      <c r="B66" s="1102"/>
      <c r="C66" s="1103"/>
      <c r="D66" s="1103"/>
      <c r="E66" s="1103"/>
      <c r="F66" s="1103"/>
      <c r="G66" s="1104"/>
    </row>
    <row r="67" spans="2:7">
      <c r="B67" s="1105"/>
      <c r="C67" s="1106"/>
      <c r="D67" s="1106"/>
      <c r="E67" s="1106"/>
      <c r="F67" s="1098"/>
      <c r="G67" s="1116"/>
    </row>
    <row r="68" spans="2:7">
      <c r="B68" s="1105"/>
      <c r="C68" s="1106"/>
      <c r="D68" s="1106"/>
      <c r="E68" s="1106"/>
      <c r="F68" s="1098"/>
      <c r="G68" s="1116"/>
    </row>
    <row r="69" spans="2:7">
      <c r="B69" s="1105"/>
      <c r="C69" s="1106"/>
      <c r="D69" s="1106"/>
      <c r="E69" s="1106"/>
      <c r="F69" s="1098"/>
      <c r="G69" s="1116"/>
    </row>
    <row r="70" spans="2:7">
      <c r="B70" s="1105"/>
      <c r="C70" s="1106"/>
      <c r="D70" s="1106"/>
      <c r="E70" s="1106"/>
      <c r="F70" s="1098"/>
      <c r="G70" s="1116"/>
    </row>
    <row r="71" spans="2:7">
      <c r="B71" s="1105"/>
      <c r="C71" s="1106"/>
      <c r="D71" s="1106"/>
      <c r="E71" s="1106"/>
      <c r="F71" s="1098"/>
      <c r="G71" s="1116"/>
    </row>
    <row r="72" spans="2:7">
      <c r="B72" s="1105"/>
      <c r="C72" s="1106"/>
      <c r="D72" s="1106"/>
      <c r="E72" s="1106"/>
      <c r="F72" s="1098"/>
      <c r="G72" s="1116"/>
    </row>
    <row r="73" spans="2:7">
      <c r="B73" s="1105"/>
      <c r="C73" s="1106"/>
      <c r="D73" s="1106"/>
      <c r="E73" s="1106"/>
      <c r="F73" s="1098"/>
      <c r="G73" s="1116"/>
    </row>
    <row r="74" spans="2:7">
      <c r="B74" s="1105"/>
      <c r="C74" s="1106"/>
      <c r="D74" s="1106"/>
      <c r="E74" s="1106"/>
      <c r="F74" s="1098"/>
      <c r="G74" s="1116"/>
    </row>
    <row r="75" spans="2:7">
      <c r="B75" s="1105"/>
      <c r="C75" s="1106"/>
      <c r="D75" s="1106"/>
      <c r="E75" s="1106"/>
      <c r="F75" s="1098"/>
      <c r="G75" s="1116"/>
    </row>
    <row r="76" spans="2:7">
      <c r="B76" s="1105"/>
      <c r="C76" s="1106"/>
      <c r="D76" s="1106"/>
      <c r="E76" s="1106"/>
      <c r="F76" s="1098"/>
      <c r="G76" s="1116"/>
    </row>
    <row r="77" spans="2:7">
      <c r="B77" s="1110"/>
      <c r="C77" s="1111"/>
      <c r="D77" s="1111"/>
      <c r="E77" s="1111"/>
      <c r="F77" s="1117"/>
      <c r="G77" s="1112"/>
    </row>
    <row r="78" spans="2:7">
      <c r="B78" s="1910" t="s">
        <v>1336</v>
      </c>
      <c r="C78" s="1910"/>
      <c r="D78" s="1910"/>
      <c r="E78" s="1910"/>
      <c r="F78" s="1910"/>
      <c r="G78" s="1910"/>
    </row>
    <row r="79" spans="2:7">
      <c r="B79" s="1119"/>
      <c r="C79" s="1119"/>
      <c r="D79" s="1119"/>
      <c r="E79" s="1119"/>
      <c r="F79" s="1119"/>
      <c r="G79" s="1119"/>
    </row>
    <row r="80" spans="2:7">
      <c r="B80" s="1119"/>
      <c r="C80" s="1119"/>
      <c r="D80" s="1119"/>
      <c r="E80" s="1119"/>
      <c r="F80" s="1119"/>
      <c r="G80" s="1119"/>
    </row>
    <row r="81" spans="2:7">
      <c r="B81" s="1120"/>
      <c r="C81" s="1120"/>
      <c r="D81" s="1120"/>
      <c r="E81" s="1120"/>
      <c r="F81" s="1120"/>
      <c r="G81" s="1120"/>
    </row>
    <row r="82" spans="2:7" hidden="1">
      <c r="B82" s="1102"/>
      <c r="C82" s="1103"/>
      <c r="D82" s="1103"/>
      <c r="E82" s="1103"/>
      <c r="F82" s="1103"/>
      <c r="G82" s="1104"/>
    </row>
    <row r="83" spans="2:7" hidden="1">
      <c r="B83" s="1105"/>
      <c r="C83" s="1106"/>
      <c r="D83" s="1106"/>
      <c r="E83" s="1106"/>
      <c r="F83" s="1098"/>
      <c r="G83" s="1116"/>
    </row>
    <row r="84" spans="2:7" hidden="1">
      <c r="B84" s="1105"/>
      <c r="C84" s="1106"/>
      <c r="D84" s="1106"/>
      <c r="E84" s="1106"/>
      <c r="F84" s="1098"/>
      <c r="G84" s="1116"/>
    </row>
    <row r="85" spans="2:7" hidden="1">
      <c r="B85" s="1105"/>
      <c r="C85" s="1106"/>
      <c r="D85" s="1106"/>
      <c r="E85" s="1106"/>
      <c r="F85" s="1098"/>
      <c r="G85" s="1116"/>
    </row>
    <row r="86" spans="2:7" hidden="1">
      <c r="B86" s="1105"/>
      <c r="C86" s="1106"/>
      <c r="D86" s="1106"/>
      <c r="E86" s="1106"/>
      <c r="F86" s="1098"/>
      <c r="G86" s="1116"/>
    </row>
    <row r="87" spans="2:7" hidden="1">
      <c r="B87" s="1105"/>
      <c r="C87" s="1106"/>
      <c r="D87" s="1106"/>
      <c r="E87" s="1106"/>
      <c r="F87" s="1098"/>
      <c r="G87" s="1116"/>
    </row>
    <row r="88" spans="2:7" hidden="1">
      <c r="B88" s="1105"/>
      <c r="C88" s="1106"/>
      <c r="D88" s="1106"/>
      <c r="E88" s="1106"/>
      <c r="F88" s="1098"/>
      <c r="G88" s="1116"/>
    </row>
    <row r="89" spans="2:7" hidden="1">
      <c r="B89" s="1105"/>
      <c r="C89" s="1106"/>
      <c r="D89" s="1106"/>
      <c r="E89" s="1106"/>
      <c r="F89" s="1098"/>
      <c r="G89" s="1116"/>
    </row>
    <row r="90" spans="2:7" hidden="1">
      <c r="B90" s="1105"/>
      <c r="C90" s="1106"/>
      <c r="D90" s="1106"/>
      <c r="E90" s="1106"/>
      <c r="F90" s="1098"/>
      <c r="G90" s="1116"/>
    </row>
    <row r="91" spans="2:7" hidden="1">
      <c r="B91" s="1105"/>
      <c r="C91" s="1106"/>
      <c r="D91" s="1106"/>
      <c r="E91" s="1106"/>
      <c r="F91" s="1098"/>
      <c r="G91" s="1116"/>
    </row>
    <row r="92" spans="2:7" hidden="1">
      <c r="B92" s="1105"/>
      <c r="C92" s="1106"/>
      <c r="D92" s="1106"/>
      <c r="E92" s="1106"/>
      <c r="F92" s="1098"/>
      <c r="G92" s="1116"/>
    </row>
    <row r="93" spans="2:7" hidden="1">
      <c r="B93" s="1110"/>
      <c r="C93" s="1111"/>
      <c r="D93" s="1111"/>
      <c r="E93" s="1111"/>
      <c r="F93" s="1117"/>
      <c r="G93" s="1112"/>
    </row>
    <row r="94" spans="2:7" ht="52.2" hidden="1" customHeight="1">
      <c r="B94" s="1927" t="s">
        <v>1225</v>
      </c>
      <c r="C94" s="1927"/>
      <c r="D94" s="1927"/>
      <c r="E94" s="1927"/>
      <c r="F94" s="1927"/>
      <c r="G94" s="1927"/>
    </row>
  </sheetData>
  <mergeCells count="30">
    <mergeCell ref="B94:G94"/>
    <mergeCell ref="B78:G78"/>
    <mergeCell ref="B64:G64"/>
    <mergeCell ref="B48:G48"/>
    <mergeCell ref="A22:A29"/>
    <mergeCell ref="B22:B29"/>
    <mergeCell ref="F22:F29"/>
    <mergeCell ref="G22:G29"/>
    <mergeCell ref="C24:E24"/>
    <mergeCell ref="C25:E25"/>
    <mergeCell ref="C27:E27"/>
    <mergeCell ref="C28:E28"/>
    <mergeCell ref="A14:A21"/>
    <mergeCell ref="B14:B21"/>
    <mergeCell ref="F14:F21"/>
    <mergeCell ref="G14:G21"/>
    <mergeCell ref="C16:E16"/>
    <mergeCell ref="C17:E17"/>
    <mergeCell ref="C19:E19"/>
    <mergeCell ref="C20:E20"/>
    <mergeCell ref="A3:G3"/>
    <mergeCell ref="C5:E5"/>
    <mergeCell ref="A6:A13"/>
    <mergeCell ref="B6:B13"/>
    <mergeCell ref="F6:F13"/>
    <mergeCell ref="G6:G13"/>
    <mergeCell ref="C8:E8"/>
    <mergeCell ref="C9:E9"/>
    <mergeCell ref="C11:E11"/>
    <mergeCell ref="C12:E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89" firstPageNumber="74" orientation="portrait" useFirstPageNumber="1" r:id="rId1"/>
  <headerFooter>
    <oddFooter>หน้าที่ &amp;P</oddFooter>
  </headerFooter>
  <rowBreaks count="1" manualBreakCount="1">
    <brk id="64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16001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0" r:id="rId5" name="Check Box 30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1" r:id="rId6" name="Check Box 31">
              <controlPr defaultSize="0" autoFill="0" autoLine="0" autoPict="0">
                <anchor moveWithCells="1">
                  <from>
                    <xdr:col>2</xdr:col>
                    <xdr:colOff>45720</xdr:colOff>
                    <xdr:row>6</xdr:row>
                    <xdr:rowOff>0</xdr:rowOff>
                  </from>
                  <to>
                    <xdr:col>2</xdr:col>
                    <xdr:colOff>350520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2" r:id="rId7" name="Check Box 32">
              <controlPr defaultSize="0" autoFill="0" autoLine="0" autoPict="0">
                <anchor moveWithCells="1">
                  <from>
                    <xdr:col>2</xdr:col>
                    <xdr:colOff>45720</xdr:colOff>
                    <xdr:row>9</xdr:row>
                    <xdr:rowOff>0</xdr:rowOff>
                  </from>
                  <to>
                    <xdr:col>2</xdr:col>
                    <xdr:colOff>350520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3" r:id="rId8" name="Check Box 33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4" r:id="rId9" name="Check Box 34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5" r:id="rId10" name="Check Box 35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6" r:id="rId11" name="Check Box 36">
              <controlPr defaultSize="0" autoFill="0" autoLine="0" autoPict="0">
                <anchor moveWithCells="1">
                  <from>
                    <xdr:col>2</xdr:col>
                    <xdr:colOff>45720</xdr:colOff>
                    <xdr:row>17</xdr:row>
                    <xdr:rowOff>0</xdr:rowOff>
                  </from>
                  <to>
                    <xdr:col>2</xdr:col>
                    <xdr:colOff>350520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5" r:id="rId12" name="Check Box 45">
              <controlPr defaultSize="0" autoFill="0" autoLine="0" autoPict="0">
                <anchor moveWithCells="1">
                  <from>
                    <xdr:col>2</xdr:col>
                    <xdr:colOff>45720</xdr:colOff>
                    <xdr:row>21</xdr:row>
                    <xdr:rowOff>0</xdr:rowOff>
                  </from>
                  <to>
                    <xdr:col>2</xdr:col>
                    <xdr:colOff>350520</xdr:colOff>
                    <xdr:row>21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6" r:id="rId13" name="Check Box 46">
              <controlPr defaultSize="0" autoFill="0" autoLine="0" autoPict="0">
                <anchor moveWithCells="1">
                  <from>
                    <xdr:col>2</xdr:col>
                    <xdr:colOff>45720</xdr:colOff>
                    <xdr:row>21</xdr:row>
                    <xdr:rowOff>0</xdr:rowOff>
                  </from>
                  <to>
                    <xdr:col>2</xdr:col>
                    <xdr:colOff>350520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7" r:id="rId14" name="Check Box 47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48" r:id="rId15" name="Check Box 48">
              <controlPr defaultSize="0" autoFill="0" autoLine="0" autoPict="0">
                <anchor moveWithCells="1">
                  <from>
                    <xdr:col>2</xdr:col>
                    <xdr:colOff>45720</xdr:colOff>
                    <xdr:row>25</xdr:row>
                    <xdr:rowOff>0</xdr:rowOff>
                  </from>
                  <to>
                    <xdr:col>2</xdr:col>
                    <xdr:colOff>350520</xdr:colOff>
                    <xdr:row>26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G28"/>
  <sheetViews>
    <sheetView showGridLines="0" view="pageBreakPreview" topLeftCell="A13" zoomScaleNormal="100" zoomScaleSheetLayoutView="100" workbookViewId="0">
      <selection activeCell="M12" sqref="M12"/>
    </sheetView>
  </sheetViews>
  <sheetFormatPr defaultColWidth="9" defaultRowHeight="23.4"/>
  <cols>
    <col min="1" max="1" width="6.19921875" style="1121" customWidth="1"/>
    <col min="2" max="2" width="20.69921875" style="1121" customWidth="1"/>
    <col min="3" max="3" width="13.09765625" style="1121" customWidth="1"/>
    <col min="4" max="4" width="7.8984375" style="1121" customWidth="1"/>
    <col min="5" max="5" width="12.19921875" style="1121" customWidth="1"/>
    <col min="6" max="6" width="7.5" style="846" bestFit="1" customWidth="1"/>
    <col min="7" max="7" width="9.59765625" style="1121" customWidth="1"/>
    <col min="8" max="8" width="6.09765625" style="1121" customWidth="1"/>
    <col min="9" max="16384" width="9" style="1121"/>
  </cols>
  <sheetData>
    <row r="1" spans="1:7" ht="11.25" customHeight="1"/>
    <row r="2" spans="1:7">
      <c r="A2" s="1930" t="s">
        <v>1269</v>
      </c>
      <c r="B2" s="1929"/>
      <c r="C2" s="1929"/>
      <c r="D2" s="1929"/>
      <c r="E2" s="1929"/>
      <c r="F2" s="1929"/>
      <c r="G2" s="1929"/>
    </row>
    <row r="3" spans="1:7" ht="10.5" customHeight="1"/>
    <row r="4" spans="1:7" ht="70.2">
      <c r="A4" s="1122" t="s">
        <v>695</v>
      </c>
      <c r="B4" s="1123" t="s">
        <v>1080</v>
      </c>
      <c r="C4" s="1931" t="s">
        <v>601</v>
      </c>
      <c r="D4" s="1931"/>
      <c r="E4" s="1931"/>
      <c r="F4" s="1123" t="s">
        <v>1081</v>
      </c>
      <c r="G4" s="1124" t="s">
        <v>375</v>
      </c>
    </row>
    <row r="5" spans="1:7" ht="21" customHeight="1">
      <c r="A5" s="1932">
        <v>1</v>
      </c>
      <c r="B5" s="1935" t="s">
        <v>1188</v>
      </c>
      <c r="C5" s="1125" t="s">
        <v>602</v>
      </c>
      <c r="D5" s="1126"/>
      <c r="E5" s="1127"/>
      <c r="F5" s="1938">
        <v>1000</v>
      </c>
      <c r="G5" s="1935"/>
    </row>
    <row r="6" spans="1:7">
      <c r="A6" s="1933"/>
      <c r="B6" s="1936"/>
      <c r="C6" s="1128" t="s">
        <v>603</v>
      </c>
      <c r="D6" s="1129"/>
      <c r="E6" s="1130"/>
      <c r="F6" s="1939"/>
      <c r="G6" s="1936"/>
    </row>
    <row r="7" spans="1:7">
      <c r="A7" s="1933"/>
      <c r="B7" s="1936"/>
      <c r="C7" s="1941"/>
      <c r="D7" s="1942"/>
      <c r="E7" s="1943"/>
      <c r="F7" s="1939"/>
      <c r="G7" s="1936"/>
    </row>
    <row r="8" spans="1:7">
      <c r="A8" s="1933"/>
      <c r="B8" s="1936"/>
      <c r="C8" s="1944"/>
      <c r="D8" s="1945"/>
      <c r="E8" s="1946"/>
      <c r="F8" s="1939"/>
      <c r="G8" s="1936"/>
    </row>
    <row r="9" spans="1:7">
      <c r="A9" s="1933"/>
      <c r="B9" s="1936"/>
      <c r="C9" s="1128" t="s">
        <v>604</v>
      </c>
      <c r="D9" s="1131"/>
      <c r="E9" s="1132"/>
      <c r="F9" s="1939"/>
      <c r="G9" s="1936"/>
    </row>
    <row r="10" spans="1:7">
      <c r="A10" s="1933"/>
      <c r="B10" s="1936"/>
      <c r="C10" s="1941"/>
      <c r="D10" s="1942"/>
      <c r="E10" s="1943"/>
      <c r="F10" s="1939"/>
      <c r="G10" s="1936"/>
    </row>
    <row r="11" spans="1:7">
      <c r="A11" s="1933"/>
      <c r="B11" s="1936"/>
      <c r="C11" s="1944"/>
      <c r="D11" s="1945"/>
      <c r="E11" s="1946"/>
      <c r="F11" s="1939"/>
      <c r="G11" s="1936"/>
    </row>
    <row r="12" spans="1:7" ht="10.5" customHeight="1">
      <c r="A12" s="1934"/>
      <c r="B12" s="1937"/>
      <c r="C12" s="1133"/>
      <c r="D12" s="1134"/>
      <c r="E12" s="1135"/>
      <c r="F12" s="1940"/>
      <c r="G12" s="1937"/>
    </row>
    <row r="14" spans="1:7">
      <c r="B14" s="1121" t="s">
        <v>1082</v>
      </c>
    </row>
    <row r="15" spans="1:7" ht="12" customHeight="1"/>
    <row r="16" spans="1:7">
      <c r="B16" s="1125"/>
      <c r="C16" s="1126"/>
      <c r="D16" s="1126"/>
      <c r="E16" s="1126"/>
      <c r="F16" s="1126"/>
      <c r="G16" s="1127"/>
    </row>
    <row r="17" spans="2:7">
      <c r="B17" s="1128"/>
      <c r="C17" s="1129"/>
      <c r="D17" s="1129"/>
      <c r="E17" s="1129"/>
      <c r="F17" s="849"/>
      <c r="G17" s="1136"/>
    </row>
    <row r="18" spans="2:7">
      <c r="B18" s="1128"/>
      <c r="C18" s="1129"/>
      <c r="D18" s="1129"/>
      <c r="E18" s="1129"/>
      <c r="F18" s="849"/>
      <c r="G18" s="1136"/>
    </row>
    <row r="19" spans="2:7">
      <c r="B19" s="1128"/>
      <c r="C19" s="1129"/>
      <c r="D19" s="1129"/>
      <c r="E19" s="1129"/>
      <c r="F19" s="849"/>
      <c r="G19" s="1136"/>
    </row>
    <row r="20" spans="2:7">
      <c r="B20" s="1128"/>
      <c r="C20" s="1129"/>
      <c r="D20" s="1129"/>
      <c r="E20" s="1129"/>
      <c r="F20" s="849"/>
      <c r="G20" s="1136"/>
    </row>
    <row r="21" spans="2:7">
      <c r="B21" s="1128"/>
      <c r="C21" s="1129"/>
      <c r="D21" s="1129"/>
      <c r="E21" s="1129"/>
      <c r="F21" s="849"/>
      <c r="G21" s="1136"/>
    </row>
    <row r="22" spans="2:7">
      <c r="B22" s="1128"/>
      <c r="C22" s="1129"/>
      <c r="D22" s="1129"/>
      <c r="E22" s="1129"/>
      <c r="F22" s="849"/>
      <c r="G22" s="1136"/>
    </row>
    <row r="23" spans="2:7">
      <c r="B23" s="1128"/>
      <c r="C23" s="1129"/>
      <c r="D23" s="1129"/>
      <c r="E23" s="1129"/>
      <c r="F23" s="849"/>
      <c r="G23" s="1136"/>
    </row>
    <row r="24" spans="2:7">
      <c r="B24" s="1128"/>
      <c r="C24" s="1129"/>
      <c r="D24" s="1129"/>
      <c r="E24" s="1129"/>
      <c r="F24" s="849"/>
      <c r="G24" s="1136"/>
    </row>
    <row r="25" spans="2:7">
      <c r="B25" s="1128"/>
      <c r="C25" s="1129"/>
      <c r="D25" s="1129"/>
      <c r="E25" s="1129"/>
      <c r="F25" s="849"/>
      <c r="G25" s="1136"/>
    </row>
    <row r="26" spans="2:7">
      <c r="B26" s="1128"/>
      <c r="C26" s="1129"/>
      <c r="D26" s="1129"/>
      <c r="E26" s="1129"/>
      <c r="F26" s="849"/>
      <c r="G26" s="1136"/>
    </row>
    <row r="27" spans="2:7">
      <c r="B27" s="1133"/>
      <c r="C27" s="1134"/>
      <c r="D27" s="1134"/>
      <c r="E27" s="1134"/>
      <c r="F27" s="1137"/>
      <c r="G27" s="1135"/>
    </row>
    <row r="28" spans="2:7">
      <c r="B28" s="1929" t="s">
        <v>1152</v>
      </c>
      <c r="C28" s="1929"/>
      <c r="D28" s="1929"/>
      <c r="E28" s="1929"/>
      <c r="F28" s="1929"/>
      <c r="G28" s="1929"/>
    </row>
  </sheetData>
  <mergeCells count="11">
    <mergeCell ref="B28:G28"/>
    <mergeCell ref="A2:G2"/>
    <mergeCell ref="C4:E4"/>
    <mergeCell ref="A5:A12"/>
    <mergeCell ref="B5:B12"/>
    <mergeCell ref="F5:F12"/>
    <mergeCell ref="G5:G12"/>
    <mergeCell ref="C7:E7"/>
    <mergeCell ref="C8:E8"/>
    <mergeCell ref="C10:E10"/>
    <mergeCell ref="C11:E11"/>
  </mergeCells>
  <pageMargins left="0.78740157480314965" right="0.59055118110236227" top="0.78740157480314965" bottom="0.59055118110236227" header="0.31496062992125984" footer="0.31496062992125984"/>
  <pageSetup paperSize="9" scale="99" firstPageNumber="77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094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4</xdr:row>
                    <xdr:rowOff>0</xdr:rowOff>
                  </from>
                  <to>
                    <xdr:col>2</xdr:col>
                    <xdr:colOff>350520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8</xdr:row>
                    <xdr:rowOff>0</xdr:rowOff>
                  </from>
                  <to>
                    <xdr:col>2</xdr:col>
                    <xdr:colOff>350520</xdr:colOff>
                    <xdr:row>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54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4" style="60" customWidth="1"/>
    <col min="2" max="2" width="9.69921875" style="60" customWidth="1"/>
    <col min="3" max="3" width="36.09765625" style="1139" customWidth="1"/>
    <col min="4" max="4" width="11.8984375" style="354" customWidth="1"/>
    <col min="5" max="5" width="5.19921875" style="355" hidden="1" customWidth="1"/>
    <col min="6" max="6" width="15.19921875" style="354" customWidth="1"/>
    <col min="7" max="7" width="13" style="354" customWidth="1"/>
    <col min="8" max="8" width="12.09765625" style="60" customWidth="1"/>
    <col min="9" max="9" width="12.59765625" style="60" customWidth="1"/>
    <col min="10" max="10" width="11.69921875" style="354" customWidth="1"/>
    <col min="11" max="11" width="12.19921875" style="354" customWidth="1"/>
    <col min="12" max="12" width="12.19921875" style="63" customWidth="1"/>
    <col min="13" max="16384" width="9" style="60"/>
  </cols>
  <sheetData>
    <row r="1" spans="1:12">
      <c r="A1" s="1138" t="s">
        <v>1382</v>
      </c>
      <c r="B1" s="353"/>
      <c r="K1" s="356"/>
    </row>
    <row r="2" spans="1:12">
      <c r="A2" s="353" t="s">
        <v>1383</v>
      </c>
    </row>
    <row r="3" spans="1:12">
      <c r="B3" s="60" t="s">
        <v>1083</v>
      </c>
    </row>
    <row r="4" spans="1:12">
      <c r="B4" s="357" t="s">
        <v>1384</v>
      </c>
      <c r="C4" s="1140"/>
      <c r="D4" s="358"/>
      <c r="E4" s="359"/>
      <c r="F4" s="358"/>
      <c r="G4" s="358"/>
      <c r="H4" s="357"/>
      <c r="I4" s="357"/>
      <c r="J4" s="358"/>
      <c r="K4" s="358"/>
    </row>
    <row r="5" spans="1:12" ht="10.5" customHeight="1"/>
    <row r="6" spans="1:12" ht="21" customHeight="1">
      <c r="B6" s="360"/>
      <c r="C6" s="1141"/>
      <c r="D6" s="361"/>
      <c r="E6" s="362"/>
      <c r="F6" s="363" t="s">
        <v>277</v>
      </c>
      <c r="G6" s="364"/>
      <c r="H6" s="365" t="s">
        <v>725</v>
      </c>
      <c r="I6" s="366"/>
      <c r="J6" s="366"/>
      <c r="K6" s="367"/>
      <c r="L6" s="368"/>
    </row>
    <row r="7" spans="1:12" ht="21" customHeight="1">
      <c r="B7" s="369" t="s">
        <v>289</v>
      </c>
      <c r="C7" s="1142" t="s">
        <v>724</v>
      </c>
      <c r="D7" s="370" t="s">
        <v>437</v>
      </c>
      <c r="E7" s="371" t="s">
        <v>328</v>
      </c>
      <c r="F7" s="372"/>
      <c r="G7" s="373"/>
      <c r="H7" s="365" t="s">
        <v>726</v>
      </c>
      <c r="I7" s="366"/>
      <c r="J7" s="374"/>
      <c r="K7" s="375" t="s">
        <v>439</v>
      </c>
      <c r="L7" s="376" t="s">
        <v>441</v>
      </c>
    </row>
    <row r="8" spans="1:12" ht="45.6" customHeight="1">
      <c r="B8" s="377"/>
      <c r="C8" s="1143"/>
      <c r="D8" s="378" t="s">
        <v>438</v>
      </c>
      <c r="E8" s="379" t="s">
        <v>542</v>
      </c>
      <c r="F8" s="380" t="s">
        <v>278</v>
      </c>
      <c r="G8" s="380" t="s">
        <v>279</v>
      </c>
      <c r="H8" s="381" t="s">
        <v>727</v>
      </c>
      <c r="I8" s="382" t="s">
        <v>728</v>
      </c>
      <c r="J8" s="381" t="s">
        <v>333</v>
      </c>
      <c r="K8" s="383" t="s">
        <v>440</v>
      </c>
      <c r="L8" s="384" t="s">
        <v>333</v>
      </c>
    </row>
    <row r="9" spans="1:12">
      <c r="B9" s="385" t="str">
        <f>'4.1.1 รายละเอียดการใช้อาคาร_65'!B9</f>
        <v>ส่วนกลาง</v>
      </c>
      <c r="C9" s="386"/>
      <c r="D9" s="387"/>
      <c r="E9" s="388"/>
      <c r="F9" s="389"/>
      <c r="G9" s="389"/>
      <c r="H9" s="390"/>
      <c r="I9" s="390"/>
      <c r="J9" s="391"/>
      <c r="K9" s="392"/>
      <c r="L9" s="393"/>
    </row>
    <row r="10" spans="1:12" s="394" customFormat="1">
      <c r="B10" s="395">
        <f>'4.1.1 รายละเอียดการใช้อาคาร_65'!B10</f>
        <v>1</v>
      </c>
      <c r="C10" s="1144" t="str">
        <f>'4.1.1 รายละเอียดการใช้อาคาร_65'!C10</f>
        <v>อาคารเทพศาสตร์สถิตย์</v>
      </c>
      <c r="D10" s="395">
        <f>'4.1.1 รายละเอียดการใช้อาคาร_65'!D10</f>
        <v>2526</v>
      </c>
      <c r="E10" s="395">
        <f>'4.1.1 รายละเอียดการใช้อาคาร_65'!E10</f>
        <v>2</v>
      </c>
      <c r="F10" s="395">
        <f>'4.1.1 รายละเอียดการใช้อาคาร_65'!F10</f>
        <v>8</v>
      </c>
      <c r="G10" s="395">
        <f>'4.1.1 รายละเอียดการใช้อาคาร_65'!G10</f>
        <v>250</v>
      </c>
      <c r="H10" s="395">
        <f>'4.1.1 รายละเอียดการใช้อาคาร_65'!H10</f>
        <v>788</v>
      </c>
      <c r="I10" s="395">
        <f>'4.1.1 รายละเอียดการใช้อาคาร_65'!I10</f>
        <v>2015.5</v>
      </c>
      <c r="J10" s="395">
        <f>'4.1.1 รายละเอียดการใช้อาคาร_65'!J10</f>
        <v>2803.5</v>
      </c>
      <c r="K10" s="1145">
        <f>'4.1.1 รายละเอียดการใช้อาคาร_65'!K10</f>
        <v>0</v>
      </c>
      <c r="L10" s="395">
        <f>'4.1.1 รายละเอียดการใช้อาคาร_65'!L10</f>
        <v>2803.5</v>
      </c>
    </row>
    <row r="11" spans="1:12" s="394" customFormat="1">
      <c r="B11" s="395">
        <f>'4.1.1 รายละเอียดการใช้อาคาร_65'!B11</f>
        <v>2</v>
      </c>
      <c r="C11" s="1144" t="str">
        <f>'4.1.1 รายละเอียดการใช้อาคาร_65'!C11</f>
        <v>โรงประชุม (รวมอาคารห้องน้ำ) (ชูติวัตร เดิม)</v>
      </c>
      <c r="D11" s="395">
        <f>'4.1.1 รายละเอียดการใช้อาคาร_65'!D11</f>
        <v>2490</v>
      </c>
      <c r="E11" s="395">
        <f>'4.1.1 รายละเอียดการใช้อาคาร_65'!E11</f>
        <v>1</v>
      </c>
      <c r="F11" s="395">
        <f>'4.1.1 รายละเอียดการใช้อาคาร_65'!F11</f>
        <v>1</v>
      </c>
      <c r="G11" s="395">
        <f>'4.1.1 รายละเอียดการใช้อาคาร_65'!G11</f>
        <v>250</v>
      </c>
      <c r="H11" s="1145">
        <f>'4.1.1 รายละเอียดการใช้อาคาร_65'!H11</f>
        <v>0</v>
      </c>
      <c r="I11" s="395">
        <f>'4.1.1 รายละเอียดการใช้อาคาร_65'!I11</f>
        <v>461</v>
      </c>
      <c r="J11" s="395">
        <f>'4.1.1 รายละเอียดการใช้อาคาร_65'!J11</f>
        <v>461</v>
      </c>
      <c r="K11" s="1145">
        <f>'4.1.1 รายละเอียดการใช้อาคาร_65'!K11</f>
        <v>0</v>
      </c>
      <c r="L11" s="395">
        <f>'4.1.1 รายละเอียดการใช้อาคาร_65'!L11</f>
        <v>461</v>
      </c>
    </row>
    <row r="12" spans="1:12" s="394" customFormat="1">
      <c r="B12" s="395">
        <f>'4.1.1 รายละเอียดการใช้อาคาร_65'!B12</f>
        <v>3</v>
      </c>
      <c r="C12" s="1144" t="str">
        <f>'4.1.1 รายละเอียดการใช้อาคาร_65'!C12</f>
        <v>อาคารแผ่พืชน์</v>
      </c>
      <c r="D12" s="395">
        <f>'4.1.1 รายละเอียดการใช้อาคาร_65'!D12</f>
        <v>2511</v>
      </c>
      <c r="E12" s="395">
        <f>'4.1.1 รายละเอียดการใช้อาคาร_65'!E12</f>
        <v>1</v>
      </c>
      <c r="F12" s="395">
        <f>'4.1.1 รายละเอียดการใช้อาคาร_65'!F12</f>
        <v>1</v>
      </c>
      <c r="G12" s="395">
        <f>'4.1.1 รายละเอียดการใช้อาคาร_65'!G12</f>
        <v>250</v>
      </c>
      <c r="H12" s="395">
        <f>'4.1.1 รายละเอียดการใช้อาคาร_65'!H12</f>
        <v>12</v>
      </c>
      <c r="I12" s="395">
        <f>'4.1.1 รายละเอียดการใช้อาคาร_65'!I12</f>
        <v>1892</v>
      </c>
      <c r="J12" s="395">
        <f>'4.1.1 รายละเอียดการใช้อาคาร_65'!J12</f>
        <v>1904</v>
      </c>
      <c r="K12" s="1145">
        <f>'4.1.1 รายละเอียดการใช้อาคาร_65'!K12</f>
        <v>0</v>
      </c>
      <c r="L12" s="395">
        <f>'4.1.1 รายละเอียดการใช้อาคาร_65'!L12</f>
        <v>1904</v>
      </c>
    </row>
    <row r="13" spans="1:12" s="394" customFormat="1">
      <c r="B13" s="395">
        <f>'4.1.1 รายละเอียดการใช้อาคาร_65'!B13</f>
        <v>4</v>
      </c>
      <c r="C13" s="1144" t="str">
        <f>'4.1.1 รายละเอียดการใช้อาคาร_65'!C13</f>
        <v>อาคารวุฒากาศ</v>
      </c>
      <c r="D13" s="395">
        <f>'4.1.1 รายละเอียดการใช้อาคาร_65'!D13</f>
        <v>2515</v>
      </c>
      <c r="E13" s="395">
        <f>'4.1.1 รายละเอียดการใช้อาคาร_65'!E13</f>
        <v>2</v>
      </c>
      <c r="F13" s="395">
        <f>'4.1.1 รายละเอียดการใช้อาคาร_65'!F13</f>
        <v>1</v>
      </c>
      <c r="G13" s="395">
        <f>'4.1.1 รายละเอียดการใช้อาคาร_65'!G13</f>
        <v>250</v>
      </c>
      <c r="H13" s="395">
        <f>'4.1.1 รายละเอียดการใช้อาคาร_65'!H13</f>
        <v>426</v>
      </c>
      <c r="I13" s="395">
        <f>'4.1.1 รายละเอียดการใช้อาคาร_65'!I13</f>
        <v>205</v>
      </c>
      <c r="J13" s="395">
        <f>'4.1.1 รายละเอียดการใช้อาคาร_65'!J13</f>
        <v>631</v>
      </c>
      <c r="K13" s="1145">
        <f>'4.1.1 รายละเอียดการใช้อาคาร_65'!K13</f>
        <v>0</v>
      </c>
      <c r="L13" s="395">
        <f>'4.1.1 รายละเอียดการใช้อาคาร_65'!L13</f>
        <v>631</v>
      </c>
    </row>
    <row r="14" spans="1:12" s="394" customFormat="1">
      <c r="B14" s="395">
        <f>'4.1.1 รายละเอียดการใช้อาคาร_65'!B14</f>
        <v>5</v>
      </c>
      <c r="C14" s="1144" t="str">
        <f>'4.1.1 รายละเอียดการใช้อาคาร_65'!C14</f>
        <v>อาคารเฉลิมพระเกียรติ  โซน  A</v>
      </c>
      <c r="D14" s="395">
        <f>'4.1.1 รายละเอียดการใช้อาคาร_65'!D14</f>
        <v>2537</v>
      </c>
      <c r="E14" s="395">
        <f>'4.1.1 รายละเอียดการใช้อาคาร_65'!E14</f>
        <v>2</v>
      </c>
      <c r="F14" s="395">
        <f>'4.1.1 รายละเอียดการใช้อาคาร_65'!F14</f>
        <v>1</v>
      </c>
      <c r="G14" s="395">
        <f>'4.1.1 รายละเอียดการใช้อาคาร_65'!G14</f>
        <v>250</v>
      </c>
      <c r="H14" s="395">
        <f>'4.1.1 รายละเอียดการใช้อาคาร_65'!H14</f>
        <v>5503.65</v>
      </c>
      <c r="I14" s="395">
        <f>'4.1.1 รายละเอียดการใช้อาคาร_65'!I14</f>
        <v>8353.36</v>
      </c>
      <c r="J14" s="395">
        <f>'4.1.1 รายละเอียดการใช้อาคาร_65'!J14</f>
        <v>13857.01</v>
      </c>
      <c r="K14" s="395">
        <f>'4.1.1 รายละเอียดการใช้อาคาร_65'!K14</f>
        <v>4791.38</v>
      </c>
      <c r="L14" s="395">
        <f>'4.1.1 รายละเอียดการใช้อาคาร_65'!L14</f>
        <v>18648.39</v>
      </c>
    </row>
    <row r="15" spans="1:12" s="394" customFormat="1">
      <c r="B15" s="395">
        <f>'4.1.1 รายละเอียดการใช้อาคาร_65'!B15</f>
        <v>6</v>
      </c>
      <c r="C15" s="1144" t="str">
        <f>'4.1.1 รายละเอียดการใช้อาคาร_65'!C15</f>
        <v xml:space="preserve">อาคารเฉลิมพระเกียรติ  โซน  B </v>
      </c>
      <c r="D15" s="395">
        <f>'4.1.1 รายละเอียดการใช้อาคาร_65'!D15</f>
        <v>2537</v>
      </c>
      <c r="E15" s="395">
        <f>'4.1.1 รายละเอียดการใช้อาคาร_65'!E15</f>
        <v>4</v>
      </c>
      <c r="F15" s="395">
        <f>'4.1.1 รายละเอียดการใช้อาคาร_65'!F15</f>
        <v>5</v>
      </c>
      <c r="G15" s="395">
        <f>'4.1.1 รายละเอียดการใช้อาคาร_65'!G15</f>
        <v>250</v>
      </c>
      <c r="H15" s="395">
        <f>'4.1.1 รายละเอียดการใช้อาคาร_65'!H15</f>
        <v>606.25</v>
      </c>
      <c r="I15" s="395">
        <f>'4.1.1 รายละเอียดการใช้อาคาร_65'!I15</f>
        <v>5253.25</v>
      </c>
      <c r="J15" s="395">
        <f>'4.1.1 รายละเอียดการใช้อาคาร_65'!J15</f>
        <v>5859.5</v>
      </c>
      <c r="K15" s="1145">
        <f>'4.1.1 รายละเอียดการใช้อาคาร_65'!K15</f>
        <v>0</v>
      </c>
      <c r="L15" s="395">
        <f>'4.1.1 รายละเอียดการใช้อาคาร_65'!L15</f>
        <v>5859.5</v>
      </c>
    </row>
    <row r="16" spans="1:12" s="394" customFormat="1">
      <c r="B16" s="395">
        <f>'4.1.1 รายละเอียดการใช้อาคาร_65'!B16</f>
        <v>7</v>
      </c>
      <c r="C16" s="1144" t="str">
        <f>'4.1.1 รายละเอียดการใช้อาคาร_65'!C16</f>
        <v>สนามกีฬาอินทนิล (อัฒจัททร์ 2 หลัง)</v>
      </c>
      <c r="D16" s="395">
        <f>'4.1.1 รายละเอียดการใช้อาคาร_65'!D16</f>
        <v>2527</v>
      </c>
      <c r="E16" s="395">
        <f>'4.1.1 รายละเอียดการใช้อาคาร_65'!E16</f>
        <v>2</v>
      </c>
      <c r="F16" s="395">
        <f>'4.1.1 รายละเอียดการใช้อาคาร_65'!F16</f>
        <v>1</v>
      </c>
      <c r="G16" s="395">
        <f>'4.1.1 รายละเอียดการใช้อาคาร_65'!G16</f>
        <v>250</v>
      </c>
      <c r="H16" s="395">
        <f>'4.1.1 รายละเอียดการใช้อาคาร_65'!H16</f>
        <v>79.319999999999993</v>
      </c>
      <c r="I16" s="395">
        <f>'4.1.1 รายละเอียดการใช้อาคาร_65'!I16</f>
        <v>1742.6000000000001</v>
      </c>
      <c r="J16" s="395">
        <f>'4.1.1 รายละเอียดการใช้อาคาร_65'!J16</f>
        <v>1821.92</v>
      </c>
      <c r="K16" s="1145">
        <f>'4.1.1 รายละเอียดการใช้อาคาร_65'!K16</f>
        <v>0</v>
      </c>
      <c r="L16" s="395">
        <f>'4.1.1 รายละเอียดการใช้อาคาร_65'!L16</f>
        <v>1821.92</v>
      </c>
    </row>
    <row r="17" spans="2:12" s="394" customFormat="1">
      <c r="B17" s="395">
        <f>'4.1.1 รายละเอียดการใช้อาคาร_65'!B17</f>
        <v>8</v>
      </c>
      <c r="C17" s="1144" t="str">
        <f>'4.1.1 รายละเอียดการใช้อาคาร_65'!C17</f>
        <v>โรงประปา 2</v>
      </c>
      <c r="D17" s="395">
        <f>'4.1.1 รายละเอียดการใช้อาคาร_65'!D17</f>
        <v>2559</v>
      </c>
      <c r="E17" s="395">
        <f>'4.1.1 รายละเอียดการใช้อาคาร_65'!E17</f>
        <v>1</v>
      </c>
      <c r="F17" s="395">
        <f>'4.1.1 รายละเอียดการใช้อาคาร_65'!F17</f>
        <v>1</v>
      </c>
      <c r="G17" s="395">
        <f>'4.1.1 รายละเอียดการใช้อาคาร_65'!G17</f>
        <v>250</v>
      </c>
      <c r="H17" s="1145">
        <f>'4.1.1 รายละเอียดการใช้อาคาร_65'!H17</f>
        <v>0</v>
      </c>
      <c r="I17" s="395">
        <f>'4.1.1 รายละเอียดการใช้อาคาร_65'!I17</f>
        <v>32</v>
      </c>
      <c r="J17" s="395">
        <f>'4.1.1 รายละเอียดการใช้อาคาร_65'!J17</f>
        <v>32</v>
      </c>
      <c r="K17" s="1145">
        <f>'4.1.1 รายละเอียดการใช้อาคาร_65'!K17</f>
        <v>0</v>
      </c>
      <c r="L17" s="395">
        <f>'4.1.1 รายละเอียดการใช้อาคาร_65'!L17</f>
        <v>32</v>
      </c>
    </row>
    <row r="18" spans="2:12" s="394" customFormat="1">
      <c r="B18" s="395">
        <f>'4.1.1 รายละเอียดการใช้อาคาร_65'!B18</f>
        <v>9</v>
      </c>
      <c r="C18" s="1144" t="str">
        <f>'4.1.1 รายละเอียดการใช้อาคาร_65'!C18</f>
        <v>อาคารเรือนธรรม</v>
      </c>
      <c r="D18" s="395">
        <f>'4.1.1 รายละเอียดการใช้อาคาร_65'!D18</f>
        <v>2540</v>
      </c>
      <c r="E18" s="395">
        <f>'4.1.1 รายละเอียดการใช้อาคาร_65'!E18</f>
        <v>2</v>
      </c>
      <c r="F18" s="395">
        <f>'4.1.1 รายละเอียดการใช้อาคาร_65'!F18</f>
        <v>1</v>
      </c>
      <c r="G18" s="395">
        <f>'4.1.1 รายละเอียดการใช้อาคาร_65'!G18</f>
        <v>250</v>
      </c>
      <c r="H18" s="1145">
        <f>'4.1.1 รายละเอียดการใช้อาคาร_65'!H18</f>
        <v>0</v>
      </c>
      <c r="I18" s="395">
        <f>'4.1.1 รายละเอียดการใช้อาคาร_65'!I18</f>
        <v>607.25</v>
      </c>
      <c r="J18" s="395">
        <f>'4.1.1 รายละเอียดการใช้อาคาร_65'!J18</f>
        <v>607.25</v>
      </c>
      <c r="K18" s="1145">
        <f>'4.1.1 รายละเอียดการใช้อาคาร_65'!K18</f>
        <v>0</v>
      </c>
      <c r="L18" s="395">
        <f>'4.1.1 รายละเอียดการใช้อาคาร_65'!L18</f>
        <v>607.25</v>
      </c>
    </row>
    <row r="19" spans="2:12" s="394" customFormat="1">
      <c r="B19" s="395">
        <f>'4.1.1 รายละเอียดการใช้อาคาร_65'!B19</f>
        <v>10</v>
      </c>
      <c r="C19" s="1144" t="str">
        <f>'4.1.1 รายละเอียดการใช้อาคาร_65'!C19</f>
        <v>อาคารพิพิธภัณฑ์เกษตรไทย</v>
      </c>
      <c r="D19" s="395">
        <f>'4.1.1 รายละเอียดการใช้อาคาร_65'!D19</f>
        <v>2499</v>
      </c>
      <c r="E19" s="395">
        <f>'4.1.1 รายละเอียดการใช้อาคาร_65'!E19</f>
        <v>2</v>
      </c>
      <c r="F19" s="395">
        <f>'4.1.1 รายละเอียดการใช้อาคาร_65'!F19</f>
        <v>1</v>
      </c>
      <c r="G19" s="395">
        <f>'4.1.1 รายละเอียดการใช้อาคาร_65'!G19</f>
        <v>250</v>
      </c>
      <c r="H19" s="395">
        <f>'4.1.1 รายละเอียดการใช้อาคาร_65'!H19</f>
        <v>640</v>
      </c>
      <c r="I19" s="395" t="str">
        <f>'4.1.1 รายละเอียดการใช้อาคาร_65'!I19</f>
        <v>-</v>
      </c>
      <c r="J19" s="395">
        <f>'4.1.1 รายละเอียดการใช้อาคาร_65'!J19</f>
        <v>640</v>
      </c>
      <c r="K19" s="1145">
        <f>'4.1.1 รายละเอียดการใช้อาคาร_65'!K19</f>
        <v>0</v>
      </c>
      <c r="L19" s="395">
        <f>'4.1.1 รายละเอียดการใช้อาคาร_65'!L19</f>
        <v>640</v>
      </c>
    </row>
    <row r="20" spans="2:12" s="394" customFormat="1">
      <c r="B20" s="395">
        <f>'4.1.1 รายละเอียดการใช้อาคาร_65'!B20</f>
        <v>11</v>
      </c>
      <c r="C20" s="1144" t="str">
        <f>'4.1.1 รายละเอียดการใช้อาคาร_65'!C20</f>
        <v>อาคารเรียนรวมแม่โจ้  70  ปี</v>
      </c>
      <c r="D20" s="395">
        <f>'4.1.1 รายละเอียดการใช้อาคาร_65'!D20</f>
        <v>2549</v>
      </c>
      <c r="E20" s="395">
        <f>'4.1.1 รายละเอียดการใช้อาคาร_65'!E20</f>
        <v>5</v>
      </c>
      <c r="F20" s="395">
        <f>'4.1.1 รายละเอียดการใช้อาคาร_65'!F20</f>
        <v>8</v>
      </c>
      <c r="G20" s="395">
        <f>'4.1.1 รายละเอียดการใช้อาคาร_65'!G20</f>
        <v>250</v>
      </c>
      <c r="H20" s="395">
        <f>'4.1.1 รายละเอียดการใช้อาคาร_65'!H20</f>
        <v>3105.81</v>
      </c>
      <c r="I20" s="395">
        <f>'4.1.1 รายละเอียดการใช้อาคาร_65'!I20</f>
        <v>9055.8100000000013</v>
      </c>
      <c r="J20" s="395">
        <f>'4.1.1 รายละเอียดการใช้อาคาร_65'!J20</f>
        <v>12161.62</v>
      </c>
      <c r="K20" s="395">
        <f>'4.1.1 รายละเอียดการใช้อาคาร_65'!K20</f>
        <v>1260.25</v>
      </c>
      <c r="L20" s="395">
        <f>'4.1.1 รายละเอียดการใช้อาคาร_65'!L20</f>
        <v>13421.87</v>
      </c>
    </row>
    <row r="21" spans="2:12" s="394" customFormat="1">
      <c r="B21" s="395">
        <f>'4.1.1 รายละเอียดการใช้อาคาร_65'!B21</f>
        <v>12</v>
      </c>
      <c r="C21" s="1144" t="str">
        <f>'4.1.1 รายละเอียดการใช้อาคาร_65'!C21</f>
        <v>อาคารเฉลิมพระเกียรติสมเด็จพระเทพรัตนราชสุดา</v>
      </c>
      <c r="D21" s="395">
        <f>'4.1.1 รายละเอียดการใช้อาคาร_65'!D21</f>
        <v>2536</v>
      </c>
      <c r="E21" s="395">
        <f>'4.1.1 รายละเอียดการใช้อาคาร_65'!E21</f>
        <v>3</v>
      </c>
      <c r="F21" s="395">
        <f>'4.1.1 รายละเอียดการใช้อาคาร_65'!F21</f>
        <v>8</v>
      </c>
      <c r="G21" s="395">
        <f>'4.1.1 รายละเอียดการใช้อาคาร_65'!G21</f>
        <v>250</v>
      </c>
      <c r="H21" s="395">
        <f>'4.1.1 รายละเอียดการใช้อาคาร_65'!H21</f>
        <v>7063.5</v>
      </c>
      <c r="I21" s="395">
        <f>'4.1.1 รายละเอียดการใช้อาคาร_65'!I21</f>
        <v>5573.75</v>
      </c>
      <c r="J21" s="395">
        <f>'4.1.1 รายละเอียดการใช้อาคาร_65'!J21</f>
        <v>12637.25</v>
      </c>
      <c r="K21" s="1145">
        <f>'4.1.1 รายละเอียดการใช้อาคาร_65'!K21</f>
        <v>0</v>
      </c>
      <c r="L21" s="395">
        <f>'4.1.1 รายละเอียดการใช้อาคาร_65'!L21</f>
        <v>12637.25</v>
      </c>
    </row>
    <row r="22" spans="2:12" s="394" customFormat="1">
      <c r="B22" s="395">
        <f>'4.1.1 รายละเอียดการใช้อาคาร_65'!B22</f>
        <v>13</v>
      </c>
      <c r="C22" s="1144" t="str">
        <f>'4.1.1 รายละเอียดการใช้อาคาร_65'!C22</f>
        <v>อาคารเรือนกระจก</v>
      </c>
      <c r="D22" s="395">
        <f>'4.1.1 รายละเอียดการใช้อาคาร_65'!D22</f>
        <v>2536</v>
      </c>
      <c r="E22" s="395">
        <f>'4.1.1 รายละเอียดการใช้อาคาร_65'!E22</f>
        <v>1</v>
      </c>
      <c r="F22" s="395">
        <f>'4.1.1 รายละเอียดการใช้อาคาร_65'!F22</f>
        <v>5</v>
      </c>
      <c r="G22" s="395">
        <f>'4.1.1 รายละเอียดการใช้อาคาร_65'!G22</f>
        <v>250</v>
      </c>
      <c r="H22" s="1145">
        <f>'4.1.1 รายละเอียดการใช้อาคาร_65'!H22</f>
        <v>0</v>
      </c>
      <c r="I22" s="395">
        <f>'4.1.1 รายละเอียดการใช้อาคาร_65'!I22</f>
        <v>1827</v>
      </c>
      <c r="J22" s="395">
        <f>'4.1.1 รายละเอียดการใช้อาคาร_65'!J22</f>
        <v>1827</v>
      </c>
      <c r="K22" s="1145">
        <f>'4.1.1 รายละเอียดการใช้อาคาร_65'!K22</f>
        <v>0</v>
      </c>
      <c r="L22" s="395">
        <f>'4.1.1 รายละเอียดการใช้อาคาร_65'!L22</f>
        <v>1827</v>
      </c>
    </row>
    <row r="23" spans="2:12" s="394" customFormat="1">
      <c r="B23" s="395">
        <f>'4.1.1 รายละเอียดการใช้อาคาร_65'!B23</f>
        <v>14</v>
      </c>
      <c r="C23" s="1144" t="str">
        <f>'4.1.1 รายละเอียดการใช้อาคาร_65'!C23</f>
        <v>อาคาร 80 ปี</v>
      </c>
      <c r="D23" s="395">
        <f>'4.1.1 รายละเอียดการใช้อาคาร_65'!D23</f>
        <v>2559</v>
      </c>
      <c r="E23" s="395">
        <f>'4.1.1 รายละเอียดการใช้อาคาร_65'!E23</f>
        <v>4</v>
      </c>
      <c r="F23" s="395">
        <f>'4.1.1 รายละเอียดการใช้อาคาร_65'!F23</f>
        <v>8</v>
      </c>
      <c r="G23" s="395">
        <f>'4.1.1 รายละเอียดการใช้อาคาร_65'!G23</f>
        <v>250</v>
      </c>
      <c r="H23" s="395">
        <f>'4.1.1 รายละเอียดการใช้อาคาร_65'!H23</f>
        <v>1255.2000000000003</v>
      </c>
      <c r="I23" s="395">
        <f>'4.1.1 รายละเอียดการใช้อาคาร_65'!I23</f>
        <v>8512.7999999999993</v>
      </c>
      <c r="J23" s="395">
        <f>'4.1.1 รายละเอียดการใช้อาคาร_65'!J23</f>
        <v>9768</v>
      </c>
      <c r="K23" s="395">
        <f>'4.1.1 รายละเอียดการใช้อาคาร_65'!K23</f>
        <v>432</v>
      </c>
      <c r="L23" s="395">
        <f>'4.1.1 รายละเอียดการใช้อาคาร_65'!L23</f>
        <v>10200</v>
      </c>
    </row>
    <row r="24" spans="2:12" s="394" customFormat="1">
      <c r="B24" s="395">
        <f>'4.1.1 รายละเอียดการใช้อาคาร_65'!B24</f>
        <v>15</v>
      </c>
      <c r="C24" s="1144" t="str">
        <f>'4.1.1 รายละเอียดการใช้อาคาร_65'!C24</f>
        <v>อาคารเกษตรทฏืใหม่</v>
      </c>
      <c r="D24" s="395">
        <f>'4.1.1 รายละเอียดการใช้อาคาร_65'!D24</f>
        <v>2547</v>
      </c>
      <c r="E24" s="395">
        <f>'4.1.1 รายละเอียดการใช้อาคาร_65'!E24</f>
        <v>2</v>
      </c>
      <c r="F24" s="395">
        <f>'4.1.1 รายละเอียดการใช้อาคาร_65'!F24</f>
        <v>1</v>
      </c>
      <c r="G24" s="395">
        <f>'4.1.1 รายละเอียดการใช้อาคาร_65'!G24</f>
        <v>250</v>
      </c>
      <c r="H24" s="395">
        <f>'4.1.1 รายละเอียดการใช้อาคาร_65'!H24</f>
        <v>8</v>
      </c>
      <c r="I24" s="395">
        <f>'4.1.1 รายละเอียดการใช้อาคาร_65'!I24</f>
        <v>116</v>
      </c>
      <c r="J24" s="395">
        <f>'4.1.1 รายละเอียดการใช้อาคาร_65'!J24</f>
        <v>124</v>
      </c>
      <c r="K24" s="1145">
        <f>'4.1.1 รายละเอียดการใช้อาคาร_65'!K24</f>
        <v>0</v>
      </c>
      <c r="L24" s="395">
        <f>'4.1.1 รายละเอียดการใช้อาคาร_65'!L24</f>
        <v>124</v>
      </c>
    </row>
    <row r="25" spans="2:12" s="394" customFormat="1">
      <c r="B25" s="395">
        <f>'4.1.1 รายละเอียดการใช้อาคาร_65'!B25</f>
        <v>16</v>
      </c>
      <c r="C25" s="1144" t="str">
        <f>'4.1.1 รายละเอียดการใช้อาคาร_65'!C25</f>
        <v>อาคารต้นแบบขยายเชื้อจุลินทรัย์เพื่อการเกษตร</v>
      </c>
      <c r="D25" s="395">
        <f>'4.1.1 รายละเอียดการใช้อาคาร_65'!D25</f>
        <v>2547</v>
      </c>
      <c r="E25" s="395">
        <f>'4.1.1 รายละเอียดการใช้อาคาร_65'!E25</f>
        <v>1</v>
      </c>
      <c r="F25" s="395">
        <f>'4.1.1 รายละเอียดการใช้อาคาร_65'!F25</f>
        <v>1</v>
      </c>
      <c r="G25" s="395">
        <f>'4.1.1 รายละเอียดการใช้อาคาร_65'!G25</f>
        <v>250</v>
      </c>
      <c r="H25" s="1145">
        <f>'4.1.1 รายละเอียดการใช้อาคาร_65'!H25</f>
        <v>0</v>
      </c>
      <c r="I25" s="395">
        <f>'4.1.1 รายละเอียดการใช้อาคาร_65'!I25</f>
        <v>42</v>
      </c>
      <c r="J25" s="395">
        <f>'4.1.1 รายละเอียดการใช้อาคาร_65'!J25</f>
        <v>42</v>
      </c>
      <c r="K25" s="1145">
        <f>'4.1.1 รายละเอียดการใช้อาคาร_65'!K25</f>
        <v>0</v>
      </c>
      <c r="L25" s="395">
        <f>'4.1.1 รายละเอียดการใช้อาคาร_65'!L25</f>
        <v>42</v>
      </c>
    </row>
    <row r="26" spans="2:12" s="394" customFormat="1">
      <c r="B26" s="395">
        <f>'4.1.1 รายละเอียดการใช้อาคาร_65'!B26</f>
        <v>17</v>
      </c>
      <c r="C26" s="1144" t="str">
        <f>'4.1.1 รายละเอียดการใช้อาคาร_65'!C26</f>
        <v>อาคารเก็บอุปกรณ์</v>
      </c>
      <c r="D26" s="395">
        <f>'4.1.1 รายละเอียดการใช้อาคาร_65'!D26</f>
        <v>2547</v>
      </c>
      <c r="E26" s="395">
        <f>'4.1.1 รายละเอียดการใช้อาคาร_65'!E26</f>
        <v>1</v>
      </c>
      <c r="F26" s="395">
        <f>'4.1.1 รายละเอียดการใช้อาคาร_65'!F26</f>
        <v>1</v>
      </c>
      <c r="G26" s="395">
        <f>'4.1.1 รายละเอียดการใช้อาคาร_65'!G26</f>
        <v>250</v>
      </c>
      <c r="H26" s="1145">
        <f>'4.1.1 รายละเอียดการใช้อาคาร_65'!H26</f>
        <v>0</v>
      </c>
      <c r="I26" s="395">
        <f>'4.1.1 รายละเอียดการใช้อาคาร_65'!I26</f>
        <v>22</v>
      </c>
      <c r="J26" s="395">
        <f>'4.1.1 รายละเอียดการใช้อาคาร_65'!J26</f>
        <v>22</v>
      </c>
      <c r="K26" s="1145">
        <f>'4.1.1 รายละเอียดการใช้อาคาร_65'!K26</f>
        <v>0</v>
      </c>
      <c r="L26" s="395">
        <f>'4.1.1 รายละเอียดการใช้อาคาร_65'!L26</f>
        <v>22</v>
      </c>
    </row>
    <row r="27" spans="2:12" s="394" customFormat="1">
      <c r="B27" s="395">
        <f>'4.1.1 รายละเอียดการใช้อาคาร_65'!B27</f>
        <v>18</v>
      </c>
      <c r="C27" s="1144" t="str">
        <f>'4.1.1 รายละเอียดการใช้อาคาร_65'!C27</f>
        <v>อาคารโรงสูบน้ำแรงดันต่ำ</v>
      </c>
      <c r="D27" s="395">
        <f>'4.1.1 รายละเอียดการใช้อาคาร_65'!D27</f>
        <v>2542</v>
      </c>
      <c r="E27" s="395">
        <f>'4.1.1 รายละเอียดการใช้อาคาร_65'!E27</f>
        <v>1</v>
      </c>
      <c r="F27" s="395">
        <f>'4.1.1 รายละเอียดการใช้อาคาร_65'!F27</f>
        <v>1</v>
      </c>
      <c r="G27" s="395">
        <f>'4.1.1 รายละเอียดการใช้อาคาร_65'!G27</f>
        <v>250</v>
      </c>
      <c r="H27" s="1145">
        <f>'4.1.1 รายละเอียดการใช้อาคาร_65'!H27</f>
        <v>0</v>
      </c>
      <c r="I27" s="395">
        <f>'4.1.1 รายละเอียดการใช้อาคาร_65'!I27</f>
        <v>30</v>
      </c>
      <c r="J27" s="395">
        <f>'4.1.1 รายละเอียดการใช้อาคาร_65'!J27</f>
        <v>30</v>
      </c>
      <c r="K27" s="1145">
        <f>'4.1.1 รายละเอียดการใช้อาคาร_65'!K27</f>
        <v>0</v>
      </c>
      <c r="L27" s="395">
        <f>'4.1.1 รายละเอียดการใช้อาคาร_65'!L27</f>
        <v>30</v>
      </c>
    </row>
    <row r="28" spans="2:12" s="394" customFormat="1">
      <c r="B28" s="395">
        <f>'4.1.1 รายละเอียดการใช้อาคาร_65'!B28</f>
        <v>19</v>
      </c>
      <c r="C28" s="1144" t="str">
        <f>'4.1.1 รายละเอียดการใช้อาคาร_65'!C28</f>
        <v>อาคารโรงสูบน้ำแรงดันสูง</v>
      </c>
      <c r="D28" s="395">
        <f>'4.1.1 รายละเอียดการใช้อาคาร_65'!D28</f>
        <v>2542</v>
      </c>
      <c r="E28" s="395">
        <f>'4.1.1 รายละเอียดการใช้อาคาร_65'!E28</f>
        <v>1</v>
      </c>
      <c r="F28" s="395">
        <f>'4.1.1 รายละเอียดการใช้อาคาร_65'!F28</f>
        <v>1</v>
      </c>
      <c r="G28" s="395">
        <f>'4.1.1 รายละเอียดการใช้อาคาร_65'!G28</f>
        <v>250</v>
      </c>
      <c r="H28" s="1145">
        <f>'4.1.1 รายละเอียดการใช้อาคาร_65'!H28</f>
        <v>0</v>
      </c>
      <c r="I28" s="395">
        <f>'4.1.1 รายละเอียดการใช้อาคาร_65'!I28</f>
        <v>72</v>
      </c>
      <c r="J28" s="395">
        <f>'4.1.1 รายละเอียดการใช้อาคาร_65'!J28</f>
        <v>72</v>
      </c>
      <c r="K28" s="1145">
        <f>'4.1.1 รายละเอียดการใช้อาคาร_65'!K28</f>
        <v>0</v>
      </c>
      <c r="L28" s="395">
        <f>'4.1.1 รายละเอียดการใช้อาคาร_65'!L28</f>
        <v>72</v>
      </c>
    </row>
    <row r="29" spans="2:12" s="394" customFormat="1">
      <c r="B29" s="395">
        <f>'4.1.1 รายละเอียดการใช้อาคาร_65'!B29</f>
        <v>20</v>
      </c>
      <c r="C29" s="1144" t="str">
        <f>'4.1.1 รายละเอียดการใช้อาคาร_65'!C29</f>
        <v>อาคารจ่ายสารเคมีและเก็บสารเคมี</v>
      </c>
      <c r="D29" s="395">
        <f>'4.1.1 รายละเอียดการใช้อาคาร_65'!D29</f>
        <v>2542</v>
      </c>
      <c r="E29" s="395">
        <f>'4.1.1 รายละเอียดการใช้อาคาร_65'!E29</f>
        <v>1</v>
      </c>
      <c r="F29" s="395">
        <f>'4.1.1 รายละเอียดการใช้อาคาร_65'!F29</f>
        <v>1</v>
      </c>
      <c r="G29" s="395">
        <f>'4.1.1 รายละเอียดการใช้อาคาร_65'!G29</f>
        <v>250</v>
      </c>
      <c r="H29" s="1145">
        <f>'4.1.1 รายละเอียดการใช้อาคาร_65'!H29</f>
        <v>0</v>
      </c>
      <c r="I29" s="395">
        <f>'4.1.1 รายละเอียดการใช้อาคาร_65'!I29</f>
        <v>60</v>
      </c>
      <c r="J29" s="395">
        <f>'4.1.1 รายละเอียดการใช้อาคาร_65'!J29</f>
        <v>60</v>
      </c>
      <c r="K29" s="1145">
        <f>'4.1.1 รายละเอียดการใช้อาคาร_65'!K29</f>
        <v>0</v>
      </c>
      <c r="L29" s="395">
        <f>'4.1.1 รายละเอียดการใช้อาคาร_65'!L29</f>
        <v>60</v>
      </c>
    </row>
    <row r="30" spans="2:12" s="394" customFormat="1">
      <c r="B30" s="395">
        <f>'4.1.1 รายละเอียดการใช้อาคาร_65'!B30</f>
        <v>21</v>
      </c>
      <c r="C30" s="1144" t="str">
        <f>'4.1.1 รายละเอียดการใช้อาคาร_65'!C30</f>
        <v>อาคารช่วงเกษตรศิลป์</v>
      </c>
      <c r="D30" s="395">
        <f>'4.1.1 รายละเอียดการใช้อาคาร_65'!D30</f>
        <v>2496</v>
      </c>
      <c r="E30" s="395">
        <f>'4.1.1 รายละเอียดการใช้อาคาร_65'!E30</f>
        <v>2</v>
      </c>
      <c r="F30" s="395">
        <f>'4.1.1 รายละเอียดการใช้อาคาร_65'!F30</f>
        <v>8</v>
      </c>
      <c r="G30" s="395">
        <f>'4.1.1 รายละเอียดการใช้อาคาร_65'!G30</f>
        <v>250</v>
      </c>
      <c r="H30" s="395">
        <f>'4.1.1 รายละเอียดการใช้อาคาร_65'!H30</f>
        <v>954.5</v>
      </c>
      <c r="I30" s="395">
        <f>'4.1.1 รายละเอียดการใช้อาคาร_65'!I30</f>
        <v>1269.7600000000002</v>
      </c>
      <c r="J30" s="395">
        <f>'4.1.1 รายละเอียดการใช้อาคาร_65'!J30</f>
        <v>2224.2600000000002</v>
      </c>
      <c r="K30" s="1145">
        <f>'4.1.1 รายละเอียดการใช้อาคาร_65'!K30</f>
        <v>0</v>
      </c>
      <c r="L30" s="395">
        <f>'4.1.1 รายละเอียดการใช้อาคาร_65'!L30</f>
        <v>2224.2600000000002</v>
      </c>
    </row>
    <row r="31" spans="2:12" s="394" customFormat="1">
      <c r="B31" s="412" t="str">
        <f>'4.1.1 รายละเอียดการใช้อาคาร_65'!B31</f>
        <v>สำนักงานมหาวิทยาลัย</v>
      </c>
      <c r="C31" s="1146"/>
      <c r="D31" s="1147"/>
      <c r="E31" s="1147"/>
      <c r="F31" s="1147"/>
      <c r="G31" s="1147"/>
      <c r="H31" s="1147"/>
      <c r="I31" s="1147"/>
      <c r="J31" s="1147"/>
      <c r="K31" s="1147"/>
      <c r="L31" s="1148"/>
    </row>
    <row r="32" spans="2:12" s="394" customFormat="1">
      <c r="B32" s="395">
        <f>'4.1.1 รายละเอียดการใช้อาคาร_65'!B32</f>
        <v>22</v>
      </c>
      <c r="C32" s="1144" t="str">
        <f>'4.1.1 รายละเอียดการใช้อาคาร_65'!C32</f>
        <v>อาคารสำนักงานมหาวิทยาลัย 1 (สำนักมาตราฐานการศึกษา เดิม)</v>
      </c>
      <c r="D32" s="395">
        <f>'4.1.1 รายละเอียดการใช้อาคาร_65'!D32</f>
        <v>2513</v>
      </c>
      <c r="E32" s="395">
        <f>'4.1.1 รายละเอียดการใช้อาคาร_65'!E32</f>
        <v>2</v>
      </c>
      <c r="F32" s="395">
        <f>'4.1.1 รายละเอียดการใช้อาคาร_65'!F32</f>
        <v>8</v>
      </c>
      <c r="G32" s="395">
        <f>'4.1.1 รายละเอียดการใช้อาคาร_65'!G32</f>
        <v>250</v>
      </c>
      <c r="H32" s="395">
        <f>'4.1.1 รายละเอียดการใช้อาคาร_65'!H32</f>
        <v>404</v>
      </c>
      <c r="I32" s="395">
        <f>'4.1.1 รายละเอียดการใช้อาคาร_65'!I32</f>
        <v>489</v>
      </c>
      <c r="J32" s="395">
        <f>'4.1.1 รายละเอียดการใช้อาคาร_65'!J32</f>
        <v>893</v>
      </c>
      <c r="K32" s="1145">
        <f>'4.1.1 รายละเอียดการใช้อาคาร_65'!K32</f>
        <v>0</v>
      </c>
      <c r="L32" s="395">
        <f>'4.1.1 รายละเอียดการใช้อาคาร_65'!L32</f>
        <v>893</v>
      </c>
    </row>
    <row r="33" spans="2:12" s="394" customFormat="1">
      <c r="B33" s="395">
        <f>'4.1.1 รายละเอียดการใช้อาคาร_65'!B33</f>
        <v>23</v>
      </c>
      <c r="C33" s="1144" t="str">
        <f>'4.1.1 รายละเอียดการใช้อาคาร_65'!C33</f>
        <v>อาคารสำนักงานมหาวิทยาลัย 2 (สำนักงานอธิการบดี เดิม)</v>
      </c>
      <c r="D33" s="395">
        <f>'4.1.1 รายละเอียดการใช้อาคาร_65'!D33</f>
        <v>2537</v>
      </c>
      <c r="E33" s="395">
        <f>'4.1.1 รายละเอียดการใช้อาคาร_65'!E33</f>
        <v>5</v>
      </c>
      <c r="F33" s="395">
        <f>'4.1.1 รายละเอียดการใช้อาคาร_65'!F33</f>
        <v>8</v>
      </c>
      <c r="G33" s="395">
        <f>'4.1.1 รายละเอียดการใช้อาคาร_65'!G33</f>
        <v>250</v>
      </c>
      <c r="H33" s="395">
        <f>'4.1.1 รายละเอียดการใช้อาคาร_65'!H33</f>
        <v>2549</v>
      </c>
      <c r="I33" s="395">
        <f>'4.1.1 รายละเอียดการใช้อาคาร_65'!I33</f>
        <v>4097</v>
      </c>
      <c r="J33" s="395">
        <f>'4.1.1 รายละเอียดการใช้อาคาร_65'!J33</f>
        <v>6646</v>
      </c>
      <c r="K33" s="1145">
        <f>'4.1.1 รายละเอียดการใช้อาคาร_65'!K33</f>
        <v>0</v>
      </c>
      <c r="L33" s="395">
        <f>'4.1.1 รายละเอียดการใช้อาคาร_65'!L33</f>
        <v>6646</v>
      </c>
    </row>
    <row r="34" spans="2:12" s="394" customFormat="1">
      <c r="B34" s="395">
        <f>'4.1.1 รายละเอียดการใช้อาคาร_65'!B34</f>
        <v>24</v>
      </c>
      <c r="C34" s="1144" t="str">
        <f>'4.1.1 รายละเอียดการใช้อาคาร_65'!C34</f>
        <v>อาคารสำนักงานมหาวิทยาลัย 3  (อิงคศรีกสิการ เดิม)</v>
      </c>
      <c r="D34" s="395">
        <f>'4.1.1 รายละเอียดการใช้อาคาร_65'!D34</f>
        <v>2513</v>
      </c>
      <c r="E34" s="395">
        <f>'4.1.1 รายละเอียดการใช้อาคาร_65'!E34</f>
        <v>2</v>
      </c>
      <c r="F34" s="395">
        <f>'4.1.1 รายละเอียดการใช้อาคาร_65'!F34</f>
        <v>8</v>
      </c>
      <c r="G34" s="395">
        <f>'4.1.1 รายละเอียดการใช้อาคาร_65'!G34</f>
        <v>250</v>
      </c>
      <c r="H34" s="395">
        <f>'4.1.1 รายละเอียดการใช้อาคาร_65'!H34</f>
        <v>752</v>
      </c>
      <c r="I34" s="395">
        <f>'4.1.1 รายละเอียดการใช้อาคาร_65'!I34</f>
        <v>744</v>
      </c>
      <c r="J34" s="395">
        <f>'4.1.1 รายละเอียดการใช้อาคาร_65'!J34</f>
        <v>1496</v>
      </c>
      <c r="K34" s="1145">
        <f>'4.1.1 รายละเอียดการใช้อาคาร_65'!K34</f>
        <v>0</v>
      </c>
      <c r="L34" s="395">
        <f>'4.1.1 รายละเอียดการใช้อาคาร_65'!L34</f>
        <v>1496</v>
      </c>
    </row>
    <row r="35" spans="2:12" s="394" customFormat="1">
      <c r="B35" s="395">
        <f>'4.1.1 รายละเอียดการใช้อาคาร_65'!B35</f>
        <v>25</v>
      </c>
      <c r="C35" s="1144" t="str">
        <f>'4.1.1 รายละเอียดการใช้อาคาร_65'!C35</f>
        <v>โรงจอดรถกองกิจการนักศึกษา</v>
      </c>
      <c r="D35" s="395">
        <f>'4.1.1 รายละเอียดการใช้อาคาร_65'!D35</f>
        <v>2515</v>
      </c>
      <c r="E35" s="395">
        <f>'4.1.1 รายละเอียดการใช้อาคาร_65'!E35</f>
        <v>1</v>
      </c>
      <c r="F35" s="395">
        <f>'4.1.1 รายละเอียดการใช้อาคาร_65'!F35</f>
        <v>1</v>
      </c>
      <c r="G35" s="395">
        <f>'4.1.1 รายละเอียดการใช้อาคาร_65'!G35</f>
        <v>250</v>
      </c>
      <c r="H35" s="1145">
        <f>'4.1.1 รายละเอียดการใช้อาคาร_65'!H35</f>
        <v>0</v>
      </c>
      <c r="I35" s="395">
        <f>'4.1.1 รายละเอียดการใช้อาคาร_65'!I35</f>
        <v>305.5</v>
      </c>
      <c r="J35" s="395">
        <f>'4.1.1 รายละเอียดการใช้อาคาร_65'!J35</f>
        <v>305.5</v>
      </c>
      <c r="K35" s="1145">
        <f>'4.1.1 รายละเอียดการใช้อาคาร_65'!K35</f>
        <v>0</v>
      </c>
      <c r="L35" s="395">
        <f>'4.1.1 รายละเอียดการใช้อาคาร_65'!L35</f>
        <v>305.5</v>
      </c>
    </row>
    <row r="36" spans="2:12" s="394" customFormat="1">
      <c r="B36" s="395">
        <f>'4.1.1 รายละเอียดการใช้อาคาร_65'!B36</f>
        <v>26</v>
      </c>
      <c r="C36" s="1144" t="str">
        <f>'4.1.1 รายละเอียดการใช้อาคาร_65'!C36</f>
        <v>ชมรมวิทยุสมัครเล่น</v>
      </c>
      <c r="D36" s="395">
        <f>'4.1.1 รายละเอียดการใช้อาคาร_65'!D36</f>
        <v>2542</v>
      </c>
      <c r="E36" s="395">
        <f>'4.1.1 รายละเอียดการใช้อาคาร_65'!E36</f>
        <v>1</v>
      </c>
      <c r="F36" s="395">
        <f>'4.1.1 รายละเอียดการใช้อาคาร_65'!F36</f>
        <v>1</v>
      </c>
      <c r="G36" s="395">
        <f>'4.1.1 รายละเอียดการใช้อาคาร_65'!G36</f>
        <v>250</v>
      </c>
      <c r="H36" s="1145">
        <f>'4.1.1 รายละเอียดการใช้อาคาร_65'!H36</f>
        <v>0</v>
      </c>
      <c r="I36" s="395">
        <f>'4.1.1 รายละเอียดการใช้อาคาร_65'!I36</f>
        <v>28</v>
      </c>
      <c r="J36" s="395">
        <f>'4.1.1 รายละเอียดการใช้อาคาร_65'!J36</f>
        <v>28</v>
      </c>
      <c r="K36" s="1145">
        <f>'4.1.1 รายละเอียดการใช้อาคาร_65'!K36</f>
        <v>0</v>
      </c>
      <c r="L36" s="395">
        <f>'4.1.1 รายละเอียดการใช้อาคาร_65'!L36</f>
        <v>28</v>
      </c>
    </row>
    <row r="37" spans="2:12" s="394" customFormat="1">
      <c r="B37" s="395">
        <f>'4.1.1 รายละเอียดการใช้อาคาร_65'!B37</f>
        <v>27</v>
      </c>
      <c r="C37" s="1144" t="str">
        <f>'4.1.1 รายละเอียดการใช้อาคาร_65'!C37</f>
        <v>อาคารอำนวย  ยศสุข</v>
      </c>
      <c r="D37" s="395">
        <f>'4.1.1 รายละเอียดการใช้อาคาร_65'!D37</f>
        <v>2553</v>
      </c>
      <c r="E37" s="395">
        <f>'4.1.1 รายละเอียดการใช้อาคาร_65'!E37</f>
        <v>4</v>
      </c>
      <c r="F37" s="395">
        <f>'4.1.1 รายละเอียดการใช้อาคาร_65'!F37</f>
        <v>8</v>
      </c>
      <c r="G37" s="395">
        <f>'4.1.1 รายละเอียดการใช้อาคาร_65'!G37</f>
        <v>250</v>
      </c>
      <c r="H37" s="395">
        <f>'4.1.1 รายละเอียดการใช้อาคาร_65'!H37</f>
        <v>3148.74</v>
      </c>
      <c r="I37" s="395">
        <f>'4.1.1 รายละเอียดการใช้อาคาร_65'!I37</f>
        <v>13113.86</v>
      </c>
      <c r="J37" s="395">
        <f>'4.1.1 รายละเอียดการใช้อาคาร_65'!J37</f>
        <v>16262.6</v>
      </c>
      <c r="K37" s="1145">
        <f>'4.1.1 รายละเอียดการใช้อาคาร_65'!K37</f>
        <v>0</v>
      </c>
      <c r="L37" s="395">
        <f>'4.1.1 รายละเอียดการใช้อาคาร_65'!L37</f>
        <v>16262.6</v>
      </c>
    </row>
    <row r="38" spans="2:12" s="394" customFormat="1">
      <c r="B38" s="395">
        <f>'4.1.1 รายละเอียดการใช้อาคาร_65'!B38</f>
        <v>28</v>
      </c>
      <c r="C38" s="1144" t="str">
        <f>'4.1.1 รายละเอียดการใช้อาคาร_65'!C38</f>
        <v>อาคารหน่วยอาคารและสถานที่</v>
      </c>
      <c r="D38" s="395">
        <f>'4.1.1 รายละเอียดการใช้อาคาร_65'!D38</f>
        <v>2540</v>
      </c>
      <c r="E38" s="395">
        <f>'4.1.1 รายละเอียดการใช้อาคาร_65'!E38</f>
        <v>2</v>
      </c>
      <c r="F38" s="395">
        <f>'4.1.1 รายละเอียดการใช้อาคาร_65'!F38</f>
        <v>1</v>
      </c>
      <c r="G38" s="395">
        <f>'4.1.1 รายละเอียดการใช้อาคาร_65'!G38</f>
        <v>250</v>
      </c>
      <c r="H38" s="395">
        <f>'4.1.1 รายละเอียดการใช้อาคาร_65'!H38</f>
        <v>48</v>
      </c>
      <c r="I38" s="395">
        <f>'4.1.1 รายละเอียดการใช้อาคาร_65'!I38</f>
        <v>780</v>
      </c>
      <c r="J38" s="395">
        <f>'4.1.1 รายละเอียดการใช้อาคาร_65'!J38</f>
        <v>828</v>
      </c>
      <c r="K38" s="1145">
        <f>'4.1.1 รายละเอียดการใช้อาคาร_65'!K38</f>
        <v>0</v>
      </c>
      <c r="L38" s="395">
        <f>'4.1.1 รายละเอียดการใช้อาคาร_65'!L38</f>
        <v>828</v>
      </c>
    </row>
    <row r="39" spans="2:12" s="394" customFormat="1">
      <c r="B39" s="395">
        <f>'4.1.1 รายละเอียดการใช้อาคาร_65'!B39</f>
        <v>29</v>
      </c>
      <c r="C39" s="1144" t="str">
        <f>'4.1.1 รายละเอียดการใช้อาคาร_65'!C39</f>
        <v>อาคารสำนักงานประปาและสุขาภิบาล</v>
      </c>
      <c r="D39" s="395">
        <f>'4.1.1 รายละเอียดการใช้อาคาร_65'!D39</f>
        <v>2532</v>
      </c>
      <c r="E39" s="395">
        <f>'4.1.1 รายละเอียดการใช้อาคาร_65'!E39</f>
        <v>2</v>
      </c>
      <c r="F39" s="395">
        <f>'4.1.1 รายละเอียดการใช้อาคาร_65'!F39</f>
        <v>5</v>
      </c>
      <c r="G39" s="395">
        <f>'4.1.1 รายละเอียดการใช้อาคาร_65'!G39</f>
        <v>250</v>
      </c>
      <c r="H39" s="395">
        <f>'4.1.1 รายละเอียดการใช้อาคาร_65'!H39</f>
        <v>41.4</v>
      </c>
      <c r="I39" s="395">
        <f>'4.1.1 รายละเอียดการใช้อาคาร_65'!I39</f>
        <v>313.20000000000005</v>
      </c>
      <c r="J39" s="395">
        <f>'4.1.1 รายละเอียดการใช้อาคาร_65'!J39</f>
        <v>354.6</v>
      </c>
      <c r="K39" s="1145">
        <f>'4.1.1 รายละเอียดการใช้อาคาร_65'!K39</f>
        <v>0</v>
      </c>
      <c r="L39" s="395">
        <f>'4.1.1 รายละเอียดการใช้อาคาร_65'!L39</f>
        <v>354.6</v>
      </c>
    </row>
    <row r="40" spans="2:12" s="394" customFormat="1">
      <c r="B40" s="395">
        <f>'4.1.1 รายละเอียดการใช้อาคาร_65'!B40</f>
        <v>30</v>
      </c>
      <c r="C40" s="1144" t="str">
        <f>'4.1.1 รายละเอียดการใช้อาคาร_65'!C40</f>
        <v>อาคารงานไฟฟ้า</v>
      </c>
      <c r="D40" s="395">
        <f>'4.1.1 รายละเอียดการใช้อาคาร_65'!D40</f>
        <v>2540</v>
      </c>
      <c r="E40" s="395">
        <f>'4.1.1 รายละเอียดการใช้อาคาร_65'!E40</f>
        <v>2</v>
      </c>
      <c r="F40" s="395">
        <f>'4.1.1 รายละเอียดการใช้อาคาร_65'!F40</f>
        <v>1</v>
      </c>
      <c r="G40" s="395">
        <f>'4.1.1 รายละเอียดการใช้อาคาร_65'!G40</f>
        <v>250</v>
      </c>
      <c r="H40" s="1145">
        <f>'4.1.1 รายละเอียดการใช้อาคาร_65'!H40</f>
        <v>0</v>
      </c>
      <c r="I40" s="395">
        <f>'4.1.1 รายละเอียดการใช้อาคาร_65'!I40</f>
        <v>328</v>
      </c>
      <c r="J40" s="395">
        <f>'4.1.1 รายละเอียดการใช้อาคาร_65'!J40</f>
        <v>328</v>
      </c>
      <c r="K40" s="1145">
        <f>'4.1.1 รายละเอียดการใช้อาคาร_65'!K40</f>
        <v>0</v>
      </c>
      <c r="L40" s="395">
        <f>'4.1.1 รายละเอียดการใช้อาคาร_65'!L40</f>
        <v>328</v>
      </c>
    </row>
    <row r="41" spans="2:12" s="394" customFormat="1">
      <c r="B41" s="395">
        <f>'4.1.1 รายละเอียดการใช้อาคาร_65'!B41</f>
        <v>31</v>
      </c>
      <c r="C41" s="1144" t="str">
        <f>'4.1.1 รายละเอียดการใช้อาคาร_65'!C41</f>
        <v>อาคารซ่อมบำรุงอาคารและสถานที่</v>
      </c>
      <c r="D41" s="395">
        <f>'4.1.1 รายละเอียดการใช้อาคาร_65'!D41</f>
        <v>2540</v>
      </c>
      <c r="E41" s="395">
        <f>'4.1.1 รายละเอียดการใช้อาคาร_65'!E41</f>
        <v>2</v>
      </c>
      <c r="F41" s="395">
        <f>'4.1.1 รายละเอียดการใช้อาคาร_65'!F41</f>
        <v>1</v>
      </c>
      <c r="G41" s="395">
        <f>'4.1.1 รายละเอียดการใช้อาคาร_65'!G41</f>
        <v>250</v>
      </c>
      <c r="H41" s="395">
        <f>'4.1.1 รายละเอียดการใช้อาคาร_65'!H41</f>
        <v>48</v>
      </c>
      <c r="I41" s="395">
        <f>'4.1.1 รายละเอียดการใช้อาคาร_65'!I41</f>
        <v>780</v>
      </c>
      <c r="J41" s="395">
        <f>'4.1.1 รายละเอียดการใช้อาคาร_65'!J41</f>
        <v>828</v>
      </c>
      <c r="K41" s="1145">
        <f>'4.1.1 รายละเอียดการใช้อาคาร_65'!K41</f>
        <v>0</v>
      </c>
      <c r="L41" s="395">
        <f>'4.1.1 รายละเอียดการใช้อาคาร_65'!L41</f>
        <v>828</v>
      </c>
    </row>
    <row r="42" spans="2:12" s="394" customFormat="1">
      <c r="B42" s="395">
        <f>'4.1.1 รายละเอียดการใช้อาคาร_65'!B42</f>
        <v>32</v>
      </c>
      <c r="C42" s="1144" t="str">
        <f>'4.1.1 รายละเอียดการใช้อาคาร_65'!C42</f>
        <v>อาคารยานพาหนะ</v>
      </c>
      <c r="D42" s="395">
        <f>'4.1.1 รายละเอียดการใช้อาคาร_65'!D42</f>
        <v>2540</v>
      </c>
      <c r="E42" s="395">
        <f>'4.1.1 รายละเอียดการใช้อาคาร_65'!E42</f>
        <v>1</v>
      </c>
      <c r="F42" s="395">
        <f>'4.1.1 รายละเอียดการใช้อาคาร_65'!F42</f>
        <v>1</v>
      </c>
      <c r="G42" s="395">
        <f>'4.1.1 รายละเอียดการใช้อาคาร_65'!G42</f>
        <v>250</v>
      </c>
      <c r="H42" s="395">
        <f>'4.1.1 รายละเอียดการใช้อาคาร_65'!H42</f>
        <v>68</v>
      </c>
      <c r="I42" s="395">
        <f>'4.1.1 รายละเอียดการใช้อาคาร_65'!I42</f>
        <v>212</v>
      </c>
      <c r="J42" s="395">
        <f>'4.1.1 รายละเอียดการใช้อาคาร_65'!J42</f>
        <v>280</v>
      </c>
      <c r="K42" s="1145">
        <f>'4.1.1 รายละเอียดการใช้อาคาร_65'!K42</f>
        <v>0</v>
      </c>
      <c r="L42" s="395">
        <f>'4.1.1 รายละเอียดการใช้อาคาร_65'!L42</f>
        <v>280</v>
      </c>
    </row>
    <row r="43" spans="2:12" s="394" customFormat="1">
      <c r="B43" s="395">
        <f>'4.1.1 รายละเอียดการใช้อาคาร_65'!B43</f>
        <v>33</v>
      </c>
      <c r="C43" s="1144" t="str">
        <f>'4.1.1 รายละเอียดการใช้อาคาร_65'!C43</f>
        <v>อาคารโรงจอดรถ</v>
      </c>
      <c r="D43" s="395">
        <f>'4.1.1 รายละเอียดการใช้อาคาร_65'!D43</f>
        <v>2540</v>
      </c>
      <c r="E43" s="395">
        <f>'4.1.1 รายละเอียดการใช้อาคาร_65'!E43</f>
        <v>1</v>
      </c>
      <c r="F43" s="395">
        <f>'4.1.1 รายละเอียดการใช้อาคาร_65'!F43</f>
        <v>1</v>
      </c>
      <c r="G43" s="395">
        <f>'4.1.1 รายละเอียดการใช้อาคาร_65'!G43</f>
        <v>250</v>
      </c>
      <c r="H43" s="1145">
        <f>'4.1.1 รายละเอียดการใช้อาคาร_65'!H43</f>
        <v>0</v>
      </c>
      <c r="I43" s="395">
        <f>'4.1.1 รายละเอียดการใช้อาคาร_65'!I43</f>
        <v>390</v>
      </c>
      <c r="J43" s="395">
        <f>'4.1.1 รายละเอียดการใช้อาคาร_65'!J43</f>
        <v>390</v>
      </c>
      <c r="K43" s="1145">
        <f>'4.1.1 รายละเอียดการใช้อาคาร_65'!K43</f>
        <v>0</v>
      </c>
      <c r="L43" s="395">
        <f>'4.1.1 รายละเอียดการใช้อาคาร_65'!L43</f>
        <v>390</v>
      </c>
    </row>
    <row r="44" spans="2:12" s="394" customFormat="1">
      <c r="B44" s="395">
        <f>'4.1.1 รายละเอียดการใช้อาคาร_65'!B44</f>
        <v>34</v>
      </c>
      <c r="C44" s="1144" t="str">
        <f>'4.1.1 รายละเอียดการใช้อาคาร_65'!C44</f>
        <v>อาคารสำนักงานระบบบำบัดน้ำเสียรวม (รวมอาคารห้องน้ำ)</v>
      </c>
      <c r="D44" s="395">
        <f>'4.1.1 รายละเอียดการใช้อาคาร_65'!D44</f>
        <v>2547</v>
      </c>
      <c r="E44" s="395">
        <f>'4.1.1 รายละเอียดการใช้อาคาร_65'!E44</f>
        <v>1</v>
      </c>
      <c r="F44" s="395">
        <f>'4.1.1 รายละเอียดการใช้อาคาร_65'!F44</f>
        <v>5</v>
      </c>
      <c r="G44" s="395">
        <f>'4.1.1 รายละเอียดการใช้อาคาร_65'!G44</f>
        <v>250</v>
      </c>
      <c r="H44" s="395">
        <f>'4.1.1 รายละเอียดการใช้อาคาร_65'!H44</f>
        <v>102.2</v>
      </c>
      <c r="I44" s="395">
        <f>'4.1.1 รายละเอียดการใช้อาคาร_65'!I44</f>
        <v>80.8</v>
      </c>
      <c r="J44" s="395">
        <f>'4.1.1 รายละเอียดการใช้อาคาร_65'!J44</f>
        <v>183</v>
      </c>
      <c r="K44" s="1145">
        <f>'4.1.1 รายละเอียดการใช้อาคาร_65'!K44</f>
        <v>0</v>
      </c>
      <c r="L44" s="395">
        <f>'4.1.1 รายละเอียดการใช้อาคาร_65'!L44</f>
        <v>183</v>
      </c>
    </row>
    <row r="45" spans="2:12" s="394" customFormat="1">
      <c r="B45" s="395" t="str">
        <f>'4.1.1 รายละเอียดการใช้อาคาร_65'!B45</f>
        <v>สระว่ายน้ำ</v>
      </c>
      <c r="C45" s="1149"/>
      <c r="D45" s="1147"/>
      <c r="E45" s="1147"/>
      <c r="F45" s="1147"/>
      <c r="G45" s="1147"/>
      <c r="H45" s="1147"/>
      <c r="I45" s="1147"/>
      <c r="J45" s="1147"/>
      <c r="K45" s="1147"/>
      <c r="L45" s="1148"/>
    </row>
    <row r="46" spans="2:12" s="394" customFormat="1">
      <c r="B46" s="395">
        <f>'4.1.1 รายละเอียดการใช้อาคาร_65'!B46</f>
        <v>35</v>
      </c>
      <c r="C46" s="1144" t="str">
        <f>'4.1.1 รายละเอียดการใช้อาคาร_65'!C46</f>
        <v>อาคารสระว่ายน้ำ</v>
      </c>
      <c r="D46" s="395">
        <f>'4.1.1 รายละเอียดการใช้อาคาร_65'!D46</f>
        <v>2553</v>
      </c>
      <c r="E46" s="395">
        <f>'4.1.1 รายละเอียดการใช้อาคาร_65'!E46</f>
        <v>2</v>
      </c>
      <c r="F46" s="395">
        <f>'4.1.1 รายละเอียดการใช้อาคาร_65'!F46</f>
        <v>5</v>
      </c>
      <c r="G46" s="395">
        <f>'4.1.1 รายละเอียดการใช้อาคาร_65'!G46</f>
        <v>250</v>
      </c>
      <c r="H46" s="395">
        <f>'4.1.1 รายละเอียดการใช้อาคาร_65'!H46</f>
        <v>60</v>
      </c>
      <c r="I46" s="395">
        <f>'4.1.1 รายละเอียดการใช้อาคาร_65'!I46</f>
        <v>4120.6000000000004</v>
      </c>
      <c r="J46" s="395">
        <f>'4.1.1 รายละเอียดการใช้อาคาร_65'!J46</f>
        <v>4180.6000000000004</v>
      </c>
      <c r="K46" s="1145">
        <f>'4.1.1 รายละเอียดการใช้อาคาร_65'!K46</f>
        <v>0</v>
      </c>
      <c r="L46" s="395">
        <f>'4.1.1 รายละเอียดการใช้อาคาร_65'!L46</f>
        <v>4180.6000000000004</v>
      </c>
    </row>
    <row r="47" spans="2:12" s="394" customFormat="1">
      <c r="B47" s="395" t="str">
        <f>'4.1.1 รายละเอียดการใช้อาคาร_65'!B47</f>
        <v>โรงอาหาร</v>
      </c>
      <c r="C47" s="1149"/>
      <c r="D47" s="1147"/>
      <c r="E47" s="1147"/>
      <c r="F47" s="1147"/>
      <c r="G47" s="1147"/>
      <c r="H47" s="1147"/>
      <c r="I47" s="1147"/>
      <c r="J47" s="1147"/>
      <c r="K47" s="1147"/>
      <c r="L47" s="1148"/>
    </row>
    <row r="48" spans="2:12" s="394" customFormat="1">
      <c r="B48" s="395">
        <f>'4.1.1 รายละเอียดการใช้อาคาร_65'!B48</f>
        <v>36</v>
      </c>
      <c r="C48" s="1144" t="str">
        <f>'4.1.1 รายละเอียดการใช้อาคาร_65'!C48</f>
        <v>อาคารโรงอาหารเทิดกสิกร</v>
      </c>
      <c r="D48" s="395">
        <f>'4.1.1 รายละเอียดการใช้อาคาร_65'!D48</f>
        <v>2536</v>
      </c>
      <c r="E48" s="395">
        <f>'4.1.1 รายละเอียดการใช้อาคาร_65'!E48</f>
        <v>2</v>
      </c>
      <c r="F48" s="395">
        <f>'4.1.1 รายละเอียดการใช้อาคาร_65'!F48</f>
        <v>5</v>
      </c>
      <c r="G48" s="395">
        <f>'4.1.1 รายละเอียดการใช้อาคาร_65'!G48</f>
        <v>250</v>
      </c>
      <c r="H48" s="395">
        <f>'4.1.1 รายละเอียดการใช้อาคาร_65'!H48</f>
        <v>600</v>
      </c>
      <c r="I48" s="395">
        <f>'4.1.1 รายละเอียดการใช้อาคาร_65'!I48</f>
        <v>3725</v>
      </c>
      <c r="J48" s="395">
        <f>'4.1.1 รายละเอียดการใช้อาคาร_65'!J48</f>
        <v>4325</v>
      </c>
      <c r="K48" s="1145">
        <f>'4.1.1 รายละเอียดการใช้อาคาร_65'!K48</f>
        <v>0</v>
      </c>
      <c r="L48" s="395">
        <f>'4.1.1 รายละเอียดการใช้อาคาร_65'!L48</f>
        <v>4325</v>
      </c>
    </row>
    <row r="49" spans="2:12" s="394" customFormat="1">
      <c r="B49" s="412" t="str">
        <f>'4.1.1 รายละเอียดการใช้อาคาร_65'!B49</f>
        <v>หอพักนักศึกษา</v>
      </c>
      <c r="C49" s="1146"/>
      <c r="D49" s="1147"/>
      <c r="E49" s="1147"/>
      <c r="F49" s="1147"/>
      <c r="G49" s="1147"/>
      <c r="H49" s="1147"/>
      <c r="I49" s="1147"/>
      <c r="J49" s="1147"/>
      <c r="K49" s="1147"/>
      <c r="L49" s="1148"/>
    </row>
    <row r="50" spans="2:12" s="394" customFormat="1">
      <c r="B50" s="395">
        <f>'4.1.1 รายละเอียดการใช้อาคาร_65'!B50</f>
        <v>37</v>
      </c>
      <c r="C50" s="1144" t="str">
        <f>'4.1.1 รายละเอียดการใช้อาคาร_65'!C50</f>
        <v>อาคารหอพักนักศึกษานานาชาติ</v>
      </c>
      <c r="D50" s="395">
        <f>'4.1.1 รายละเอียดการใช้อาคาร_65'!D50</f>
        <v>2551</v>
      </c>
      <c r="E50" s="395">
        <f>'4.1.1 รายละเอียดการใช้อาคาร_65'!E50</f>
        <v>2</v>
      </c>
      <c r="F50" s="395">
        <f>'4.1.1 รายละเอียดการใช้อาคาร_65'!F50</f>
        <v>5</v>
      </c>
      <c r="G50" s="395">
        <f>'4.1.1 รายละเอียดการใช้อาคาร_65'!G50</f>
        <v>250</v>
      </c>
      <c r="H50" s="1145">
        <f>'4.1.1 รายละเอียดการใช้อาคาร_65'!H50</f>
        <v>0</v>
      </c>
      <c r="I50" s="395">
        <f>'4.1.1 รายละเอียดการใช้อาคาร_65'!I50</f>
        <v>1048.4000000000001</v>
      </c>
      <c r="J50" s="395">
        <f>'4.1.1 รายละเอียดการใช้อาคาร_65'!J50</f>
        <v>1048.4000000000001</v>
      </c>
      <c r="K50" s="1145">
        <f>'4.1.1 รายละเอียดการใช้อาคาร_65'!K50</f>
        <v>0</v>
      </c>
      <c r="L50" s="395">
        <f>'4.1.1 รายละเอียดการใช้อาคาร_65'!L50</f>
        <v>1048.4000000000001</v>
      </c>
    </row>
    <row r="51" spans="2:12" s="394" customFormat="1">
      <c r="B51" s="395">
        <f>'4.1.1 รายละเอียดการใช้อาคาร_65'!B51</f>
        <v>38</v>
      </c>
      <c r="C51" s="1144" t="str">
        <f>'4.1.1 รายละเอียดการใช้อาคาร_65'!C51</f>
        <v>อาคารหอพักนักศึกษาชาย 2</v>
      </c>
      <c r="D51" s="395">
        <f>'4.1.1 รายละเอียดการใช้อาคาร_65'!D51</f>
        <v>2511</v>
      </c>
      <c r="E51" s="395">
        <f>'4.1.1 รายละเอียดการใช้อาคาร_65'!E51</f>
        <v>5</v>
      </c>
      <c r="F51" s="395">
        <f>'4.1.1 รายละเอียดการใช้อาคาร_65'!F51</f>
        <v>5</v>
      </c>
      <c r="G51" s="395">
        <f>'4.1.1 รายละเอียดการใช้อาคาร_65'!G51</f>
        <v>250</v>
      </c>
      <c r="H51" s="395">
        <f>'4.1.1 รายละเอียดการใช้อาคาร_65'!H51</f>
        <v>28</v>
      </c>
      <c r="I51" s="395">
        <f>'4.1.1 รายละเอียดการใช้อาคาร_65'!I51</f>
        <v>5940</v>
      </c>
      <c r="J51" s="395">
        <f>'4.1.1 รายละเอียดการใช้อาคาร_65'!J51</f>
        <v>5968</v>
      </c>
      <c r="K51" s="1145">
        <f>'4.1.1 รายละเอียดการใช้อาคาร_65'!K51</f>
        <v>0</v>
      </c>
      <c r="L51" s="395">
        <f>'4.1.1 รายละเอียดการใช้อาคาร_65'!L51</f>
        <v>5968</v>
      </c>
    </row>
    <row r="52" spans="2:12" s="394" customFormat="1">
      <c r="B52" s="395">
        <f>'4.1.1 รายละเอียดการใช้อาคาร_65'!B52</f>
        <v>39</v>
      </c>
      <c r="C52" s="1144" t="str">
        <f>'4.1.1 รายละเอียดการใช้อาคาร_65'!C52</f>
        <v>อาคารหอพักนักศึกษาชาย 3 (รวมอาคารห้องน้ำ)</v>
      </c>
      <c r="D52" s="395">
        <f>'4.1.1 รายละเอียดการใช้อาคาร_65'!D52</f>
        <v>2511</v>
      </c>
      <c r="E52" s="395">
        <f>'4.1.1 รายละเอียดการใช้อาคาร_65'!E52</f>
        <v>2</v>
      </c>
      <c r="F52" s="395">
        <f>'4.1.1 รายละเอียดการใช้อาคาร_65'!F52</f>
        <v>5</v>
      </c>
      <c r="G52" s="395">
        <f>'4.1.1 รายละเอียดการใช้อาคาร_65'!G52</f>
        <v>250</v>
      </c>
      <c r="H52" s="1145">
        <f>'4.1.1 รายละเอียดการใช้อาคาร_65'!H52</f>
        <v>0</v>
      </c>
      <c r="I52" s="395">
        <f>'4.1.1 รายละเอียดการใช้อาคาร_65'!I52</f>
        <v>1200</v>
      </c>
      <c r="J52" s="395">
        <f>'4.1.1 รายละเอียดการใช้อาคาร_65'!J52</f>
        <v>1200</v>
      </c>
      <c r="K52" s="1145">
        <f>'4.1.1 รายละเอียดการใช้อาคาร_65'!K52</f>
        <v>0</v>
      </c>
      <c r="L52" s="395">
        <f>'4.1.1 รายละเอียดการใช้อาคาร_65'!L52</f>
        <v>1200</v>
      </c>
    </row>
    <row r="53" spans="2:12" s="394" customFormat="1">
      <c r="B53" s="395">
        <f>'4.1.1 รายละเอียดการใช้อาคาร_65'!B53</f>
        <v>40</v>
      </c>
      <c r="C53" s="1144" t="str">
        <f>'4.1.1 รายละเอียดการใช้อาคาร_65'!C53</f>
        <v>อาคารหอพักนักศึกษาชาย 4 (รวมอาคารโรงจอดรถ ข้างหอ)</v>
      </c>
      <c r="D53" s="395">
        <f>'4.1.1 รายละเอียดการใช้อาคาร_65'!D53</f>
        <v>2536</v>
      </c>
      <c r="E53" s="395">
        <f>'4.1.1 รายละเอียดการใช้อาคาร_65'!E53</f>
        <v>5</v>
      </c>
      <c r="F53" s="395">
        <f>'4.1.1 รายละเอียดการใช้อาคาร_65'!F53</f>
        <v>5</v>
      </c>
      <c r="G53" s="395">
        <f>'4.1.1 รายละเอียดการใช้อาคาร_65'!G53</f>
        <v>250</v>
      </c>
      <c r="H53" s="395">
        <f>'4.1.1 รายละเอียดการใช้อาคาร_65'!H53</f>
        <v>28</v>
      </c>
      <c r="I53" s="395">
        <f>'4.1.1 รายละเอียดการใช้อาคาร_65'!I53</f>
        <v>3826</v>
      </c>
      <c r="J53" s="395">
        <f>'4.1.1 รายละเอียดการใช้อาคาร_65'!J53</f>
        <v>3854</v>
      </c>
      <c r="K53" s="1145">
        <f>'4.1.1 รายละเอียดการใช้อาคาร_65'!K53</f>
        <v>0</v>
      </c>
      <c r="L53" s="395">
        <f>'4.1.1 รายละเอียดการใช้อาคาร_65'!L53</f>
        <v>3854</v>
      </c>
    </row>
    <row r="54" spans="2:12" s="394" customFormat="1">
      <c r="B54" s="395">
        <f>'4.1.1 รายละเอียดการใช้อาคาร_65'!B54</f>
        <v>41</v>
      </c>
      <c r="C54" s="1144" t="str">
        <f>'4.1.1 รายละเอียดการใช้อาคาร_65'!C54</f>
        <v>อาคารหอพักนักศึกษาชาย 5 (รวมอาคารห้องน้ำ)</v>
      </c>
      <c r="D54" s="395">
        <f>'4.1.1 รายละเอียดการใช้อาคาร_65'!D54</f>
        <v>2536</v>
      </c>
      <c r="E54" s="395">
        <f>'4.1.1 รายละเอียดการใช้อาคาร_65'!E54</f>
        <v>2</v>
      </c>
      <c r="F54" s="395">
        <f>'4.1.1 รายละเอียดการใช้อาคาร_65'!F54</f>
        <v>5</v>
      </c>
      <c r="G54" s="395">
        <f>'4.1.1 รายละเอียดการใช้อาคาร_65'!G54</f>
        <v>250</v>
      </c>
      <c r="H54" s="1145">
        <f>'4.1.1 รายละเอียดการใช้อาคาร_65'!H54</f>
        <v>0</v>
      </c>
      <c r="I54" s="395">
        <f>'4.1.1 รายละเอียดการใช้อาคาร_65'!I54</f>
        <v>1160</v>
      </c>
      <c r="J54" s="395">
        <f>'4.1.1 รายละเอียดการใช้อาคาร_65'!J54</f>
        <v>1160</v>
      </c>
      <c r="K54" s="1145">
        <f>'4.1.1 รายละเอียดการใช้อาคาร_65'!K54</f>
        <v>0</v>
      </c>
      <c r="L54" s="395">
        <f>'4.1.1 รายละเอียดการใช้อาคาร_65'!L54</f>
        <v>1160</v>
      </c>
    </row>
    <row r="55" spans="2:12" s="394" customFormat="1">
      <c r="B55" s="395">
        <f>'4.1.1 รายละเอียดการใช้อาคาร_65'!B55</f>
        <v>42</v>
      </c>
      <c r="C55" s="1144" t="str">
        <f>'4.1.1 รายละเอียดการใช้อาคาร_65'!C55</f>
        <v>อาคารหอพักนักศึกษาหญิง 6 (รวมอาคารโรงจอดรถ ข้างหอ)</v>
      </c>
      <c r="D55" s="395">
        <f>'4.1.1 รายละเอียดการใช้อาคาร_65'!D55</f>
        <v>2536</v>
      </c>
      <c r="E55" s="395">
        <f>'4.1.1 รายละเอียดการใช้อาคาร_65'!E55</f>
        <v>5</v>
      </c>
      <c r="F55" s="395">
        <f>'4.1.1 รายละเอียดการใช้อาคาร_65'!F55</f>
        <v>5</v>
      </c>
      <c r="G55" s="395">
        <f>'4.1.1 รายละเอียดการใช้อาคาร_65'!G55</f>
        <v>250</v>
      </c>
      <c r="H55" s="395">
        <f>'4.1.1 รายละเอียดการใช้อาคาร_65'!H55</f>
        <v>28</v>
      </c>
      <c r="I55" s="395">
        <f>'4.1.1 รายละเอียดการใช้อาคาร_65'!I55</f>
        <v>3826</v>
      </c>
      <c r="J55" s="395">
        <f>'4.1.1 รายละเอียดการใช้อาคาร_65'!J55</f>
        <v>3854</v>
      </c>
      <c r="K55" s="1145">
        <f>'4.1.1 รายละเอียดการใช้อาคาร_65'!K55</f>
        <v>0</v>
      </c>
      <c r="L55" s="395">
        <f>'4.1.1 รายละเอียดการใช้อาคาร_65'!L55</f>
        <v>3854</v>
      </c>
    </row>
    <row r="56" spans="2:12" s="394" customFormat="1">
      <c r="B56" s="395">
        <f>'4.1.1 รายละเอียดการใช้อาคาร_65'!B56</f>
        <v>43</v>
      </c>
      <c r="C56" s="1144" t="str">
        <f>'4.1.1 รายละเอียดการใช้อาคาร_65'!C56</f>
        <v>อาคารหอพักนักศึกษาหญิง 7</v>
      </c>
      <c r="D56" s="395">
        <f>'4.1.1 รายละเอียดการใช้อาคาร_65'!D56</f>
        <v>2536</v>
      </c>
      <c r="E56" s="395">
        <f>'4.1.1 รายละเอียดการใช้อาคาร_65'!E56</f>
        <v>5</v>
      </c>
      <c r="F56" s="395">
        <f>'4.1.1 รายละเอียดการใช้อาคาร_65'!F56</f>
        <v>5</v>
      </c>
      <c r="G56" s="395">
        <f>'4.1.1 รายละเอียดการใช้อาคาร_65'!G56</f>
        <v>250</v>
      </c>
      <c r="H56" s="395">
        <f>'4.1.1 รายละเอียดการใช้อาคาร_65'!H56</f>
        <v>28</v>
      </c>
      <c r="I56" s="395">
        <f>'4.1.1 รายละเอียดการใช้อาคาร_65'!I56</f>
        <v>3826</v>
      </c>
      <c r="J56" s="395">
        <f>'4.1.1 รายละเอียดการใช้อาคาร_65'!J56</f>
        <v>3854</v>
      </c>
      <c r="K56" s="1145">
        <f>'4.1.1 รายละเอียดการใช้อาคาร_65'!K56</f>
        <v>0</v>
      </c>
      <c r="L56" s="395">
        <f>'4.1.1 รายละเอียดการใช้อาคาร_65'!L56</f>
        <v>3854</v>
      </c>
    </row>
    <row r="57" spans="2:12" s="394" customFormat="1">
      <c r="B57" s="395">
        <f>'4.1.1 รายละเอียดการใช้อาคาร_65'!B57</f>
        <v>44</v>
      </c>
      <c r="C57" s="1144" t="str">
        <f>'4.1.1 รายละเอียดการใช้อาคาร_65'!C57</f>
        <v>อาคารหอพักนักศึกษาหญิง 8</v>
      </c>
      <c r="D57" s="395">
        <f>'4.1.1 รายละเอียดการใช้อาคาร_65'!D57</f>
        <v>2539</v>
      </c>
      <c r="E57" s="395">
        <f>'4.1.1 รายละเอียดการใช้อาคาร_65'!E57</f>
        <v>5</v>
      </c>
      <c r="F57" s="395">
        <f>'4.1.1 รายละเอียดการใช้อาคาร_65'!F57</f>
        <v>5</v>
      </c>
      <c r="G57" s="395">
        <f>'4.1.1 รายละเอียดการใช้อาคาร_65'!G57</f>
        <v>250</v>
      </c>
      <c r="H57" s="395">
        <f>'4.1.1 รายละเอียดการใช้อาคาร_65'!H57</f>
        <v>140</v>
      </c>
      <c r="I57" s="395">
        <f>'4.1.1 รายละเอียดการใช้อาคาร_65'!I57</f>
        <v>6511</v>
      </c>
      <c r="J57" s="395">
        <f>'4.1.1 รายละเอียดการใช้อาคาร_65'!J57</f>
        <v>6651</v>
      </c>
      <c r="K57" s="1145">
        <f>'4.1.1 รายละเอียดการใช้อาคาร_65'!K57</f>
        <v>0</v>
      </c>
      <c r="L57" s="395">
        <f>'4.1.1 รายละเอียดการใช้อาคาร_65'!L57</f>
        <v>6651</v>
      </c>
    </row>
    <row r="58" spans="2:12">
      <c r="B58" s="395">
        <f>'4.1.1 รายละเอียดการใช้อาคาร_65'!B58</f>
        <v>45</v>
      </c>
      <c r="C58" s="1144" t="str">
        <f>'4.1.1 รายละเอียดการใช้อาคาร_65'!C58</f>
        <v>อาคารหอพักนักศึกษาหญิง 9</v>
      </c>
      <c r="D58" s="395">
        <f>'4.1.1 รายละเอียดการใช้อาคาร_65'!D58</f>
        <v>2540</v>
      </c>
      <c r="E58" s="395">
        <f>'4.1.1 รายละเอียดการใช้อาคาร_65'!E58</f>
        <v>5</v>
      </c>
      <c r="F58" s="395">
        <f>'4.1.1 รายละเอียดการใช้อาคาร_65'!F58</f>
        <v>5</v>
      </c>
      <c r="G58" s="395">
        <f>'4.1.1 รายละเอียดการใช้อาคาร_65'!G58</f>
        <v>250</v>
      </c>
      <c r="H58" s="395">
        <f>'4.1.1 รายละเอียดการใช้อาคาร_65'!H58</f>
        <v>208</v>
      </c>
      <c r="I58" s="395">
        <f>'4.1.1 รายละเอียดการใช้อาคาร_65'!I58</f>
        <v>6443</v>
      </c>
      <c r="J58" s="395">
        <f>'4.1.1 รายละเอียดการใช้อาคาร_65'!J58</f>
        <v>6651</v>
      </c>
      <c r="K58" s="1145">
        <f>'4.1.1 รายละเอียดการใช้อาคาร_65'!K58</f>
        <v>0</v>
      </c>
      <c r="L58" s="395">
        <f>'4.1.1 รายละเอียดการใช้อาคาร_65'!L58</f>
        <v>6651</v>
      </c>
    </row>
    <row r="59" spans="2:12">
      <c r="B59" s="395">
        <f>'4.1.1 รายละเอียดการใช้อาคาร_65'!B59</f>
        <v>46</v>
      </c>
      <c r="C59" s="1144" t="str">
        <f>'4.1.1 รายละเอียดการใช้อาคาร_65'!C59</f>
        <v>อาคารหอพักนักศึกษาหญิง 10</v>
      </c>
      <c r="D59" s="395">
        <f>'4.1.1 รายละเอียดการใช้อาคาร_65'!D59</f>
        <v>2554</v>
      </c>
      <c r="E59" s="395">
        <f>'4.1.1 รายละเอียดการใช้อาคาร_65'!E59</f>
        <v>7</v>
      </c>
      <c r="F59" s="395">
        <f>'4.1.1 รายละเอียดการใช้อาคาร_65'!F59</f>
        <v>5</v>
      </c>
      <c r="G59" s="395">
        <f>'4.1.1 รายละเอียดการใช้อาคาร_65'!G59</f>
        <v>250</v>
      </c>
      <c r="H59" s="395">
        <f>'4.1.1 รายละเอียดการใช้อาคาร_65'!H59</f>
        <v>210</v>
      </c>
      <c r="I59" s="395">
        <f>'4.1.1 รายละเอียดการใช้อาคาร_65'!I59</f>
        <v>6965</v>
      </c>
      <c r="J59" s="395">
        <f>'4.1.1 รายละเอียดการใช้อาคาร_65'!J59</f>
        <v>7175</v>
      </c>
      <c r="K59" s="1145">
        <f>'4.1.1 รายละเอียดการใช้อาคาร_65'!K59</f>
        <v>0</v>
      </c>
      <c r="L59" s="395">
        <f>'4.1.1 รายละเอียดการใช้อาคาร_65'!L59</f>
        <v>7175</v>
      </c>
    </row>
    <row r="60" spans="2:12">
      <c r="B60" s="395">
        <f>'4.1.1 รายละเอียดการใช้อาคาร_65'!B60</f>
        <v>47</v>
      </c>
      <c r="C60" s="1144" t="str">
        <f>'4.1.1 รายละเอียดการใช้อาคาร_65'!C60</f>
        <v>อาคารหอพักนักศึกษาหญิง 11</v>
      </c>
      <c r="D60" s="395">
        <f>'4.1.1 รายละเอียดการใช้อาคาร_65'!D60</f>
        <v>2560</v>
      </c>
      <c r="E60" s="395">
        <f>'4.1.1 รายละเอียดการใช้อาคาร_65'!E60</f>
        <v>7</v>
      </c>
      <c r="F60" s="395">
        <f>'4.1.1 รายละเอียดการใช้อาคาร_65'!F60</f>
        <v>5</v>
      </c>
      <c r="G60" s="395">
        <f>'4.1.1 รายละเอียดการใช้อาคาร_65'!G60</f>
        <v>250</v>
      </c>
      <c r="H60" s="395">
        <f>'4.1.1 รายละเอียดการใช้อาคาร_65'!H60</f>
        <v>378</v>
      </c>
      <c r="I60" s="395">
        <f>'4.1.1 รายละเอียดการใช้อาคาร_65'!I60</f>
        <v>14122</v>
      </c>
      <c r="J60" s="395">
        <f>'4.1.1 รายละเอียดการใช้อาคาร_65'!J60</f>
        <v>14500</v>
      </c>
      <c r="K60" s="1145">
        <f>'4.1.1 รายละเอียดการใช้อาคาร_65'!K60</f>
        <v>0</v>
      </c>
      <c r="L60" s="395">
        <f>'4.1.1 รายละเอียดการใช้อาคาร_65'!L60</f>
        <v>14500</v>
      </c>
    </row>
    <row r="61" spans="2:12">
      <c r="B61" s="1150" t="str">
        <f>'4.1.1 รายละเอียดการใช้อาคาร_65'!B61</f>
        <v>คณะพัฒนาการท่องเที่ยว</v>
      </c>
      <c r="C61" s="1146"/>
      <c r="D61" s="1147"/>
      <c r="E61" s="1147"/>
      <c r="F61" s="1147"/>
      <c r="G61" s="1147"/>
      <c r="H61" s="1147"/>
      <c r="I61" s="1147"/>
      <c r="J61" s="1147"/>
      <c r="K61" s="1147"/>
      <c r="L61" s="1148"/>
    </row>
    <row r="62" spans="2:12">
      <c r="B62" s="395">
        <f>'4.1.1 รายละเอียดการใช้อาคาร_65'!B62</f>
        <v>48</v>
      </c>
      <c r="C62" s="1144" t="str">
        <f>'4.1.1 รายละเอียดการใช้อาคาร_65'!C62</f>
        <v xml:space="preserve">อาคารเรียนรวมสุวรรณวาจกกสิกิจ </v>
      </c>
      <c r="D62" s="395">
        <f>'4.1.1 รายละเอียดการใช้อาคาร_65'!D62</f>
        <v>2520</v>
      </c>
      <c r="E62" s="395">
        <f>'4.1.1 รายละเอียดการใช้อาคาร_65'!E62</f>
        <v>2</v>
      </c>
      <c r="F62" s="395">
        <f>'4.1.1 รายละเอียดการใช้อาคาร_65'!F62</f>
        <v>8</v>
      </c>
      <c r="G62" s="395">
        <f>'4.1.1 รายละเอียดการใช้อาคาร_65'!G62</f>
        <v>250</v>
      </c>
      <c r="H62" s="395">
        <f>'4.1.1 รายละเอียดการใช้อาคาร_65'!H62</f>
        <v>1296</v>
      </c>
      <c r="I62" s="395">
        <f>'4.1.1 รายละเอียดการใช้อาคาร_65'!I62</f>
        <v>915.44</v>
      </c>
      <c r="J62" s="395">
        <f>'4.1.1 รายละเอียดการใช้อาคาร_65'!J62</f>
        <v>2211.44</v>
      </c>
      <c r="K62" s="1145">
        <f>'4.1.1 รายละเอียดการใช้อาคาร_65'!K62</f>
        <v>0</v>
      </c>
      <c r="L62" s="395">
        <f>'4.1.1 รายละเอียดการใช้อาคาร_65'!L62</f>
        <v>2211.44</v>
      </c>
    </row>
    <row r="63" spans="2:12">
      <c r="B63" s="395">
        <f>'4.1.1 รายละเอียดการใช้อาคาร_65'!B63</f>
        <v>49</v>
      </c>
      <c r="C63" s="1144" t="str">
        <f>'4.1.1 รายละเอียดการใช้อาคาร_65'!C63</f>
        <v xml:space="preserve">อาคารพัฒนาวิสัยทัศน์ </v>
      </c>
      <c r="D63" s="395">
        <f>'4.1.1 รายละเอียดการใช้อาคาร_65'!D63</f>
        <v>2551</v>
      </c>
      <c r="E63" s="395">
        <f>'4.1.1 รายละเอียดการใช้อาคาร_65'!E63</f>
        <v>2</v>
      </c>
      <c r="F63" s="395">
        <f>'4.1.1 รายละเอียดการใช้อาคาร_65'!F63</f>
        <v>5</v>
      </c>
      <c r="G63" s="395">
        <f>'4.1.1 รายละเอียดการใช้อาคาร_65'!G63</f>
        <v>250</v>
      </c>
      <c r="H63" s="395">
        <f>'4.1.1 รายละเอียดการใช้อาคาร_65'!H63</f>
        <v>1792</v>
      </c>
      <c r="I63" s="395">
        <f>'4.1.1 รายละเอียดการใช้อาคาร_65'!I63</f>
        <v>1671.8000000000002</v>
      </c>
      <c r="J63" s="395">
        <f>'4.1.1 รายละเอียดการใช้อาคาร_65'!J63</f>
        <v>3463.8</v>
      </c>
      <c r="K63" s="1145">
        <f>'4.1.1 รายละเอียดการใช้อาคาร_65'!K63</f>
        <v>0</v>
      </c>
      <c r="L63" s="395">
        <f>'4.1.1 รายละเอียดการใช้อาคาร_65'!L63</f>
        <v>3463.8</v>
      </c>
    </row>
    <row r="64" spans="2:12">
      <c r="B64" s="1150" t="str">
        <f>'4.1.1 รายละเอียดการใช้อาคาร_65'!B64</f>
        <v>คณะศิลป์ศาสตร์</v>
      </c>
      <c r="C64" s="1146"/>
      <c r="D64" s="1147"/>
      <c r="E64" s="1147"/>
      <c r="F64" s="1147"/>
      <c r="G64" s="1147"/>
      <c r="H64" s="1147"/>
      <c r="I64" s="1147"/>
      <c r="J64" s="1147"/>
      <c r="K64" s="1147"/>
      <c r="L64" s="1148"/>
    </row>
    <row r="65" spans="2:12">
      <c r="B65" s="395">
        <f>'4.1.1 รายละเอียดการใช้อาคาร_65'!B65</f>
        <v>50</v>
      </c>
      <c r="C65" s="1144" t="str">
        <f>'4.1.1 รายละเอียดการใช้อาคาร_65'!C65</f>
        <v>อาคารประเสริฐ ณ.นคร</v>
      </c>
      <c r="D65" s="395">
        <f>'4.1.1 รายละเอียดการใช้อาคาร_65'!D65</f>
        <v>2537</v>
      </c>
      <c r="E65" s="395">
        <f>'4.1.1 รายละเอียดการใช้อาคาร_65'!E65</f>
        <v>6</v>
      </c>
      <c r="F65" s="395">
        <f>'4.1.1 รายละเอียดการใช้อาคาร_65'!F65</f>
        <v>8</v>
      </c>
      <c r="G65" s="395">
        <f>'4.1.1 รายละเอียดการใช้อาคาร_65'!G65</f>
        <v>250</v>
      </c>
      <c r="H65" s="395">
        <f>'4.1.1 รายละเอียดการใช้อาคาร_65'!H65</f>
        <v>3593.78</v>
      </c>
      <c r="I65" s="395">
        <f>'4.1.1 รายละเอียดการใช้อาคาร_65'!I65</f>
        <v>4045.6299999999997</v>
      </c>
      <c r="J65" s="395">
        <f>'4.1.1 รายละเอียดการใช้อาคาร_65'!J65</f>
        <v>7639.41</v>
      </c>
      <c r="K65" s="1145">
        <f>'4.1.1 รายละเอียดการใช้อาคาร_65'!K65</f>
        <v>0</v>
      </c>
      <c r="L65" s="395">
        <f>'4.1.1 รายละเอียดการใช้อาคาร_65'!L65</f>
        <v>7639.41</v>
      </c>
    </row>
    <row r="66" spans="2:12">
      <c r="B66" s="1150" t="str">
        <f>'4.1.1 รายละเอียดการใช้อาคาร_65'!B66</f>
        <v>สำนักหอสมุด</v>
      </c>
      <c r="C66" s="1149"/>
      <c r="D66" s="1147"/>
      <c r="E66" s="1147"/>
      <c r="F66" s="1147"/>
      <c r="G66" s="1147"/>
      <c r="H66" s="1147"/>
      <c r="I66" s="1147"/>
      <c r="J66" s="1147"/>
      <c r="K66" s="1147"/>
      <c r="L66" s="1148"/>
    </row>
    <row r="67" spans="2:12">
      <c r="B67" s="395">
        <f>'4.1.1 รายละเอียดการใช้อาคาร_65'!B67</f>
        <v>51</v>
      </c>
      <c r="C67" s="1144" t="str">
        <f>'4.1.1 รายละเอียดการใช้อาคาร_65'!C67</f>
        <v>อาคารวิภาต  บุญศรี  วังซ้าย</v>
      </c>
      <c r="D67" s="395">
        <f>'4.1.1 รายละเอียดการใช้อาคาร_65'!D67</f>
        <v>2524</v>
      </c>
      <c r="E67" s="395">
        <f>'4.1.1 รายละเอียดการใช้อาคาร_65'!E67</f>
        <v>3</v>
      </c>
      <c r="F67" s="395">
        <f>'4.1.1 รายละเอียดการใช้อาคาร_65'!F67</f>
        <v>8</v>
      </c>
      <c r="G67" s="395">
        <f>'4.1.1 รายละเอียดการใช้อาคาร_65'!G67</f>
        <v>250</v>
      </c>
      <c r="H67" s="395">
        <f>'4.1.1 รายละเอียดการใช้อาคาร_65'!H67</f>
        <v>8429.23</v>
      </c>
      <c r="I67" s="395">
        <f>'4.1.1 รายละเอียดการใช้อาคาร_65'!I67</f>
        <v>1948.3199999999997</v>
      </c>
      <c r="J67" s="395">
        <f>'4.1.1 รายละเอียดการใช้อาคาร_65'!J67</f>
        <v>10377.549999999999</v>
      </c>
      <c r="K67" s="1145">
        <f>'4.1.1 รายละเอียดการใช้อาคาร_65'!K67</f>
        <v>0</v>
      </c>
      <c r="L67" s="395">
        <f>'4.1.1 รายละเอียดการใช้อาคาร_65'!L67</f>
        <v>10377.549999999999</v>
      </c>
    </row>
    <row r="68" spans="2:12">
      <c r="B68" s="1150" t="str">
        <f>'4.1.1 รายละเอียดการใช้อาคาร_65'!B68</f>
        <v>คณะบริหารธุรกิจ</v>
      </c>
      <c r="C68" s="1146"/>
      <c r="D68" s="1147"/>
      <c r="E68" s="1147"/>
      <c r="F68" s="1147"/>
      <c r="G68" s="1147"/>
      <c r="H68" s="1147"/>
      <c r="I68" s="1147"/>
      <c r="J68" s="1147"/>
      <c r="K68" s="1147"/>
      <c r="L68" s="1148"/>
    </row>
    <row r="69" spans="2:12">
      <c r="B69" s="395">
        <f>'4.1.1 รายละเอียดการใช้อาคาร_65'!B69</f>
        <v>52</v>
      </c>
      <c r="C69" s="1144" t="str">
        <f>'4.1.1 รายละเอียดการใช้อาคาร_65'!C69</f>
        <v>อาคารพิทยาลงกรณ์</v>
      </c>
      <c r="D69" s="395">
        <f>'4.1.1 รายละเอียดการใช้อาคาร_65'!D69</f>
        <v>2521</v>
      </c>
      <c r="E69" s="395">
        <f>'4.1.1 รายละเอียดการใช้อาคาร_65'!E69</f>
        <v>3</v>
      </c>
      <c r="F69" s="395">
        <f>'4.1.1 รายละเอียดการใช้อาคาร_65'!F69</f>
        <v>8</v>
      </c>
      <c r="G69" s="395">
        <f>'4.1.1 รายละเอียดการใช้อาคาร_65'!G69</f>
        <v>250</v>
      </c>
      <c r="H69" s="395">
        <f>'4.1.1 รายละเอียดการใช้อาคาร_65'!H69</f>
        <v>1707.5</v>
      </c>
      <c r="I69" s="395">
        <f>'4.1.1 รายละเอียดการใช้อาคาร_65'!I69</f>
        <v>1269.4699999999998</v>
      </c>
      <c r="J69" s="395">
        <f>'4.1.1 รายละเอียดการใช้อาคาร_65'!J69</f>
        <v>2976.97</v>
      </c>
      <c r="K69" s="1145">
        <f>'4.1.1 รายละเอียดการใช้อาคาร_65'!K69</f>
        <v>0</v>
      </c>
      <c r="L69" s="395">
        <f>'4.1.1 รายละเอียดการใช้อาคาร_65'!L69</f>
        <v>2976.97</v>
      </c>
    </row>
    <row r="70" spans="2:12">
      <c r="B70" s="395">
        <f>'4.1.1 รายละเอียดการใช้อาคาร_65'!B70</f>
        <v>53</v>
      </c>
      <c r="C70" s="1144" t="str">
        <f>'4.1.1 รายละเอียดการใช้อาคาร_65'!C70</f>
        <v>อาคาร 25 ปี  คณะบริหารธุรกิจ</v>
      </c>
      <c r="D70" s="395">
        <f>'4.1.1 รายละเอียดการใช้อาคาร_65'!D70</f>
        <v>2539</v>
      </c>
      <c r="E70" s="395">
        <f>'4.1.1 รายละเอียดการใช้อาคาร_65'!E70</f>
        <v>6</v>
      </c>
      <c r="F70" s="395">
        <f>'4.1.1 รายละเอียดการใช้อาคาร_65'!F70</f>
        <v>8</v>
      </c>
      <c r="G70" s="395">
        <f>'4.1.1 รายละเอียดการใช้อาคาร_65'!G70</f>
        <v>250</v>
      </c>
      <c r="H70" s="395">
        <f>'4.1.1 รายละเอียดการใช้อาคาร_65'!H70</f>
        <v>2276</v>
      </c>
      <c r="I70" s="395">
        <f>'4.1.1 รายละเอียดการใช้อาคาร_65'!I70</f>
        <v>1766</v>
      </c>
      <c r="J70" s="395">
        <f>'4.1.1 รายละเอียดการใช้อาคาร_65'!J70</f>
        <v>4042</v>
      </c>
      <c r="K70" s="1145">
        <f>'4.1.1 รายละเอียดการใช้อาคาร_65'!K70</f>
        <v>0</v>
      </c>
      <c r="L70" s="395">
        <f>'4.1.1 รายละเอียดการใช้อาคาร_65'!L70</f>
        <v>4042</v>
      </c>
    </row>
    <row r="71" spans="2:12">
      <c r="B71" s="412" t="str">
        <f>'4.1.1 รายละเอียดการใช้อาคาร_65'!B71</f>
        <v>วิทยาลัยบริหารศาสตร์</v>
      </c>
      <c r="C71" s="1146"/>
      <c r="D71" s="1147"/>
      <c r="E71" s="1147"/>
      <c r="F71" s="1147"/>
      <c r="G71" s="1147"/>
      <c r="H71" s="1147"/>
      <c r="I71" s="1147"/>
      <c r="J71" s="1147"/>
      <c r="K71" s="1147"/>
      <c r="L71" s="1148"/>
    </row>
    <row r="72" spans="2:12">
      <c r="B72" s="395">
        <f>'4.1.1 รายละเอียดการใช้อาคาร_65'!B72</f>
        <v>54</v>
      </c>
      <c r="C72" s="1144" t="str">
        <f>'4.1.1 รายละเอียดการใช้อาคาร_65'!C72</f>
        <v>อาคารเทพ  พงษ์พานิช</v>
      </c>
      <c r="D72" s="395">
        <f>'4.1.1 รายละเอียดการใช้อาคาร_65'!D72</f>
        <v>2553</v>
      </c>
      <c r="E72" s="395">
        <f>'4.1.1 รายละเอียดการใช้อาคาร_65'!E72</f>
        <v>3</v>
      </c>
      <c r="F72" s="395">
        <f>'4.1.1 รายละเอียดการใช้อาคาร_65'!F72</f>
        <v>8</v>
      </c>
      <c r="G72" s="395">
        <f>'4.1.1 รายละเอียดการใช้อาคาร_65'!G72</f>
        <v>250</v>
      </c>
      <c r="H72" s="395">
        <f>'4.1.1 รายละเอียดการใช้อาคาร_65'!H72</f>
        <v>2727.73</v>
      </c>
      <c r="I72" s="395">
        <f>'4.1.1 รายละเอียดการใช้อาคาร_65'!I72</f>
        <v>6795.27</v>
      </c>
      <c r="J72" s="395">
        <f>'4.1.1 รายละเอียดการใช้อาคาร_65'!J72</f>
        <v>9523</v>
      </c>
      <c r="K72" s="1145">
        <f>'4.1.1 รายละเอียดการใช้อาคาร_65'!K72</f>
        <v>0</v>
      </c>
      <c r="L72" s="395">
        <f>'4.1.1 รายละเอียดการใช้อาคาร_65'!L72</f>
        <v>9523</v>
      </c>
    </row>
    <row r="73" spans="2:12">
      <c r="B73" s="420" t="str">
        <f>'4.1.1 รายละเอียดการใช้อาคาร_65'!B73</f>
        <v>ศูนย์กล้วยไม้</v>
      </c>
      <c r="C73" s="1149"/>
      <c r="D73" s="1147"/>
      <c r="E73" s="1147"/>
      <c r="F73" s="1147"/>
      <c r="G73" s="1147"/>
      <c r="H73" s="1147"/>
      <c r="I73" s="1147"/>
      <c r="J73" s="1147"/>
      <c r="K73" s="1147"/>
      <c r="L73" s="1148"/>
    </row>
    <row r="74" spans="2:12">
      <c r="B74" s="395">
        <f>'4.1.1 รายละเอียดการใช้อาคาร_65'!B74</f>
        <v>55</v>
      </c>
      <c r="C74" s="1144" t="str">
        <f>'4.1.1 รายละเอียดการใช้อาคาร_65'!C74</f>
        <v xml:space="preserve">อาคารเฉลิมพระเกียรติสมเด็จพระศรีนครินทราบรมราชนี </v>
      </c>
      <c r="D74" s="395">
        <f>'4.1.1 รายละเอียดการใช้อาคาร_65'!D74</f>
        <v>2538</v>
      </c>
      <c r="E74" s="395">
        <f>'4.1.1 รายละเอียดการใช้อาคาร_65'!E74</f>
        <v>4</v>
      </c>
      <c r="F74" s="395">
        <f>'4.1.1 รายละเอียดการใช้อาคาร_65'!F74</f>
        <v>8</v>
      </c>
      <c r="G74" s="395">
        <f>'4.1.1 รายละเอียดการใช้อาคาร_65'!G74</f>
        <v>250</v>
      </c>
      <c r="H74" s="395">
        <f>'4.1.1 รายละเอียดการใช้อาคาร_65'!H74</f>
        <v>4332.2</v>
      </c>
      <c r="I74" s="395">
        <f>'4.1.1 รายละเอียดการใช้อาคาร_65'!I74</f>
        <v>2521.3600000000006</v>
      </c>
      <c r="J74" s="395">
        <f>'4.1.1 รายละเอียดการใช้อาคาร_65'!J74</f>
        <v>6853.56</v>
      </c>
      <c r="K74" s="1145">
        <f>'4.1.1 รายละเอียดการใช้อาคาร_65'!K74</f>
        <v>0</v>
      </c>
      <c r="L74" s="395">
        <f>'4.1.1 รายละเอียดการใช้อาคาร_65'!L74</f>
        <v>6853.56</v>
      </c>
    </row>
    <row r="75" spans="2:12">
      <c r="B75" s="412" t="str">
        <f>'4.1.1 รายละเอียดการใช้อาคาร_65'!B75</f>
        <v>คณะวิทยาศาสตร์</v>
      </c>
      <c r="C75" s="1146"/>
      <c r="D75" s="1147"/>
      <c r="E75" s="1147"/>
      <c r="F75" s="1147"/>
      <c r="G75" s="1147"/>
      <c r="H75" s="1147"/>
      <c r="I75" s="1147"/>
      <c r="J75" s="1147"/>
      <c r="K75" s="1147"/>
      <c r="L75" s="1148"/>
    </row>
    <row r="76" spans="2:12">
      <c r="B76" s="395">
        <f>'4.1.1 รายละเอียดการใช้อาคาร_65'!B76</f>
        <v>56</v>
      </c>
      <c r="C76" s="1144" t="str">
        <f>'4.1.1 รายละเอียดการใช้อาคาร_65'!C76</f>
        <v xml:space="preserve">อาคารแม่โจ้  60  ปี </v>
      </c>
      <c r="D76" s="395">
        <f>'4.1.1 รายละเอียดการใช้อาคาร_65'!D76</f>
        <v>2538</v>
      </c>
      <c r="E76" s="395">
        <f>'4.1.1 รายละเอียดการใช้อาคาร_65'!E76</f>
        <v>6</v>
      </c>
      <c r="F76" s="395">
        <f>'4.1.1 รายละเอียดการใช้อาคาร_65'!F76</f>
        <v>8</v>
      </c>
      <c r="G76" s="395">
        <f>'4.1.1 รายละเอียดการใช้อาคาร_65'!G76</f>
        <v>250</v>
      </c>
      <c r="H76" s="395">
        <f>'4.1.1 รายละเอียดการใช้อาคาร_65'!H76</f>
        <v>8723.1299999999992</v>
      </c>
      <c r="I76" s="395">
        <f>'4.1.1 รายละเอียดการใช้อาคาร_65'!I76</f>
        <v>13135.12</v>
      </c>
      <c r="J76" s="395">
        <f>'4.1.1 รายละเอียดการใช้อาคาร_65'!J76</f>
        <v>21858.25</v>
      </c>
      <c r="K76" s="395">
        <f>'4.1.1 รายละเอียดการใช้อาคาร_65'!K76</f>
        <v>3551</v>
      </c>
      <c r="L76" s="395">
        <f>'4.1.1 รายละเอียดการใช้อาคาร_65'!L76</f>
        <v>25409.25</v>
      </c>
    </row>
    <row r="77" spans="2:12">
      <c r="B77" s="395">
        <f>'4.1.1 รายละเอียดการใช้อาคาร_65'!B77</f>
        <v>57</v>
      </c>
      <c r="C77" s="1144" t="str">
        <f>'4.1.1 รายละเอียดการใช้อาคาร_65'!C77</f>
        <v>อาคารเสาวรัจนิตยวรรธนะ</v>
      </c>
      <c r="D77" s="395">
        <f>'4.1.1 รายละเอียดการใช้อาคาร_65'!D77</f>
        <v>2537</v>
      </c>
      <c r="E77" s="395">
        <f>'4.1.1 รายละเอียดการใช้อาคาร_65'!E77</f>
        <v>2</v>
      </c>
      <c r="F77" s="395">
        <f>'4.1.1 รายละเอียดการใช้อาคาร_65'!F77</f>
        <v>8</v>
      </c>
      <c r="G77" s="395">
        <f>'4.1.1 รายละเอียดการใช้อาคาร_65'!G77</f>
        <v>250</v>
      </c>
      <c r="H77" s="395">
        <f>'4.1.1 รายละเอียดการใช้อาคาร_65'!H77</f>
        <v>1059.8699999999999</v>
      </c>
      <c r="I77" s="395">
        <f>'4.1.1 รายละเอียดการใช้อาคาร_65'!I77</f>
        <v>2634.35</v>
      </c>
      <c r="J77" s="395">
        <f>'4.1.1 รายละเอียดการใช้อาคาร_65'!J77</f>
        <v>3694.22</v>
      </c>
      <c r="K77" s="1145">
        <f>'4.1.1 รายละเอียดการใช้อาคาร_65'!K77</f>
        <v>0</v>
      </c>
      <c r="L77" s="395">
        <f>'4.1.1 รายละเอียดการใช้อาคาร_65'!L77</f>
        <v>3694.22</v>
      </c>
    </row>
    <row r="78" spans="2:12">
      <c r="B78" s="395">
        <f>'4.1.1 รายละเอียดการใช้อาคาร_65'!B78</f>
        <v>58</v>
      </c>
      <c r="C78" s="1144" t="str">
        <f>'4.1.1 รายละเอียดการใช้อาคาร_65'!C78</f>
        <v xml:space="preserve">อาคารจุฬาภรณ์   </v>
      </c>
      <c r="D78" s="395">
        <f>'4.1.1 รายละเอียดการใช้อาคาร_65'!D78</f>
        <v>2552</v>
      </c>
      <c r="E78" s="395">
        <f>'4.1.1 รายละเอียดการใช้อาคาร_65'!E78</f>
        <v>5</v>
      </c>
      <c r="F78" s="395">
        <f>'4.1.1 รายละเอียดการใช้อาคาร_65'!F78</f>
        <v>8</v>
      </c>
      <c r="G78" s="395">
        <f>'4.1.1 รายละเอียดการใช้อาคาร_65'!G78</f>
        <v>250</v>
      </c>
      <c r="H78" s="395">
        <f>'4.1.1 รายละเอียดการใช้อาคาร_65'!H78</f>
        <v>3705.38</v>
      </c>
      <c r="I78" s="395">
        <f>'4.1.1 รายละเอียดการใช้อาคาร_65'!I78</f>
        <v>5440.62</v>
      </c>
      <c r="J78" s="395">
        <f>'4.1.1 รายละเอียดการใช้อาคาร_65'!J78</f>
        <v>9146</v>
      </c>
      <c r="K78" s="1145">
        <f>'4.1.1 รายละเอียดการใช้อาคาร_65'!K78</f>
        <v>0</v>
      </c>
      <c r="L78" s="395">
        <f>'4.1.1 รายละเอียดการใช้อาคาร_65'!L78</f>
        <v>9146</v>
      </c>
    </row>
    <row r="79" spans="2:12">
      <c r="B79" s="412" t="str">
        <f>'4.1.1 รายละเอียดการใช้อาคาร_65'!B79</f>
        <v>คณะเศรษฐศาสตร์</v>
      </c>
      <c r="C79" s="1146"/>
      <c r="D79" s="1147"/>
      <c r="E79" s="1147"/>
      <c r="F79" s="1147"/>
      <c r="G79" s="1147"/>
      <c r="H79" s="1147"/>
      <c r="I79" s="1147"/>
      <c r="J79" s="1147"/>
      <c r="K79" s="1147"/>
      <c r="L79" s="1148"/>
    </row>
    <row r="80" spans="2:12">
      <c r="B80" s="395">
        <f>'4.1.1 รายละเอียดการใช้อาคาร_65'!B80</f>
        <v>59</v>
      </c>
      <c r="C80" s="1144" t="str">
        <f>'4.1.1 รายละเอียดการใช้อาคาร_65'!C80</f>
        <v>อาคารยรรยง  สิทธิชัย</v>
      </c>
      <c r="D80" s="395">
        <f>'4.1.1 รายละเอียดการใช้อาคาร_65'!D80</f>
        <v>2552</v>
      </c>
      <c r="E80" s="395">
        <f>'4.1.1 รายละเอียดการใช้อาคาร_65'!E80</f>
        <v>4</v>
      </c>
      <c r="F80" s="395">
        <f>'4.1.1 รายละเอียดการใช้อาคาร_65'!F80</f>
        <v>8</v>
      </c>
      <c r="G80" s="395">
        <f>'4.1.1 รายละเอียดการใช้อาคาร_65'!G80</f>
        <v>250</v>
      </c>
      <c r="H80" s="395">
        <f>'4.1.1 รายละเอียดการใช้อาคาร_65'!H80</f>
        <v>2975.8199999999997</v>
      </c>
      <c r="I80" s="395">
        <f>'4.1.1 รายละเอียดการใช้อาคาร_65'!I80</f>
        <v>1904.1800000000003</v>
      </c>
      <c r="J80" s="395">
        <f>'4.1.1 รายละเอียดการใช้อาคาร_65'!J80</f>
        <v>4880</v>
      </c>
      <c r="K80" s="1145">
        <f>'4.1.1 รายละเอียดการใช้อาคาร_65'!K80</f>
        <v>0</v>
      </c>
      <c r="L80" s="395">
        <f>'4.1.1 รายละเอียดการใช้อาคาร_65'!L80</f>
        <v>4880</v>
      </c>
    </row>
    <row r="81" spans="2:12">
      <c r="B81" s="412" t="str">
        <f>'4.1.1 รายละเอียดการใช้อาคาร_65'!B81</f>
        <v>คณะเทคโนโลยีสารสนเทศและการสื่อสาร</v>
      </c>
      <c r="C81" s="1146"/>
      <c r="D81" s="1147"/>
      <c r="E81" s="1147"/>
      <c r="F81" s="1147"/>
      <c r="G81" s="1147"/>
      <c r="H81" s="1147"/>
      <c r="I81" s="1147"/>
      <c r="J81" s="1147"/>
      <c r="K81" s="1147"/>
      <c r="L81" s="1148"/>
    </row>
    <row r="82" spans="2:12">
      <c r="B82" s="395">
        <f>'4.1.1 รายละเอียดการใช้อาคาร_65'!B82</f>
        <v>60</v>
      </c>
      <c r="C82" s="1144" t="str">
        <f>'4.1.1 รายละเอียดการใช้อาคาร_65'!C82</f>
        <v>อาคาร  75  ปี  แม่โจ้</v>
      </c>
      <c r="D82" s="395">
        <f>'4.1.1 รายละเอียดการใช้อาคาร_65'!D82</f>
        <v>2553</v>
      </c>
      <c r="E82" s="395">
        <f>'4.1.1 รายละเอียดการใช้อาคาร_65'!E82</f>
        <v>3</v>
      </c>
      <c r="F82" s="395">
        <f>'4.1.1 รายละเอียดการใช้อาคาร_65'!F82</f>
        <v>8</v>
      </c>
      <c r="G82" s="395">
        <f>'4.1.1 รายละเอียดการใช้อาคาร_65'!G82</f>
        <v>250</v>
      </c>
      <c r="H82" s="395">
        <f>'4.1.1 รายละเอียดการใช้อาคาร_65'!H82</f>
        <v>815.89999999999986</v>
      </c>
      <c r="I82" s="395">
        <f>'4.1.1 รายละเอียดการใช้อาคาร_65'!I82</f>
        <v>4746.6000000000004</v>
      </c>
      <c r="J82" s="395">
        <f>'4.1.1 รายละเอียดการใช้อาคาร_65'!J82</f>
        <v>5562.5</v>
      </c>
      <c r="K82" s="1145">
        <f>'4.1.1 รายละเอียดการใช้อาคาร_65'!K82</f>
        <v>0</v>
      </c>
      <c r="L82" s="395">
        <f>'4.1.1 รายละเอียดการใช้อาคาร_65'!L82</f>
        <v>5562.5</v>
      </c>
    </row>
    <row r="83" spans="2:12">
      <c r="B83" s="412" t="str">
        <f>'4.1.1 รายละเอียดการใช้อาคาร_65'!B83</f>
        <v>คณะสถาปัตยกรรมศาสตร์และการออกแบบสิ่งแวดล้อม</v>
      </c>
      <c r="C83" s="1146"/>
      <c r="D83" s="1147"/>
      <c r="E83" s="1147"/>
      <c r="F83" s="1147"/>
      <c r="G83" s="1147"/>
      <c r="H83" s="1147"/>
      <c r="I83" s="1147"/>
      <c r="J83" s="1147"/>
      <c r="K83" s="1147"/>
      <c r="L83" s="1148"/>
    </row>
    <row r="84" spans="2:12">
      <c r="B84" s="395">
        <f>'4.1.1 รายละเอียดการใช้อาคาร_65'!B84</f>
        <v>61</v>
      </c>
      <c r="C84" s="1144" t="str">
        <f>'4.1.1 รายละเอียดการใช้อาคาร_65'!C84</f>
        <v>อาคารคณะสถาปัตยกรรมศาสตร์และการออกแบบสิ่งแวดล้อม</v>
      </c>
      <c r="D84" s="395">
        <f>'4.1.1 รายละเอียดการใช้อาคาร_65'!D84</f>
        <v>2534</v>
      </c>
      <c r="E84" s="395">
        <f>'4.1.1 รายละเอียดการใช้อาคาร_65'!E84</f>
        <v>4</v>
      </c>
      <c r="F84" s="395">
        <f>'4.1.1 รายละเอียดการใช้อาคาร_65'!F84</f>
        <v>8</v>
      </c>
      <c r="G84" s="395">
        <f>'4.1.1 รายละเอียดการใช้อาคาร_65'!G84</f>
        <v>250</v>
      </c>
      <c r="H84" s="395">
        <f>'4.1.1 รายละเอียดการใช้อาคาร_65'!H84</f>
        <v>1094.9000000000001</v>
      </c>
      <c r="I84" s="395">
        <f>'4.1.1 รายละเอียดการใช้อาคาร_65'!I84</f>
        <v>4374.75</v>
      </c>
      <c r="J84" s="395">
        <f>'4.1.1 รายละเอียดการใช้อาคาร_65'!J84</f>
        <v>5469.65</v>
      </c>
      <c r="K84" s="1145">
        <f>'4.1.1 รายละเอียดการใช้อาคาร_65'!K84</f>
        <v>0</v>
      </c>
      <c r="L84" s="395">
        <f>'4.1.1 รายละเอียดการใช้อาคาร_65'!L84</f>
        <v>5469.65</v>
      </c>
    </row>
    <row r="85" spans="2:12">
      <c r="B85" s="395">
        <f>'4.1.1 รายละเอียดการใช้อาคาร_65'!B85</f>
        <v>62</v>
      </c>
      <c r="C85" s="1144" t="str">
        <f>'4.1.1 รายละเอียดการใช้อาคาร_65'!C85</f>
        <v>อาคารคณะสถาปัตยกรรมศาสตร์และการออกแบบสิ่งแวดล้อม (ใหม่)</v>
      </c>
      <c r="D85" s="395">
        <f>'4.1.1 รายละเอียดการใช้อาคาร_65'!D85</f>
        <v>2558</v>
      </c>
      <c r="E85" s="395">
        <f>'4.1.1 รายละเอียดการใช้อาคาร_65'!E85</f>
        <v>4</v>
      </c>
      <c r="F85" s="395">
        <f>'4.1.1 รายละเอียดการใช้อาคาร_65'!F85</f>
        <v>8</v>
      </c>
      <c r="G85" s="395">
        <f>'4.1.1 รายละเอียดการใช้อาคาร_65'!G85</f>
        <v>250</v>
      </c>
      <c r="H85" s="395">
        <f>'4.1.1 รายละเอียดการใช้อาคาร_65'!H85</f>
        <v>2172</v>
      </c>
      <c r="I85" s="395">
        <f>'4.1.1 รายละเอียดการใช้อาคาร_65'!I85</f>
        <v>2850.5</v>
      </c>
      <c r="J85" s="395">
        <f>'4.1.1 รายละเอียดการใช้อาคาร_65'!J85</f>
        <v>5022.5</v>
      </c>
      <c r="K85" s="1145">
        <f>'4.1.1 รายละเอียดการใช้อาคาร_65'!K85</f>
        <v>0</v>
      </c>
      <c r="L85" s="395">
        <f>'4.1.1 รายละเอียดการใช้อาคาร_65'!L85</f>
        <v>5022.5</v>
      </c>
    </row>
    <row r="86" spans="2:12">
      <c r="B86" s="412" t="str">
        <f>'4.1.1 รายละเอียดการใช้อาคาร_65'!B86</f>
        <v>คณะผลิตกรรมการเกษตร</v>
      </c>
      <c r="C86" s="1146"/>
      <c r="D86" s="1147"/>
      <c r="E86" s="1147"/>
      <c r="F86" s="1147"/>
      <c r="G86" s="1147"/>
      <c r="H86" s="1147"/>
      <c r="I86" s="1147"/>
      <c r="J86" s="1147"/>
      <c r="K86" s="1147"/>
      <c r="L86" s="1148"/>
    </row>
    <row r="87" spans="2:12">
      <c r="B87" s="395">
        <f>'4.1.1 รายละเอียดการใช้อาคาร_65'!B87</f>
        <v>63</v>
      </c>
      <c r="C87" s="1144" t="str">
        <f>'4.1.1 รายละเอียดการใช้อาคาร_65'!C87</f>
        <v xml:space="preserve">อาคารรัตนโกสินทร์ 200 ปี </v>
      </c>
      <c r="D87" s="395">
        <f>'4.1.1 รายละเอียดการใช้อาคาร_65'!D87</f>
        <v>2525</v>
      </c>
      <c r="E87" s="395">
        <f>'4.1.1 รายละเอียดการใช้อาคาร_65'!E87</f>
        <v>2</v>
      </c>
      <c r="F87" s="395">
        <f>'4.1.1 รายละเอียดการใช้อาคาร_65'!F87</f>
        <v>8</v>
      </c>
      <c r="G87" s="395">
        <f>'4.1.1 รายละเอียดการใช้อาคาร_65'!G87</f>
        <v>250</v>
      </c>
      <c r="H87" s="395">
        <f>'4.1.1 รายละเอียดการใช้อาคาร_65'!H87</f>
        <v>744.91</v>
      </c>
      <c r="I87" s="395">
        <f>'4.1.1 รายละเอียดการใช้อาคาร_65'!I87</f>
        <v>806.24000000000012</v>
      </c>
      <c r="J87" s="395">
        <f>'4.1.1 รายละเอียดการใช้อาคาร_65'!J87</f>
        <v>1551.15</v>
      </c>
      <c r="K87" s="1145">
        <f>'4.1.1 รายละเอียดการใช้อาคาร_65'!K87</f>
        <v>0</v>
      </c>
      <c r="L87" s="395">
        <f>'4.1.1 รายละเอียดการใช้อาคาร_65'!L87</f>
        <v>1551.15</v>
      </c>
    </row>
    <row r="88" spans="2:12">
      <c r="B88" s="395">
        <f>'4.1.1 รายละเอียดการใช้อาคาร_65'!B88</f>
        <v>64</v>
      </c>
      <c r="C88" s="1144" t="str">
        <f>'4.1.1 รายละเอียดการใช้อาคาร_65'!C88</f>
        <v>อาคารเรียนและปฏิบัติการรวมทางปฐพีวิทยาและฝึกอบรมทางดินและปุ๋ยชั้นสูง</v>
      </c>
      <c r="D88" s="395">
        <f>'4.1.1 รายละเอียดการใช้อาคาร_65'!D88</f>
        <v>2540</v>
      </c>
      <c r="E88" s="395">
        <f>'4.1.1 รายละเอียดการใช้อาคาร_65'!E88</f>
        <v>4</v>
      </c>
      <c r="F88" s="395">
        <f>'4.1.1 รายละเอียดการใช้อาคาร_65'!F88</f>
        <v>8</v>
      </c>
      <c r="G88" s="395">
        <f>'4.1.1 รายละเอียดการใช้อาคาร_65'!G88</f>
        <v>250</v>
      </c>
      <c r="H88" s="395">
        <f>'4.1.1 รายละเอียดการใช้อาคาร_65'!H88</f>
        <v>1407.6399999999999</v>
      </c>
      <c r="I88" s="395">
        <f>'4.1.1 รายละเอียดการใช้อาคาร_65'!I88</f>
        <v>3438.61</v>
      </c>
      <c r="J88" s="395">
        <f>'4.1.1 รายละเอียดการใช้อาคาร_65'!J88</f>
        <v>4846.25</v>
      </c>
      <c r="K88" s="1145">
        <f>'4.1.1 รายละเอียดการใช้อาคาร_65'!K88</f>
        <v>0</v>
      </c>
      <c r="L88" s="395">
        <f>'4.1.1 รายละเอียดการใช้อาคาร_65'!L88</f>
        <v>4846.25</v>
      </c>
    </row>
    <row r="89" spans="2:12">
      <c r="B89" s="395">
        <f>'4.1.1 รายละเอียดการใช้อาคาร_65'!B89</f>
        <v>65</v>
      </c>
      <c r="C89" s="1144" t="str">
        <f>'4.1.1 รายละเอียดการใช้อาคาร_65'!C89</f>
        <v>อาคารปฏิบัติการไม้ผล</v>
      </c>
      <c r="D89" s="395">
        <f>'4.1.1 รายละเอียดการใช้อาคาร_65'!D89</f>
        <v>2528</v>
      </c>
      <c r="E89" s="395">
        <f>'4.1.1 รายละเอียดการใช้อาคาร_65'!E89</f>
        <v>1</v>
      </c>
      <c r="F89" s="395">
        <f>'4.1.1 รายละเอียดการใช้อาคาร_65'!F89</f>
        <v>5</v>
      </c>
      <c r="G89" s="395">
        <f>'4.1.1 รายละเอียดการใช้อาคาร_65'!G89</f>
        <v>250</v>
      </c>
      <c r="H89" s="395">
        <f>'4.1.1 รายละเอียดการใช้อาคาร_65'!H89</f>
        <v>313.27999999999997</v>
      </c>
      <c r="I89" s="395">
        <f>'4.1.1 รายละเอียดการใช้อาคาร_65'!I89</f>
        <v>166.72000000000003</v>
      </c>
      <c r="J89" s="395">
        <f>'4.1.1 รายละเอียดการใช้อาคาร_65'!J89</f>
        <v>480</v>
      </c>
      <c r="K89" s="1145">
        <f>'4.1.1 รายละเอียดการใช้อาคาร_65'!K89</f>
        <v>0</v>
      </c>
      <c r="L89" s="395">
        <f>'4.1.1 รายละเอียดการใช้อาคาร_65'!L89</f>
        <v>480</v>
      </c>
    </row>
    <row r="90" spans="2:12">
      <c r="B90" s="395">
        <f>'4.1.1 รายละเอียดการใช้อาคาร_65'!B90</f>
        <v>66</v>
      </c>
      <c r="C90" s="1144" t="str">
        <f>'4.1.1 รายละเอียดการใช้อาคาร_65'!C90</f>
        <v>โรงเรือนเพาะชำไม้ผล 1</v>
      </c>
      <c r="D90" s="395">
        <f>'4.1.1 รายละเอียดการใช้อาคาร_65'!D90</f>
        <v>2528</v>
      </c>
      <c r="E90" s="395">
        <f>'4.1.1 รายละเอียดการใช้อาคาร_65'!E90</f>
        <v>1</v>
      </c>
      <c r="F90" s="395">
        <f>'4.1.1 รายละเอียดการใช้อาคาร_65'!F90</f>
        <v>5</v>
      </c>
      <c r="G90" s="395">
        <f>'4.1.1 รายละเอียดการใช้อาคาร_65'!G90</f>
        <v>250</v>
      </c>
      <c r="H90" s="395">
        <f>'4.1.1 รายละเอียดการใช้อาคาร_65'!H90</f>
        <v>38.93</v>
      </c>
      <c r="I90" s="395">
        <f>'4.1.1 รายละเอียดการใช้อาคาร_65'!I90</f>
        <v>80.069999999999993</v>
      </c>
      <c r="J90" s="395">
        <f>'4.1.1 รายละเอียดการใช้อาคาร_65'!J90</f>
        <v>119</v>
      </c>
      <c r="K90" s="1145">
        <f>'4.1.1 รายละเอียดการใช้อาคาร_65'!K90</f>
        <v>0</v>
      </c>
      <c r="L90" s="395">
        <f>'4.1.1 รายละเอียดการใช้อาคาร_65'!L90</f>
        <v>119</v>
      </c>
    </row>
    <row r="91" spans="2:12">
      <c r="B91" s="395">
        <f>'4.1.1 รายละเอียดการใช้อาคาร_65'!B91</f>
        <v>67</v>
      </c>
      <c r="C91" s="1144" t="str">
        <f>'4.1.1 รายละเอียดการใช้อาคาร_65'!C91</f>
        <v>โรงเรือนเพาะชำไม้ผล 2</v>
      </c>
      <c r="D91" s="395">
        <f>'4.1.1 รายละเอียดการใช้อาคาร_65'!D91</f>
        <v>2528</v>
      </c>
      <c r="E91" s="395">
        <f>'4.1.1 รายละเอียดการใช้อาคาร_65'!E91</f>
        <v>1</v>
      </c>
      <c r="F91" s="395">
        <f>'4.1.1 รายละเอียดการใช้อาคาร_65'!F91</f>
        <v>5</v>
      </c>
      <c r="G91" s="395">
        <f>'4.1.1 รายละเอียดการใช้อาคาร_65'!G91</f>
        <v>250</v>
      </c>
      <c r="H91" s="395">
        <f>'4.1.1 รายละเอียดการใช้อาคาร_65'!H91</f>
        <v>102.57</v>
      </c>
      <c r="I91" s="395">
        <f>'4.1.1 รายละเอียดการใช้อาคาร_65'!I91</f>
        <v>317.43</v>
      </c>
      <c r="J91" s="395">
        <f>'4.1.1 รายละเอียดการใช้อาคาร_65'!J91</f>
        <v>420</v>
      </c>
      <c r="K91" s="1145">
        <f>'4.1.1 รายละเอียดการใช้อาคาร_65'!K91</f>
        <v>0</v>
      </c>
      <c r="L91" s="395">
        <f>'4.1.1 รายละเอียดการใช้อาคาร_65'!L91</f>
        <v>420</v>
      </c>
    </row>
    <row r="92" spans="2:12">
      <c r="B92" s="395">
        <f>'4.1.1 รายละเอียดการใช้อาคาร_65'!B92</f>
        <v>68</v>
      </c>
      <c r="C92" s="1144" t="str">
        <f>'4.1.1 รายละเอียดการใช้อาคาร_65'!C92</f>
        <v>อาคารเก็บพัสดุไม้ผล</v>
      </c>
      <c r="D92" s="395">
        <f>'4.1.1 รายละเอียดการใช้อาคาร_65'!D92</f>
        <v>2528</v>
      </c>
      <c r="E92" s="395">
        <f>'4.1.1 รายละเอียดการใช้อาคาร_65'!E92</f>
        <v>1</v>
      </c>
      <c r="F92" s="395">
        <f>'4.1.1 รายละเอียดการใช้อาคาร_65'!F92</f>
        <v>1</v>
      </c>
      <c r="G92" s="395">
        <f>'4.1.1 รายละเอียดการใช้อาคาร_65'!G92</f>
        <v>250</v>
      </c>
      <c r="H92" s="1145">
        <f>'4.1.1 รายละเอียดการใช้อาคาร_65'!H92</f>
        <v>0</v>
      </c>
      <c r="I92" s="395">
        <f>'4.1.1 รายละเอียดการใช้อาคาร_65'!I92</f>
        <v>105</v>
      </c>
      <c r="J92" s="395">
        <f>'4.1.1 รายละเอียดการใช้อาคาร_65'!J92</f>
        <v>105</v>
      </c>
      <c r="K92" s="1145">
        <f>'4.1.1 รายละเอียดการใช้อาคาร_65'!K92</f>
        <v>0</v>
      </c>
      <c r="L92" s="395">
        <f>'4.1.1 รายละเอียดการใช้อาคาร_65'!L92</f>
        <v>105</v>
      </c>
    </row>
    <row r="93" spans="2:12">
      <c r="B93" s="395">
        <f>'4.1.1 รายละเอียดการใช้อาคาร_65'!B93</f>
        <v>69</v>
      </c>
      <c r="C93" s="1144" t="str">
        <f>'4.1.1 รายละเอียดการใช้อาคาร_65'!C93</f>
        <v>อาคารสำนักงานพืชไร่(พักอาจารย์)</v>
      </c>
      <c r="D93" s="395">
        <f>'4.1.1 รายละเอียดการใช้อาคาร_65'!D93</f>
        <v>2525</v>
      </c>
      <c r="E93" s="395">
        <f>'4.1.1 รายละเอียดการใช้อาคาร_65'!E93</f>
        <v>1</v>
      </c>
      <c r="F93" s="395">
        <f>'4.1.1 รายละเอียดการใช้อาคาร_65'!F93</f>
        <v>5</v>
      </c>
      <c r="G93" s="395">
        <f>'4.1.1 รายละเอียดการใช้อาคาร_65'!G93</f>
        <v>250</v>
      </c>
      <c r="H93" s="395">
        <f>'4.1.1 รายละเอียดการใช้อาคาร_65'!H93</f>
        <v>57.406999999999996</v>
      </c>
      <c r="I93" s="395">
        <f>'4.1.1 รายละเอียดการใช้อาคาร_65'!I93</f>
        <v>104.593</v>
      </c>
      <c r="J93" s="395">
        <f>'4.1.1 รายละเอียดการใช้อาคาร_65'!J93</f>
        <v>162</v>
      </c>
      <c r="K93" s="1145">
        <f>'4.1.1 รายละเอียดการใช้อาคาร_65'!K93</f>
        <v>0</v>
      </c>
      <c r="L93" s="395">
        <f>'4.1.1 รายละเอียดการใช้อาคาร_65'!L93</f>
        <v>162</v>
      </c>
    </row>
    <row r="94" spans="2:12">
      <c r="B94" s="395">
        <f>'4.1.1 รายละเอียดการใช้อาคาร_65'!B94</f>
        <v>70</v>
      </c>
      <c r="C94" s="1144" t="str">
        <f>'4.1.1 รายละเอียดการใช้อาคาร_65'!C94</f>
        <v>อาคารศูนย์ประสานงานโครงการธัญพืชไร่</v>
      </c>
      <c r="D94" s="395">
        <f>'4.1.1 รายละเอียดการใช้อาคาร_65'!D94</f>
        <v>2543</v>
      </c>
      <c r="E94" s="395">
        <f>'4.1.1 รายละเอียดการใช้อาคาร_65'!E94</f>
        <v>1</v>
      </c>
      <c r="F94" s="395">
        <f>'4.1.1 รายละเอียดการใช้อาคาร_65'!F94</f>
        <v>5</v>
      </c>
      <c r="G94" s="395">
        <f>'4.1.1 รายละเอียดการใช้อาคาร_65'!G94</f>
        <v>250</v>
      </c>
      <c r="H94" s="395">
        <f>'4.1.1 รายละเอียดการใช้อาคาร_65'!H94</f>
        <v>74.2</v>
      </c>
      <c r="I94" s="395">
        <f>'4.1.1 รายละเอียดการใช้อาคาร_65'!I94</f>
        <v>34.799999999999997</v>
      </c>
      <c r="J94" s="395">
        <f>'4.1.1 รายละเอียดการใช้อาคาร_65'!J94</f>
        <v>109</v>
      </c>
      <c r="K94" s="1145">
        <f>'4.1.1 รายละเอียดการใช้อาคาร_65'!K94</f>
        <v>0</v>
      </c>
      <c r="L94" s="395">
        <f>'4.1.1 รายละเอียดการใช้อาคาร_65'!L94</f>
        <v>109</v>
      </c>
    </row>
    <row r="95" spans="2:12">
      <c r="B95" s="395">
        <f>'4.1.1 รายละเอียดการใช้อาคาร_65'!B95</f>
        <v>71</v>
      </c>
      <c r="C95" s="1144" t="str">
        <f>'4.1.1 รายละเอียดการใช้อาคาร_65'!C95</f>
        <v>อาคารเพาะเลี้ยงเนื้อเยื่อ  ฝ่ายพัฒนาเกษตรที่สูง</v>
      </c>
      <c r="D95" s="395">
        <f>'4.1.1 รายละเอียดการใช้อาคาร_65'!D95</f>
        <v>2525</v>
      </c>
      <c r="E95" s="395">
        <f>'4.1.1 รายละเอียดการใช้อาคาร_65'!E95</f>
        <v>1</v>
      </c>
      <c r="F95" s="395">
        <f>'4.1.1 รายละเอียดการใช้อาคาร_65'!F95</f>
        <v>8</v>
      </c>
      <c r="G95" s="395">
        <f>'4.1.1 รายละเอียดการใช้อาคาร_65'!G95</f>
        <v>250</v>
      </c>
      <c r="H95" s="395">
        <f>'4.1.1 รายละเอียดการใช้อาคาร_65'!H95</f>
        <v>103.39</v>
      </c>
      <c r="I95" s="395">
        <f>'4.1.1 รายละเอียดการใช้อาคาร_65'!I95</f>
        <v>31.61</v>
      </c>
      <c r="J95" s="395">
        <f>'4.1.1 รายละเอียดการใช้อาคาร_65'!J95</f>
        <v>135</v>
      </c>
      <c r="K95" s="1145">
        <f>'4.1.1 รายละเอียดการใช้อาคาร_65'!K95</f>
        <v>0</v>
      </c>
      <c r="L95" s="395">
        <f>'4.1.1 รายละเอียดการใช้อาคาร_65'!L95</f>
        <v>135</v>
      </c>
    </row>
    <row r="96" spans="2:12">
      <c r="B96" s="395">
        <f>'4.1.1 รายละเอียดการใช้อาคาร_65'!B96</f>
        <v>72</v>
      </c>
      <c r="C96" s="1144" t="str">
        <f>'4.1.1 รายละเอียดการใช้อาคาร_65'!C96</f>
        <v xml:space="preserve">อาคารเพิ่มพูล  </v>
      </c>
      <c r="D96" s="395">
        <f>'4.1.1 รายละเอียดการใช้อาคาร_65'!D96</f>
        <v>2548</v>
      </c>
      <c r="E96" s="395">
        <f>'4.1.1 รายละเอียดการใช้อาคาร_65'!E96</f>
        <v>4</v>
      </c>
      <c r="F96" s="395">
        <f>'4.1.1 รายละเอียดการใช้อาคาร_65'!F96</f>
        <v>8</v>
      </c>
      <c r="G96" s="395">
        <f>'4.1.1 รายละเอียดการใช้อาคาร_65'!G96</f>
        <v>250</v>
      </c>
      <c r="H96" s="395">
        <f>'4.1.1 รายละเอียดการใช้อาคาร_65'!H96</f>
        <v>3063.14</v>
      </c>
      <c r="I96" s="395">
        <f>'4.1.1 รายละเอียดการใช้อาคาร_65'!I96</f>
        <v>7659.8600000000006</v>
      </c>
      <c r="J96" s="395">
        <f>'4.1.1 รายละเอียดการใช้อาคาร_65'!J96</f>
        <v>10723</v>
      </c>
      <c r="K96" s="1145">
        <f>'4.1.1 รายละเอียดการใช้อาคาร_65'!K96</f>
        <v>0</v>
      </c>
      <c r="L96" s="395">
        <f>'4.1.1 รายละเอียดการใช้อาคาร_65'!L96</f>
        <v>10723</v>
      </c>
    </row>
    <row r="97" spans="2:12">
      <c r="B97" s="395">
        <f>'4.1.1 รายละเอียดการใช้อาคาร_65'!B97</f>
        <v>73</v>
      </c>
      <c r="C97" s="1144" t="str">
        <f>'4.1.1 รายละเอียดการใช้อาคาร_65'!C97</f>
        <v>อาคารปฏิบัติการและคัดเมล็ดพันธุ์พืชไร่</v>
      </c>
      <c r="D97" s="395">
        <f>'4.1.1 รายละเอียดการใช้อาคาร_65'!D97</f>
        <v>2524</v>
      </c>
      <c r="E97" s="395">
        <f>'4.1.1 รายละเอียดการใช้อาคาร_65'!E97</f>
        <v>1</v>
      </c>
      <c r="F97" s="395">
        <f>'4.1.1 รายละเอียดการใช้อาคาร_65'!F97</f>
        <v>5</v>
      </c>
      <c r="G97" s="395">
        <f>'4.1.1 รายละเอียดการใช้อาคาร_65'!G97</f>
        <v>250</v>
      </c>
      <c r="H97" s="395">
        <f>'4.1.1 รายละเอียดการใช้อาคาร_65'!H97</f>
        <v>285.85000000000002</v>
      </c>
      <c r="I97" s="395">
        <f>'4.1.1 รายละเอียดการใช้อาคาร_65'!I97</f>
        <v>158.14999999999998</v>
      </c>
      <c r="J97" s="395">
        <f>'4.1.1 รายละเอียดการใช้อาคาร_65'!J97</f>
        <v>444</v>
      </c>
      <c r="K97" s="1145">
        <f>'4.1.1 รายละเอียดการใช้อาคาร_65'!K97</f>
        <v>0</v>
      </c>
      <c r="L97" s="395">
        <f>'4.1.1 รายละเอียดการใช้อาคาร_65'!L97</f>
        <v>444</v>
      </c>
    </row>
    <row r="98" spans="2:12">
      <c r="B98" s="395">
        <f>'4.1.1 รายละเอียดการใช้อาคาร_65'!B98</f>
        <v>74</v>
      </c>
      <c r="C98" s="1144" t="str">
        <f>'4.1.1 รายละเอียดการใช้อาคาร_65'!C98</f>
        <v>อาคารอบเมล็ดพันธุ์พืช (ไซโล)</v>
      </c>
      <c r="D98" s="395">
        <f>'4.1.1 รายละเอียดการใช้อาคาร_65'!D98</f>
        <v>2535</v>
      </c>
      <c r="E98" s="395">
        <f>'4.1.1 รายละเอียดการใช้อาคาร_65'!E98</f>
        <v>1</v>
      </c>
      <c r="F98" s="395">
        <f>'4.1.1 รายละเอียดการใช้อาคาร_65'!F98</f>
        <v>1</v>
      </c>
      <c r="G98" s="395">
        <f>'4.1.1 รายละเอียดการใช้อาคาร_65'!G98</f>
        <v>250</v>
      </c>
      <c r="H98" s="1145">
        <f>'4.1.1 รายละเอียดการใช้อาคาร_65'!H98</f>
        <v>0</v>
      </c>
      <c r="I98" s="395">
        <f>'4.1.1 รายละเอียดการใช้อาคาร_65'!I98</f>
        <v>128</v>
      </c>
      <c r="J98" s="395">
        <f>'4.1.1 รายละเอียดการใช้อาคาร_65'!J98</f>
        <v>128</v>
      </c>
      <c r="K98" s="1145">
        <f>'4.1.1 รายละเอียดการใช้อาคาร_65'!K98</f>
        <v>0</v>
      </c>
      <c r="L98" s="395">
        <f>'4.1.1 รายละเอียดการใช้อาคาร_65'!L98</f>
        <v>128</v>
      </c>
    </row>
    <row r="99" spans="2:12">
      <c r="B99" s="395">
        <f>'4.1.1 รายละเอียดการใช้อาคาร_65'!B99</f>
        <v>75</v>
      </c>
      <c r="C99" s="1144" t="str">
        <f>'4.1.1 รายละเอียดการใช้อาคาร_65'!C99</f>
        <v>อาคารกำจร  บุญแปง</v>
      </c>
      <c r="D99" s="395">
        <f>'4.1.1 รายละเอียดการใช้อาคาร_65'!D99</f>
        <v>2526</v>
      </c>
      <c r="E99" s="395">
        <f>'4.1.1 รายละเอียดการใช้อาคาร_65'!E99</f>
        <v>2</v>
      </c>
      <c r="F99" s="395">
        <f>'4.1.1 รายละเอียดการใช้อาคาร_65'!F99</f>
        <v>8</v>
      </c>
      <c r="G99" s="395">
        <f>'4.1.1 รายละเอียดการใช้อาคาร_65'!G99</f>
        <v>250</v>
      </c>
      <c r="H99" s="395">
        <f>'4.1.1 รายละเอียดการใช้อาคาร_65'!H99</f>
        <v>686.27</v>
      </c>
      <c r="I99" s="395">
        <f>'4.1.1 รายละเอียดการใช้อาคาร_65'!I99</f>
        <v>525.91000000000008</v>
      </c>
      <c r="J99" s="395">
        <f>'4.1.1 รายละเอียดการใช้อาคาร_65'!J99</f>
        <v>1212.18</v>
      </c>
      <c r="K99" s="1145">
        <f>'4.1.1 รายละเอียดการใช้อาคาร_65'!K99</f>
        <v>0</v>
      </c>
      <c r="L99" s="395">
        <f>'4.1.1 รายละเอียดการใช้อาคาร_65'!L99</f>
        <v>1212.18</v>
      </c>
    </row>
    <row r="100" spans="2:12">
      <c r="B100" s="395">
        <f>'4.1.1 รายละเอียดการใช้อาคาร_65'!B100</f>
        <v>76</v>
      </c>
      <c r="C100" s="1144" t="str">
        <f>'4.1.1 รายละเอียดการใช้อาคาร_65'!C100</f>
        <v xml:space="preserve">อาคารเนื้อเยื่อ  </v>
      </c>
      <c r="D100" s="395">
        <f>'4.1.1 รายละเอียดการใช้อาคาร_65'!D100</f>
        <v>2522</v>
      </c>
      <c r="E100" s="395">
        <f>'4.1.1 รายละเอียดการใช้อาคาร_65'!E100</f>
        <v>2</v>
      </c>
      <c r="F100" s="395">
        <f>'4.1.1 รายละเอียดการใช้อาคาร_65'!F100</f>
        <v>8</v>
      </c>
      <c r="G100" s="395">
        <f>'4.1.1 รายละเอียดการใช้อาคาร_65'!G100</f>
        <v>250</v>
      </c>
      <c r="H100" s="395">
        <f>'4.1.1 รายละเอียดการใช้อาคาร_65'!H100</f>
        <v>464.69499999999994</v>
      </c>
      <c r="I100" s="395">
        <f>'4.1.1 รายละเอียดการใช้อาคาร_65'!I100</f>
        <v>482.30500000000006</v>
      </c>
      <c r="J100" s="395">
        <f>'4.1.1 รายละเอียดการใช้อาคาร_65'!J100</f>
        <v>947</v>
      </c>
      <c r="K100" s="1145">
        <f>'4.1.1 รายละเอียดการใช้อาคาร_65'!K100</f>
        <v>0</v>
      </c>
      <c r="L100" s="395">
        <f>'4.1.1 รายละเอียดการใช้อาคาร_65'!L100</f>
        <v>947</v>
      </c>
    </row>
    <row r="101" spans="2:12">
      <c r="B101" s="395">
        <f>'4.1.1 รายละเอียดการใช้อาคาร_65'!B101</f>
        <v>77</v>
      </c>
      <c r="C101" s="1144" t="str">
        <f>'4.1.1 รายละเอียดการใช้อาคาร_65'!C101</f>
        <v>อาคารปฏิบัติการพืชผัก</v>
      </c>
      <c r="D101" s="395">
        <f>'4.1.1 รายละเอียดการใช้อาคาร_65'!D101</f>
        <v>2524</v>
      </c>
      <c r="E101" s="395">
        <f>'4.1.1 รายละเอียดการใช้อาคาร_65'!E101</f>
        <v>1</v>
      </c>
      <c r="F101" s="395">
        <f>'4.1.1 รายละเอียดการใช้อาคาร_65'!F101</f>
        <v>5</v>
      </c>
      <c r="G101" s="395">
        <f>'4.1.1 รายละเอียดการใช้อาคาร_65'!G101</f>
        <v>250</v>
      </c>
      <c r="H101" s="395">
        <f>'4.1.1 รายละเอียดการใช้อาคาร_65'!H101</f>
        <v>233.25</v>
      </c>
      <c r="I101" s="395">
        <f>'4.1.1 รายละเอียดการใช้อาคาร_65'!I101</f>
        <v>142.25</v>
      </c>
      <c r="J101" s="395">
        <f>'4.1.1 รายละเอียดการใช้อาคาร_65'!J101</f>
        <v>375.5</v>
      </c>
      <c r="K101" s="1145">
        <f>'4.1.1 รายละเอียดการใช้อาคาร_65'!K101</f>
        <v>0</v>
      </c>
      <c r="L101" s="395">
        <f>'4.1.1 รายละเอียดการใช้อาคาร_65'!L101</f>
        <v>375.5</v>
      </c>
    </row>
    <row r="102" spans="2:12">
      <c r="B102" s="395">
        <f>'4.1.1 รายละเอียดการใช้อาคาร_65'!B102</f>
        <v>78</v>
      </c>
      <c r="C102" s="1144" t="str">
        <f>'4.1.1 รายละเอียดการใช้อาคาร_65'!C102</f>
        <v>อาคารจัดเก็บวัสดุพืชผัก</v>
      </c>
      <c r="D102" s="395">
        <f>'4.1.1 รายละเอียดการใช้อาคาร_65'!D102</f>
        <v>2524</v>
      </c>
      <c r="E102" s="395">
        <f>'4.1.1 รายละเอียดการใช้อาคาร_65'!E102</f>
        <v>1</v>
      </c>
      <c r="F102" s="395">
        <f>'4.1.1 รายละเอียดการใช้อาคาร_65'!F102</f>
        <v>5</v>
      </c>
      <c r="G102" s="395">
        <f>'4.1.1 รายละเอียดการใช้อาคาร_65'!G102</f>
        <v>250</v>
      </c>
      <c r="H102" s="395">
        <f>'4.1.1 รายละเอียดการใช้อาคาร_65'!H102</f>
        <v>28.32</v>
      </c>
      <c r="I102" s="395">
        <f>'4.1.1 รายละเอียดการใช้อาคาร_65'!I102</f>
        <v>331.68</v>
      </c>
      <c r="J102" s="395">
        <f>'4.1.1 รายละเอียดการใช้อาคาร_65'!J102</f>
        <v>360</v>
      </c>
      <c r="K102" s="1145">
        <f>'4.1.1 รายละเอียดการใช้อาคาร_65'!K102</f>
        <v>0</v>
      </c>
      <c r="L102" s="395">
        <f>'4.1.1 รายละเอียดการใช้อาคาร_65'!L102</f>
        <v>360</v>
      </c>
    </row>
    <row r="103" spans="2:12">
      <c r="B103" s="395">
        <f>'4.1.1 รายละเอียดการใช้อาคาร_65'!B103</f>
        <v>79</v>
      </c>
      <c r="C103" s="1144" t="str">
        <f>'4.1.1 รายละเอียดการใช้อาคาร_65'!C103</f>
        <v>อาคารสำนักงานพืชผัก</v>
      </c>
      <c r="D103" s="395">
        <f>'4.1.1 รายละเอียดการใช้อาคาร_65'!D103</f>
        <v>2524</v>
      </c>
      <c r="E103" s="395">
        <f>'4.1.1 รายละเอียดการใช้อาคาร_65'!E103</f>
        <v>1</v>
      </c>
      <c r="F103" s="395">
        <f>'4.1.1 รายละเอียดการใช้อาคาร_65'!F103</f>
        <v>5</v>
      </c>
      <c r="G103" s="395">
        <f>'4.1.1 รายละเอียดการใช้อาคาร_65'!G103</f>
        <v>250</v>
      </c>
      <c r="H103" s="395">
        <f>'4.1.1 รายละเอียดการใช้อาคาร_65'!H103</f>
        <v>30.96</v>
      </c>
      <c r="I103" s="395">
        <f>'4.1.1 รายละเอียดการใช้อาคาร_65'!I103</f>
        <v>27.04</v>
      </c>
      <c r="J103" s="395">
        <f>'4.1.1 รายละเอียดการใช้อาคาร_65'!J103</f>
        <v>58</v>
      </c>
      <c r="K103" s="1145">
        <f>'4.1.1 รายละเอียดการใช้อาคาร_65'!K103</f>
        <v>0</v>
      </c>
      <c r="L103" s="395">
        <f>'4.1.1 รายละเอียดการใช้อาคาร_65'!L103</f>
        <v>58</v>
      </c>
    </row>
    <row r="104" spans="2:12">
      <c r="B104" s="395">
        <f>'4.1.1 รายละเอียดการใช้อาคาร_65'!B104</f>
        <v>80</v>
      </c>
      <c r="C104" s="1144" t="str">
        <f>'4.1.1 รายละเอียดการใช้อาคาร_65'!C104</f>
        <v>ฐานการเรียนรู้การผลิตเห็ดเศรษฐกิจ</v>
      </c>
      <c r="D104" s="395">
        <f>'4.1.1 รายละเอียดการใช้อาคาร_65'!D104</f>
        <v>2524</v>
      </c>
      <c r="E104" s="395">
        <f>'4.1.1 รายละเอียดการใช้อาคาร_65'!E104</f>
        <v>1</v>
      </c>
      <c r="F104" s="395">
        <f>'4.1.1 รายละเอียดการใช้อาคาร_65'!F104</f>
        <v>1</v>
      </c>
      <c r="G104" s="395">
        <f>'4.1.1 รายละเอียดการใช้อาคาร_65'!G104</f>
        <v>250</v>
      </c>
      <c r="H104" s="1145">
        <f>'4.1.1 รายละเอียดการใช้อาคาร_65'!H104</f>
        <v>0</v>
      </c>
      <c r="I104" s="395">
        <f>'4.1.1 รายละเอียดการใช้อาคาร_65'!I104</f>
        <v>114</v>
      </c>
      <c r="J104" s="395">
        <f>'4.1.1 รายละเอียดการใช้อาคาร_65'!J104</f>
        <v>114</v>
      </c>
      <c r="K104" s="1145">
        <f>'4.1.1 รายละเอียดการใช้อาคาร_65'!K104</f>
        <v>0</v>
      </c>
      <c r="L104" s="395">
        <f>'4.1.1 รายละเอียดการใช้อาคาร_65'!L104</f>
        <v>114</v>
      </c>
    </row>
    <row r="105" spans="2:12">
      <c r="B105" s="395">
        <f>'4.1.1 รายละเอียดการใช้อาคาร_65'!B105</f>
        <v>81</v>
      </c>
      <c r="C105" s="1144" t="str">
        <f>'4.1.1 รายละเอียดการใช้อาคาร_65'!C105</f>
        <v>โรงเรือนเพาะเมล็ดพันธ์และขยายพันธุ์ไม้ดอกไม้ประดับ</v>
      </c>
      <c r="D105" s="395">
        <f>'4.1.1 รายละเอียดการใช้อาคาร_65'!D105</f>
        <v>2545</v>
      </c>
      <c r="E105" s="395">
        <f>'4.1.1 รายละเอียดการใช้อาคาร_65'!E105</f>
        <v>1</v>
      </c>
      <c r="F105" s="395">
        <f>'4.1.1 รายละเอียดการใช้อาคาร_65'!F105</f>
        <v>1</v>
      </c>
      <c r="G105" s="395">
        <f>'4.1.1 รายละเอียดการใช้อาคาร_65'!G105</f>
        <v>250</v>
      </c>
      <c r="H105" s="1145">
        <f>'4.1.1 รายละเอียดการใช้อาคาร_65'!H105</f>
        <v>0</v>
      </c>
      <c r="I105" s="395">
        <f>'4.1.1 รายละเอียดการใช้อาคาร_65'!I105</f>
        <v>288</v>
      </c>
      <c r="J105" s="395">
        <f>'4.1.1 รายละเอียดการใช้อาคาร_65'!J105</f>
        <v>288</v>
      </c>
      <c r="K105" s="1145">
        <f>'4.1.1 รายละเอียดการใช้อาคาร_65'!K105</f>
        <v>0</v>
      </c>
      <c r="L105" s="395">
        <f>'4.1.1 รายละเอียดการใช้อาคาร_65'!L105</f>
        <v>288</v>
      </c>
    </row>
    <row r="106" spans="2:12">
      <c r="B106" s="395">
        <f>'4.1.1 รายละเอียดการใช้อาคาร_65'!B106</f>
        <v>82</v>
      </c>
      <c r="C106" s="1144" t="str">
        <f>'4.1.1 รายละเอียดการใช้อาคาร_65'!C106</f>
        <v>อาคารเทคโนโลยีด้านการผลิตไม้ดอกไม้ประดับ</v>
      </c>
      <c r="D106" s="395">
        <f>'4.1.1 รายละเอียดการใช้อาคาร_65'!D106</f>
        <v>2540</v>
      </c>
      <c r="E106" s="395">
        <f>'4.1.1 รายละเอียดการใช้อาคาร_65'!E106</f>
        <v>1</v>
      </c>
      <c r="F106" s="395">
        <f>'4.1.1 รายละเอียดการใช้อาคาร_65'!F106</f>
        <v>5</v>
      </c>
      <c r="G106" s="395">
        <f>'4.1.1 รายละเอียดการใช้อาคาร_65'!G106</f>
        <v>250</v>
      </c>
      <c r="H106" s="395">
        <f>'4.1.1 รายละเอียดการใช้อาคาร_65'!H106</f>
        <v>88.87</v>
      </c>
      <c r="I106" s="395">
        <f>'4.1.1 รายละเอียดการใช้อาคาร_65'!I106</f>
        <v>487.13</v>
      </c>
      <c r="J106" s="395">
        <f>'4.1.1 รายละเอียดการใช้อาคาร_65'!J106</f>
        <v>576</v>
      </c>
      <c r="K106" s="1145">
        <f>'4.1.1 รายละเอียดการใช้อาคาร_65'!K106</f>
        <v>0</v>
      </c>
      <c r="L106" s="395">
        <f>'4.1.1 รายละเอียดการใช้อาคาร_65'!L106</f>
        <v>576</v>
      </c>
    </row>
    <row r="107" spans="2:12">
      <c r="B107" s="395">
        <f>'4.1.1 รายละเอียดการใช้อาคาร_65'!B107</f>
        <v>83</v>
      </c>
      <c r="C107" s="1144" t="str">
        <f>'4.1.1 รายละเอียดการใช้อาคาร_65'!C107</f>
        <v>อาคารโดมจัดแสดงกล้วยไม้และไม้ดอกไม้ประดับ</v>
      </c>
      <c r="D107" s="395">
        <f>'4.1.1 รายละเอียดการใช้อาคาร_65'!D107</f>
        <v>2513</v>
      </c>
      <c r="E107" s="395">
        <f>'4.1.1 รายละเอียดการใช้อาคาร_65'!E107</f>
        <v>1</v>
      </c>
      <c r="F107" s="395">
        <f>'4.1.1 รายละเอียดการใช้อาคาร_65'!F107</f>
        <v>1</v>
      </c>
      <c r="G107" s="395">
        <f>'4.1.1 รายละเอียดการใช้อาคาร_65'!G107</f>
        <v>250</v>
      </c>
      <c r="H107" s="1145">
        <f>'4.1.1 รายละเอียดการใช้อาคาร_65'!H107</f>
        <v>0</v>
      </c>
      <c r="I107" s="395">
        <f>'4.1.1 รายละเอียดการใช้อาคาร_65'!I107</f>
        <v>708.75</v>
      </c>
      <c r="J107" s="395">
        <f>'4.1.1 รายละเอียดการใช้อาคาร_65'!J107</f>
        <v>708.75</v>
      </c>
      <c r="K107" s="1145">
        <f>'4.1.1 รายละเอียดการใช้อาคาร_65'!K107</f>
        <v>0</v>
      </c>
      <c r="L107" s="395">
        <f>'4.1.1 รายละเอียดการใช้อาคาร_65'!L107</f>
        <v>708.75</v>
      </c>
    </row>
    <row r="108" spans="2:12">
      <c r="B108" s="395">
        <f>'4.1.1 รายละเอียดการใช้อาคาร_65'!B108</f>
        <v>84</v>
      </c>
      <c r="C108" s="1144" t="str">
        <f>'4.1.1 รายละเอียดการใช้อาคาร_65'!C108</f>
        <v>อาคารกล้วยไม้ไทย</v>
      </c>
      <c r="D108" s="395">
        <f>'4.1.1 รายละเอียดการใช้อาคาร_65'!D108</f>
        <v>2525</v>
      </c>
      <c r="E108" s="395">
        <f>'4.1.1 รายละเอียดการใช้อาคาร_65'!E108</f>
        <v>1</v>
      </c>
      <c r="F108" s="395">
        <f>'4.1.1 รายละเอียดการใช้อาคาร_65'!F108</f>
        <v>8</v>
      </c>
      <c r="G108" s="395">
        <f>'4.1.1 รายละเอียดการใช้อาคาร_65'!G108</f>
        <v>250</v>
      </c>
      <c r="H108" s="395">
        <f>'4.1.1 รายละเอียดการใช้อาคาร_65'!H108</f>
        <v>356.38</v>
      </c>
      <c r="I108" s="395">
        <f>'4.1.1 รายละเอียดการใช้อาคาร_65'!I108</f>
        <v>143.62</v>
      </c>
      <c r="J108" s="395">
        <f>'4.1.1 รายละเอียดการใช้อาคาร_65'!J108</f>
        <v>500</v>
      </c>
      <c r="K108" s="1145">
        <f>'4.1.1 รายละเอียดการใช้อาคาร_65'!K108</f>
        <v>0</v>
      </c>
      <c r="L108" s="395">
        <f>'4.1.1 รายละเอียดการใช้อาคาร_65'!L108</f>
        <v>500</v>
      </c>
    </row>
    <row r="109" spans="2:12">
      <c r="B109" s="395">
        <f>'4.1.1 รายละเอียดการใช้อาคาร_65'!B109</f>
        <v>85</v>
      </c>
      <c r="C109" s="1144" t="str">
        <f>'4.1.1 รายละเอียดการใช้อาคาร_65'!C109</f>
        <v>อาคารอนุบาลต้นอ่อน</v>
      </c>
      <c r="D109" s="395">
        <f>'4.1.1 รายละเอียดการใช้อาคาร_65'!D109</f>
        <v>2540</v>
      </c>
      <c r="E109" s="395">
        <f>'4.1.1 รายละเอียดการใช้อาคาร_65'!E109</f>
        <v>1</v>
      </c>
      <c r="F109" s="395">
        <f>'4.1.1 รายละเอียดการใช้อาคาร_65'!F109</f>
        <v>5</v>
      </c>
      <c r="G109" s="395">
        <f>'4.1.1 รายละเอียดการใช้อาคาร_65'!G109</f>
        <v>250</v>
      </c>
      <c r="H109" s="395">
        <f>'4.1.1 รายละเอียดการใช้อาคาร_65'!H109</f>
        <v>28.82</v>
      </c>
      <c r="I109" s="395">
        <f>'4.1.1 รายละเอียดการใช้อาคาร_65'!I109</f>
        <v>199.98000000000002</v>
      </c>
      <c r="J109" s="395">
        <f>'4.1.1 รายละเอียดการใช้อาคาร_65'!J109</f>
        <v>228.8</v>
      </c>
      <c r="K109" s="1145">
        <f>'4.1.1 รายละเอียดการใช้อาคาร_65'!K109</f>
        <v>0</v>
      </c>
      <c r="L109" s="395">
        <f>'4.1.1 รายละเอียดการใช้อาคาร_65'!L109</f>
        <v>228.8</v>
      </c>
    </row>
    <row r="110" spans="2:12">
      <c r="B110" s="395">
        <f>'4.1.1 รายละเอียดการใช้อาคาร_65'!B110</f>
        <v>86</v>
      </c>
      <c r="C110" s="1144" t="str">
        <f>'4.1.1 รายละเอียดการใช้อาคาร_65'!C110</f>
        <v>อาคารชั้นเรียนการจัดและแต่งดอกไม้</v>
      </c>
      <c r="D110" s="395">
        <f>'4.1.1 รายละเอียดการใช้อาคาร_65'!D110</f>
        <v>2540</v>
      </c>
      <c r="E110" s="395">
        <f>'4.1.1 รายละเอียดการใช้อาคาร_65'!E110</f>
        <v>1</v>
      </c>
      <c r="F110" s="395">
        <f>'4.1.1 รายละเอียดการใช้อาคาร_65'!F110</f>
        <v>1</v>
      </c>
      <c r="G110" s="395">
        <f>'4.1.1 รายละเอียดการใช้อาคาร_65'!G110</f>
        <v>250</v>
      </c>
      <c r="H110" s="395">
        <f>'4.1.1 รายละเอียดการใช้อาคาร_65'!H110</f>
        <v>63.4</v>
      </c>
      <c r="I110" s="395">
        <f>'4.1.1 รายละเอียดการใช้อาคาร_65'!I110</f>
        <v>256.60000000000002</v>
      </c>
      <c r="J110" s="395">
        <f>'4.1.1 รายละเอียดการใช้อาคาร_65'!J110</f>
        <v>320</v>
      </c>
      <c r="K110" s="1145">
        <f>'4.1.1 รายละเอียดการใช้อาคาร_65'!K110</f>
        <v>0</v>
      </c>
      <c r="L110" s="395">
        <f>'4.1.1 รายละเอียดการใช้อาคาร_65'!L110</f>
        <v>320</v>
      </c>
    </row>
    <row r="111" spans="2:12">
      <c r="B111" s="395">
        <f>'4.1.1 รายละเอียดการใช้อาคาร_65'!B111</f>
        <v>87</v>
      </c>
      <c r="C111" s="1144" t="str">
        <f>'4.1.1 รายละเอียดการใช้อาคาร_65'!C111</f>
        <v>อาคารโรงสีข้าวเก่า</v>
      </c>
      <c r="D111" s="395">
        <f>'4.1.1 รายละเอียดการใช้อาคาร_65'!D111</f>
        <v>2525</v>
      </c>
      <c r="E111" s="395">
        <f>'4.1.1 รายละเอียดการใช้อาคาร_65'!E111</f>
        <v>1</v>
      </c>
      <c r="F111" s="395">
        <f>'4.1.1 รายละเอียดการใช้อาคาร_65'!F111</f>
        <v>1</v>
      </c>
      <c r="G111" s="395">
        <f>'4.1.1 รายละเอียดการใช้อาคาร_65'!G111</f>
        <v>250</v>
      </c>
      <c r="H111" s="1145">
        <f>'4.1.1 รายละเอียดการใช้อาคาร_65'!H111</f>
        <v>0</v>
      </c>
      <c r="I111" s="395">
        <f>'4.1.1 รายละเอียดการใช้อาคาร_65'!I111</f>
        <v>405</v>
      </c>
      <c r="J111" s="395">
        <f>'4.1.1 รายละเอียดการใช้อาคาร_65'!J111</f>
        <v>405</v>
      </c>
      <c r="K111" s="1145">
        <f>'4.1.1 รายละเอียดการใช้อาคาร_65'!K111</f>
        <v>0</v>
      </c>
      <c r="L111" s="395">
        <f>'4.1.1 รายละเอียดการใช้อาคาร_65'!L111</f>
        <v>405</v>
      </c>
    </row>
    <row r="112" spans="2:12">
      <c r="B112" s="395">
        <f>'4.1.1 รายละเอียดการใช้อาคาร_65'!B112</f>
        <v>88</v>
      </c>
      <c r="C112" s="1144" t="str">
        <f>'4.1.1 รายละเอียดการใช้อาคาร_65'!C112</f>
        <v>อาคารเลี้ยงไส้เดือนดิน</v>
      </c>
      <c r="D112" s="395">
        <f>'4.1.1 รายละเอียดการใช้อาคาร_65'!D112</f>
        <v>2552</v>
      </c>
      <c r="E112" s="395">
        <f>'4.1.1 รายละเอียดการใช้อาคาร_65'!E112</f>
        <v>1</v>
      </c>
      <c r="F112" s="395">
        <f>'4.1.1 รายละเอียดการใช้อาคาร_65'!F112</f>
        <v>1</v>
      </c>
      <c r="G112" s="395">
        <f>'4.1.1 รายละเอียดการใช้อาคาร_65'!G112</f>
        <v>250</v>
      </c>
      <c r="H112" s="1145">
        <f>'4.1.1 รายละเอียดการใช้อาคาร_65'!H112</f>
        <v>0</v>
      </c>
      <c r="I112" s="395">
        <f>'4.1.1 รายละเอียดการใช้อาคาร_65'!I112</f>
        <v>64</v>
      </c>
      <c r="J112" s="395">
        <f>'4.1.1 รายละเอียดการใช้อาคาร_65'!J112</f>
        <v>64</v>
      </c>
      <c r="K112" s="1145">
        <f>'4.1.1 รายละเอียดการใช้อาคาร_65'!K112</f>
        <v>0</v>
      </c>
      <c r="L112" s="395">
        <f>'4.1.1 รายละเอียดการใช้อาคาร_65'!L112</f>
        <v>64</v>
      </c>
    </row>
    <row r="113" spans="2:12">
      <c r="B113" s="395">
        <f>'4.1.1 รายละเอียดการใช้อาคาร_65'!B113</f>
        <v>89</v>
      </c>
      <c r="C113" s="1144" t="str">
        <f>'4.1.1 รายละเอียดการใช้อาคาร_65'!C113</f>
        <v xml:space="preserve">อาคารหม่อนไหม 1 </v>
      </c>
      <c r="D113" s="395">
        <f>'4.1.1 รายละเอียดการใช้อาคาร_65'!D113</f>
        <v>2535</v>
      </c>
      <c r="E113" s="395">
        <f>'4.1.1 รายละเอียดการใช้อาคาร_65'!E113</f>
        <v>1</v>
      </c>
      <c r="F113" s="395">
        <f>'4.1.1 รายละเอียดการใช้อาคาร_65'!F113</f>
        <v>1</v>
      </c>
      <c r="G113" s="395">
        <f>'4.1.1 รายละเอียดการใช้อาคาร_65'!G113</f>
        <v>250</v>
      </c>
      <c r="H113" s="395">
        <f>'4.1.1 รายละเอียดการใช้อาคาร_65'!H113</f>
        <v>54.7</v>
      </c>
      <c r="I113" s="395">
        <f>'4.1.1 รายละเอียดการใช้อาคาร_65'!I113</f>
        <v>126.49999999999999</v>
      </c>
      <c r="J113" s="395">
        <f>'4.1.1 รายละเอียดการใช้อาคาร_65'!J113</f>
        <v>181.2</v>
      </c>
      <c r="K113" s="1145">
        <f>'4.1.1 รายละเอียดการใช้อาคาร_65'!K113</f>
        <v>0</v>
      </c>
      <c r="L113" s="395">
        <f>'4.1.1 รายละเอียดการใช้อาคาร_65'!L113</f>
        <v>181.2</v>
      </c>
    </row>
    <row r="114" spans="2:12">
      <c r="B114" s="395">
        <f>'4.1.1 รายละเอียดการใช้อาคาร_65'!B114</f>
        <v>90</v>
      </c>
      <c r="C114" s="1144" t="str">
        <f>'4.1.1 รายละเอียดการใช้อาคาร_65'!C114</f>
        <v>อาคารหม่อนไหม 2</v>
      </c>
      <c r="D114" s="395">
        <f>'4.1.1 รายละเอียดการใช้อาคาร_65'!D114</f>
        <v>2535</v>
      </c>
      <c r="E114" s="395">
        <f>'4.1.1 รายละเอียดการใช้อาคาร_65'!E114</f>
        <v>1</v>
      </c>
      <c r="F114" s="395">
        <f>'4.1.1 รายละเอียดการใช้อาคาร_65'!F114</f>
        <v>1</v>
      </c>
      <c r="G114" s="395">
        <f>'4.1.1 รายละเอียดการใช้อาคาร_65'!G114</f>
        <v>250</v>
      </c>
      <c r="H114" s="1145">
        <f>'4.1.1 รายละเอียดการใช้อาคาร_65'!H114</f>
        <v>0</v>
      </c>
      <c r="I114" s="395">
        <f>'4.1.1 รายละเอียดการใช้อาคาร_65'!I114</f>
        <v>129</v>
      </c>
      <c r="J114" s="395">
        <f>'4.1.1 รายละเอียดการใช้อาคาร_65'!J114</f>
        <v>129</v>
      </c>
      <c r="K114" s="1145">
        <f>'4.1.1 รายละเอียดการใช้อาคาร_65'!K114</f>
        <v>0</v>
      </c>
      <c r="L114" s="395">
        <f>'4.1.1 รายละเอียดการใช้อาคาร_65'!L114</f>
        <v>129</v>
      </c>
    </row>
    <row r="115" spans="2:12">
      <c r="B115" s="395">
        <f>'4.1.1 รายละเอียดการใช้อาคาร_65'!B115</f>
        <v>91</v>
      </c>
      <c r="C115" s="1144" t="str">
        <f>'4.1.1 รายละเอียดการใช้อาคาร_65'!C115</f>
        <v>อาคารชมรมอารักขาพืช</v>
      </c>
      <c r="D115" s="395">
        <f>'4.1.1 รายละเอียดการใช้อาคาร_65'!D115</f>
        <v>2535</v>
      </c>
      <c r="E115" s="395">
        <f>'4.1.1 รายละเอียดการใช้อาคาร_65'!E115</f>
        <v>1</v>
      </c>
      <c r="F115" s="395">
        <f>'4.1.1 รายละเอียดการใช้อาคาร_65'!F115</f>
        <v>1</v>
      </c>
      <c r="G115" s="395">
        <f>'4.1.1 รายละเอียดการใช้อาคาร_65'!G115</f>
        <v>250</v>
      </c>
      <c r="H115" s="1145">
        <f>'4.1.1 รายละเอียดการใช้อาคาร_65'!H115</f>
        <v>0</v>
      </c>
      <c r="I115" s="395">
        <f>'4.1.1 รายละเอียดการใช้อาคาร_65'!I115</f>
        <v>128</v>
      </c>
      <c r="J115" s="395">
        <f>'4.1.1 รายละเอียดการใช้อาคาร_65'!J115</f>
        <v>128</v>
      </c>
      <c r="K115" s="1145">
        <f>'4.1.1 รายละเอียดการใช้อาคาร_65'!K115</f>
        <v>0</v>
      </c>
      <c r="L115" s="395">
        <f>'4.1.1 รายละเอียดการใช้อาคาร_65'!L115</f>
        <v>128</v>
      </c>
    </row>
    <row r="116" spans="2:12">
      <c r="B116" s="395">
        <f>'4.1.1 รายละเอียดการใช้อาคาร_65'!B116</f>
        <v>92</v>
      </c>
      <c r="C116" s="1144" t="str">
        <f>'4.1.1 รายละเอียดการใช้อาคาร_65'!C116</f>
        <v>อาคารปฏิบัติการโรคพืช</v>
      </c>
      <c r="D116" s="395">
        <f>'4.1.1 รายละเอียดการใช้อาคาร_65'!D116</f>
        <v>2545</v>
      </c>
      <c r="E116" s="395">
        <f>'4.1.1 รายละเอียดการใช้อาคาร_65'!E116</f>
        <v>1</v>
      </c>
      <c r="F116" s="395">
        <f>'4.1.1 รายละเอียดการใช้อาคาร_65'!F116</f>
        <v>1</v>
      </c>
      <c r="G116" s="395">
        <f>'4.1.1 รายละเอียดการใช้อาคาร_65'!G116</f>
        <v>250</v>
      </c>
      <c r="H116" s="395">
        <f>'4.1.1 รายละเอียดการใช้อาคาร_65'!H116</f>
        <v>76.95</v>
      </c>
      <c r="I116" s="395">
        <f>'4.1.1 รายละเอียดการใช้อาคาร_65'!I116</f>
        <v>275.05</v>
      </c>
      <c r="J116" s="395">
        <f>'4.1.1 รายละเอียดการใช้อาคาร_65'!J116</f>
        <v>352</v>
      </c>
      <c r="K116" s="1145">
        <f>'4.1.1 รายละเอียดการใช้อาคาร_65'!K116</f>
        <v>0</v>
      </c>
      <c r="L116" s="395">
        <f>'4.1.1 รายละเอียดการใช้อาคาร_65'!L116</f>
        <v>352</v>
      </c>
    </row>
    <row r="117" spans="2:12">
      <c r="B117" s="412" t="str">
        <f>'4.1.1 รายละเอียดการใช้อาคาร_65'!B117</f>
        <v>สำนักวิจัยและส่งเสริมการเกษตร</v>
      </c>
      <c r="C117" s="1146"/>
      <c r="D117" s="1147"/>
      <c r="E117" s="1147"/>
      <c r="F117" s="1147"/>
      <c r="G117" s="1147"/>
      <c r="H117" s="1147"/>
      <c r="I117" s="1147"/>
      <c r="J117" s="1147"/>
      <c r="K117" s="1147"/>
      <c r="L117" s="1148"/>
    </row>
    <row r="118" spans="2:12">
      <c r="B118" s="395">
        <f>'4.1.1 รายละเอียดการใช้อาคาร_65'!B118</f>
        <v>93</v>
      </c>
      <c r="C118" s="1144" t="str">
        <f>'4.1.1 รายละเอียดการใช้อาคาร_65'!C118</f>
        <v>อาคารธรรมศักดิ์มนตรี</v>
      </c>
      <c r="D118" s="395">
        <f>'4.1.1 รายละเอียดการใช้อาคาร_65'!D118</f>
        <v>2526</v>
      </c>
      <c r="E118" s="395">
        <f>'4.1.1 รายละเอียดการใช้อาคาร_65'!E118</f>
        <v>3</v>
      </c>
      <c r="F118" s="395">
        <f>'4.1.1 รายละเอียดการใช้อาคาร_65'!F118</f>
        <v>8</v>
      </c>
      <c r="G118" s="395">
        <f>'4.1.1 รายละเอียดการใช้อาคาร_65'!G118</f>
        <v>250</v>
      </c>
      <c r="H118" s="395">
        <f>'4.1.1 รายละเอียดการใช้อาคาร_65'!H118</f>
        <v>871.3</v>
      </c>
      <c r="I118" s="395">
        <f>'4.1.1 รายละเอียดการใช้อาคาร_65'!I118</f>
        <v>930.2</v>
      </c>
      <c r="J118" s="395">
        <f>'4.1.1 รายละเอียดการใช้อาคาร_65'!J118</f>
        <v>1801.5</v>
      </c>
      <c r="K118" s="1145">
        <f>'4.1.1 รายละเอียดการใช้อาคาร_65'!K118</f>
        <v>0</v>
      </c>
      <c r="L118" s="395">
        <f>'4.1.1 รายละเอียดการใช้อาคาร_65'!L118</f>
        <v>1801.5</v>
      </c>
    </row>
    <row r="119" spans="2:12">
      <c r="B119" s="395">
        <f>'4.1.1 รายละเอียดการใช้อาคาร_65'!B119</f>
        <v>94</v>
      </c>
      <c r="C119" s="1144" t="str">
        <f>'4.1.1 รายละเอียดการใช้อาคาร_65'!C119</f>
        <v>อาคารหอพักธรรมศักดิ์มนตรี</v>
      </c>
      <c r="D119" s="395">
        <f>'4.1.1 รายละเอียดการใช้อาคาร_65'!D119</f>
        <v>2526</v>
      </c>
      <c r="E119" s="395">
        <f>'4.1.1 รายละเอียดการใช้อาคาร_65'!E119</f>
        <v>3</v>
      </c>
      <c r="F119" s="395">
        <f>'4.1.1 รายละเอียดการใช้อาคาร_65'!F119</f>
        <v>1</v>
      </c>
      <c r="G119" s="395">
        <f>'4.1.1 รายละเอียดการใช้อาคาร_65'!G119</f>
        <v>250</v>
      </c>
      <c r="H119" s="395">
        <f>'4.1.1 รายละเอียดการใช้อาคาร_65'!H119</f>
        <v>168</v>
      </c>
      <c r="I119" s="395">
        <f>'4.1.1 รายละเอียดการใช้อาคาร_65'!I119</f>
        <v>1280</v>
      </c>
      <c r="J119" s="395">
        <f>'4.1.1 รายละเอียดการใช้อาคาร_65'!J119</f>
        <v>1448</v>
      </c>
      <c r="K119" s="1145">
        <f>'4.1.1 รายละเอียดการใช้อาคาร_65'!K119</f>
        <v>0</v>
      </c>
      <c r="L119" s="395">
        <f>'4.1.1 รายละเอียดการใช้อาคาร_65'!L119</f>
        <v>1448</v>
      </c>
    </row>
    <row r="120" spans="2:12">
      <c r="B120" s="395">
        <f>'4.1.1 รายละเอียดการใช้อาคาร_65'!B120</f>
        <v>95</v>
      </c>
      <c r="C120" s="1144" t="str">
        <f>'4.1.1 รายละเอียดการใช้อาคาร_65'!C120</f>
        <v>อาคารโรงอาหารสำนักวิจัยฯ</v>
      </c>
      <c r="D120" s="395">
        <f>'4.1.1 รายละเอียดการใช้อาคาร_65'!D120</f>
        <v>2526</v>
      </c>
      <c r="E120" s="395">
        <f>'4.1.1 รายละเอียดการใช้อาคาร_65'!E120</f>
        <v>1</v>
      </c>
      <c r="F120" s="395">
        <f>'4.1.1 รายละเอียดการใช้อาคาร_65'!F120</f>
        <v>1</v>
      </c>
      <c r="G120" s="395">
        <f>'4.1.1 รายละเอียดการใช้อาคาร_65'!G120</f>
        <v>250</v>
      </c>
      <c r="H120" s="1145">
        <f>'4.1.1 รายละเอียดการใช้อาคาร_65'!H120</f>
        <v>0</v>
      </c>
      <c r="I120" s="395">
        <f>'4.1.1 รายละเอียดการใช้อาคาร_65'!I120</f>
        <v>248</v>
      </c>
      <c r="J120" s="395">
        <f>'4.1.1 รายละเอียดการใช้อาคาร_65'!J120</f>
        <v>248</v>
      </c>
      <c r="K120" s="1145">
        <f>'4.1.1 รายละเอียดการใช้อาคาร_65'!K120</f>
        <v>0</v>
      </c>
      <c r="L120" s="395">
        <f>'4.1.1 รายละเอียดการใช้อาคาร_65'!L120</f>
        <v>248</v>
      </c>
    </row>
    <row r="121" spans="2:12">
      <c r="B121" s="395">
        <f>'4.1.1 รายละเอียดการใช้อาคาร_65'!B121</f>
        <v>96</v>
      </c>
      <c r="C121" s="1144" t="str">
        <f>'4.1.1 รายละเอียดการใช้อาคาร_65'!C121</f>
        <v>อาคารมงคลชัยสิทธิ์</v>
      </c>
      <c r="D121" s="395">
        <f>'4.1.1 รายละเอียดการใช้อาคาร_65'!D121</f>
        <v>2537</v>
      </c>
      <c r="E121" s="395">
        <f>'4.1.1 รายละเอียดการใช้อาคาร_65'!E121</f>
        <v>2</v>
      </c>
      <c r="F121" s="395">
        <f>'4.1.1 รายละเอียดการใช้อาคาร_65'!F121</f>
        <v>5</v>
      </c>
      <c r="G121" s="395">
        <f>'4.1.1 รายละเอียดการใช้อาคาร_65'!G121</f>
        <v>250</v>
      </c>
      <c r="H121" s="395">
        <f>'4.1.1 รายละเอียดการใช้อาคาร_65'!H121</f>
        <v>365.8</v>
      </c>
      <c r="I121" s="395">
        <f>'4.1.1 รายละเอียดการใช้อาคาร_65'!I121</f>
        <v>655.20000000000005</v>
      </c>
      <c r="J121" s="395">
        <f>'4.1.1 รายละเอียดการใช้อาคาร_65'!J121</f>
        <v>1021</v>
      </c>
      <c r="K121" s="1145">
        <f>'4.1.1 รายละเอียดการใช้อาคาร_65'!K121</f>
        <v>0</v>
      </c>
      <c r="L121" s="395">
        <f>'4.1.1 รายละเอียดการใช้อาคาร_65'!L121</f>
        <v>1021</v>
      </c>
    </row>
    <row r="122" spans="2:12">
      <c r="B122" s="412" t="str">
        <f>'4.1.1 รายละเอียดการใช้อาคาร_65'!B122</f>
        <v>ศูนย์วิจัยพลังงาน</v>
      </c>
      <c r="C122" s="1146"/>
      <c r="D122" s="1147"/>
      <c r="E122" s="1147"/>
      <c r="F122" s="1147"/>
      <c r="G122" s="1147"/>
      <c r="H122" s="1147"/>
      <c r="I122" s="1147"/>
      <c r="J122" s="1147"/>
      <c r="K122" s="1147"/>
      <c r="L122" s="1148"/>
    </row>
    <row r="123" spans="2:12">
      <c r="B123" s="395">
        <f>'4.1.1 รายละเอียดการใช้อาคาร_65'!B123</f>
        <v>97</v>
      </c>
      <c r="C123" s="1144" t="str">
        <f>'4.1.1 รายละเอียดการใช้อาคาร_65'!C123</f>
        <v>อาคารศูนย์วิจัยพลังงาน 1</v>
      </c>
      <c r="D123" s="395">
        <f>'4.1.1 รายละเอียดการใช้อาคาร_65'!D123</f>
        <v>2547</v>
      </c>
      <c r="E123" s="395">
        <f>'4.1.1 รายละเอียดการใช้อาคาร_65'!E123</f>
        <v>1</v>
      </c>
      <c r="F123" s="395">
        <f>'4.1.1 รายละเอียดการใช้อาคาร_65'!F123</f>
        <v>8</v>
      </c>
      <c r="G123" s="395">
        <f>'4.1.1 รายละเอียดการใช้อาคาร_65'!G123</f>
        <v>250</v>
      </c>
      <c r="H123" s="395">
        <f>'4.1.1 รายละเอียดการใช้อาคาร_65'!H123</f>
        <v>170</v>
      </c>
      <c r="I123" s="395">
        <f>'4.1.1 รายละเอียดการใช้อาคาร_65'!I123</f>
        <v>72</v>
      </c>
      <c r="J123" s="395">
        <f>'4.1.1 รายละเอียดการใช้อาคาร_65'!J123</f>
        <v>242</v>
      </c>
      <c r="K123" s="1145">
        <f>'4.1.1 รายละเอียดการใช้อาคาร_65'!K123</f>
        <v>0</v>
      </c>
      <c r="L123" s="395">
        <f>'4.1.1 รายละเอียดการใช้อาคาร_65'!L123</f>
        <v>242</v>
      </c>
    </row>
    <row r="124" spans="2:12">
      <c r="B124" s="395">
        <f>'4.1.1 รายละเอียดการใช้อาคาร_65'!B124</f>
        <v>98</v>
      </c>
      <c r="C124" s="1144" t="str">
        <f>'4.1.1 รายละเอียดการใช้อาคาร_65'!C124</f>
        <v>อาคารศูนย์วิจัยพลังงาน 2</v>
      </c>
      <c r="D124" s="395">
        <f>'4.1.1 รายละเอียดการใช้อาคาร_65'!D124</f>
        <v>2547</v>
      </c>
      <c r="E124" s="395">
        <f>'4.1.1 รายละเอียดการใช้อาคาร_65'!E124</f>
        <v>1</v>
      </c>
      <c r="F124" s="395">
        <f>'4.1.1 รายละเอียดการใช้อาคาร_65'!F124</f>
        <v>5</v>
      </c>
      <c r="G124" s="395">
        <f>'4.1.1 รายละเอียดการใช้อาคาร_65'!G124</f>
        <v>250</v>
      </c>
      <c r="H124" s="395">
        <f>'4.1.1 รายละเอียดการใช้อาคาร_65'!H124</f>
        <v>108</v>
      </c>
      <c r="I124" s="395">
        <f>'4.1.1 รายละเอียดการใช้อาคาร_65'!I124</f>
        <v>11</v>
      </c>
      <c r="J124" s="395">
        <f>'4.1.1 รายละเอียดการใช้อาคาร_65'!J124</f>
        <v>119</v>
      </c>
      <c r="K124" s="1145">
        <f>'4.1.1 รายละเอียดการใช้อาคาร_65'!K124</f>
        <v>0</v>
      </c>
      <c r="L124" s="395">
        <f>'4.1.1 รายละเอียดการใช้อาคาร_65'!L124</f>
        <v>119</v>
      </c>
    </row>
    <row r="125" spans="2:12">
      <c r="B125" s="412" t="str">
        <f>'4.1.1 รายละเอียดการใช้อาคาร_65'!B125</f>
        <v>ศูนย์อาคารที่พัก</v>
      </c>
      <c r="C125" s="1146"/>
      <c r="D125" s="1147"/>
      <c r="E125" s="1147"/>
      <c r="F125" s="1147"/>
      <c r="G125" s="1147"/>
      <c r="H125" s="1147"/>
      <c r="I125" s="1147"/>
      <c r="J125" s="1147"/>
      <c r="K125" s="1147"/>
      <c r="L125" s="1148"/>
    </row>
    <row r="126" spans="2:12">
      <c r="B126" s="395">
        <f>'4.1.1 รายละเอียดการใช้อาคาร_65'!B126</f>
        <v>99</v>
      </c>
      <c r="C126" s="1144" t="str">
        <f>'4.1.1 รายละเอียดการใช้อาคาร_65'!C126</f>
        <v>อาคารศูนย์การศึกษาและอบรมนานาชาติ</v>
      </c>
      <c r="D126" s="395">
        <f>'4.1.1 รายละเอียดการใช้อาคาร_65'!D126</f>
        <v>2540</v>
      </c>
      <c r="E126" s="395">
        <f>'4.1.1 รายละเอียดการใช้อาคาร_65'!E126</f>
        <v>4</v>
      </c>
      <c r="F126" s="395">
        <f>'4.1.1 รายละเอียดการใช้อาคาร_65'!F126</f>
        <v>5</v>
      </c>
      <c r="G126" s="395">
        <f>'4.1.1 รายละเอียดการใช้อาคาร_65'!G126</f>
        <v>250</v>
      </c>
      <c r="H126" s="395">
        <f>'4.1.1 รายละเอียดการใช้อาคาร_65'!H126</f>
        <v>3589.85</v>
      </c>
      <c r="I126" s="395">
        <f>'4.1.1 รายละเอียดการใช้อาคาร_65'!I126</f>
        <v>3538.6600000000003</v>
      </c>
      <c r="J126" s="395">
        <f>'4.1.1 รายละเอียดการใช้อาคาร_65'!J126</f>
        <v>7128.51</v>
      </c>
      <c r="K126" s="1145">
        <f>'4.1.1 รายละเอียดการใช้อาคาร_65'!K126</f>
        <v>0</v>
      </c>
      <c r="L126" s="395">
        <f>'4.1.1 รายละเอียดการใช้อาคาร_65'!L126</f>
        <v>7128.51</v>
      </c>
    </row>
    <row r="127" spans="2:12">
      <c r="B127" s="412" t="str">
        <f>'4.1.1 รายละเอียดการใช้อาคาร_65'!B127</f>
        <v>คณะวิศวกรรมศาสตร์</v>
      </c>
      <c r="C127" s="1146"/>
      <c r="D127" s="1147"/>
      <c r="E127" s="1147"/>
      <c r="F127" s="1147"/>
      <c r="G127" s="1147"/>
      <c r="H127" s="1147"/>
      <c r="I127" s="1147"/>
      <c r="J127" s="1147"/>
      <c r="K127" s="1147"/>
      <c r="L127" s="1148"/>
    </row>
    <row r="128" spans="2:12">
      <c r="B128" s="395">
        <f>'4.1.1 รายละเอียดการใช้อาคาร_65'!B128</f>
        <v>100</v>
      </c>
      <c r="C128" s="1144" t="str">
        <f>'4.1.1 รายละเอียดการใช้อาคาร_65'!C128</f>
        <v>อาคารเรียนรวมสาขาวิศวกรรมศาสตร์</v>
      </c>
      <c r="D128" s="395">
        <f>'4.1.1 รายละเอียดการใช้อาคาร_65'!D128</f>
        <v>2540</v>
      </c>
      <c r="E128" s="395">
        <f>'4.1.1 รายละเอียดการใช้อาคาร_65'!E128</f>
        <v>6</v>
      </c>
      <c r="F128" s="395">
        <f>'4.1.1 รายละเอียดการใช้อาคาร_65'!F128</f>
        <v>8</v>
      </c>
      <c r="G128" s="395">
        <f>'4.1.1 รายละเอียดการใช้อาคาร_65'!G128</f>
        <v>250</v>
      </c>
      <c r="H128" s="395">
        <f>'4.1.1 รายละเอียดการใช้อาคาร_65'!H128</f>
        <v>2409.87</v>
      </c>
      <c r="I128" s="395">
        <f>'4.1.1 รายละเอียดการใช้อาคาร_65'!I128</f>
        <v>17205.210000000003</v>
      </c>
      <c r="J128" s="395">
        <f>'4.1.1 รายละเอียดการใช้อาคาร_65'!J128</f>
        <v>19615.080000000002</v>
      </c>
      <c r="K128" s="1145">
        <f>'4.1.1 รายละเอียดการใช้อาคาร_65'!K128</f>
        <v>0</v>
      </c>
      <c r="L128" s="395">
        <f>'4.1.1 รายละเอียดการใช้อาคาร_65'!L128</f>
        <v>19615.080000000002</v>
      </c>
    </row>
    <row r="129" spans="2:12">
      <c r="B129" s="395">
        <f>'4.1.1 รายละเอียดการใช้อาคาร_65'!B129</f>
        <v>101</v>
      </c>
      <c r="C129" s="1144" t="str">
        <f>'4.1.1 รายละเอียดการใช้อาคาร_65'!C129</f>
        <v>อาคารปฏิบัติการวิศวกรรมทั่วไป</v>
      </c>
      <c r="D129" s="395">
        <f>'4.1.1 รายละเอียดการใช้อาคาร_65'!D129</f>
        <v>2540</v>
      </c>
      <c r="E129" s="395">
        <f>'4.1.1 รายละเอียดการใช้อาคาร_65'!E129</f>
        <v>2</v>
      </c>
      <c r="F129" s="395">
        <f>'4.1.1 รายละเอียดการใช้อาคาร_65'!F129</f>
        <v>5</v>
      </c>
      <c r="G129" s="395">
        <f>'4.1.1 รายละเอียดการใช้อาคาร_65'!G129</f>
        <v>250</v>
      </c>
      <c r="H129" s="395">
        <f>'4.1.1 รายละเอียดการใช้อาคาร_65'!H129</f>
        <v>243.01999999999998</v>
      </c>
      <c r="I129" s="395">
        <f>'4.1.1 รายละเอียดการใช้อาคาร_65'!I129</f>
        <v>3559.98</v>
      </c>
      <c r="J129" s="395">
        <f>'4.1.1 รายละเอียดการใช้อาคาร_65'!J129</f>
        <v>3803</v>
      </c>
      <c r="K129" s="1145">
        <f>'4.1.1 รายละเอียดการใช้อาคาร_65'!K129</f>
        <v>0</v>
      </c>
      <c r="L129" s="395">
        <f>'4.1.1 รายละเอียดการใช้อาคาร_65'!L129</f>
        <v>3803</v>
      </c>
    </row>
    <row r="130" spans="2:12">
      <c r="B130" s="395">
        <f>'4.1.1 รายละเอียดการใช้อาคาร_65'!B130</f>
        <v>102</v>
      </c>
      <c r="C130" s="1144" t="str">
        <f>'4.1.1 รายละเอียดการใช้อาคาร_65'!C130</f>
        <v>อาคารบริการและโชว์รูม</v>
      </c>
      <c r="D130" s="395">
        <f>'4.1.1 รายละเอียดการใช้อาคาร_65'!D130</f>
        <v>2540</v>
      </c>
      <c r="E130" s="395">
        <f>'4.1.1 รายละเอียดการใช้อาคาร_65'!E130</f>
        <v>1</v>
      </c>
      <c r="F130" s="395">
        <f>'4.1.1 รายละเอียดการใช้อาคาร_65'!F130</f>
        <v>1</v>
      </c>
      <c r="G130" s="395">
        <f>'4.1.1 รายละเอียดการใช้อาคาร_65'!G130</f>
        <v>250</v>
      </c>
      <c r="H130" s="395">
        <f>'4.1.1 รายละเอียดการใช้อาคาร_65'!H130</f>
        <v>50</v>
      </c>
      <c r="I130" s="395">
        <f>'4.1.1 รายละเอียดการใช้อาคาร_65'!I130</f>
        <v>300</v>
      </c>
      <c r="J130" s="395">
        <f>'4.1.1 รายละเอียดการใช้อาคาร_65'!J130</f>
        <v>350</v>
      </c>
      <c r="K130" s="1145">
        <f>'4.1.1 รายละเอียดการใช้อาคาร_65'!K130</f>
        <v>0</v>
      </c>
      <c r="L130" s="395">
        <f>'4.1.1 รายละเอียดการใช้อาคาร_65'!L130</f>
        <v>350</v>
      </c>
    </row>
    <row r="131" spans="2:12">
      <c r="B131" s="395">
        <f>'4.1.1 รายละเอียดการใช้อาคาร_65'!B131</f>
        <v>103</v>
      </c>
      <c r="C131" s="1144" t="str">
        <f>'4.1.1 รายละเอียดการใช้อาคาร_65'!C131</f>
        <v>อาคารสมิตานนท์</v>
      </c>
      <c r="D131" s="395">
        <f>'4.1.1 รายละเอียดการใช้อาคาร_65'!D131</f>
        <v>2537</v>
      </c>
      <c r="E131" s="395">
        <f>'4.1.1 รายละเอียดการใช้อาคาร_65'!E131</f>
        <v>6</v>
      </c>
      <c r="F131" s="395">
        <f>'4.1.1 รายละเอียดการใช้อาคาร_65'!F131</f>
        <v>8</v>
      </c>
      <c r="G131" s="395">
        <f>'4.1.1 รายละเอียดการใช้อาคาร_65'!G131</f>
        <v>250</v>
      </c>
      <c r="H131" s="395">
        <f>'4.1.1 รายละเอียดการใช้อาคาร_65'!H131</f>
        <v>2332.11</v>
      </c>
      <c r="I131" s="395">
        <f>'4.1.1 รายละเอียดการใช้อาคาร_65'!I131</f>
        <v>7407.5499999999993</v>
      </c>
      <c r="J131" s="395">
        <f>'4.1.1 รายละเอียดการใช้อาคาร_65'!J131</f>
        <v>9739.66</v>
      </c>
      <c r="K131" s="1145">
        <f>'4.1.1 รายละเอียดการใช้อาคาร_65'!K131</f>
        <v>0</v>
      </c>
      <c r="L131" s="395">
        <f>'4.1.1 รายละเอียดการใช้อาคาร_65'!L131</f>
        <v>9739.66</v>
      </c>
    </row>
    <row r="132" spans="2:12">
      <c r="B132" s="395">
        <f>'4.1.1 รายละเอียดการใช้อาคาร_65'!B132</f>
        <v>104</v>
      </c>
      <c r="C132" s="1144" t="str">
        <f>'4.1.1 รายละเอียดการใช้อาคาร_65'!C132</f>
        <v>อาคารโรงงานนำร่อง</v>
      </c>
      <c r="D132" s="395">
        <f>'4.1.1 รายละเอียดการใช้อาคาร_65'!D132</f>
        <v>2539</v>
      </c>
      <c r="E132" s="395">
        <f>'4.1.1 รายละเอียดการใช้อาคาร_65'!E132</f>
        <v>2</v>
      </c>
      <c r="F132" s="395">
        <f>'4.1.1 รายละเอียดการใช้อาคาร_65'!F132</f>
        <v>5</v>
      </c>
      <c r="G132" s="395">
        <f>'4.1.1 รายละเอียดการใช้อาคาร_65'!G132</f>
        <v>250</v>
      </c>
      <c r="H132" s="395">
        <f>'4.1.1 รายละเอียดการใช้อาคาร_65'!H132</f>
        <v>190.51999999999998</v>
      </c>
      <c r="I132" s="395">
        <f>'4.1.1 รายละเอียดการใช้อาคาร_65'!I132</f>
        <v>2441.48</v>
      </c>
      <c r="J132" s="395">
        <f>'4.1.1 รายละเอียดการใช้อาคาร_65'!J132</f>
        <v>2632</v>
      </c>
      <c r="K132" s="1145">
        <f>'4.1.1 รายละเอียดการใช้อาคาร_65'!K132</f>
        <v>0</v>
      </c>
      <c r="L132" s="395">
        <f>'4.1.1 รายละเอียดการใช้อาคาร_65'!L132</f>
        <v>2632</v>
      </c>
    </row>
    <row r="133" spans="2:12">
      <c r="B133" s="395">
        <f>'4.1.1 รายละเอียดการใช้อาคาร_65'!B133</f>
        <v>105</v>
      </c>
      <c r="C133" s="1144" t="str">
        <f>'4.1.1 รายละเอียดการใช้อาคาร_65'!C133</f>
        <v>อาคารคัดบรรจุผลิตผลเกษตร</v>
      </c>
      <c r="D133" s="395">
        <f>'4.1.1 รายละเอียดการใช้อาคาร_65'!D133</f>
        <v>2527</v>
      </c>
      <c r="E133" s="395">
        <f>'4.1.1 รายละเอียดการใช้อาคาร_65'!E133</f>
        <v>1</v>
      </c>
      <c r="F133" s="395">
        <f>'4.1.1 รายละเอียดการใช้อาคาร_65'!F133</f>
        <v>5</v>
      </c>
      <c r="G133" s="395">
        <f>'4.1.1 รายละเอียดการใช้อาคาร_65'!G133</f>
        <v>250</v>
      </c>
      <c r="H133" s="395">
        <f>'4.1.1 รายละเอียดการใช้อาคาร_65'!H133</f>
        <v>139.55000000000001</v>
      </c>
      <c r="I133" s="395">
        <f>'4.1.1 รายละเอียดการใช้อาคาร_65'!I133</f>
        <v>2047.45</v>
      </c>
      <c r="J133" s="395">
        <f>'4.1.1 รายละเอียดการใช้อาคาร_65'!J133</f>
        <v>2187</v>
      </c>
      <c r="K133" s="1145">
        <f>'4.1.1 รายละเอียดการใช้อาคาร_65'!K133</f>
        <v>0</v>
      </c>
      <c r="L133" s="395">
        <f>'4.1.1 รายละเอียดการใช้อาคาร_65'!L133</f>
        <v>2187</v>
      </c>
    </row>
    <row r="134" spans="2:12">
      <c r="B134" s="395">
        <f>'4.1.1 รายละเอียดการใช้อาคาร_65'!B134</f>
        <v>106</v>
      </c>
      <c r="C134" s="1144" t="str">
        <f>'4.1.1 รายละเอียดการใช้อาคาร_65'!C134</f>
        <v>อาคารปฏิบัติเทคโนโลยียางและพอลิเมอร์</v>
      </c>
      <c r="D134" s="395">
        <f>'4.1.1 รายละเอียดการใช้อาคาร_65'!D134</f>
        <v>2551</v>
      </c>
      <c r="E134" s="395">
        <f>'4.1.1 รายละเอียดการใช้อาคาร_65'!E134</f>
        <v>1</v>
      </c>
      <c r="F134" s="395">
        <f>'4.1.1 รายละเอียดการใช้อาคาร_65'!F134</f>
        <v>5</v>
      </c>
      <c r="G134" s="395">
        <f>'4.1.1 รายละเอียดการใช้อาคาร_65'!G134</f>
        <v>250</v>
      </c>
      <c r="H134" s="395">
        <f>'4.1.1 รายละเอียดการใช้อาคาร_65'!H134</f>
        <v>67.91</v>
      </c>
      <c r="I134" s="395">
        <f>'4.1.1 รายละเอียดการใช้อาคาร_65'!I134</f>
        <v>2194.09</v>
      </c>
      <c r="J134" s="395">
        <f>'4.1.1 รายละเอียดการใช้อาคาร_65'!J134</f>
        <v>2262</v>
      </c>
      <c r="K134" s="1145">
        <f>'4.1.1 รายละเอียดการใช้อาคาร_65'!K134</f>
        <v>0</v>
      </c>
      <c r="L134" s="395">
        <f>'4.1.1 รายละเอียดการใช้อาคาร_65'!L134</f>
        <v>2262</v>
      </c>
    </row>
    <row r="135" spans="2:12">
      <c r="B135" s="412" t="str">
        <f>'4.1.1 รายละเอียดการใช้อาคาร_65'!B135</f>
        <v>คณะเทคโนโลยีการประมง</v>
      </c>
      <c r="C135" s="1146"/>
      <c r="D135" s="1147"/>
      <c r="E135" s="1147"/>
      <c r="F135" s="1147"/>
      <c r="G135" s="1147"/>
      <c r="H135" s="1147"/>
      <c r="I135" s="1147"/>
      <c r="J135" s="1147"/>
      <c r="K135" s="1147"/>
      <c r="L135" s="1148"/>
    </row>
    <row r="136" spans="2:12">
      <c r="B136" s="395">
        <f>'4.1.1 รายละเอียดการใช้อาคาร_65'!B136</f>
        <v>107</v>
      </c>
      <c r="C136" s="1144" t="str">
        <f>'4.1.1 รายละเอียดการใช้อาคาร_65'!C136</f>
        <v xml:space="preserve">อาคารเทคโนโลยีการประมง </v>
      </c>
      <c r="D136" s="395">
        <f>'4.1.1 รายละเอียดการใช้อาคาร_65'!D136</f>
        <v>2537</v>
      </c>
      <c r="E136" s="395">
        <f>'4.1.1 รายละเอียดการใช้อาคาร_65'!E136</f>
        <v>3</v>
      </c>
      <c r="F136" s="395">
        <f>'4.1.1 รายละเอียดการใช้อาคาร_65'!F136</f>
        <v>8</v>
      </c>
      <c r="G136" s="395">
        <f>'4.1.1 รายละเอียดการใช้อาคาร_65'!G136</f>
        <v>250</v>
      </c>
      <c r="H136" s="395">
        <f>'4.1.1 รายละเอียดการใช้อาคาร_65'!H136</f>
        <v>1413.53</v>
      </c>
      <c r="I136" s="395">
        <f>'4.1.1 รายละเอียดการใช้อาคาร_65'!I136</f>
        <v>2248.1099999999997</v>
      </c>
      <c r="J136" s="395">
        <f>'4.1.1 รายละเอียดการใช้อาคาร_65'!J136</f>
        <v>3661.64</v>
      </c>
      <c r="K136" s="1145">
        <f>'4.1.1 รายละเอียดการใช้อาคาร_65'!K136</f>
        <v>0</v>
      </c>
      <c r="L136" s="395">
        <f>'4.1.1 รายละเอียดการใช้อาคาร_65'!L136</f>
        <v>3661.64</v>
      </c>
    </row>
    <row r="137" spans="2:12">
      <c r="B137" s="395">
        <f>'4.1.1 รายละเอียดการใช้อาคาร_65'!B137</f>
        <v>108</v>
      </c>
      <c r="C137" s="1144" t="str">
        <f>'4.1.1 รายละเอียดการใช้อาคาร_65'!C137</f>
        <v>อาคารปฏิบัติการเทคโนโลยีการประมง</v>
      </c>
      <c r="D137" s="395">
        <f>'4.1.1 รายละเอียดการใช้อาคาร_65'!D137</f>
        <v>2537</v>
      </c>
      <c r="E137" s="395">
        <f>'4.1.1 รายละเอียดการใช้อาคาร_65'!E137</f>
        <v>2</v>
      </c>
      <c r="F137" s="395">
        <f>'4.1.1 รายละเอียดการใช้อาคาร_65'!F137</f>
        <v>8</v>
      </c>
      <c r="G137" s="395">
        <f>'4.1.1 รายละเอียดการใช้อาคาร_65'!G137</f>
        <v>250</v>
      </c>
      <c r="H137" s="395">
        <f>'4.1.1 รายละเอียดการใช้อาคาร_65'!H137</f>
        <v>1076.1999999999998</v>
      </c>
      <c r="I137" s="395">
        <f>'4.1.1 รายละเอียดการใช้อาคาร_65'!I137</f>
        <v>2904.3</v>
      </c>
      <c r="J137" s="395">
        <f>'4.1.1 รายละเอียดการใช้อาคาร_65'!J137</f>
        <v>3980.5</v>
      </c>
      <c r="K137" s="1145">
        <f>'4.1.1 รายละเอียดการใช้อาคาร_65'!K137</f>
        <v>0</v>
      </c>
      <c r="L137" s="395">
        <f>'4.1.1 รายละเอียดการใช้อาคาร_65'!L137</f>
        <v>3980.5</v>
      </c>
    </row>
    <row r="138" spans="2:12">
      <c r="B138" s="395">
        <f>'4.1.1 รายละเอียดการใช้อาคาร_65'!B138</f>
        <v>109</v>
      </c>
      <c r="C138" s="1144" t="str">
        <f>'4.1.1 รายละเอียดการใช้อาคาร_65'!C138</f>
        <v>อาคารโรงเพาะฟัก</v>
      </c>
      <c r="D138" s="395">
        <f>'4.1.1 รายละเอียดการใช้อาคาร_65'!D138</f>
        <v>2537</v>
      </c>
      <c r="E138" s="395">
        <f>'4.1.1 รายละเอียดการใช้อาคาร_65'!E138</f>
        <v>1</v>
      </c>
      <c r="F138" s="395">
        <f>'4.1.1 รายละเอียดการใช้อาคาร_65'!F138</f>
        <v>1</v>
      </c>
      <c r="G138" s="395">
        <f>'4.1.1 รายละเอียดการใช้อาคาร_65'!G138</f>
        <v>250</v>
      </c>
      <c r="H138" s="395">
        <f>'4.1.1 รายละเอียดการใช้อาคาร_65'!H138</f>
        <v>37.909999999999997</v>
      </c>
      <c r="I138" s="395">
        <f>'4.1.1 รายละเอียดการใช้อาคาร_65'!I138</f>
        <v>456.09000000000003</v>
      </c>
      <c r="J138" s="395">
        <f>'4.1.1 รายละเอียดการใช้อาคาร_65'!J138</f>
        <v>494</v>
      </c>
      <c r="K138" s="1145">
        <f>'4.1.1 รายละเอียดการใช้อาคาร_65'!K138</f>
        <v>0</v>
      </c>
      <c r="L138" s="395">
        <f>'4.1.1 รายละเอียดการใช้อาคาร_65'!L138</f>
        <v>494</v>
      </c>
    </row>
    <row r="139" spans="2:12">
      <c r="B139" s="395">
        <f>'4.1.1 รายละเอียดการใช้อาคาร_65'!B139</f>
        <v>110</v>
      </c>
      <c r="C139" s="1144" t="str">
        <f>'4.1.1 รายละเอียดการใช้อาคาร_65'!C139</f>
        <v>ชมรมประมง</v>
      </c>
      <c r="D139" s="395">
        <f>'4.1.1 รายละเอียดการใช้อาคาร_65'!D139</f>
        <v>2535</v>
      </c>
      <c r="E139" s="395">
        <f>'4.1.1 รายละเอียดการใช้อาคาร_65'!E139</f>
        <v>1</v>
      </c>
      <c r="F139" s="395">
        <f>'4.1.1 รายละเอียดการใช้อาคาร_65'!F139</f>
        <v>1</v>
      </c>
      <c r="G139" s="395">
        <f>'4.1.1 รายละเอียดการใช้อาคาร_65'!G139</f>
        <v>250</v>
      </c>
      <c r="H139" s="1145">
        <f>'4.1.1 รายละเอียดการใช้อาคาร_65'!H139</f>
        <v>0</v>
      </c>
      <c r="I139" s="395">
        <f>'4.1.1 รายละเอียดการใช้อาคาร_65'!I139</f>
        <v>115.5</v>
      </c>
      <c r="J139" s="395">
        <f>'4.1.1 รายละเอียดการใช้อาคาร_65'!J139</f>
        <v>115.5</v>
      </c>
      <c r="K139" s="1145">
        <f>'4.1.1 รายละเอียดการใช้อาคาร_65'!K139</f>
        <v>0</v>
      </c>
      <c r="L139" s="395">
        <f>'4.1.1 รายละเอียดการใช้อาคาร_65'!L139</f>
        <v>115.5</v>
      </c>
    </row>
    <row r="140" spans="2:12">
      <c r="B140" s="395">
        <f>'4.1.1 รายละเอียดการใช้อาคาร_65'!B140</f>
        <v>111</v>
      </c>
      <c r="C140" s="1144" t="str">
        <f>'4.1.1 รายละเอียดการใช้อาคาร_65'!C140</f>
        <v>อาคารโรงอัดอาหารเม็ด</v>
      </c>
      <c r="D140" s="395">
        <f>'4.1.1 รายละเอียดการใช้อาคาร_65'!D140</f>
        <v>2535</v>
      </c>
      <c r="E140" s="395">
        <f>'4.1.1 รายละเอียดการใช้อาคาร_65'!E140</f>
        <v>1</v>
      </c>
      <c r="F140" s="395">
        <f>'4.1.1 รายละเอียดการใช้อาคาร_65'!F140</f>
        <v>1</v>
      </c>
      <c r="G140" s="395">
        <f>'4.1.1 รายละเอียดการใช้อาคาร_65'!G140</f>
        <v>250</v>
      </c>
      <c r="H140" s="1145">
        <f>'4.1.1 รายละเอียดการใช้อาคาร_65'!H140</f>
        <v>0</v>
      </c>
      <c r="I140" s="395">
        <f>'4.1.1 รายละเอียดการใช้อาคาร_65'!I140</f>
        <v>105</v>
      </c>
      <c r="J140" s="395">
        <f>'4.1.1 รายละเอียดการใช้อาคาร_65'!J140</f>
        <v>105</v>
      </c>
      <c r="K140" s="1145">
        <f>'4.1.1 รายละเอียดการใช้อาคาร_65'!K140</f>
        <v>0</v>
      </c>
      <c r="L140" s="395">
        <f>'4.1.1 รายละเอียดการใช้อาคาร_65'!L140</f>
        <v>105</v>
      </c>
    </row>
    <row r="141" spans="2:12">
      <c r="B141" s="395">
        <f>'4.1.1 รายละเอียดการใช้อาคาร_65'!B141</f>
        <v>112</v>
      </c>
      <c r="C141" s="1144" t="str">
        <f>'4.1.1 รายละเอียดการใช้อาคาร_65'!C141</f>
        <v>อาคารหน่วยวิจัยย่อย</v>
      </c>
      <c r="D141" s="395">
        <f>'4.1.1 รายละเอียดการใช้อาคาร_65'!D141</f>
        <v>2548</v>
      </c>
      <c r="E141" s="395">
        <f>'4.1.1 รายละเอียดการใช้อาคาร_65'!E141</f>
        <v>1</v>
      </c>
      <c r="F141" s="395">
        <f>'4.1.1 รายละเอียดการใช้อาคาร_65'!F141</f>
        <v>1</v>
      </c>
      <c r="G141" s="395">
        <f>'4.1.1 รายละเอียดการใช้อาคาร_65'!G141</f>
        <v>250</v>
      </c>
      <c r="H141" s="1145">
        <f>'4.1.1 รายละเอียดการใช้อาคาร_65'!H141</f>
        <v>0</v>
      </c>
      <c r="I141" s="395">
        <f>'4.1.1 รายละเอียดการใช้อาคาร_65'!I141</f>
        <v>18</v>
      </c>
      <c r="J141" s="395">
        <f>'4.1.1 รายละเอียดการใช้อาคาร_65'!J141</f>
        <v>18</v>
      </c>
      <c r="K141" s="1145">
        <f>'4.1.1 รายละเอียดการใช้อาคาร_65'!K141</f>
        <v>0</v>
      </c>
      <c r="L141" s="395">
        <f>'4.1.1 รายละเอียดการใช้อาคาร_65'!L141</f>
        <v>18</v>
      </c>
    </row>
    <row r="142" spans="2:12">
      <c r="B142" s="395">
        <f>'4.1.1 รายละเอียดการใช้อาคาร_65'!B142</f>
        <v>113</v>
      </c>
      <c r="C142" s="1144" t="str">
        <f>'4.1.1 รายละเอียดการใช้อาคาร_65'!C142</f>
        <v>อาคารโรงเก็บพัสดุ</v>
      </c>
      <c r="D142" s="395">
        <f>'4.1.1 รายละเอียดการใช้อาคาร_65'!D142</f>
        <v>2535</v>
      </c>
      <c r="E142" s="395">
        <f>'4.1.1 รายละเอียดการใช้อาคาร_65'!E142</f>
        <v>1</v>
      </c>
      <c r="F142" s="395">
        <f>'4.1.1 รายละเอียดการใช้อาคาร_65'!F142</f>
        <v>1</v>
      </c>
      <c r="G142" s="395">
        <f>'4.1.1 รายละเอียดการใช้อาคาร_65'!G142</f>
        <v>250</v>
      </c>
      <c r="H142" s="1145">
        <f>'4.1.1 รายละเอียดการใช้อาคาร_65'!H142</f>
        <v>0</v>
      </c>
      <c r="I142" s="395">
        <f>'4.1.1 รายละเอียดการใช้อาคาร_65'!I142</f>
        <v>155.4</v>
      </c>
      <c r="J142" s="395">
        <f>'4.1.1 รายละเอียดการใช้อาคาร_65'!J142</f>
        <v>155.4</v>
      </c>
      <c r="K142" s="1145">
        <f>'4.1.1 รายละเอียดการใช้อาคาร_65'!K142</f>
        <v>0</v>
      </c>
      <c r="L142" s="395">
        <f>'4.1.1 รายละเอียดการใช้อาคาร_65'!L142</f>
        <v>155.4</v>
      </c>
    </row>
    <row r="143" spans="2:12">
      <c r="B143" s="395">
        <f>'4.1.1 รายละเอียดการใช้อาคาร_65'!B143</f>
        <v>114</v>
      </c>
      <c r="C143" s="1144" t="str">
        <f>'4.1.1 รายละเอียดการใช้อาคาร_65'!C143</f>
        <v>อาคารปฏิบัติการเลี้ยงปลาสวยงาม</v>
      </c>
      <c r="D143" s="395">
        <f>'4.1.1 รายละเอียดการใช้อาคาร_65'!D143</f>
        <v>2535</v>
      </c>
      <c r="E143" s="395">
        <f>'4.1.1 รายละเอียดการใช้อาคาร_65'!E143</f>
        <v>1</v>
      </c>
      <c r="F143" s="395">
        <f>'4.1.1 รายละเอียดการใช้อาคาร_65'!F143</f>
        <v>1</v>
      </c>
      <c r="G143" s="395">
        <f>'4.1.1 รายละเอียดการใช้อาคาร_65'!G143</f>
        <v>250</v>
      </c>
      <c r="H143" s="1145">
        <f>'4.1.1 รายละเอียดการใช้อาคาร_65'!H143</f>
        <v>0</v>
      </c>
      <c r="I143" s="395">
        <f>'4.1.1 รายละเอียดการใช้อาคาร_65'!I143</f>
        <v>144</v>
      </c>
      <c r="J143" s="395">
        <f>'4.1.1 รายละเอียดการใช้อาคาร_65'!J143</f>
        <v>144</v>
      </c>
      <c r="K143" s="1145">
        <f>'4.1.1 รายละเอียดการใช้อาคาร_65'!K143</f>
        <v>0</v>
      </c>
      <c r="L143" s="395">
        <f>'4.1.1 รายละเอียดการใช้อาคาร_65'!L143</f>
        <v>144</v>
      </c>
    </row>
    <row r="144" spans="2:12">
      <c r="B144" s="395">
        <f>'4.1.1 รายละเอียดการใช้อาคาร_65'!B144</f>
        <v>115</v>
      </c>
      <c r="C144" s="1144" t="str">
        <f>'4.1.1 รายละเอียดการใช้อาคาร_65'!C144</f>
        <v>อาคารเพาะเลี้ยงสาหร่าย</v>
      </c>
      <c r="D144" s="395">
        <f>'4.1.1 รายละเอียดการใช้อาคาร_65'!D144</f>
        <v>2548</v>
      </c>
      <c r="E144" s="395">
        <f>'4.1.1 รายละเอียดการใช้อาคาร_65'!E144</f>
        <v>1</v>
      </c>
      <c r="F144" s="395">
        <f>'4.1.1 รายละเอียดการใช้อาคาร_65'!F144</f>
        <v>1</v>
      </c>
      <c r="G144" s="395">
        <f>'4.1.1 รายละเอียดการใช้อาคาร_65'!G144</f>
        <v>250</v>
      </c>
      <c r="H144" s="1145">
        <f>'4.1.1 รายละเอียดการใช้อาคาร_65'!H144</f>
        <v>0</v>
      </c>
      <c r="I144" s="395">
        <f>'4.1.1 รายละเอียดการใช้อาคาร_65'!I144</f>
        <v>48</v>
      </c>
      <c r="J144" s="395">
        <f>'4.1.1 รายละเอียดการใช้อาคาร_65'!J144</f>
        <v>48</v>
      </c>
      <c r="K144" s="1145">
        <f>'4.1.1 รายละเอียดการใช้อาคาร_65'!K144</f>
        <v>0</v>
      </c>
      <c r="L144" s="395">
        <f>'4.1.1 รายละเอียดการใช้อาคาร_65'!L144</f>
        <v>48</v>
      </c>
    </row>
    <row r="145" spans="2:12">
      <c r="B145" s="430" t="s">
        <v>250</v>
      </c>
      <c r="C145" s="1151"/>
      <c r="D145" s="432"/>
      <c r="E145" s="432"/>
      <c r="F145" s="432"/>
      <c r="G145" s="433"/>
      <c r="H145" s="434">
        <f>SUM(H10:H144)</f>
        <v>97550.512000000032</v>
      </c>
      <c r="I145" s="434">
        <f t="shared" ref="I145:L145" si="0">SUM(I10:I144)</f>
        <v>253487.96799999994</v>
      </c>
      <c r="J145" s="434">
        <f t="shared" si="0"/>
        <v>351038.48000000004</v>
      </c>
      <c r="K145" s="434">
        <f t="shared" si="0"/>
        <v>10034.630000000001</v>
      </c>
      <c r="L145" s="434">
        <f t="shared" si="0"/>
        <v>361073.11000000004</v>
      </c>
    </row>
    <row r="148" spans="2:12">
      <c r="B148" s="435" t="s">
        <v>1</v>
      </c>
      <c r="C148" s="1152" t="s">
        <v>0</v>
      </c>
      <c r="D148" s="437"/>
      <c r="E148" s="437"/>
      <c r="F148" s="437"/>
      <c r="G148" s="437"/>
      <c r="H148" s="438"/>
      <c r="I148" s="438"/>
      <c r="J148" s="437"/>
      <c r="K148" s="437"/>
      <c r="L148" s="439"/>
    </row>
    <row r="149" spans="2:12">
      <c r="B149" s="440"/>
      <c r="C149" s="1153" t="s">
        <v>1036</v>
      </c>
      <c r="D149" s="442"/>
      <c r="E149" s="442"/>
      <c r="F149" s="442"/>
      <c r="G149" s="442"/>
      <c r="H149" s="443"/>
      <c r="I149" s="443"/>
      <c r="J149" s="442"/>
      <c r="K149" s="442"/>
      <c r="L149" s="444"/>
    </row>
    <row r="150" spans="2:12">
      <c r="B150" s="440"/>
      <c r="C150" s="1153" t="s">
        <v>1037</v>
      </c>
      <c r="D150" s="442"/>
      <c r="E150" s="442"/>
      <c r="F150" s="442"/>
      <c r="G150" s="442"/>
      <c r="H150" s="443"/>
      <c r="I150" s="443"/>
      <c r="J150" s="442"/>
      <c r="K150" s="442"/>
      <c r="L150" s="444"/>
    </row>
    <row r="151" spans="2:12">
      <c r="B151" s="440"/>
      <c r="C151" s="1153" t="s">
        <v>1038</v>
      </c>
      <c r="D151" s="442"/>
      <c r="E151" s="442"/>
      <c r="F151" s="442"/>
      <c r="G151" s="442"/>
      <c r="H151" s="443"/>
      <c r="I151" s="443"/>
      <c r="J151" s="442"/>
      <c r="K151" s="442"/>
      <c r="L151" s="444"/>
    </row>
    <row r="152" spans="2:12">
      <c r="B152" s="440"/>
      <c r="C152" s="1153" t="s">
        <v>1039</v>
      </c>
      <c r="D152" s="442"/>
      <c r="E152" s="442"/>
      <c r="F152" s="442"/>
      <c r="G152" s="442"/>
      <c r="H152" s="443"/>
      <c r="I152" s="443"/>
      <c r="J152" s="442"/>
      <c r="K152" s="442"/>
      <c r="L152" s="444"/>
    </row>
    <row r="153" spans="2:12">
      <c r="B153" s="440"/>
      <c r="C153" s="1153" t="s">
        <v>1040</v>
      </c>
      <c r="D153" s="442"/>
      <c r="E153" s="442"/>
      <c r="F153" s="442"/>
      <c r="G153" s="442"/>
      <c r="H153" s="443"/>
      <c r="I153" s="443"/>
      <c r="J153" s="442"/>
      <c r="K153" s="442"/>
      <c r="L153" s="444"/>
    </row>
    <row r="154" spans="2:12">
      <c r="B154" s="445"/>
      <c r="C154" s="1154"/>
      <c r="D154" s="447"/>
      <c r="E154" s="447"/>
      <c r="F154" s="447"/>
      <c r="G154" s="447"/>
      <c r="H154" s="446"/>
      <c r="I154" s="446"/>
      <c r="J154" s="447"/>
      <c r="K154" s="447"/>
      <c r="L154" s="448"/>
    </row>
  </sheetData>
  <printOptions horizontalCentered="1"/>
  <pageMargins left="0.78740157480314965" right="0.59055118110236227" top="0.55118110236220474" bottom="0.55118110236220474" header="0.31496062992125984" footer="0.31496062992125984"/>
  <pageSetup paperSize="9" scale="77" firstPageNumber="78" orientation="landscape" useFirstPageNumber="1" r:id="rId1"/>
  <headerFooter>
    <oddFooter>หน้าที่ 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"/>
  <sheetViews>
    <sheetView showGridLines="0" view="pageBreakPreview" zoomScaleNormal="100" zoomScaleSheetLayoutView="100" zoomScalePageLayoutView="90" workbookViewId="0">
      <selection activeCell="M12" sqref="M12"/>
    </sheetView>
  </sheetViews>
  <sheetFormatPr defaultColWidth="9" defaultRowHeight="19.8"/>
  <cols>
    <col min="1" max="1" width="5.8984375" style="289" customWidth="1"/>
    <col min="2" max="2" width="11.3984375" style="289" customWidth="1"/>
    <col min="3" max="3" width="14.8984375" style="289" customWidth="1"/>
    <col min="4" max="4" width="16.09765625" style="289" customWidth="1"/>
    <col min="5" max="5" width="17.59765625" style="289" customWidth="1"/>
    <col min="6" max="6" width="21" style="289" customWidth="1"/>
    <col min="7" max="7" width="17.09765625" style="289" customWidth="1"/>
    <col min="8" max="8" width="17.19921875" style="289" customWidth="1"/>
    <col min="9" max="16384" width="9" style="289"/>
  </cols>
  <sheetData>
    <row r="1" spans="1:8" s="209" customFormat="1" ht="23.4">
      <c r="A1" s="555"/>
      <c r="B1" s="450" t="s">
        <v>1084</v>
      </c>
      <c r="C1" s="450"/>
      <c r="D1" s="450"/>
    </row>
    <row r="2" spans="1:8" s="209" customFormat="1" ht="7.5" customHeight="1"/>
    <row r="3" spans="1:8" s="209" customFormat="1" ht="23.4">
      <c r="B3" s="1670" t="s">
        <v>1385</v>
      </c>
      <c r="C3" s="1671"/>
      <c r="D3" s="1671"/>
      <c r="E3" s="1671"/>
      <c r="F3" s="1671"/>
      <c r="G3" s="1671"/>
      <c r="H3" s="1671"/>
    </row>
    <row r="4" spans="1:8" ht="7.5" customHeight="1">
      <c r="G4" s="452"/>
      <c r="H4" s="453"/>
    </row>
    <row r="5" spans="1:8">
      <c r="B5" s="1672" t="s">
        <v>287</v>
      </c>
      <c r="C5" s="1675" t="s">
        <v>732</v>
      </c>
      <c r="D5" s="1676"/>
      <c r="E5" s="1677"/>
      <c r="F5" s="454" t="s">
        <v>734</v>
      </c>
      <c r="G5" s="1675" t="s">
        <v>734</v>
      </c>
      <c r="H5" s="1677"/>
    </row>
    <row r="6" spans="1:8">
      <c r="B6" s="1673"/>
      <c r="C6" s="1678" t="s">
        <v>733</v>
      </c>
      <c r="D6" s="1679"/>
      <c r="E6" s="1680"/>
      <c r="F6" s="455" t="s">
        <v>735</v>
      </c>
      <c r="G6" s="1678" t="s">
        <v>736</v>
      </c>
      <c r="H6" s="1680"/>
    </row>
    <row r="7" spans="1:8">
      <c r="B7" s="1673"/>
      <c r="C7" s="454" t="s">
        <v>737</v>
      </c>
      <c r="D7" s="454" t="s">
        <v>739</v>
      </c>
      <c r="E7" s="454" t="s">
        <v>333</v>
      </c>
      <c r="F7" s="454" t="s">
        <v>740</v>
      </c>
      <c r="G7" s="454" t="s">
        <v>742</v>
      </c>
      <c r="H7" s="454" t="s">
        <v>744</v>
      </c>
    </row>
    <row r="8" spans="1:8">
      <c r="B8" s="1674"/>
      <c r="C8" s="455" t="s">
        <v>738</v>
      </c>
      <c r="D8" s="455" t="s">
        <v>738</v>
      </c>
      <c r="E8" s="455" t="s">
        <v>738</v>
      </c>
      <c r="F8" s="455" t="s">
        <v>741</v>
      </c>
      <c r="G8" s="455" t="s">
        <v>743</v>
      </c>
      <c r="H8" s="455" t="s">
        <v>745</v>
      </c>
    </row>
    <row r="9" spans="1:8" s="69" customFormat="1">
      <c r="B9" s="456" t="s">
        <v>294</v>
      </c>
      <c r="C9" s="457">
        <f>'4.1.1 รายละเอียดการใช้อาคาร_65'!H$145</f>
        <v>97550.512000000032</v>
      </c>
      <c r="D9" s="458">
        <f>'4.1.1 รายละเอียดการใช้อาคาร_65'!I$145</f>
        <v>253487.96799999994</v>
      </c>
      <c r="E9" s="457">
        <f>'4.1.1 รายละเอียดการใช้อาคาร_65'!J$145</f>
        <v>351038.48000000004</v>
      </c>
      <c r="F9" s="459"/>
      <c r="G9" s="459"/>
      <c r="H9" s="459"/>
    </row>
    <row r="10" spans="1:8" s="69" customFormat="1">
      <c r="B10" s="456" t="s">
        <v>295</v>
      </c>
      <c r="C10" s="457">
        <f>C9</f>
        <v>97550.512000000032</v>
      </c>
      <c r="D10" s="458">
        <f>D9</f>
        <v>253487.96799999994</v>
      </c>
      <c r="E10" s="457">
        <f>E9</f>
        <v>351038.48000000004</v>
      </c>
      <c r="F10" s="459"/>
      <c r="G10" s="459"/>
      <c r="H10" s="459"/>
    </row>
    <row r="11" spans="1:8" s="69" customFormat="1">
      <c r="B11" s="456" t="s">
        <v>296</v>
      </c>
      <c r="C11" s="457">
        <f t="shared" ref="C11:E20" si="0">C10</f>
        <v>97550.512000000032</v>
      </c>
      <c r="D11" s="458">
        <f t="shared" si="0"/>
        <v>253487.96799999994</v>
      </c>
      <c r="E11" s="457">
        <f t="shared" si="0"/>
        <v>351038.48000000004</v>
      </c>
      <c r="F11" s="459"/>
      <c r="G11" s="459"/>
      <c r="H11" s="459"/>
    </row>
    <row r="12" spans="1:8" s="69" customFormat="1">
      <c r="B12" s="456" t="s">
        <v>297</v>
      </c>
      <c r="C12" s="457">
        <f t="shared" si="0"/>
        <v>97550.512000000032</v>
      </c>
      <c r="D12" s="458">
        <f t="shared" si="0"/>
        <v>253487.96799999994</v>
      </c>
      <c r="E12" s="457">
        <f t="shared" si="0"/>
        <v>351038.48000000004</v>
      </c>
      <c r="F12" s="459"/>
      <c r="G12" s="459"/>
      <c r="H12" s="459"/>
    </row>
    <row r="13" spans="1:8" s="69" customFormat="1">
      <c r="B13" s="456" t="s">
        <v>298</v>
      </c>
      <c r="C13" s="457">
        <f t="shared" si="0"/>
        <v>97550.512000000032</v>
      </c>
      <c r="D13" s="458">
        <f t="shared" si="0"/>
        <v>253487.96799999994</v>
      </c>
      <c r="E13" s="457">
        <f t="shared" si="0"/>
        <v>351038.48000000004</v>
      </c>
      <c r="F13" s="459"/>
      <c r="G13" s="459"/>
      <c r="H13" s="459"/>
    </row>
    <row r="14" spans="1:8" s="69" customFormat="1">
      <c r="B14" s="456" t="s">
        <v>299</v>
      </c>
      <c r="C14" s="457">
        <f t="shared" si="0"/>
        <v>97550.512000000032</v>
      </c>
      <c r="D14" s="458">
        <f t="shared" si="0"/>
        <v>253487.96799999994</v>
      </c>
      <c r="E14" s="457">
        <f t="shared" si="0"/>
        <v>351038.48000000004</v>
      </c>
      <c r="F14" s="459"/>
      <c r="G14" s="459"/>
      <c r="H14" s="459"/>
    </row>
    <row r="15" spans="1:8" s="69" customFormat="1">
      <c r="B15" s="456" t="s">
        <v>300</v>
      </c>
      <c r="C15" s="457">
        <f t="shared" si="0"/>
        <v>97550.512000000032</v>
      </c>
      <c r="D15" s="458">
        <f t="shared" si="0"/>
        <v>253487.96799999994</v>
      </c>
      <c r="E15" s="457">
        <f t="shared" si="0"/>
        <v>351038.48000000004</v>
      </c>
      <c r="F15" s="459"/>
      <c r="G15" s="459"/>
      <c r="H15" s="459"/>
    </row>
    <row r="16" spans="1:8" s="69" customFormat="1">
      <c r="B16" s="456" t="s">
        <v>301</v>
      </c>
      <c r="C16" s="457">
        <f t="shared" si="0"/>
        <v>97550.512000000032</v>
      </c>
      <c r="D16" s="458">
        <f t="shared" si="0"/>
        <v>253487.96799999994</v>
      </c>
      <c r="E16" s="457">
        <f t="shared" si="0"/>
        <v>351038.48000000004</v>
      </c>
      <c r="F16" s="459"/>
      <c r="G16" s="459"/>
      <c r="H16" s="459"/>
    </row>
    <row r="17" spans="2:8" s="69" customFormat="1">
      <c r="B17" s="456" t="s">
        <v>302</v>
      </c>
      <c r="C17" s="457">
        <f t="shared" si="0"/>
        <v>97550.512000000032</v>
      </c>
      <c r="D17" s="458">
        <f t="shared" si="0"/>
        <v>253487.96799999994</v>
      </c>
      <c r="E17" s="457">
        <f t="shared" si="0"/>
        <v>351038.48000000004</v>
      </c>
      <c r="F17" s="459"/>
      <c r="G17" s="459"/>
      <c r="H17" s="459"/>
    </row>
    <row r="18" spans="2:8" s="69" customFormat="1">
      <c r="B18" s="456" t="s">
        <v>303</v>
      </c>
      <c r="C18" s="457">
        <f t="shared" si="0"/>
        <v>97550.512000000032</v>
      </c>
      <c r="D18" s="458">
        <f t="shared" si="0"/>
        <v>253487.96799999994</v>
      </c>
      <c r="E18" s="457">
        <f t="shared" si="0"/>
        <v>351038.48000000004</v>
      </c>
      <c r="F18" s="459"/>
      <c r="G18" s="459"/>
      <c r="H18" s="459"/>
    </row>
    <row r="19" spans="2:8" s="69" customFormat="1">
      <c r="B19" s="460" t="s">
        <v>304</v>
      </c>
      <c r="C19" s="457">
        <f t="shared" si="0"/>
        <v>97550.512000000032</v>
      </c>
      <c r="D19" s="458">
        <f t="shared" si="0"/>
        <v>253487.96799999994</v>
      </c>
      <c r="E19" s="457">
        <f t="shared" si="0"/>
        <v>351038.48000000004</v>
      </c>
      <c r="F19" s="461"/>
      <c r="G19" s="461"/>
      <c r="H19" s="461"/>
    </row>
    <row r="20" spans="2:8" s="69" customFormat="1">
      <c r="B20" s="460" t="s">
        <v>305</v>
      </c>
      <c r="C20" s="457">
        <f t="shared" si="0"/>
        <v>97550.512000000032</v>
      </c>
      <c r="D20" s="458">
        <f t="shared" si="0"/>
        <v>253487.96799999994</v>
      </c>
      <c r="E20" s="457">
        <f t="shared" si="0"/>
        <v>351038.48000000004</v>
      </c>
      <c r="F20" s="462"/>
      <c r="G20" s="462"/>
      <c r="H20" s="462"/>
    </row>
    <row r="21" spans="2:8" ht="20.399999999999999">
      <c r="B21" s="1667" t="s">
        <v>333</v>
      </c>
      <c r="C21" s="1668"/>
      <c r="D21" s="1668"/>
      <c r="E21" s="1669"/>
      <c r="F21" s="461"/>
      <c r="G21" s="461"/>
      <c r="H21" s="461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85" fitToWidth="2" orientation="landscape" useFirstPageNumber="1" r:id="rId1"/>
  <headerFooter>
    <oddFooter>หน้าที่ 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69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5.69921875" style="464" customWidth="1"/>
    <col min="2" max="2" width="11.8984375" style="464" customWidth="1"/>
    <col min="3" max="3" width="10" style="464" customWidth="1"/>
    <col min="4" max="4" width="8.19921875" style="464" hidden="1" customWidth="1"/>
    <col min="5" max="5" width="9.69921875" style="464" customWidth="1"/>
    <col min="6" max="6" width="3.59765625" style="464" customWidth="1"/>
    <col min="7" max="7" width="6.09765625" style="465" customWidth="1"/>
    <col min="8" max="8" width="3.19921875" style="464" customWidth="1"/>
    <col min="9" max="9" width="4.09765625" style="464" customWidth="1"/>
    <col min="10" max="10" width="4.69921875" style="465" customWidth="1"/>
    <col min="11" max="11" width="3.5" style="464" customWidth="1"/>
    <col min="12" max="12" width="26" style="464" customWidth="1"/>
    <col min="13" max="13" width="9.69921875" style="466" hidden="1" customWidth="1"/>
    <col min="14" max="16384" width="9" style="467"/>
  </cols>
  <sheetData>
    <row r="1" spans="1:14">
      <c r="A1" s="463" t="s">
        <v>1214</v>
      </c>
    </row>
    <row r="2" spans="1:14" ht="24" thickBot="1">
      <c r="A2" s="468" t="s">
        <v>56</v>
      </c>
      <c r="B2" s="467" t="s">
        <v>1386</v>
      </c>
    </row>
    <row r="3" spans="1:14" s="475" customFormat="1" ht="20.399999999999999">
      <c r="A3" s="1681" t="s">
        <v>289</v>
      </c>
      <c r="B3" s="469" t="s">
        <v>320</v>
      </c>
      <c r="C3" s="469" t="s">
        <v>320</v>
      </c>
      <c r="D3" s="469" t="s">
        <v>323</v>
      </c>
      <c r="E3" s="469" t="s">
        <v>324</v>
      </c>
      <c r="F3" s="470" t="s">
        <v>319</v>
      </c>
      <c r="G3" s="471"/>
      <c r="H3" s="472"/>
      <c r="I3" s="472"/>
      <c r="J3" s="471"/>
      <c r="K3" s="473"/>
      <c r="L3" s="1683" t="s">
        <v>749</v>
      </c>
      <c r="M3" s="474"/>
    </row>
    <row r="4" spans="1:14" s="475" customFormat="1" ht="20.399999999999999">
      <c r="A4" s="1682"/>
      <c r="B4" s="476" t="s">
        <v>321</v>
      </c>
      <c r="C4" s="476" t="s">
        <v>322</v>
      </c>
      <c r="D4" s="476" t="s">
        <v>321</v>
      </c>
      <c r="E4" s="476" t="s">
        <v>325</v>
      </c>
      <c r="F4" s="477" t="s">
        <v>747</v>
      </c>
      <c r="G4" s="478"/>
      <c r="H4" s="479"/>
      <c r="I4" s="480" t="s">
        <v>748</v>
      </c>
      <c r="J4" s="481"/>
      <c r="K4" s="480"/>
      <c r="L4" s="1684"/>
      <c r="M4" s="482" t="s">
        <v>333</v>
      </c>
    </row>
    <row r="5" spans="1:14">
      <c r="A5" s="483"/>
      <c r="B5" s="484"/>
      <c r="C5" s="484"/>
      <c r="D5" s="484"/>
      <c r="E5" s="485"/>
      <c r="F5" s="486" t="s">
        <v>326</v>
      </c>
      <c r="G5" s="487">
        <v>1600</v>
      </c>
      <c r="H5" s="488" t="s">
        <v>327</v>
      </c>
      <c r="I5" s="485" t="s">
        <v>328</v>
      </c>
      <c r="J5" s="489">
        <v>1</v>
      </c>
      <c r="K5" s="488" t="s">
        <v>329</v>
      </c>
      <c r="L5" s="490" t="s">
        <v>543</v>
      </c>
      <c r="M5" s="491">
        <f t="shared" ref="M5:M11" si="0">G5*J5</f>
        <v>1600</v>
      </c>
    </row>
    <row r="6" spans="1:14">
      <c r="A6" s="492"/>
      <c r="B6" s="493"/>
      <c r="C6" s="493"/>
      <c r="D6" s="493"/>
      <c r="E6" s="485"/>
      <c r="F6" s="486" t="s">
        <v>326</v>
      </c>
      <c r="G6" s="487">
        <v>1500</v>
      </c>
      <c r="H6" s="488" t="s">
        <v>327</v>
      </c>
      <c r="I6" s="485" t="s">
        <v>328</v>
      </c>
      <c r="J6" s="489">
        <v>2</v>
      </c>
      <c r="K6" s="488" t="s">
        <v>329</v>
      </c>
      <c r="L6" s="494" t="s">
        <v>544</v>
      </c>
      <c r="M6" s="491">
        <f t="shared" si="0"/>
        <v>3000</v>
      </c>
    </row>
    <row r="7" spans="1:14">
      <c r="A7" s="492"/>
      <c r="B7" s="493"/>
      <c r="C7" s="493"/>
      <c r="D7" s="493"/>
      <c r="E7" s="485"/>
      <c r="F7" s="486"/>
      <c r="G7" s="495"/>
      <c r="H7" s="488"/>
      <c r="I7" s="485"/>
      <c r="J7" s="496"/>
      <c r="K7" s="488"/>
      <c r="L7" s="494" t="s">
        <v>545</v>
      </c>
      <c r="M7" s="491">
        <f t="shared" si="0"/>
        <v>0</v>
      </c>
    </row>
    <row r="8" spans="1:14">
      <c r="A8" s="492"/>
      <c r="B8" s="493"/>
      <c r="C8" s="493"/>
      <c r="D8" s="493"/>
      <c r="E8" s="497"/>
      <c r="F8" s="486" t="s">
        <v>326</v>
      </c>
      <c r="G8" s="487">
        <v>1250</v>
      </c>
      <c r="H8" s="488" t="s">
        <v>327</v>
      </c>
      <c r="I8" s="485" t="s">
        <v>328</v>
      </c>
      <c r="J8" s="489">
        <v>6</v>
      </c>
      <c r="K8" s="488" t="s">
        <v>329</v>
      </c>
      <c r="L8" s="494" t="s">
        <v>559</v>
      </c>
      <c r="M8" s="491">
        <f t="shared" si="0"/>
        <v>7500</v>
      </c>
    </row>
    <row r="9" spans="1:14">
      <c r="A9" s="492"/>
      <c r="B9" s="493"/>
      <c r="C9" s="493"/>
      <c r="D9" s="493"/>
      <c r="E9" s="497"/>
      <c r="F9" s="486"/>
      <c r="G9" s="495"/>
      <c r="H9" s="488"/>
      <c r="I9" s="485"/>
      <c r="J9" s="496"/>
      <c r="K9" s="488"/>
      <c r="L9" s="494" t="s">
        <v>966</v>
      </c>
      <c r="M9" s="491">
        <f t="shared" si="0"/>
        <v>0</v>
      </c>
    </row>
    <row r="10" spans="1:14">
      <c r="A10" s="492"/>
      <c r="B10" s="493"/>
      <c r="C10" s="493"/>
      <c r="D10" s="493"/>
      <c r="E10" s="497"/>
      <c r="F10" s="486"/>
      <c r="G10" s="495"/>
      <c r="H10" s="488"/>
      <c r="I10" s="485"/>
      <c r="J10" s="496"/>
      <c r="K10" s="488"/>
      <c r="L10" s="494" t="s">
        <v>967</v>
      </c>
      <c r="M10" s="491">
        <f t="shared" si="0"/>
        <v>0</v>
      </c>
    </row>
    <row r="11" spans="1:14">
      <c r="A11" s="492"/>
      <c r="B11" s="493"/>
      <c r="C11" s="493"/>
      <c r="D11" s="493"/>
      <c r="E11" s="497"/>
      <c r="F11" s="486"/>
      <c r="G11" s="495"/>
      <c r="H11" s="488"/>
      <c r="I11" s="485"/>
      <c r="J11" s="496"/>
      <c r="K11" s="488"/>
      <c r="L11" s="494" t="s">
        <v>968</v>
      </c>
      <c r="M11" s="491">
        <f t="shared" si="0"/>
        <v>0</v>
      </c>
    </row>
    <row r="12" spans="1:14" hidden="1">
      <c r="A12" s="492"/>
      <c r="B12" s="493"/>
      <c r="C12" s="493"/>
      <c r="D12" s="493"/>
      <c r="E12" s="497"/>
      <c r="F12" s="486"/>
      <c r="G12" s="495"/>
      <c r="H12" s="488"/>
      <c r="I12" s="485"/>
      <c r="J12" s="496"/>
      <c r="K12" s="488"/>
      <c r="L12" s="494" t="s">
        <v>969</v>
      </c>
      <c r="M12" s="491"/>
    </row>
    <row r="13" spans="1:14">
      <c r="A13" s="492"/>
      <c r="B13" s="498"/>
      <c r="C13" s="493"/>
      <c r="D13" s="493"/>
      <c r="E13" s="499"/>
      <c r="F13" s="486" t="s">
        <v>326</v>
      </c>
      <c r="G13" s="487">
        <v>1000</v>
      </c>
      <c r="H13" s="488" t="s">
        <v>327</v>
      </c>
      <c r="I13" s="485" t="s">
        <v>328</v>
      </c>
      <c r="J13" s="489">
        <v>1</v>
      </c>
      <c r="K13" s="488" t="s">
        <v>329</v>
      </c>
      <c r="L13" s="500" t="s">
        <v>546</v>
      </c>
      <c r="M13" s="491">
        <f>G13*J13</f>
        <v>1000</v>
      </c>
    </row>
    <row r="14" spans="1:14">
      <c r="A14" s="492"/>
      <c r="B14" s="498"/>
      <c r="C14" s="493"/>
      <c r="D14" s="493"/>
      <c r="E14" s="501"/>
      <c r="F14" s="486" t="s">
        <v>326</v>
      </c>
      <c r="G14" s="487">
        <v>800</v>
      </c>
      <c r="H14" s="488" t="s">
        <v>327</v>
      </c>
      <c r="I14" s="485" t="s">
        <v>328</v>
      </c>
      <c r="J14" s="489">
        <v>6</v>
      </c>
      <c r="K14" s="488" t="s">
        <v>329</v>
      </c>
      <c r="L14" s="500" t="s">
        <v>952</v>
      </c>
      <c r="M14" s="491">
        <f>G14*J14</f>
        <v>4800</v>
      </c>
      <c r="N14" s="502"/>
    </row>
    <row r="15" spans="1:14">
      <c r="A15" s="492"/>
      <c r="B15" s="498"/>
      <c r="C15" s="493"/>
      <c r="D15" s="493"/>
      <c r="E15" s="501"/>
      <c r="F15" s="486"/>
      <c r="G15" s="495"/>
      <c r="H15" s="488"/>
      <c r="I15" s="485"/>
      <c r="J15" s="496"/>
      <c r="K15" s="488"/>
      <c r="L15" s="503" t="s">
        <v>953</v>
      </c>
      <c r="M15" s="491">
        <f>G15*J15</f>
        <v>0</v>
      </c>
      <c r="N15" s="502"/>
    </row>
    <row r="16" spans="1:14">
      <c r="A16" s="492"/>
      <c r="B16" s="498"/>
      <c r="C16" s="493"/>
      <c r="D16" s="493"/>
      <c r="E16" s="501"/>
      <c r="F16" s="486"/>
      <c r="G16" s="495"/>
      <c r="H16" s="488"/>
      <c r="I16" s="485"/>
      <c r="J16" s="496"/>
      <c r="K16" s="488"/>
      <c r="L16" s="503" t="s">
        <v>954</v>
      </c>
      <c r="M16" s="491">
        <f>G16*J16</f>
        <v>0</v>
      </c>
      <c r="N16" s="502"/>
    </row>
    <row r="17" spans="1:14">
      <c r="A17" s="492"/>
      <c r="B17" s="498"/>
      <c r="C17" s="493"/>
      <c r="D17" s="493"/>
      <c r="E17" s="504"/>
      <c r="F17" s="486"/>
      <c r="G17" s="495"/>
      <c r="H17" s="488"/>
      <c r="I17" s="485"/>
      <c r="J17" s="496"/>
      <c r="K17" s="488"/>
      <c r="L17" s="503" t="s">
        <v>970</v>
      </c>
      <c r="M17" s="491">
        <f>G17*J17</f>
        <v>0</v>
      </c>
      <c r="N17" s="502"/>
    </row>
    <row r="18" spans="1:14">
      <c r="A18" s="492"/>
      <c r="B18" s="498"/>
      <c r="C18" s="493"/>
      <c r="D18" s="493"/>
      <c r="E18" s="504"/>
      <c r="F18" s="486"/>
      <c r="G18" s="495"/>
      <c r="H18" s="488"/>
      <c r="I18" s="485"/>
      <c r="J18" s="496"/>
      <c r="K18" s="488"/>
      <c r="L18" s="503" t="s">
        <v>971</v>
      </c>
      <c r="M18" s="491"/>
      <c r="N18" s="502"/>
    </row>
    <row r="19" spans="1:14">
      <c r="A19" s="505">
        <v>1</v>
      </c>
      <c r="B19" s="506" t="s">
        <v>1043</v>
      </c>
      <c r="C19" s="506">
        <v>27669524</v>
      </c>
      <c r="D19" s="506" t="s">
        <v>251</v>
      </c>
      <c r="E19" s="507" t="s">
        <v>331</v>
      </c>
      <c r="F19" s="486" t="s">
        <v>326</v>
      </c>
      <c r="G19" s="487">
        <v>750</v>
      </c>
      <c r="H19" s="488" t="s">
        <v>327</v>
      </c>
      <c r="I19" s="485" t="s">
        <v>328</v>
      </c>
      <c r="J19" s="489">
        <v>1</v>
      </c>
      <c r="K19" s="488" t="s">
        <v>329</v>
      </c>
      <c r="L19" s="494" t="s">
        <v>558</v>
      </c>
      <c r="M19" s="491">
        <f t="shared" ref="M19:M28" si="1">G19*J19</f>
        <v>750</v>
      </c>
      <c r="N19" s="502"/>
    </row>
    <row r="20" spans="1:14">
      <c r="A20" s="492"/>
      <c r="B20" s="498"/>
      <c r="C20" s="493"/>
      <c r="D20" s="493"/>
      <c r="E20" s="507" t="s">
        <v>332</v>
      </c>
      <c r="F20" s="486" t="s">
        <v>326</v>
      </c>
      <c r="G20" s="487">
        <v>630</v>
      </c>
      <c r="H20" s="488" t="s">
        <v>327</v>
      </c>
      <c r="I20" s="485" t="s">
        <v>328</v>
      </c>
      <c r="J20" s="489">
        <v>9</v>
      </c>
      <c r="K20" s="488" t="s">
        <v>329</v>
      </c>
      <c r="L20" s="500" t="s">
        <v>955</v>
      </c>
      <c r="M20" s="491">
        <f t="shared" si="1"/>
        <v>5670</v>
      </c>
      <c r="N20" s="502"/>
    </row>
    <row r="21" spans="1:14">
      <c r="A21" s="492"/>
      <c r="B21" s="498"/>
      <c r="C21" s="493"/>
      <c r="D21" s="493"/>
      <c r="E21" s="507" t="s">
        <v>330</v>
      </c>
      <c r="F21" s="486"/>
      <c r="G21" s="495"/>
      <c r="H21" s="488"/>
      <c r="I21" s="485"/>
      <c r="J21" s="496"/>
      <c r="K21" s="488"/>
      <c r="L21" s="500" t="s">
        <v>953</v>
      </c>
      <c r="M21" s="491">
        <f t="shared" si="1"/>
        <v>0</v>
      </c>
      <c r="N21" s="502"/>
    </row>
    <row r="22" spans="1:14">
      <c r="A22" s="492"/>
      <c r="B22" s="498"/>
      <c r="C22" s="493"/>
      <c r="D22" s="493"/>
      <c r="E22" s="508"/>
      <c r="F22" s="486"/>
      <c r="G22" s="495"/>
      <c r="H22" s="488"/>
      <c r="I22" s="485"/>
      <c r="J22" s="496"/>
      <c r="K22" s="488"/>
      <c r="L22" s="500" t="s">
        <v>972</v>
      </c>
      <c r="M22" s="491">
        <f t="shared" si="1"/>
        <v>0</v>
      </c>
      <c r="N22" s="502"/>
    </row>
    <row r="23" spans="1:14">
      <c r="A23" s="492"/>
      <c r="B23" s="498"/>
      <c r="C23" s="493"/>
      <c r="D23" s="493"/>
      <c r="E23" s="508"/>
      <c r="F23" s="486"/>
      <c r="G23" s="495"/>
      <c r="H23" s="488"/>
      <c r="I23" s="485"/>
      <c r="J23" s="496"/>
      <c r="K23" s="488"/>
      <c r="L23" s="500" t="s">
        <v>956</v>
      </c>
      <c r="M23" s="491">
        <f t="shared" si="1"/>
        <v>0</v>
      </c>
      <c r="N23" s="502"/>
    </row>
    <row r="24" spans="1:14">
      <c r="A24" s="492"/>
      <c r="B24" s="498"/>
      <c r="C24" s="493"/>
      <c r="D24" s="493"/>
      <c r="E24" s="508"/>
      <c r="F24" s="486"/>
      <c r="G24" s="495"/>
      <c r="H24" s="488"/>
      <c r="I24" s="485"/>
      <c r="J24" s="496"/>
      <c r="K24" s="488"/>
      <c r="L24" s="500" t="s">
        <v>973</v>
      </c>
      <c r="M24" s="491">
        <f t="shared" si="1"/>
        <v>0</v>
      </c>
      <c r="N24" s="502"/>
    </row>
    <row r="25" spans="1:14">
      <c r="A25" s="492"/>
      <c r="B25" s="498"/>
      <c r="C25" s="493"/>
      <c r="D25" s="493"/>
      <c r="E25" s="508"/>
      <c r="F25" s="486"/>
      <c r="G25" s="495"/>
      <c r="H25" s="488"/>
      <c r="I25" s="485"/>
      <c r="J25" s="496"/>
      <c r="K25" s="488"/>
      <c r="L25" s="500" t="s">
        <v>974</v>
      </c>
      <c r="M25" s="491">
        <f t="shared" si="1"/>
        <v>0</v>
      </c>
      <c r="N25" s="502"/>
    </row>
    <row r="26" spans="1:14">
      <c r="A26" s="492"/>
      <c r="B26" s="498"/>
      <c r="C26" s="493"/>
      <c r="D26" s="493"/>
      <c r="E26" s="508"/>
      <c r="F26" s="486"/>
      <c r="G26" s="495"/>
      <c r="H26" s="488"/>
      <c r="I26" s="485"/>
      <c r="J26" s="496"/>
      <c r="K26" s="488"/>
      <c r="L26" s="500" t="s">
        <v>997</v>
      </c>
      <c r="M26" s="491"/>
      <c r="N26" s="502"/>
    </row>
    <row r="27" spans="1:14">
      <c r="A27" s="492"/>
      <c r="B27" s="498"/>
      <c r="C27" s="493"/>
      <c r="D27" s="493"/>
      <c r="E27" s="508"/>
      <c r="F27" s="486"/>
      <c r="G27" s="495"/>
      <c r="H27" s="488"/>
      <c r="I27" s="485"/>
      <c r="J27" s="496"/>
      <c r="K27" s="488"/>
      <c r="L27" s="500" t="s">
        <v>1200</v>
      </c>
      <c r="M27" s="491">
        <f t="shared" si="1"/>
        <v>0</v>
      </c>
      <c r="N27" s="502"/>
    </row>
    <row r="28" spans="1:14">
      <c r="A28" s="492"/>
      <c r="B28" s="498"/>
      <c r="C28" s="493"/>
      <c r="D28" s="493"/>
      <c r="E28" s="509"/>
      <c r="F28" s="486" t="s">
        <v>326</v>
      </c>
      <c r="G28" s="487">
        <v>500</v>
      </c>
      <c r="H28" s="488" t="s">
        <v>327</v>
      </c>
      <c r="I28" s="485" t="s">
        <v>328</v>
      </c>
      <c r="J28" s="489">
        <v>4</v>
      </c>
      <c r="K28" s="488" t="s">
        <v>329</v>
      </c>
      <c r="L28" s="500" t="s">
        <v>560</v>
      </c>
      <c r="M28" s="491">
        <f t="shared" si="1"/>
        <v>2000</v>
      </c>
      <c r="N28" s="502"/>
    </row>
    <row r="29" spans="1:14">
      <c r="A29" s="492"/>
      <c r="B29" s="498"/>
      <c r="C29" s="493"/>
      <c r="D29" s="493"/>
      <c r="E29" s="497"/>
      <c r="F29" s="486"/>
      <c r="G29" s="495"/>
      <c r="H29" s="488"/>
      <c r="I29" s="485"/>
      <c r="J29" s="496"/>
      <c r="K29" s="488"/>
      <c r="L29" s="500" t="s">
        <v>957</v>
      </c>
      <c r="M29" s="491">
        <f>G29*J29</f>
        <v>0</v>
      </c>
      <c r="N29" s="502"/>
    </row>
    <row r="30" spans="1:14">
      <c r="A30" s="492"/>
      <c r="B30" s="498"/>
      <c r="C30" s="493"/>
      <c r="D30" s="493"/>
      <c r="E30" s="497"/>
      <c r="F30" s="486"/>
      <c r="G30" s="495"/>
      <c r="H30" s="488"/>
      <c r="I30" s="485"/>
      <c r="J30" s="496"/>
      <c r="K30" s="488"/>
      <c r="L30" s="500" t="s">
        <v>958</v>
      </c>
      <c r="M30" s="491">
        <f>G30*J30</f>
        <v>0</v>
      </c>
      <c r="N30" s="502"/>
    </row>
    <row r="31" spans="1:14">
      <c r="A31" s="492"/>
      <c r="B31" s="498"/>
      <c r="C31" s="493"/>
      <c r="D31" s="493"/>
      <c r="E31" s="497"/>
      <c r="F31" s="486"/>
      <c r="G31" s="495"/>
      <c r="H31" s="488"/>
      <c r="I31" s="485"/>
      <c r="J31" s="496"/>
      <c r="K31" s="488"/>
      <c r="L31" s="500" t="s">
        <v>959</v>
      </c>
      <c r="M31" s="491"/>
      <c r="N31" s="502"/>
    </row>
    <row r="32" spans="1:14">
      <c r="A32" s="492"/>
      <c r="B32" s="498"/>
      <c r="C32" s="493"/>
      <c r="D32" s="493"/>
      <c r="E32" s="497"/>
      <c r="F32" s="486" t="s">
        <v>326</v>
      </c>
      <c r="G32" s="495">
        <v>400</v>
      </c>
      <c r="H32" s="488" t="s">
        <v>327</v>
      </c>
      <c r="I32" s="485" t="s">
        <v>328</v>
      </c>
      <c r="J32" s="496">
        <v>2</v>
      </c>
      <c r="K32" s="488" t="s">
        <v>329</v>
      </c>
      <c r="L32" s="500" t="s">
        <v>561</v>
      </c>
      <c r="M32" s="491">
        <f>G32*J32</f>
        <v>800</v>
      </c>
      <c r="N32" s="502"/>
    </row>
    <row r="33" spans="1:14" ht="24" thickBot="1">
      <c r="A33" s="511"/>
      <c r="B33" s="512"/>
      <c r="C33" s="513"/>
      <c r="D33" s="513"/>
      <c r="E33" s="514"/>
      <c r="F33" s="515"/>
      <c r="G33" s="516"/>
      <c r="H33" s="517"/>
      <c r="I33" s="518"/>
      <c r="J33" s="519"/>
      <c r="K33" s="517"/>
      <c r="L33" s="520" t="s">
        <v>1202</v>
      </c>
      <c r="M33" s="491">
        <f>G33*J33</f>
        <v>0</v>
      </c>
      <c r="N33" s="502"/>
    </row>
    <row r="34" spans="1:14">
      <c r="A34" s="521"/>
      <c r="B34" s="522"/>
      <c r="C34" s="521"/>
      <c r="D34" s="521"/>
      <c r="E34" s="523"/>
      <c r="F34" s="524"/>
      <c r="G34" s="525"/>
      <c r="H34" s="524"/>
      <c r="I34" s="524"/>
      <c r="J34" s="526"/>
      <c r="K34" s="524"/>
      <c r="L34" s="527"/>
      <c r="M34" s="491"/>
      <c r="N34" s="502"/>
    </row>
    <row r="35" spans="1:14">
      <c r="A35" s="1501"/>
      <c r="B35" s="1502"/>
      <c r="C35" s="1501"/>
      <c r="D35" s="1501"/>
      <c r="E35" s="1503"/>
      <c r="F35" s="485"/>
      <c r="G35" s="495"/>
      <c r="H35" s="485"/>
      <c r="I35" s="485"/>
      <c r="J35" s="496"/>
      <c r="K35" s="485"/>
      <c r="L35" s="1504"/>
      <c r="M35" s="491"/>
      <c r="N35" s="502"/>
    </row>
    <row r="36" spans="1:14">
      <c r="A36" s="1501"/>
      <c r="B36" s="1502"/>
      <c r="C36" s="1501"/>
      <c r="D36" s="1501"/>
      <c r="E36" s="1503"/>
      <c r="F36" s="485"/>
      <c r="G36" s="495"/>
      <c r="H36" s="485"/>
      <c r="I36" s="485"/>
      <c r="J36" s="496"/>
      <c r="K36" s="485"/>
      <c r="L36" s="1504"/>
      <c r="M36" s="491"/>
      <c r="N36" s="502"/>
    </row>
    <row r="37" spans="1:14">
      <c r="A37" s="492"/>
      <c r="B37" s="498"/>
      <c r="C37" s="493"/>
      <c r="D37" s="493"/>
      <c r="E37" s="497"/>
      <c r="F37" s="486" t="s">
        <v>326</v>
      </c>
      <c r="G37" s="495">
        <v>315</v>
      </c>
      <c r="H37" s="488" t="s">
        <v>327</v>
      </c>
      <c r="I37" s="485" t="s">
        <v>328</v>
      </c>
      <c r="J37" s="496">
        <v>5</v>
      </c>
      <c r="K37" s="488" t="s">
        <v>329</v>
      </c>
      <c r="L37" s="528" t="s">
        <v>960</v>
      </c>
      <c r="M37" s="491">
        <f>G37*J37</f>
        <v>1575</v>
      </c>
      <c r="N37" s="502"/>
    </row>
    <row r="38" spans="1:14">
      <c r="A38" s="492"/>
      <c r="B38" s="498"/>
      <c r="C38" s="493"/>
      <c r="D38" s="493"/>
      <c r="E38" s="497"/>
      <c r="F38" s="486"/>
      <c r="G38" s="495"/>
      <c r="H38" s="488"/>
      <c r="I38" s="485"/>
      <c r="J38" s="496"/>
      <c r="K38" s="488"/>
      <c r="L38" s="503" t="s">
        <v>975</v>
      </c>
      <c r="M38" s="491">
        <f>G38*J38</f>
        <v>0</v>
      </c>
      <c r="N38" s="502"/>
    </row>
    <row r="39" spans="1:14">
      <c r="A39" s="492"/>
      <c r="B39" s="498"/>
      <c r="C39" s="493"/>
      <c r="D39" s="493"/>
      <c r="E39" s="497"/>
      <c r="F39" s="486"/>
      <c r="G39" s="495"/>
      <c r="H39" s="488"/>
      <c r="I39" s="485"/>
      <c r="J39" s="496"/>
      <c r="K39" s="488"/>
      <c r="L39" s="500" t="s">
        <v>976</v>
      </c>
      <c r="M39" s="491">
        <f>G39*J39</f>
        <v>0</v>
      </c>
      <c r="N39" s="502"/>
    </row>
    <row r="40" spans="1:14">
      <c r="A40" s="492"/>
      <c r="B40" s="498"/>
      <c r="C40" s="493"/>
      <c r="D40" s="493"/>
      <c r="E40" s="497"/>
      <c r="F40" s="486"/>
      <c r="G40" s="495"/>
      <c r="H40" s="488"/>
      <c r="I40" s="485"/>
      <c r="J40" s="496"/>
      <c r="K40" s="488"/>
      <c r="L40" s="500" t="s">
        <v>977</v>
      </c>
      <c r="M40" s="491"/>
      <c r="N40" s="502"/>
    </row>
    <row r="41" spans="1:14">
      <c r="A41" s="492"/>
      <c r="B41" s="498"/>
      <c r="C41" s="493"/>
      <c r="D41" s="493"/>
      <c r="E41" s="497"/>
      <c r="F41" s="486"/>
      <c r="G41" s="495"/>
      <c r="H41" s="488"/>
      <c r="I41" s="485"/>
      <c r="J41" s="496"/>
      <c r="K41" s="488"/>
      <c r="L41" s="503" t="s">
        <v>978</v>
      </c>
      <c r="M41" s="491"/>
      <c r="N41" s="502"/>
    </row>
    <row r="42" spans="1:14">
      <c r="A42" s="492"/>
      <c r="B42" s="498"/>
      <c r="C42" s="493"/>
      <c r="D42" s="493"/>
      <c r="E42" s="497"/>
      <c r="F42" s="486" t="s">
        <v>326</v>
      </c>
      <c r="G42" s="487">
        <v>250</v>
      </c>
      <c r="H42" s="488" t="s">
        <v>327</v>
      </c>
      <c r="I42" s="485" t="s">
        <v>328</v>
      </c>
      <c r="J42" s="489">
        <v>13</v>
      </c>
      <c r="K42" s="488" t="s">
        <v>329</v>
      </c>
      <c r="L42" s="503" t="s">
        <v>961</v>
      </c>
      <c r="M42" s="491">
        <f t="shared" ref="M42:M47" si="2">G42*J42</f>
        <v>3250</v>
      </c>
      <c r="N42" s="502"/>
    </row>
    <row r="43" spans="1:14">
      <c r="A43" s="492"/>
      <c r="B43" s="498"/>
      <c r="C43" s="493"/>
      <c r="D43" s="493"/>
      <c r="E43" s="497"/>
      <c r="F43" s="486"/>
      <c r="G43" s="495"/>
      <c r="H43" s="488"/>
      <c r="I43" s="485"/>
      <c r="J43" s="496"/>
      <c r="K43" s="488"/>
      <c r="L43" s="500" t="s">
        <v>962</v>
      </c>
      <c r="M43" s="491">
        <f t="shared" si="2"/>
        <v>0</v>
      </c>
      <c r="N43" s="502"/>
    </row>
    <row r="44" spans="1:14" hidden="1">
      <c r="A44" s="492"/>
      <c r="B44" s="498"/>
      <c r="C44" s="493"/>
      <c r="D44" s="493"/>
      <c r="E44" s="497"/>
      <c r="F44" s="486"/>
      <c r="G44" s="495"/>
      <c r="H44" s="488"/>
      <c r="I44" s="485"/>
      <c r="J44" s="496"/>
      <c r="K44" s="488"/>
      <c r="L44" s="500"/>
      <c r="M44" s="491">
        <f t="shared" si="2"/>
        <v>0</v>
      </c>
      <c r="N44" s="502"/>
    </row>
    <row r="45" spans="1:14">
      <c r="A45" s="492"/>
      <c r="B45" s="498"/>
      <c r="C45" s="493"/>
      <c r="D45" s="493"/>
      <c r="E45" s="497"/>
      <c r="F45" s="486"/>
      <c r="G45" s="495"/>
      <c r="H45" s="488"/>
      <c r="I45" s="485"/>
      <c r="J45" s="496"/>
      <c r="K45" s="488"/>
      <c r="L45" s="503" t="s">
        <v>1203</v>
      </c>
      <c r="M45" s="491">
        <f t="shared" si="2"/>
        <v>0</v>
      </c>
      <c r="N45" s="502"/>
    </row>
    <row r="46" spans="1:14">
      <c r="A46" s="492"/>
      <c r="B46" s="498"/>
      <c r="C46" s="493"/>
      <c r="D46" s="493"/>
      <c r="E46" s="497"/>
      <c r="F46" s="486"/>
      <c r="G46" s="495"/>
      <c r="H46" s="488"/>
      <c r="I46" s="485"/>
      <c r="J46" s="496"/>
      <c r="K46" s="488"/>
      <c r="L46" s="500" t="s">
        <v>1204</v>
      </c>
      <c r="M46" s="491">
        <f t="shared" si="2"/>
        <v>0</v>
      </c>
      <c r="N46" s="502"/>
    </row>
    <row r="47" spans="1:14">
      <c r="A47" s="492"/>
      <c r="B47" s="498"/>
      <c r="C47" s="493"/>
      <c r="D47" s="493"/>
      <c r="E47" s="497"/>
      <c r="F47" s="486"/>
      <c r="G47" s="495"/>
      <c r="H47" s="488"/>
      <c r="I47" s="485"/>
      <c r="J47" s="496"/>
      <c r="K47" s="488"/>
      <c r="L47" s="500" t="s">
        <v>1205</v>
      </c>
      <c r="M47" s="491">
        <f t="shared" si="2"/>
        <v>0</v>
      </c>
      <c r="N47" s="502"/>
    </row>
    <row r="48" spans="1:14">
      <c r="A48" s="492"/>
      <c r="B48" s="498"/>
      <c r="C48" s="493"/>
      <c r="D48" s="493"/>
      <c r="E48" s="497"/>
      <c r="F48" s="486"/>
      <c r="G48" s="495"/>
      <c r="H48" s="488"/>
      <c r="I48" s="485"/>
      <c r="J48" s="496"/>
      <c r="K48" s="488"/>
      <c r="L48" s="500" t="s">
        <v>1206</v>
      </c>
      <c r="M48" s="491"/>
      <c r="N48" s="502"/>
    </row>
    <row r="49" spans="1:14">
      <c r="A49" s="492"/>
      <c r="B49" s="498"/>
      <c r="C49" s="493"/>
      <c r="D49" s="493"/>
      <c r="E49" s="497"/>
      <c r="F49" s="486"/>
      <c r="G49" s="495"/>
      <c r="H49" s="488"/>
      <c r="I49" s="485"/>
      <c r="J49" s="496"/>
      <c r="K49" s="488"/>
      <c r="L49" s="500" t="s">
        <v>1207</v>
      </c>
      <c r="M49" s="491"/>
      <c r="N49" s="502"/>
    </row>
    <row r="50" spans="1:14">
      <c r="A50" s="492"/>
      <c r="B50" s="498"/>
      <c r="C50" s="493"/>
      <c r="D50" s="493"/>
      <c r="E50" s="497"/>
      <c r="F50" s="486"/>
      <c r="G50" s="495"/>
      <c r="H50" s="488"/>
      <c r="I50" s="485"/>
      <c r="J50" s="496"/>
      <c r="K50" s="488"/>
      <c r="L50" s="500" t="s">
        <v>1208</v>
      </c>
      <c r="M50" s="491"/>
      <c r="N50" s="502"/>
    </row>
    <row r="51" spans="1:14">
      <c r="A51" s="492"/>
      <c r="B51" s="498"/>
      <c r="C51" s="493"/>
      <c r="D51" s="493"/>
      <c r="E51" s="497"/>
      <c r="F51" s="486"/>
      <c r="G51" s="495"/>
      <c r="H51" s="488"/>
      <c r="I51" s="485"/>
      <c r="J51" s="496"/>
      <c r="K51" s="488"/>
      <c r="L51" s="500" t="s">
        <v>1209</v>
      </c>
      <c r="M51" s="491"/>
      <c r="N51" s="502"/>
    </row>
    <row r="52" spans="1:14">
      <c r="A52" s="492"/>
      <c r="B52" s="498"/>
      <c r="C52" s="493"/>
      <c r="D52" s="493"/>
      <c r="E52" s="497"/>
      <c r="F52" s="486"/>
      <c r="G52" s="495"/>
      <c r="H52" s="488"/>
      <c r="I52" s="485"/>
      <c r="J52" s="496"/>
      <c r="K52" s="488"/>
      <c r="L52" s="500" t="s">
        <v>1210</v>
      </c>
      <c r="M52" s="491"/>
      <c r="N52" s="502"/>
    </row>
    <row r="53" spans="1:14">
      <c r="A53" s="492"/>
      <c r="B53" s="498"/>
      <c r="C53" s="493"/>
      <c r="D53" s="493"/>
      <c r="E53" s="497"/>
      <c r="F53" s="486"/>
      <c r="G53" s="495"/>
      <c r="H53" s="488"/>
      <c r="I53" s="485"/>
      <c r="J53" s="496"/>
      <c r="K53" s="488"/>
      <c r="L53" s="500" t="s">
        <v>1211</v>
      </c>
      <c r="M53" s="491"/>
      <c r="N53" s="502"/>
    </row>
    <row r="54" spans="1:14">
      <c r="A54" s="492"/>
      <c r="B54" s="498"/>
      <c r="C54" s="493"/>
      <c r="D54" s="493"/>
      <c r="E54" s="497"/>
      <c r="F54" s="486"/>
      <c r="G54" s="495"/>
      <c r="H54" s="488"/>
      <c r="I54" s="485"/>
      <c r="J54" s="496"/>
      <c r="K54" s="488"/>
      <c r="L54" s="500" t="s">
        <v>1212</v>
      </c>
      <c r="M54" s="491"/>
      <c r="N54" s="502"/>
    </row>
    <row r="55" spans="1:14">
      <c r="A55" s="492"/>
      <c r="B55" s="498"/>
      <c r="C55" s="493"/>
      <c r="D55" s="493"/>
      <c r="E55" s="497"/>
      <c r="F55" s="486"/>
      <c r="G55" s="495"/>
      <c r="H55" s="488"/>
      <c r="I55" s="485"/>
      <c r="J55" s="496"/>
      <c r="K55" s="488"/>
      <c r="L55" s="500" t="s">
        <v>1213</v>
      </c>
      <c r="M55" s="491"/>
      <c r="N55" s="502"/>
    </row>
    <row r="56" spans="1:14">
      <c r="A56" s="492"/>
      <c r="B56" s="498"/>
      <c r="C56" s="493"/>
      <c r="D56" s="493"/>
      <c r="E56" s="497"/>
      <c r="F56" s="486" t="s">
        <v>326</v>
      </c>
      <c r="G56" s="487">
        <v>160</v>
      </c>
      <c r="H56" s="488" t="s">
        <v>327</v>
      </c>
      <c r="I56" s="485" t="s">
        <v>328</v>
      </c>
      <c r="J56" s="489">
        <v>9</v>
      </c>
      <c r="K56" s="488" t="s">
        <v>329</v>
      </c>
      <c r="L56" s="500" t="s">
        <v>988</v>
      </c>
      <c r="M56" s="491">
        <f t="shared" ref="M56:M65" si="3">G56*J56</f>
        <v>1440</v>
      </c>
      <c r="N56" s="502"/>
    </row>
    <row r="57" spans="1:14">
      <c r="A57" s="492"/>
      <c r="B57" s="498"/>
      <c r="C57" s="493"/>
      <c r="D57" s="493"/>
      <c r="E57" s="497"/>
      <c r="F57" s="486"/>
      <c r="G57" s="495"/>
      <c r="H57" s="488"/>
      <c r="I57" s="485"/>
      <c r="J57" s="496"/>
      <c r="K57" s="488"/>
      <c r="L57" s="500" t="s">
        <v>989</v>
      </c>
      <c r="M57" s="491"/>
      <c r="N57" s="502"/>
    </row>
    <row r="58" spans="1:14">
      <c r="A58" s="492"/>
      <c r="B58" s="498"/>
      <c r="C58" s="493"/>
      <c r="D58" s="493"/>
      <c r="E58" s="497"/>
      <c r="F58" s="486"/>
      <c r="G58" s="495"/>
      <c r="H58" s="488"/>
      <c r="I58" s="485"/>
      <c r="J58" s="496"/>
      <c r="K58" s="488"/>
      <c r="L58" s="500" t="s">
        <v>990</v>
      </c>
      <c r="M58" s="491">
        <f t="shared" si="3"/>
        <v>0</v>
      </c>
      <c r="N58" s="502"/>
    </row>
    <row r="59" spans="1:14">
      <c r="A59" s="492"/>
      <c r="B59" s="498"/>
      <c r="C59" s="493"/>
      <c r="D59" s="493"/>
      <c r="E59" s="497"/>
      <c r="F59" s="486"/>
      <c r="G59" s="495"/>
      <c r="H59" s="488"/>
      <c r="I59" s="485"/>
      <c r="J59" s="496"/>
      <c r="K59" s="488"/>
      <c r="L59" s="500" t="s">
        <v>991</v>
      </c>
      <c r="M59" s="491">
        <f t="shared" si="3"/>
        <v>0</v>
      </c>
      <c r="N59" s="502"/>
    </row>
    <row r="60" spans="1:14">
      <c r="A60" s="492"/>
      <c r="B60" s="498"/>
      <c r="C60" s="493"/>
      <c r="D60" s="493"/>
      <c r="E60" s="497"/>
      <c r="F60" s="486"/>
      <c r="G60" s="495"/>
      <c r="H60" s="488"/>
      <c r="I60" s="485"/>
      <c r="J60" s="496"/>
      <c r="K60" s="488"/>
      <c r="L60" s="500" t="s">
        <v>992</v>
      </c>
      <c r="M60" s="491">
        <f t="shared" si="3"/>
        <v>0</v>
      </c>
      <c r="N60" s="502"/>
    </row>
    <row r="61" spans="1:14">
      <c r="A61" s="492"/>
      <c r="B61" s="498"/>
      <c r="C61" s="493"/>
      <c r="D61" s="493"/>
      <c r="E61" s="497"/>
      <c r="F61" s="486"/>
      <c r="G61" s="495"/>
      <c r="H61" s="488"/>
      <c r="I61" s="485"/>
      <c r="J61" s="496"/>
      <c r="K61" s="488"/>
      <c r="L61" s="500" t="s">
        <v>993</v>
      </c>
      <c r="M61" s="491">
        <f t="shared" si="3"/>
        <v>0</v>
      </c>
      <c r="N61" s="502"/>
    </row>
    <row r="62" spans="1:14">
      <c r="A62" s="492"/>
      <c r="B62" s="498"/>
      <c r="C62" s="493"/>
      <c r="D62" s="493"/>
      <c r="E62" s="497"/>
      <c r="F62" s="486"/>
      <c r="G62" s="495"/>
      <c r="H62" s="488"/>
      <c r="I62" s="485"/>
      <c r="J62" s="496"/>
      <c r="K62" s="488"/>
      <c r="L62" s="500" t="s">
        <v>994</v>
      </c>
      <c r="M62" s="491">
        <f t="shared" si="3"/>
        <v>0</v>
      </c>
      <c r="N62" s="502"/>
    </row>
    <row r="63" spans="1:14">
      <c r="A63" s="492"/>
      <c r="B63" s="498"/>
      <c r="C63" s="493"/>
      <c r="D63" s="493"/>
      <c r="E63" s="497"/>
      <c r="F63" s="486"/>
      <c r="G63" s="495"/>
      <c r="H63" s="488"/>
      <c r="I63" s="485"/>
      <c r="J63" s="496"/>
      <c r="K63" s="488"/>
      <c r="L63" s="500" t="s">
        <v>995</v>
      </c>
      <c r="M63" s="491">
        <f t="shared" si="3"/>
        <v>0</v>
      </c>
      <c r="N63" s="502"/>
    </row>
    <row r="64" spans="1:14">
      <c r="A64" s="492"/>
      <c r="B64" s="498"/>
      <c r="C64" s="493"/>
      <c r="D64" s="493"/>
      <c r="E64" s="497"/>
      <c r="F64" s="486"/>
      <c r="G64" s="495"/>
      <c r="H64" s="488"/>
      <c r="I64" s="485"/>
      <c r="J64" s="496"/>
      <c r="K64" s="488"/>
      <c r="L64" s="510" t="s">
        <v>996</v>
      </c>
      <c r="M64" s="491">
        <f t="shared" si="3"/>
        <v>0</v>
      </c>
      <c r="N64" s="502"/>
    </row>
    <row r="65" spans="1:14">
      <c r="A65" s="492"/>
      <c r="B65" s="498"/>
      <c r="C65" s="493"/>
      <c r="D65" s="493"/>
      <c r="E65" s="497"/>
      <c r="F65" s="486" t="s">
        <v>326</v>
      </c>
      <c r="G65" s="487">
        <v>100</v>
      </c>
      <c r="H65" s="488" t="s">
        <v>327</v>
      </c>
      <c r="I65" s="485" t="s">
        <v>328</v>
      </c>
      <c r="J65" s="489">
        <v>1</v>
      </c>
      <c r="K65" s="488" t="s">
        <v>329</v>
      </c>
      <c r="L65" s="503" t="s">
        <v>562</v>
      </c>
      <c r="M65" s="491">
        <f t="shared" si="3"/>
        <v>100</v>
      </c>
      <c r="N65" s="502"/>
    </row>
    <row r="66" spans="1:14" ht="22.2" hidden="1" customHeight="1">
      <c r="A66" s="529"/>
      <c r="B66" s="530"/>
      <c r="C66" s="531"/>
      <c r="D66" s="531"/>
      <c r="E66" s="532"/>
      <c r="F66" s="533"/>
      <c r="G66" s="534"/>
      <c r="H66" s="535"/>
      <c r="I66" s="536"/>
      <c r="J66" s="537"/>
      <c r="K66" s="535"/>
      <c r="L66" s="538"/>
      <c r="M66" s="539"/>
    </row>
    <row r="67" spans="1:14">
      <c r="A67" s="1685" t="s">
        <v>333</v>
      </c>
      <c r="B67" s="1686"/>
      <c r="C67" s="1686"/>
      <c r="D67" s="1686"/>
      <c r="E67" s="1686"/>
      <c r="F67" s="540"/>
      <c r="G67" s="1689">
        <f>M67</f>
        <v>33485</v>
      </c>
      <c r="H67" s="1689"/>
      <c r="I67" s="1689"/>
      <c r="J67" s="1690" t="s">
        <v>327</v>
      </c>
      <c r="K67" s="1690"/>
      <c r="L67" s="1691"/>
      <c r="M67" s="541">
        <f>SUM(M5:M66)</f>
        <v>33485</v>
      </c>
    </row>
    <row r="68" spans="1:14" ht="7.5" customHeight="1" thickBot="1">
      <c r="A68" s="1687"/>
      <c r="B68" s="1688"/>
      <c r="C68" s="1688"/>
      <c r="D68" s="1688"/>
      <c r="E68" s="1688"/>
      <c r="F68" s="515"/>
      <c r="G68" s="542"/>
      <c r="H68" s="543"/>
      <c r="I68" s="543"/>
      <c r="J68" s="544"/>
      <c r="K68" s="543"/>
      <c r="L68" s="545"/>
    </row>
    <row r="69" spans="1:14">
      <c r="G69" s="546"/>
      <c r="L69" s="547"/>
    </row>
  </sheetData>
  <mergeCells count="5">
    <mergeCell ref="A3:A4"/>
    <mergeCell ref="L3:L4"/>
    <mergeCell ref="A67:E68"/>
    <mergeCell ref="G67:I67"/>
    <mergeCell ref="J67:L67"/>
  </mergeCells>
  <pageMargins left="0.59055118110236227" right="0.39370078740157483" top="0.78740157480314965" bottom="0.39370078740157483" header="0.31496062992125984" footer="0.31496062992125984"/>
  <pageSetup paperSize="9" scale="90" firstPageNumber="86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23905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6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7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8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09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910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9"/>
  <sheetViews>
    <sheetView showGridLines="0" view="pageBreakPreview" zoomScaleNormal="98" zoomScaleSheetLayoutView="100" workbookViewId="0">
      <selection activeCell="M12" sqref="M12"/>
    </sheetView>
  </sheetViews>
  <sheetFormatPr defaultColWidth="9" defaultRowHeight="19.8"/>
  <cols>
    <col min="1" max="1" width="6.19921875" style="289" customWidth="1"/>
    <col min="2" max="4" width="9.59765625" style="289" customWidth="1"/>
    <col min="5" max="5" width="9.69921875" style="289" customWidth="1"/>
    <col min="6" max="6" width="12.69921875" style="289" customWidth="1"/>
    <col min="7" max="7" width="11.3984375" style="289" customWidth="1"/>
    <col min="8" max="8" width="9.59765625" style="289" customWidth="1"/>
    <col min="9" max="9" width="11.19921875" style="289" customWidth="1"/>
    <col min="10" max="10" width="12.8984375" style="289" customWidth="1"/>
    <col min="11" max="11" width="11.59765625" style="289" customWidth="1"/>
    <col min="12" max="12" width="16.09765625" style="289" customWidth="1"/>
    <col min="13" max="14" width="9" style="289"/>
    <col min="15" max="15" width="6.19921875" style="289" customWidth="1"/>
    <col min="16" max="17" width="13.3984375" style="289" customWidth="1"/>
    <col min="18" max="16384" width="9" style="289"/>
  </cols>
  <sheetData>
    <row r="1" spans="1:17" ht="23.4">
      <c r="B1" s="1155" t="s">
        <v>1387</v>
      </c>
      <c r="C1" s="450"/>
    </row>
    <row r="2" spans="1:17" ht="23.4">
      <c r="A2" s="560" t="s">
        <v>1388</v>
      </c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</row>
    <row r="3" spans="1:17" s="69" customFormat="1" ht="21.6" customHeight="1">
      <c r="B3" s="562" t="s">
        <v>686</v>
      </c>
      <c r="C3" s="563" t="s">
        <v>925</v>
      </c>
      <c r="E3" s="562" t="s">
        <v>684</v>
      </c>
      <c r="F3" s="564" t="str">
        <f>'4.1.2ข้อมูลหม้อแปลง'!B19</f>
        <v>9806 - 020017405371</v>
      </c>
      <c r="G3" s="565"/>
      <c r="H3" s="566"/>
      <c r="I3" s="562" t="s">
        <v>685</v>
      </c>
      <c r="J3" s="563">
        <f>'4.1.2ข้อมูลหม้อแปลง'!C19</f>
        <v>27669524</v>
      </c>
      <c r="K3" s="561"/>
      <c r="L3" s="567"/>
      <c r="O3" s="568"/>
      <c r="P3" s="569"/>
      <c r="Q3" s="569"/>
    </row>
    <row r="4" spans="1:17" ht="10.5" customHeight="1">
      <c r="O4" s="568"/>
      <c r="P4" s="569"/>
      <c r="Q4" s="569"/>
    </row>
    <row r="5" spans="1:17" ht="19.5" customHeight="1">
      <c r="A5" s="1156"/>
      <c r="B5" s="1157" t="s">
        <v>334</v>
      </c>
      <c r="C5" s="1157"/>
      <c r="D5" s="1157"/>
      <c r="E5" s="1157"/>
      <c r="F5" s="1157" t="s">
        <v>341</v>
      </c>
      <c r="G5" s="1158"/>
      <c r="H5" s="1947" t="s">
        <v>1044</v>
      </c>
      <c r="I5" s="1791" t="s">
        <v>1045</v>
      </c>
      <c r="J5" s="1159"/>
      <c r="K5" s="1950" t="s">
        <v>1046</v>
      </c>
      <c r="L5" s="1159"/>
      <c r="O5" s="568"/>
      <c r="P5" s="569"/>
      <c r="Q5" s="569"/>
    </row>
    <row r="6" spans="1:17" ht="19.5" customHeight="1">
      <c r="A6" s="1160" t="s">
        <v>287</v>
      </c>
      <c r="B6" s="1161" t="s">
        <v>335</v>
      </c>
      <c r="C6" s="1161" t="s">
        <v>337</v>
      </c>
      <c r="D6" s="1161" t="s">
        <v>338</v>
      </c>
      <c r="E6" s="1161" t="s">
        <v>339</v>
      </c>
      <c r="F6" s="1161" t="s">
        <v>342</v>
      </c>
      <c r="G6" s="1162" t="s">
        <v>339</v>
      </c>
      <c r="H6" s="1948"/>
      <c r="I6" s="1791"/>
      <c r="J6" s="1163" t="s">
        <v>166</v>
      </c>
      <c r="K6" s="1951"/>
      <c r="L6" s="1163" t="s">
        <v>168</v>
      </c>
      <c r="O6" s="567"/>
      <c r="P6" s="569"/>
      <c r="Q6" s="569"/>
    </row>
    <row r="7" spans="1:17" ht="19.5" customHeight="1">
      <c r="A7" s="1164"/>
      <c r="B7" s="1165" t="s">
        <v>336</v>
      </c>
      <c r="C7" s="1165" t="s">
        <v>336</v>
      </c>
      <c r="D7" s="1165" t="s">
        <v>336</v>
      </c>
      <c r="E7" s="1165" t="s">
        <v>340</v>
      </c>
      <c r="F7" s="1165" t="s">
        <v>343</v>
      </c>
      <c r="G7" s="1166" t="s">
        <v>340</v>
      </c>
      <c r="H7" s="1949"/>
      <c r="I7" s="1791"/>
      <c r="J7" s="1167" t="s">
        <v>167</v>
      </c>
      <c r="K7" s="1952"/>
      <c r="L7" s="1167" t="s">
        <v>169</v>
      </c>
      <c r="M7" s="584" t="s">
        <v>683</v>
      </c>
      <c r="O7" s="567"/>
      <c r="P7" s="569"/>
      <c r="Q7" s="569"/>
    </row>
    <row r="8" spans="1:17" ht="21.75" customHeight="1">
      <c r="A8" s="585" t="s">
        <v>294</v>
      </c>
      <c r="B8" s="586">
        <f>' ข้อมูลการใช้ไฟฟ้า '!B34</f>
        <v>1586.92</v>
      </c>
      <c r="C8" s="586">
        <f>' ข้อมูลการใช้ไฟฟ้า '!C34</f>
        <v>1229.8599999999999</v>
      </c>
      <c r="D8" s="586">
        <f>' ข้อมูลการใช้ไฟฟ้า '!D34</f>
        <v>912.48</v>
      </c>
      <c r="E8" s="586">
        <f>' ข้อมูลการใช้ไฟฟ้า '!E34</f>
        <v>117654.25</v>
      </c>
      <c r="F8" s="586">
        <f>' ข้อมูลการใช้ไฟฟ้า '!F34</f>
        <v>630006</v>
      </c>
      <c r="G8" s="586">
        <f>I8-E8</f>
        <v>3294664.99</v>
      </c>
      <c r="H8" s="709">
        <f>B8/0.8</f>
        <v>1983.65</v>
      </c>
      <c r="I8" s="586">
        <f>' ข้อมูลการใช้ไฟฟ้า '!G34</f>
        <v>3412319.24</v>
      </c>
      <c r="J8" s="587">
        <f>+F8*100/(MAX(B8:D8)*24*M8)</f>
        <v>53.360110028515372</v>
      </c>
      <c r="K8" s="587">
        <f>MAX(B8:D8)/(SQRT((MAX(B8:D8)^2+(H8)^2)))</f>
        <v>0.62469504755442429</v>
      </c>
      <c r="L8" s="587">
        <f>+I8/F8</f>
        <v>5.4163281619540138</v>
      </c>
      <c r="M8" s="584">
        <v>31</v>
      </c>
      <c r="O8" s="567"/>
      <c r="P8" s="569"/>
      <c r="Q8" s="569"/>
    </row>
    <row r="9" spans="1:17" ht="21.75" customHeight="1">
      <c r="A9" s="585" t="s">
        <v>295</v>
      </c>
      <c r="B9" s="586">
        <f>' ข้อมูลการใช้ไฟฟ้า '!B35</f>
        <v>2579.4299999999998</v>
      </c>
      <c r="C9" s="586">
        <f>' ข้อมูลการใช้ไฟฟ้า '!C35</f>
        <v>1507.98</v>
      </c>
      <c r="D9" s="586">
        <f>' ข้อมูลการใช้ไฟฟ้า '!D35</f>
        <v>1150.82</v>
      </c>
      <c r="E9" s="586">
        <f>' ข้อมูลการใช้ไฟฟ้า '!E35</f>
        <v>191238.94</v>
      </c>
      <c r="F9" s="586">
        <f>' ข้อมูลการใช้ไฟฟ้า '!F35</f>
        <v>682954</v>
      </c>
      <c r="G9" s="586">
        <f t="shared" ref="G9:G19" si="0">I9-E9</f>
        <v>3615358.21</v>
      </c>
      <c r="H9" s="709">
        <f t="shared" ref="H9:H19" si="1">B9/0.8</f>
        <v>3224.2874999999995</v>
      </c>
      <c r="I9" s="586">
        <f>' ข้อมูลการใช้ไฟฟ้า '!G35</f>
        <v>3806597.15</v>
      </c>
      <c r="J9" s="587">
        <f t="shared" ref="J9:J19" si="2">+F9*100/(MAX(B9:D9)*24*M9)</f>
        <v>39.400200634950181</v>
      </c>
      <c r="K9" s="587">
        <f t="shared" ref="K9:K19" si="3">MAX(B9:D9)/(SQRT((MAX(B9:D9)^2+(H9)^2)))</f>
        <v>0.62469504755442429</v>
      </c>
      <c r="L9" s="587">
        <f t="shared" ref="L9:L19" si="4">+I9/F9</f>
        <v>5.5737240721922703</v>
      </c>
      <c r="M9" s="584">
        <v>28</v>
      </c>
      <c r="O9" s="567"/>
      <c r="P9" s="569"/>
      <c r="Q9" s="569"/>
    </row>
    <row r="10" spans="1:17" ht="21.75" customHeight="1">
      <c r="A10" s="585" t="s">
        <v>296</v>
      </c>
      <c r="B10" s="586">
        <f>' ข้อมูลการใช้ไฟฟ้า '!B36</f>
        <v>2540.83</v>
      </c>
      <c r="C10" s="586">
        <f>' ข้อมูลการใช้ไฟฟ้า '!C36</f>
        <v>1548.32</v>
      </c>
      <c r="D10" s="586">
        <f>' ข้อมูลการใช้ไฟฟ้า '!D36</f>
        <v>1151.31</v>
      </c>
      <c r="E10" s="586">
        <f>' ข้อมูลการใช้ไฟฟ้า '!E36</f>
        <v>188377.14</v>
      </c>
      <c r="F10" s="586">
        <f>' ข้อมูลการใช้ไฟฟ้า '!F36</f>
        <v>772571</v>
      </c>
      <c r="G10" s="586">
        <f t="shared" si="0"/>
        <v>4106591.1999999997</v>
      </c>
      <c r="H10" s="709">
        <f t="shared" si="1"/>
        <v>3176.0374999999999</v>
      </c>
      <c r="I10" s="586">
        <f>' ข้อมูลการใช้ไฟฟ้า '!G36</f>
        <v>4294968.34</v>
      </c>
      <c r="J10" s="587">
        <f t="shared" si="2"/>
        <v>40.868609144272938</v>
      </c>
      <c r="K10" s="587">
        <f t="shared" si="3"/>
        <v>0.62469504755442418</v>
      </c>
      <c r="L10" s="587">
        <f t="shared" si="4"/>
        <v>5.5593186127876919</v>
      </c>
      <c r="M10" s="584">
        <v>31</v>
      </c>
      <c r="O10" s="567"/>
      <c r="P10" s="569"/>
      <c r="Q10" s="569"/>
    </row>
    <row r="11" spans="1:17" ht="21.75" customHeight="1">
      <c r="A11" s="585" t="s">
        <v>297</v>
      </c>
      <c r="B11" s="586">
        <f>' ข้อมูลการใช้ไฟฟ้า '!B37</f>
        <v>3174.88</v>
      </c>
      <c r="C11" s="586">
        <f>' ข้อมูลการใช้ไฟฟ้า '!C37</f>
        <v>2262.1</v>
      </c>
      <c r="D11" s="586">
        <f>' ข้อมูลการใช้ไฟฟ้า '!D37</f>
        <v>1150.8900000000001</v>
      </c>
      <c r="E11" s="586">
        <f>' ข้อมูลการใช้ไฟฟ้า '!E37</f>
        <v>235385.60000000001</v>
      </c>
      <c r="F11" s="586">
        <f>' ข้อมูลการใช้ไฟฟ้า '!F37</f>
        <v>663549</v>
      </c>
      <c r="G11" s="586">
        <f t="shared" si="0"/>
        <v>3489468.64</v>
      </c>
      <c r="H11" s="709">
        <f t="shared" si="1"/>
        <v>3968.6</v>
      </c>
      <c r="I11" s="586">
        <f>' ข้อมูลการใช้ไฟฟ้า '!G37</f>
        <v>3724854.24</v>
      </c>
      <c r="J11" s="587">
        <f t="shared" si="2"/>
        <v>29.027737531287276</v>
      </c>
      <c r="K11" s="587">
        <f t="shared" si="3"/>
        <v>0.62469504755442429</v>
      </c>
      <c r="L11" s="587">
        <f t="shared" si="4"/>
        <v>5.6135330472956788</v>
      </c>
      <c r="M11" s="584">
        <v>30</v>
      </c>
      <c r="O11" s="567"/>
      <c r="P11" s="569"/>
      <c r="Q11" s="569"/>
    </row>
    <row r="12" spans="1:17" ht="21.75" customHeight="1">
      <c r="A12" s="585" t="s">
        <v>298</v>
      </c>
      <c r="B12" s="586">
        <f>' ข้อมูลการใช้ไฟฟ้า '!B38</f>
        <v>3058.32</v>
      </c>
      <c r="C12" s="586">
        <f>' ข้อมูลการใช้ไฟฟ้า '!C38</f>
        <v>2065.36</v>
      </c>
      <c r="D12" s="586">
        <f>' ข้อมูลการใช้ไฟฟ้า '!D38</f>
        <v>2422.83</v>
      </c>
      <c r="E12" s="586">
        <f>' ข้อมูลการใช้ไฟฟ้า '!E38</f>
        <v>226743.84</v>
      </c>
      <c r="F12" s="586">
        <f>' ข้อมูลการใช้ไฟฟ้า '!F38</f>
        <v>764182.99</v>
      </c>
      <c r="G12" s="586">
        <f t="shared" si="0"/>
        <v>3542344.5100000002</v>
      </c>
      <c r="H12" s="709">
        <f t="shared" si="1"/>
        <v>3822.9</v>
      </c>
      <c r="I12" s="586">
        <f>' ข้อมูลการใช้ไฟฟ้า '!G38</f>
        <v>3769088.35</v>
      </c>
      <c r="J12" s="587">
        <f t="shared" si="2"/>
        <v>33.584702540322226</v>
      </c>
      <c r="K12" s="587">
        <f t="shared" si="3"/>
        <v>0.62469504755442429</v>
      </c>
      <c r="L12" s="587">
        <f t="shared" si="4"/>
        <v>4.9321803799898767</v>
      </c>
      <c r="M12" s="584">
        <v>31</v>
      </c>
      <c r="O12" s="567"/>
      <c r="P12" s="569"/>
      <c r="Q12" s="569"/>
    </row>
    <row r="13" spans="1:17" ht="21.75" customHeight="1">
      <c r="A13" s="585" t="s">
        <v>299</v>
      </c>
      <c r="B13" s="586">
        <f>' ข้อมูลการใช้ไฟฟ้า '!B39</f>
        <v>3217.71</v>
      </c>
      <c r="C13" s="586">
        <f>' ข้อมูลการใช้ไฟฟ้า '!C39</f>
        <v>2145.14</v>
      </c>
      <c r="D13" s="586">
        <f>' ข้อมูลการใช้ไฟฟ้า '!D39</f>
        <v>1112.3</v>
      </c>
      <c r="E13" s="586">
        <f>' ข้อมูลการใช้ไฟฟ้า '!E39</f>
        <v>238561.02</v>
      </c>
      <c r="F13" s="586">
        <f>' ข้อมูลการใช้ไฟฟ้า '!F39</f>
        <v>781785</v>
      </c>
      <c r="G13" s="586">
        <f t="shared" si="0"/>
        <v>3683320.8</v>
      </c>
      <c r="H13" s="709">
        <f t="shared" si="1"/>
        <v>4022.1374999999998</v>
      </c>
      <c r="I13" s="586">
        <f>' ข้อมูลการใช้ไฟฟ้า '!G39</f>
        <v>3921881.82</v>
      </c>
      <c r="J13" s="587">
        <f t="shared" si="2"/>
        <v>33.74488378380898</v>
      </c>
      <c r="K13" s="587">
        <f t="shared" si="3"/>
        <v>0.62469504755442418</v>
      </c>
      <c r="L13" s="587">
        <f t="shared" si="4"/>
        <v>5.0165733801492731</v>
      </c>
      <c r="M13" s="584">
        <v>30</v>
      </c>
      <c r="O13" s="567"/>
      <c r="P13" s="569"/>
      <c r="Q13" s="569"/>
    </row>
    <row r="14" spans="1:17" ht="21.75" customHeight="1">
      <c r="A14" s="585" t="s">
        <v>300</v>
      </c>
      <c r="B14" s="586">
        <f>' ข้อมูลการใช้ไฟฟ้า '!B40</f>
        <v>4614.8500000000004</v>
      </c>
      <c r="C14" s="586">
        <f>' ข้อมูลการใช้ไฟฟ้า '!C40</f>
        <v>3222.44</v>
      </c>
      <c r="D14" s="586">
        <f>' ข้อมูลการใช้ไฟฟ้า '!D40</f>
        <v>2148.29</v>
      </c>
      <c r="E14" s="586">
        <f>' ข้อมูลการใช้ไฟฟ้า '!E40</f>
        <v>342144.98</v>
      </c>
      <c r="F14" s="586">
        <f>' ข้อมูลการใช้ไฟฟ้า '!F40</f>
        <v>1123874</v>
      </c>
      <c r="G14" s="586">
        <f t="shared" si="0"/>
        <v>5235184.17</v>
      </c>
      <c r="H14" s="709">
        <f t="shared" si="1"/>
        <v>5768.5625</v>
      </c>
      <c r="I14" s="586">
        <f>' ข้อมูลการใช้ไฟฟ้า '!G40</f>
        <v>5577329.1500000004</v>
      </c>
      <c r="J14" s="587">
        <f t="shared" si="2"/>
        <v>32.733097139307525</v>
      </c>
      <c r="K14" s="587">
        <f t="shared" si="3"/>
        <v>0.62469504755442429</v>
      </c>
      <c r="L14" s="587">
        <f t="shared" si="4"/>
        <v>4.9625929152200339</v>
      </c>
      <c r="M14" s="584">
        <v>31</v>
      </c>
      <c r="O14" s="567"/>
      <c r="P14" s="569"/>
      <c r="Q14" s="569"/>
    </row>
    <row r="15" spans="1:17" ht="21.75" customHeight="1">
      <c r="A15" s="585" t="s">
        <v>301</v>
      </c>
      <c r="B15" s="586">
        <f>' ข้อมูลการใช้ไฟฟ้า '!B41</f>
        <v>3897.67</v>
      </c>
      <c r="C15" s="586">
        <f>' ข้อมูลการใช้ไฟฟ้า '!C41</f>
        <v>2704.5</v>
      </c>
      <c r="D15" s="586">
        <f>' ข้อมูลการใช้ไฟฟ้า '!D41</f>
        <v>1789.75</v>
      </c>
      <c r="E15" s="586">
        <f>' ข้อมูลการใช้ไฟฟ้า '!E41</f>
        <v>288973.25</v>
      </c>
      <c r="F15" s="586">
        <f>' ข้อมูลการใช้ไฟฟ้า '!F41</f>
        <v>1063109</v>
      </c>
      <c r="G15" s="586">
        <f t="shared" si="0"/>
        <v>4947639.2</v>
      </c>
      <c r="H15" s="709">
        <f t="shared" si="1"/>
        <v>4872.0874999999996</v>
      </c>
      <c r="I15" s="586">
        <f>' ข้อมูลการใช้ไฟฟ้า '!G41</f>
        <v>5236612.45</v>
      </c>
      <c r="J15" s="587">
        <f t="shared" si="2"/>
        <v>36.660618939945124</v>
      </c>
      <c r="K15" s="587">
        <f t="shared" si="3"/>
        <v>0.62469504755442429</v>
      </c>
      <c r="L15" s="587">
        <f t="shared" si="4"/>
        <v>4.9257530977538524</v>
      </c>
      <c r="M15" s="584">
        <v>31</v>
      </c>
      <c r="O15" s="567"/>
      <c r="P15" s="569"/>
      <c r="Q15" s="569"/>
    </row>
    <row r="16" spans="1:17" ht="21.75" customHeight="1">
      <c r="A16" s="585" t="s">
        <v>302</v>
      </c>
      <c r="B16" s="586">
        <f>' ข้อมูลการใช้ไฟฟ้า '!B42</f>
        <v>3818</v>
      </c>
      <c r="C16" s="586">
        <f>' ข้อมูลการใช้ไฟฟ้า '!C42</f>
        <v>2505.56</v>
      </c>
      <c r="D16" s="586">
        <f>' ข้อมูลการใช้ไฟฟ้า '!D42</f>
        <v>1630.61</v>
      </c>
      <c r="E16" s="586">
        <f>' ข้อมูลการใช้ไฟฟ้า '!E42</f>
        <v>283066.52</v>
      </c>
      <c r="F16" s="586">
        <f>' ข้อมูลการใช้ไฟฟ้า '!F42</f>
        <v>1060689</v>
      </c>
      <c r="G16" s="586">
        <f t="shared" si="0"/>
        <v>4154355.4</v>
      </c>
      <c r="H16" s="709">
        <f t="shared" si="1"/>
        <v>4772.5</v>
      </c>
      <c r="I16" s="586">
        <f>' ข้อมูลการใช้ไฟฟ้า '!G42</f>
        <v>4437421.92</v>
      </c>
      <c r="J16" s="587">
        <f t="shared" si="2"/>
        <v>38.58510127466387</v>
      </c>
      <c r="K16" s="587">
        <f t="shared" si="3"/>
        <v>0.62469504755442418</v>
      </c>
      <c r="L16" s="587">
        <f t="shared" si="4"/>
        <v>4.1835278012687978</v>
      </c>
      <c r="M16" s="584">
        <v>30</v>
      </c>
      <c r="O16" s="567"/>
      <c r="P16" s="569"/>
      <c r="Q16" s="569"/>
    </row>
    <row r="17" spans="1:17" ht="21.75" customHeight="1">
      <c r="A17" s="585" t="s">
        <v>303</v>
      </c>
      <c r="B17" s="586">
        <f>' ข้อมูลการใช้ไฟฟ้า '!B43</f>
        <v>3457.58</v>
      </c>
      <c r="C17" s="586">
        <f>' ข้อมูลการใช้ไฟฟ้า '!C43</f>
        <v>2265.31</v>
      </c>
      <c r="D17" s="586">
        <f>' ข้อมูลการใช้ไฟฟ้า '!D43</f>
        <v>1430.72</v>
      </c>
      <c r="E17" s="586">
        <f>' ข้อมูลการใช้ไฟฟ้า '!E43</f>
        <v>256344.98</v>
      </c>
      <c r="F17" s="586">
        <f>' ข้อมูลการใช้ไฟฟ้า '!F43</f>
        <v>990378</v>
      </c>
      <c r="G17" s="586">
        <f t="shared" si="0"/>
        <v>3815424.36</v>
      </c>
      <c r="H17" s="709">
        <f t="shared" si="1"/>
        <v>4321.9749999999995</v>
      </c>
      <c r="I17" s="586">
        <f>' ข้อมูลการใช้ไฟฟ้า '!G43</f>
        <v>4071769.34</v>
      </c>
      <c r="J17" s="587">
        <f t="shared" si="2"/>
        <v>38.499564024735555</v>
      </c>
      <c r="K17" s="587">
        <f t="shared" si="3"/>
        <v>0.6246950475544244</v>
      </c>
      <c r="L17" s="587">
        <f t="shared" si="4"/>
        <v>4.1113285432430846</v>
      </c>
      <c r="M17" s="584">
        <v>31</v>
      </c>
      <c r="O17" s="567"/>
      <c r="P17" s="569"/>
      <c r="Q17" s="569"/>
    </row>
    <row r="18" spans="1:17" ht="21.75" customHeight="1">
      <c r="A18" s="585" t="s">
        <v>304</v>
      </c>
      <c r="B18" s="586">
        <f>' ข้อมูลการใช้ไฟฟ้า '!B44</f>
        <v>2541.9299999999998</v>
      </c>
      <c r="C18" s="586">
        <f>' ข้อมูลการใช้ไฟฟ้า '!C44</f>
        <v>1866.73</v>
      </c>
      <c r="D18" s="586">
        <f>' ข้อมูลการใช้ไฟฟ้า '!D44</f>
        <v>1191.53</v>
      </c>
      <c r="E18" s="586">
        <f>' ข้อมูลการใช้ไฟฟ้า '!E44</f>
        <v>188458.69</v>
      </c>
      <c r="F18" s="586">
        <f>' ข้อมูลการใช้ไฟฟ้า '!F44</f>
        <v>754238</v>
      </c>
      <c r="G18" s="586">
        <f t="shared" si="0"/>
        <v>2938881.2</v>
      </c>
      <c r="H18" s="709">
        <f t="shared" si="1"/>
        <v>3177.4124999999995</v>
      </c>
      <c r="I18" s="586">
        <f>' ข้อมูลการใช้ไฟฟ้า '!G44</f>
        <v>3127339.89</v>
      </c>
      <c r="J18" s="587">
        <f t="shared" si="2"/>
        <v>41.210921535124015</v>
      </c>
      <c r="K18" s="587">
        <f t="shared" si="3"/>
        <v>0.62469504755442429</v>
      </c>
      <c r="L18" s="587">
        <f t="shared" si="4"/>
        <v>4.1463568396182637</v>
      </c>
      <c r="M18" s="584">
        <v>30</v>
      </c>
      <c r="O18" s="567"/>
      <c r="P18" s="569"/>
      <c r="Q18" s="569"/>
    </row>
    <row r="19" spans="1:17" ht="21.75" customHeight="1">
      <c r="A19" s="585" t="s">
        <v>305</v>
      </c>
      <c r="B19" s="586">
        <f>' ข้อมูลการใช้ไฟฟ้า '!B45</f>
        <v>2897.59</v>
      </c>
      <c r="C19" s="586">
        <f>' ข้อมูลการใช้ไฟฟ้า '!C45</f>
        <v>1825.88</v>
      </c>
      <c r="D19" s="586">
        <f>' ข้อมูลการใช้ไฟฟ้า '!D45</f>
        <v>1587.72</v>
      </c>
      <c r="E19" s="586">
        <f>' ข้อมูลการใช้ไฟฟ้า '!E45</f>
        <v>214827.32</v>
      </c>
      <c r="F19" s="586">
        <f>' ข้อมูลการใช้ไฟฟ้า '!F45</f>
        <v>825219</v>
      </c>
      <c r="G19" s="586">
        <f t="shared" si="0"/>
        <v>3122537.68</v>
      </c>
      <c r="H19" s="709">
        <f t="shared" si="1"/>
        <v>3621.9875000000002</v>
      </c>
      <c r="I19" s="586">
        <f>' ข้อมูลการใช้ไฟฟ้า '!G45</f>
        <v>3337365</v>
      </c>
      <c r="J19" s="587">
        <f t="shared" si="2"/>
        <v>38.278891167509727</v>
      </c>
      <c r="K19" s="587">
        <f t="shared" si="3"/>
        <v>0.62469504755442429</v>
      </c>
      <c r="L19" s="587">
        <f t="shared" si="4"/>
        <v>4.0442173532116925</v>
      </c>
      <c r="M19" s="584">
        <v>31</v>
      </c>
      <c r="O19" s="567"/>
      <c r="P19" s="569"/>
      <c r="Q19" s="569"/>
    </row>
    <row r="20" spans="1:17" ht="21.75" customHeight="1">
      <c r="A20" s="1168" t="s">
        <v>333</v>
      </c>
      <c r="B20" s="1168"/>
      <c r="C20" s="1168"/>
      <c r="D20" s="1168"/>
      <c r="E20" s="590">
        <f>SUM(E8:E19)</f>
        <v>2771776.53</v>
      </c>
      <c r="F20" s="590">
        <f>SUM(F8:F19)</f>
        <v>10112554.99</v>
      </c>
      <c r="G20" s="590">
        <f>SUM(G8:G19)</f>
        <v>45945770.360000007</v>
      </c>
      <c r="H20" s="590">
        <f>SUM(H8:H19)</f>
        <v>46732.137499999997</v>
      </c>
      <c r="I20" s="590">
        <f>SUM(I8:I19)</f>
        <v>48717546.890000001</v>
      </c>
      <c r="J20" s="1169"/>
      <c r="K20" s="1169"/>
      <c r="L20" s="1169"/>
      <c r="O20" s="567"/>
      <c r="P20" s="569"/>
      <c r="Q20" s="569"/>
    </row>
    <row r="21" spans="1:17" ht="21.75" customHeight="1">
      <c r="A21" s="1168" t="s">
        <v>344</v>
      </c>
      <c r="B21" s="1168"/>
      <c r="C21" s="1168"/>
      <c r="D21" s="1168"/>
      <c r="E21" s="590">
        <f t="shared" ref="E21:K21" si="5">AVERAGE(E8:E19)</f>
        <v>230981.37749999997</v>
      </c>
      <c r="F21" s="590">
        <f t="shared" si="5"/>
        <v>842712.91583333339</v>
      </c>
      <c r="G21" s="590">
        <f t="shared" si="5"/>
        <v>3828814.1966666672</v>
      </c>
      <c r="H21" s="590">
        <f t="shared" si="5"/>
        <v>3894.3447916666664</v>
      </c>
      <c r="I21" s="590">
        <f t="shared" si="5"/>
        <v>4059795.5741666667</v>
      </c>
      <c r="J21" s="590">
        <f t="shared" si="5"/>
        <v>37.996203145370231</v>
      </c>
      <c r="K21" s="590">
        <f t="shared" si="5"/>
        <v>0.62469504755442429</v>
      </c>
      <c r="L21" s="590">
        <f>I20/F20</f>
        <v>4.8175309739403458</v>
      </c>
      <c r="O21" s="452"/>
      <c r="P21" s="592"/>
      <c r="Q21" s="592"/>
    </row>
    <row r="22" spans="1:17" s="293" customFormat="1" ht="15.6">
      <c r="A22" s="293" t="s">
        <v>345</v>
      </c>
      <c r="B22" s="293" t="s">
        <v>346</v>
      </c>
      <c r="I22" s="293" t="s">
        <v>931</v>
      </c>
      <c r="O22" s="593"/>
      <c r="P22" s="593"/>
      <c r="Q22" s="593"/>
    </row>
    <row r="23" spans="1:17" s="293" customFormat="1" ht="15.6">
      <c r="B23" s="293" t="s">
        <v>347</v>
      </c>
    </row>
    <row r="24" spans="1:17" s="293" customFormat="1" ht="15.6">
      <c r="B24" s="293" t="s">
        <v>348</v>
      </c>
    </row>
    <row r="25" spans="1:17" s="293" customFormat="1" ht="15.6">
      <c r="B25" s="293" t="s">
        <v>750</v>
      </c>
    </row>
    <row r="26" spans="1:17" s="293" customFormat="1" ht="17.399999999999999">
      <c r="A26" s="594"/>
      <c r="B26" s="292" t="s">
        <v>115</v>
      </c>
      <c r="C26" s="595"/>
      <c r="D26" s="596"/>
      <c r="E26" s="596"/>
      <c r="F26" s="596"/>
      <c r="G26" s="596"/>
    </row>
    <row r="27" spans="1:17" s="293" customFormat="1" ht="17.399999999999999">
      <c r="A27" s="595"/>
      <c r="B27" s="595"/>
      <c r="C27" s="292" t="s">
        <v>116</v>
      </c>
      <c r="D27" s="595"/>
      <c r="E27" s="595"/>
      <c r="F27" s="597"/>
      <c r="G27" s="597"/>
    </row>
    <row r="28" spans="1:17" s="595" customFormat="1">
      <c r="A28" s="594"/>
      <c r="B28" s="69" t="s">
        <v>1047</v>
      </c>
      <c r="C28" s="69"/>
      <c r="D28" s="69"/>
      <c r="E28" s="69"/>
      <c r="F28" s="289"/>
      <c r="G28" s="596"/>
      <c r="H28" s="596"/>
      <c r="I28" s="596"/>
      <c r="J28" s="596"/>
      <c r="K28" s="596"/>
      <c r="L28" s="596"/>
      <c r="O28" s="594"/>
      <c r="P28" s="596"/>
      <c r="Q28" s="596"/>
    </row>
    <row r="29" spans="1:17" s="595" customFormat="1" ht="24.6" customHeight="1">
      <c r="B29" s="69"/>
      <c r="C29" s="69"/>
      <c r="D29" s="69" t="s">
        <v>1254</v>
      </c>
      <c r="E29" s="69"/>
      <c r="F29" s="289"/>
      <c r="G29" s="597"/>
      <c r="H29" s="597"/>
      <c r="I29" s="597"/>
      <c r="J29" s="597"/>
      <c r="K29" s="597"/>
      <c r="P29" s="597"/>
      <c r="Q29" s="597"/>
    </row>
    <row r="30" spans="1:17">
      <c r="B30" s="20"/>
      <c r="C30" s="20"/>
      <c r="D30" s="20"/>
      <c r="E30" s="20"/>
    </row>
    <row r="31" spans="1:17">
      <c r="B31" s="69"/>
      <c r="C31" s="69"/>
      <c r="D31" s="69"/>
      <c r="E31" s="69"/>
    </row>
    <row r="32" spans="1:17">
      <c r="A32" s="20"/>
      <c r="B32" s="20"/>
      <c r="C32" s="20"/>
      <c r="D32" s="20"/>
      <c r="E32" s="20"/>
    </row>
    <row r="33" spans="1:5">
      <c r="A33" s="20"/>
      <c r="B33" s="20"/>
      <c r="C33" s="20"/>
      <c r="D33" s="20"/>
      <c r="E33" s="20"/>
    </row>
    <row r="34" spans="1:5">
      <c r="A34" s="20"/>
      <c r="B34" s="20"/>
      <c r="C34" s="20"/>
      <c r="D34" s="20"/>
      <c r="E34" s="20"/>
    </row>
    <row r="35" spans="1:5">
      <c r="A35" s="20"/>
      <c r="B35" s="20"/>
      <c r="C35" s="20"/>
      <c r="D35" s="20"/>
      <c r="E35" s="20"/>
    </row>
    <row r="36" spans="1:5">
      <c r="A36" s="598"/>
      <c r="B36" s="184"/>
      <c r="C36" s="599"/>
      <c r="D36" s="600"/>
      <c r="E36" s="600"/>
    </row>
    <row r="37" spans="1:5">
      <c r="A37" s="599"/>
      <c r="B37" s="599"/>
      <c r="C37" s="184"/>
      <c r="D37" s="599"/>
      <c r="E37" s="599"/>
    </row>
    <row r="38" spans="1:5">
      <c r="A38" s="69"/>
      <c r="B38" s="69"/>
      <c r="C38" s="69"/>
      <c r="D38" s="69"/>
      <c r="E38" s="69"/>
    </row>
    <row r="39" spans="1:5">
      <c r="A39" s="69"/>
      <c r="B39" s="69"/>
      <c r="C39" s="69"/>
      <c r="D39" s="69"/>
      <c r="E39" s="69"/>
    </row>
  </sheetData>
  <mergeCells count="3">
    <mergeCell ref="H5:H7"/>
    <mergeCell ref="I5:I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88" orientation="landscape" useFirstPageNumber="1" r:id="rId1"/>
  <headerFooter>
    <oddFooter>หน้าที่ &amp;P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50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9.3984375" style="289" customWidth="1"/>
    <col min="2" max="2" width="8" style="289" customWidth="1"/>
    <col min="3" max="14" width="7.69921875" style="289" customWidth="1"/>
    <col min="15" max="15" width="8.3984375" style="289" customWidth="1"/>
    <col min="16" max="16" width="9.09765625" style="289" customWidth="1"/>
    <col min="17" max="17" width="11.3984375" style="289" customWidth="1"/>
    <col min="18" max="19" width="9.09765625" style="453" customWidth="1"/>
    <col min="20" max="16384" width="9" style="289"/>
  </cols>
  <sheetData>
    <row r="1" spans="1:34" s="209" customFormat="1" ht="23.4">
      <c r="A1" s="353" t="s">
        <v>1389</v>
      </c>
      <c r="R1" s="555"/>
      <c r="S1" s="555"/>
    </row>
    <row r="2" spans="1:34" s="209" customFormat="1" ht="23.4">
      <c r="A2" s="1670" t="s">
        <v>1390</v>
      </c>
      <c r="B2" s="1671"/>
      <c r="C2" s="1671"/>
      <c r="D2" s="1671"/>
      <c r="E2" s="1671"/>
      <c r="F2" s="1671"/>
      <c r="G2" s="1671"/>
      <c r="H2" s="1671"/>
      <c r="I2" s="1671"/>
      <c r="J2" s="1671"/>
      <c r="K2" s="1671"/>
      <c r="L2" s="1671"/>
      <c r="M2" s="1671"/>
      <c r="N2" s="1671"/>
      <c r="O2" s="1671"/>
      <c r="P2" s="1671"/>
      <c r="Q2" s="1671"/>
      <c r="R2" s="555"/>
      <c r="S2" s="555"/>
    </row>
    <row r="3" spans="1:34">
      <c r="A3" s="601" t="s">
        <v>349</v>
      </c>
      <c r="B3" s="601" t="s">
        <v>351</v>
      </c>
      <c r="C3" s="1701" t="s">
        <v>353</v>
      </c>
      <c r="D3" s="1701"/>
      <c r="E3" s="1701"/>
      <c r="F3" s="1701"/>
      <c r="G3" s="1701"/>
      <c r="H3" s="1701"/>
      <c r="I3" s="1701"/>
      <c r="J3" s="1701"/>
      <c r="K3" s="1701"/>
      <c r="L3" s="1701"/>
      <c r="M3" s="1701"/>
      <c r="N3" s="1701"/>
      <c r="O3" s="1701"/>
      <c r="P3" s="602" t="s">
        <v>355</v>
      </c>
      <c r="Q3" s="603" t="s">
        <v>356</v>
      </c>
      <c r="R3" s="453" t="s">
        <v>708</v>
      </c>
      <c r="S3" s="453" t="s">
        <v>708</v>
      </c>
      <c r="U3" s="69"/>
      <c r="V3" s="1700" t="s">
        <v>353</v>
      </c>
      <c r="W3" s="1700"/>
      <c r="X3" s="1700"/>
      <c r="Y3" s="1700"/>
      <c r="Z3" s="1700"/>
      <c r="AA3" s="1700"/>
      <c r="AB3" s="1700"/>
      <c r="AC3" s="1700"/>
      <c r="AD3" s="1700"/>
      <c r="AE3" s="1700"/>
      <c r="AF3" s="1700"/>
      <c r="AG3" s="1700"/>
      <c r="AH3" s="1700"/>
    </row>
    <row r="4" spans="1:34">
      <c r="A4" s="604" t="s">
        <v>350</v>
      </c>
      <c r="B4" s="604" t="s">
        <v>352</v>
      </c>
      <c r="C4" s="605" t="s">
        <v>294</v>
      </c>
      <c r="D4" s="605" t="s">
        <v>295</v>
      </c>
      <c r="E4" s="605" t="s">
        <v>296</v>
      </c>
      <c r="F4" s="605" t="s">
        <v>297</v>
      </c>
      <c r="G4" s="605" t="s">
        <v>298</v>
      </c>
      <c r="H4" s="605" t="s">
        <v>299</v>
      </c>
      <c r="I4" s="605" t="s">
        <v>300</v>
      </c>
      <c r="J4" s="605" t="s">
        <v>301</v>
      </c>
      <c r="K4" s="605" t="s">
        <v>302</v>
      </c>
      <c r="L4" s="605" t="s">
        <v>303</v>
      </c>
      <c r="M4" s="605" t="s">
        <v>304</v>
      </c>
      <c r="N4" s="605" t="s">
        <v>305</v>
      </c>
      <c r="O4" s="606" t="s">
        <v>333</v>
      </c>
      <c r="P4" s="607" t="s">
        <v>354</v>
      </c>
      <c r="Q4" s="608" t="s">
        <v>357</v>
      </c>
      <c r="R4" s="453" t="s">
        <v>709</v>
      </c>
      <c r="S4" s="453" t="s">
        <v>710</v>
      </c>
      <c r="U4" s="69"/>
      <c r="V4" s="609" t="s">
        <v>294</v>
      </c>
      <c r="W4" s="609" t="s">
        <v>295</v>
      </c>
      <c r="X4" s="609" t="s">
        <v>296</v>
      </c>
      <c r="Y4" s="609" t="s">
        <v>297</v>
      </c>
      <c r="Z4" s="609" t="s">
        <v>298</v>
      </c>
      <c r="AA4" s="609" t="s">
        <v>299</v>
      </c>
      <c r="AB4" s="609" t="s">
        <v>300</v>
      </c>
      <c r="AC4" s="609" t="s">
        <v>301</v>
      </c>
      <c r="AD4" s="609" t="s">
        <v>302</v>
      </c>
      <c r="AE4" s="609" t="s">
        <v>303</v>
      </c>
      <c r="AF4" s="609" t="s">
        <v>304</v>
      </c>
      <c r="AG4" s="609" t="s">
        <v>305</v>
      </c>
      <c r="AH4" s="609" t="s">
        <v>333</v>
      </c>
    </row>
    <row r="5" spans="1:34">
      <c r="A5" s="610" t="s">
        <v>358</v>
      </c>
      <c r="B5" s="611" t="s">
        <v>359</v>
      </c>
      <c r="C5" s="612"/>
      <c r="D5" s="612"/>
      <c r="E5" s="612"/>
      <c r="F5" s="612"/>
      <c r="G5" s="612"/>
      <c r="H5" s="612"/>
      <c r="I5" s="612"/>
      <c r="J5" s="612"/>
      <c r="K5" s="612"/>
      <c r="L5" s="612"/>
      <c r="M5" s="612"/>
      <c r="N5" s="612"/>
      <c r="O5" s="613">
        <f t="shared" ref="O5:O18" si="0">SUM(C5:N5)</f>
        <v>0</v>
      </c>
      <c r="P5" s="614">
        <v>39.770000000000003</v>
      </c>
      <c r="Q5" s="613">
        <f>O5*P5</f>
        <v>0</v>
      </c>
      <c r="R5" s="615" t="e">
        <f>O6/O5</f>
        <v>#DIV/0!</v>
      </c>
      <c r="S5" s="615" t="e">
        <f>O6/Q5</f>
        <v>#DIV/0!</v>
      </c>
      <c r="U5" s="616" t="s">
        <v>1053</v>
      </c>
      <c r="V5" s="617">
        <f>(C5*$P$5)+(C7*$P$7)+($C$9*$P$9)+(C11*$P$11)+(C13*$P$13)+(C15*$P$15)</f>
        <v>0</v>
      </c>
      <c r="W5" s="617">
        <f>(D5*$P$5)+(D7*$P$7)+($D$9*$P$9)+(D11*$P$11)+(D13*$P$13)+(D15*$P$15)</f>
        <v>0</v>
      </c>
      <c r="X5" s="617">
        <f>(E5*$P$5)+(E7*$P$7)+($E$9*$P$9)+(E11*$P$11)+(E13*$P$13)+(E15*$P$15)</f>
        <v>0</v>
      </c>
      <c r="Y5" s="617">
        <f>(F5*$P$5)+(F7*$P$7)+($F$9*$P$9)+(F11*$P$11)+(F13*$P$13)+(F15*$P$15)</f>
        <v>0</v>
      </c>
      <c r="Z5" s="617">
        <f>(G5*$P$5)+(G7*$P$7)+($G$9*$P$9)+(G11*$P$11)+(G13*$P$13)+(G15*$P$15)</f>
        <v>0</v>
      </c>
      <c r="AA5" s="617">
        <f>(H5*$P$5)+(H7*$P$7)+($H$9*$P$9)+(H11*$P$11)+(H13*$P$13)+(H15*$P$15)</f>
        <v>0</v>
      </c>
      <c r="AB5" s="617">
        <f>(I5*$P$5)+(I7*$P$7)+($I$9*$P$9)+(I11*$P$11)+(I13*$P$13)+(I15*$P$15)</f>
        <v>0</v>
      </c>
      <c r="AC5" s="617">
        <f>(J5*$P$5)+(J7*$P$7)+($J$9*$P$9)+(J11*$P$11)+(J13*$P$13)+(J15*$P$15)</f>
        <v>0</v>
      </c>
      <c r="AD5" s="617">
        <f>(K5*$P$5)+(K7*$P$7)+($K$9*$P$9)+(K11*$P$11)+(K13*$P$13)+(K15*$P$15)</f>
        <v>0</v>
      </c>
      <c r="AE5" s="617">
        <f>(L5*$P$5)+(L7*$P$7)+($L$9*$P$9)+(L11*$P$11)+(L13*$P$13)+(L15*$P$15)</f>
        <v>0</v>
      </c>
      <c r="AF5" s="617">
        <f>(M5*$P$5)+(M7*$P$7)+($M$9*$P$9)+(M11*$P$11)+(M13*$P$13)+(M15*$P$15)</f>
        <v>0</v>
      </c>
      <c r="AG5" s="617">
        <f>(N5*$P$5)+(N7*$P$7)+($N$9*$P$9)+(N11*$P$11)+(N13*$P$13)+(N15*$P$15)</f>
        <v>0</v>
      </c>
      <c r="AH5" s="617">
        <f>SUM(V5:AG5)</f>
        <v>0</v>
      </c>
    </row>
    <row r="6" spans="1:34">
      <c r="A6" s="618" t="s">
        <v>751</v>
      </c>
      <c r="B6" s="611" t="s">
        <v>360</v>
      </c>
      <c r="C6" s="619"/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3">
        <f t="shared" si="0"/>
        <v>0</v>
      </c>
      <c r="P6" s="620"/>
      <c r="Q6" s="620"/>
    </row>
    <row r="7" spans="1:34">
      <c r="A7" s="1704" t="s">
        <v>361</v>
      </c>
      <c r="B7" s="611" t="s">
        <v>359</v>
      </c>
      <c r="C7" s="612"/>
      <c r="D7" s="612"/>
      <c r="E7" s="612"/>
      <c r="F7" s="612"/>
      <c r="G7" s="612"/>
      <c r="H7" s="612"/>
      <c r="I7" s="612"/>
      <c r="J7" s="612"/>
      <c r="K7" s="612"/>
      <c r="L7" s="612"/>
      <c r="M7" s="612"/>
      <c r="N7" s="612"/>
      <c r="O7" s="613">
        <f t="shared" si="0"/>
        <v>0</v>
      </c>
      <c r="P7" s="614">
        <v>36.42</v>
      </c>
      <c r="Q7" s="613">
        <f>O7*P7</f>
        <v>0</v>
      </c>
      <c r="R7" s="615" t="e">
        <f>O8/O7</f>
        <v>#DIV/0!</v>
      </c>
      <c r="S7" s="615" t="e">
        <f>O8/Q7</f>
        <v>#DIV/0!</v>
      </c>
    </row>
    <row r="8" spans="1:34">
      <c r="A8" s="1704"/>
      <c r="B8" s="611" t="s">
        <v>360</v>
      </c>
      <c r="C8" s="621"/>
      <c r="D8" s="621"/>
      <c r="E8" s="621"/>
      <c r="F8" s="621"/>
      <c r="G8" s="621"/>
      <c r="H8" s="621"/>
      <c r="I8" s="621"/>
      <c r="J8" s="621"/>
      <c r="K8" s="621"/>
      <c r="L8" s="621"/>
      <c r="M8" s="621"/>
      <c r="N8" s="621"/>
      <c r="O8" s="613">
        <f t="shared" si="0"/>
        <v>0</v>
      </c>
      <c r="P8" s="620"/>
      <c r="Q8" s="620"/>
    </row>
    <row r="9" spans="1:34" ht="21" customHeight="1">
      <c r="A9" s="1702" t="s">
        <v>362</v>
      </c>
      <c r="B9" s="611" t="s">
        <v>363</v>
      </c>
      <c r="C9" s="612"/>
      <c r="D9" s="612"/>
      <c r="E9" s="612"/>
      <c r="F9" s="612"/>
      <c r="G9" s="612"/>
      <c r="H9" s="612"/>
      <c r="I9" s="612"/>
      <c r="J9" s="612"/>
      <c r="K9" s="612"/>
      <c r="L9" s="612"/>
      <c r="M9" s="612"/>
      <c r="N9" s="612"/>
      <c r="O9" s="613">
        <f t="shared" si="0"/>
        <v>0</v>
      </c>
      <c r="P9" s="614">
        <v>50.23</v>
      </c>
      <c r="Q9" s="613">
        <f>O9*P9</f>
        <v>0</v>
      </c>
      <c r="R9" s="615" t="e">
        <f>O10/O9</f>
        <v>#DIV/0!</v>
      </c>
      <c r="S9" s="615" t="e">
        <f>O10/Q9</f>
        <v>#DIV/0!</v>
      </c>
    </row>
    <row r="10" spans="1:34" ht="21" customHeight="1">
      <c r="A10" s="1702"/>
      <c r="B10" s="611" t="s">
        <v>360</v>
      </c>
      <c r="C10" s="612"/>
      <c r="D10" s="612"/>
      <c r="E10" s="612"/>
      <c r="F10" s="612"/>
      <c r="G10" s="612"/>
      <c r="H10" s="612"/>
      <c r="I10" s="612"/>
      <c r="J10" s="612"/>
      <c r="K10" s="612"/>
      <c r="L10" s="612"/>
      <c r="M10" s="612"/>
      <c r="N10" s="612"/>
      <c r="O10" s="613">
        <f t="shared" si="0"/>
        <v>0</v>
      </c>
      <c r="P10" s="620"/>
      <c r="Q10" s="620"/>
    </row>
    <row r="11" spans="1:34" ht="21" customHeight="1">
      <c r="A11" s="1704" t="s">
        <v>365</v>
      </c>
      <c r="B11" s="611" t="s">
        <v>364</v>
      </c>
      <c r="C11" s="612"/>
      <c r="D11" s="612"/>
      <c r="E11" s="612"/>
      <c r="F11" s="612"/>
      <c r="G11" s="612"/>
      <c r="H11" s="612"/>
      <c r="I11" s="612"/>
      <c r="J11" s="612"/>
      <c r="K11" s="612"/>
      <c r="L11" s="612"/>
      <c r="M11" s="612"/>
      <c r="N11" s="612"/>
      <c r="O11" s="613">
        <f t="shared" si="0"/>
        <v>0</v>
      </c>
      <c r="P11" s="614">
        <v>1055</v>
      </c>
      <c r="Q11" s="613">
        <f>O11*P11</f>
        <v>0</v>
      </c>
      <c r="R11" s="615" t="e">
        <f>O12/O11</f>
        <v>#DIV/0!</v>
      </c>
      <c r="S11" s="615" t="e">
        <f>O12/Q11</f>
        <v>#DIV/0!</v>
      </c>
    </row>
    <row r="12" spans="1:34" ht="21" customHeight="1">
      <c r="A12" s="1704"/>
      <c r="B12" s="611" t="s">
        <v>360</v>
      </c>
      <c r="C12" s="612"/>
      <c r="D12" s="612"/>
      <c r="E12" s="612"/>
      <c r="F12" s="612"/>
      <c r="G12" s="612"/>
      <c r="H12" s="612"/>
      <c r="I12" s="612"/>
      <c r="J12" s="612"/>
      <c r="K12" s="612"/>
      <c r="L12" s="612"/>
      <c r="M12" s="612"/>
      <c r="N12" s="612"/>
      <c r="O12" s="613">
        <f t="shared" si="0"/>
        <v>0</v>
      </c>
      <c r="P12" s="620"/>
      <c r="Q12" s="620"/>
    </row>
    <row r="13" spans="1:34" ht="21" customHeight="1">
      <c r="A13" s="610" t="s">
        <v>366</v>
      </c>
      <c r="B13" s="611" t="s">
        <v>367</v>
      </c>
      <c r="C13" s="612"/>
      <c r="D13" s="612"/>
      <c r="E13" s="612"/>
      <c r="F13" s="612"/>
      <c r="G13" s="612"/>
      <c r="H13" s="612"/>
      <c r="I13" s="612"/>
      <c r="J13" s="612"/>
      <c r="K13" s="612"/>
      <c r="L13" s="612"/>
      <c r="M13" s="612"/>
      <c r="N13" s="612"/>
      <c r="O13" s="613">
        <f t="shared" si="0"/>
        <v>0</v>
      </c>
      <c r="P13" s="614">
        <v>26370</v>
      </c>
      <c r="Q13" s="613">
        <f>O13*P13</f>
        <v>0</v>
      </c>
      <c r="R13" s="615" t="e">
        <f>O14/O13</f>
        <v>#DIV/0!</v>
      </c>
      <c r="S13" s="615" t="e">
        <f>O14/Q13</f>
        <v>#DIV/0!</v>
      </c>
    </row>
    <row r="14" spans="1:34">
      <c r="A14" s="618" t="s">
        <v>374</v>
      </c>
      <c r="B14" s="611" t="s">
        <v>360</v>
      </c>
      <c r="C14" s="612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3">
        <f t="shared" si="0"/>
        <v>0</v>
      </c>
      <c r="P14" s="620"/>
      <c r="Q14" s="620"/>
    </row>
    <row r="15" spans="1:34">
      <c r="A15" s="610" t="s">
        <v>368</v>
      </c>
      <c r="B15" s="611" t="s">
        <v>367</v>
      </c>
      <c r="C15" s="612"/>
      <c r="D15" s="612"/>
      <c r="E15" s="612"/>
      <c r="F15" s="612"/>
      <c r="G15" s="612"/>
      <c r="H15" s="612"/>
      <c r="I15" s="612"/>
      <c r="J15" s="612"/>
      <c r="K15" s="612"/>
      <c r="L15" s="612"/>
      <c r="M15" s="612"/>
      <c r="N15" s="612"/>
      <c r="O15" s="613">
        <f t="shared" si="0"/>
        <v>0</v>
      </c>
      <c r="P15" s="614"/>
      <c r="Q15" s="613">
        <f>O15*P15</f>
        <v>0</v>
      </c>
      <c r="R15" s="615" t="e">
        <f>O16/O15</f>
        <v>#DIV/0!</v>
      </c>
      <c r="S15" s="615" t="e">
        <f>O16/Q15</f>
        <v>#DIV/0!</v>
      </c>
    </row>
    <row r="16" spans="1:34">
      <c r="A16" s="622" t="s">
        <v>1255</v>
      </c>
      <c r="B16" s="611" t="s">
        <v>360</v>
      </c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3">
        <f t="shared" si="0"/>
        <v>0</v>
      </c>
      <c r="P16" s="620"/>
      <c r="Q16" s="620"/>
    </row>
    <row r="17" spans="1:21">
      <c r="A17" s="1704" t="s">
        <v>307</v>
      </c>
      <c r="B17" s="611" t="s">
        <v>371</v>
      </c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612"/>
      <c r="N17" s="612"/>
      <c r="O17" s="613">
        <f t="shared" si="0"/>
        <v>0</v>
      </c>
      <c r="P17" s="614"/>
      <c r="Q17" s="613">
        <f>O17*P17</f>
        <v>0</v>
      </c>
      <c r="R17" s="615" t="e">
        <f>O18/O17</f>
        <v>#DIV/0!</v>
      </c>
      <c r="S17" s="615" t="e">
        <f>O18/Q17</f>
        <v>#DIV/0!</v>
      </c>
      <c r="U17" s="289">
        <v>0</v>
      </c>
    </row>
    <row r="18" spans="1:21">
      <c r="A18" s="1704"/>
      <c r="B18" s="611" t="s">
        <v>360</v>
      </c>
      <c r="C18" s="612"/>
      <c r="D18" s="612"/>
      <c r="E18" s="612"/>
      <c r="F18" s="612"/>
      <c r="G18" s="612"/>
      <c r="H18" s="612"/>
      <c r="I18" s="612"/>
      <c r="J18" s="612"/>
      <c r="K18" s="612"/>
      <c r="L18" s="612"/>
      <c r="M18" s="612"/>
      <c r="N18" s="612"/>
      <c r="O18" s="613">
        <f t="shared" si="0"/>
        <v>0</v>
      </c>
      <c r="P18" s="623"/>
      <c r="Q18" s="620"/>
    </row>
    <row r="19" spans="1:21">
      <c r="A19" s="1701" t="s">
        <v>369</v>
      </c>
      <c r="B19" s="1701"/>
      <c r="C19" s="1701"/>
      <c r="D19" s="1701"/>
      <c r="E19" s="1701"/>
      <c r="F19" s="1701"/>
      <c r="G19" s="1701"/>
      <c r="H19" s="1701"/>
      <c r="I19" s="1701"/>
      <c r="J19" s="1701"/>
      <c r="K19" s="1701"/>
      <c r="L19" s="1701"/>
      <c r="M19" s="1701"/>
      <c r="N19" s="1701"/>
      <c r="O19" s="1701"/>
      <c r="P19" s="1701"/>
      <c r="Q19" s="624">
        <f>Q5+Q7+Q9</f>
        <v>0</v>
      </c>
    </row>
    <row r="20" spans="1:21">
      <c r="A20" s="1702" t="s">
        <v>370</v>
      </c>
      <c r="B20" s="611" t="s">
        <v>711</v>
      </c>
      <c r="C20" s="612"/>
      <c r="D20" s="612"/>
      <c r="E20" s="612"/>
      <c r="F20" s="612"/>
      <c r="G20" s="612"/>
      <c r="H20" s="612"/>
      <c r="I20" s="612"/>
      <c r="J20" s="612"/>
      <c r="K20" s="612"/>
      <c r="L20" s="612"/>
      <c r="M20" s="612"/>
      <c r="N20" s="612"/>
      <c r="O20" s="613">
        <f t="shared" ref="O20:O21" si="1">SUM(C20:N20)</f>
        <v>0</v>
      </c>
      <c r="P20" s="625"/>
      <c r="Q20" s="613">
        <f>O20*P20</f>
        <v>0</v>
      </c>
      <c r="R20" s="615" t="e">
        <f>O21/O20</f>
        <v>#DIV/0!</v>
      </c>
      <c r="S20" s="615" t="e">
        <f>O21/Q20</f>
        <v>#DIV/0!</v>
      </c>
    </row>
    <row r="21" spans="1:21">
      <c r="A21" s="1702"/>
      <c r="B21" s="611" t="s">
        <v>360</v>
      </c>
      <c r="C21" s="619"/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3">
        <f t="shared" si="1"/>
        <v>0</v>
      </c>
      <c r="P21" s="626"/>
      <c r="Q21" s="627"/>
    </row>
    <row r="22" spans="1:21">
      <c r="A22" s="1703" t="s">
        <v>372</v>
      </c>
      <c r="B22" s="1703"/>
      <c r="C22" s="1703"/>
      <c r="D22" s="1703"/>
      <c r="E22" s="1703"/>
      <c r="F22" s="1703"/>
      <c r="G22" s="1703"/>
      <c r="H22" s="1703"/>
      <c r="I22" s="1703"/>
      <c r="J22" s="1703"/>
      <c r="K22" s="1703"/>
      <c r="L22" s="1703"/>
      <c r="M22" s="1703"/>
      <c r="N22" s="1703"/>
      <c r="O22" s="1703"/>
      <c r="P22" s="1703"/>
      <c r="Q22" s="629">
        <v>0</v>
      </c>
    </row>
    <row r="23" spans="1:21">
      <c r="A23" s="1703" t="s">
        <v>373</v>
      </c>
      <c r="B23" s="1703"/>
      <c r="C23" s="1703"/>
      <c r="D23" s="1703"/>
      <c r="E23" s="1703"/>
      <c r="F23" s="1703"/>
      <c r="G23" s="1703"/>
      <c r="H23" s="1703"/>
      <c r="I23" s="1703"/>
      <c r="J23" s="1703"/>
      <c r="K23" s="1703"/>
      <c r="L23" s="1703"/>
      <c r="M23" s="1703"/>
      <c r="N23" s="1703"/>
      <c r="O23" s="1703"/>
      <c r="P23" s="1703"/>
      <c r="Q23" s="629">
        <f>Q22+Q19</f>
        <v>0</v>
      </c>
    </row>
    <row r="24" spans="1:21">
      <c r="A24" s="630" t="s">
        <v>25</v>
      </c>
      <c r="B24" s="631" t="s">
        <v>11</v>
      </c>
    </row>
    <row r="25" spans="1:21" s="287" customFormat="1" ht="20.25" customHeight="1">
      <c r="A25" s="632" t="s">
        <v>828</v>
      </c>
      <c r="B25" s="633" t="s">
        <v>829</v>
      </c>
      <c r="C25" s="634"/>
      <c r="D25" s="633" t="s">
        <v>830</v>
      </c>
      <c r="E25" s="635"/>
      <c r="F25" s="635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636"/>
      <c r="S25" s="636"/>
    </row>
    <row r="26" spans="1:21" s="287" customFormat="1" ht="20.25" customHeight="1">
      <c r="A26" s="637" t="s">
        <v>831</v>
      </c>
      <c r="B26" s="638" t="s">
        <v>832</v>
      </c>
      <c r="C26" s="634"/>
      <c r="D26" s="639" t="s">
        <v>833</v>
      </c>
      <c r="E26" s="635"/>
      <c r="F26" s="635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636"/>
      <c r="S26" s="636"/>
    </row>
    <row r="27" spans="1:21" s="287" customFormat="1" ht="20.25" customHeight="1">
      <c r="A27" s="637" t="s">
        <v>834</v>
      </c>
      <c r="B27" s="638" t="s">
        <v>1048</v>
      </c>
      <c r="C27" s="634"/>
      <c r="D27" s="639" t="s">
        <v>835</v>
      </c>
      <c r="E27" s="635"/>
      <c r="F27" s="635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636"/>
      <c r="S27" s="636"/>
    </row>
    <row r="28" spans="1:21" s="287" customFormat="1" ht="20.25" customHeight="1">
      <c r="A28" s="637" t="s">
        <v>836</v>
      </c>
      <c r="B28" s="638" t="s">
        <v>1049</v>
      </c>
      <c r="C28" s="634"/>
      <c r="D28" s="639" t="s">
        <v>837</v>
      </c>
      <c r="E28" s="635"/>
      <c r="F28" s="635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636"/>
      <c r="S28" s="636"/>
    </row>
    <row r="29" spans="1:21" s="287" customFormat="1" ht="20.25" customHeight="1">
      <c r="A29" s="637" t="s">
        <v>838</v>
      </c>
      <c r="B29" s="638" t="s">
        <v>1050</v>
      </c>
      <c r="C29" s="634"/>
      <c r="D29" s="639" t="s">
        <v>1051</v>
      </c>
      <c r="E29" s="635"/>
      <c r="F29" s="635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636"/>
      <c r="S29" s="636"/>
    </row>
    <row r="30" spans="1:21" s="287" customFormat="1" ht="20.25" customHeight="1">
      <c r="A30" s="637" t="s">
        <v>840</v>
      </c>
      <c r="B30" s="638" t="s">
        <v>361</v>
      </c>
      <c r="C30" s="634"/>
      <c r="D30" s="638" t="s">
        <v>839</v>
      </c>
      <c r="E30" s="635"/>
      <c r="F30" s="635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636"/>
      <c r="S30" s="636"/>
    </row>
    <row r="31" spans="1:21" s="287" customFormat="1" ht="20.25" customHeight="1">
      <c r="A31" s="637" t="s">
        <v>843</v>
      </c>
      <c r="B31" s="640" t="s">
        <v>841</v>
      </c>
      <c r="C31" s="634"/>
      <c r="D31" s="638" t="s">
        <v>842</v>
      </c>
      <c r="E31" s="635"/>
      <c r="F31" s="635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636"/>
      <c r="S31" s="636"/>
    </row>
    <row r="32" spans="1:21" s="287" customFormat="1" ht="20.25" customHeight="1">
      <c r="A32" s="637" t="s">
        <v>846</v>
      </c>
      <c r="B32" s="638" t="s">
        <v>844</v>
      </c>
      <c r="C32" s="634"/>
      <c r="D32" s="638" t="s">
        <v>845</v>
      </c>
      <c r="E32" s="635"/>
      <c r="F32" s="635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636"/>
      <c r="S32" s="636"/>
    </row>
    <row r="33" spans="1:19" s="287" customFormat="1" ht="20.25" customHeight="1">
      <c r="A33" s="637" t="s">
        <v>849</v>
      </c>
      <c r="B33" s="641" t="s">
        <v>847</v>
      </c>
      <c r="C33" s="634"/>
      <c r="D33" s="640" t="s">
        <v>848</v>
      </c>
      <c r="E33" s="642"/>
      <c r="F33" s="635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636"/>
      <c r="S33" s="636"/>
    </row>
    <row r="34" spans="1:19" s="287" customFormat="1" ht="20.25" customHeight="1">
      <c r="A34" s="637" t="s">
        <v>852</v>
      </c>
      <c r="B34" s="640" t="s">
        <v>850</v>
      </c>
      <c r="C34" s="634"/>
      <c r="D34" s="638" t="s">
        <v>851</v>
      </c>
      <c r="E34" s="642"/>
      <c r="F34" s="635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636"/>
      <c r="S34" s="636"/>
    </row>
    <row r="35" spans="1:19" s="287" customFormat="1" ht="20.25" customHeight="1">
      <c r="A35" s="637" t="s">
        <v>855</v>
      </c>
      <c r="B35" s="640" t="s">
        <v>853</v>
      </c>
      <c r="C35" s="634"/>
      <c r="D35" s="643" t="s">
        <v>854</v>
      </c>
      <c r="E35" s="642"/>
      <c r="F35" s="635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636"/>
      <c r="S35" s="636"/>
    </row>
    <row r="36" spans="1:19" s="287" customFormat="1" ht="20.25" customHeight="1">
      <c r="A36" s="637" t="s">
        <v>858</v>
      </c>
      <c r="B36" s="640" t="s">
        <v>856</v>
      </c>
      <c r="C36" s="634"/>
      <c r="D36" s="643" t="s">
        <v>857</v>
      </c>
      <c r="E36" s="642"/>
      <c r="F36" s="635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636"/>
      <c r="S36" s="636"/>
    </row>
    <row r="37" spans="1:19" s="287" customFormat="1" ht="20.25" customHeight="1">
      <c r="A37" s="637" t="s">
        <v>861</v>
      </c>
      <c r="B37" s="640" t="s">
        <v>859</v>
      </c>
      <c r="C37" s="634"/>
      <c r="D37" s="640" t="s">
        <v>860</v>
      </c>
      <c r="E37" s="642"/>
      <c r="F37" s="635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636"/>
      <c r="S37" s="636"/>
    </row>
    <row r="38" spans="1:19" s="287" customFormat="1" ht="20.25" customHeight="1">
      <c r="A38" s="637" t="s">
        <v>864</v>
      </c>
      <c r="B38" s="640" t="s">
        <v>862</v>
      </c>
      <c r="C38" s="634"/>
      <c r="D38" s="640" t="s">
        <v>863</v>
      </c>
      <c r="E38" s="642"/>
      <c r="F38" s="635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636"/>
      <c r="S38" s="636"/>
    </row>
    <row r="39" spans="1:19" s="287" customFormat="1" ht="20.25" customHeight="1">
      <c r="A39" s="637" t="s">
        <v>867</v>
      </c>
      <c r="B39" s="638" t="s">
        <v>865</v>
      </c>
      <c r="C39" s="634"/>
      <c r="D39" s="640" t="s">
        <v>866</v>
      </c>
      <c r="E39" s="642"/>
      <c r="F39" s="635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636"/>
      <c r="S39" s="636"/>
    </row>
    <row r="40" spans="1:19" s="287" customFormat="1" ht="20.25" customHeight="1">
      <c r="A40" s="637" t="s">
        <v>870</v>
      </c>
      <c r="B40" s="638" t="s">
        <v>868</v>
      </c>
      <c r="C40" s="634"/>
      <c r="D40" s="640" t="s">
        <v>869</v>
      </c>
      <c r="E40" s="642"/>
      <c r="F40" s="635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636"/>
      <c r="S40" s="636"/>
    </row>
    <row r="41" spans="1:19" s="287" customFormat="1" ht="20.25" customHeight="1">
      <c r="A41" s="637" t="s">
        <v>873</v>
      </c>
      <c r="B41" s="638" t="s">
        <v>871</v>
      </c>
      <c r="C41" s="634"/>
      <c r="D41" s="640" t="s">
        <v>872</v>
      </c>
      <c r="E41" s="642"/>
      <c r="F41" s="635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636"/>
      <c r="S41" s="636"/>
    </row>
    <row r="42" spans="1:19" s="287" customFormat="1" ht="20.25" customHeight="1">
      <c r="A42" s="637" t="s">
        <v>876</v>
      </c>
      <c r="B42" s="640" t="s">
        <v>874</v>
      </c>
      <c r="C42" s="634"/>
      <c r="D42" s="640" t="s">
        <v>875</v>
      </c>
      <c r="E42" s="642"/>
      <c r="F42" s="635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636"/>
      <c r="S42" s="636"/>
    </row>
    <row r="43" spans="1:19" s="287" customFormat="1" ht="20.25" customHeight="1">
      <c r="A43" s="637" t="s">
        <v>879</v>
      </c>
      <c r="B43" s="640" t="s">
        <v>877</v>
      </c>
      <c r="C43" s="634"/>
      <c r="D43" s="640" t="s">
        <v>878</v>
      </c>
      <c r="E43" s="642"/>
      <c r="F43" s="635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636"/>
      <c r="S43" s="636"/>
    </row>
    <row r="44" spans="1:19" s="287" customFormat="1" ht="20.25" customHeight="1">
      <c r="A44" s="637" t="s">
        <v>882</v>
      </c>
      <c r="B44" s="640" t="s">
        <v>880</v>
      </c>
      <c r="C44" s="634"/>
      <c r="D44" s="640" t="s">
        <v>881</v>
      </c>
      <c r="E44" s="642"/>
      <c r="F44" s="635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636"/>
      <c r="S44" s="636"/>
    </row>
    <row r="45" spans="1:19" s="287" customFormat="1" ht="20.25" customHeight="1">
      <c r="A45" s="637" t="s">
        <v>885</v>
      </c>
      <c r="B45" s="638" t="s">
        <v>883</v>
      </c>
      <c r="C45" s="634"/>
      <c r="D45" s="644" t="s">
        <v>884</v>
      </c>
      <c r="E45" s="635"/>
      <c r="F45" s="635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636"/>
      <c r="S45" s="636"/>
    </row>
    <row r="46" spans="1:19" s="287" customFormat="1" ht="20.25" customHeight="1">
      <c r="A46" s="637" t="s">
        <v>888</v>
      </c>
      <c r="B46" s="638" t="s">
        <v>886</v>
      </c>
      <c r="C46" s="634"/>
      <c r="D46" s="638" t="s">
        <v>887</v>
      </c>
      <c r="E46" s="635"/>
      <c r="F46" s="635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636"/>
      <c r="S46" s="636"/>
    </row>
    <row r="47" spans="1:19" s="287" customFormat="1" ht="20.25" customHeight="1">
      <c r="A47" s="637" t="s">
        <v>891</v>
      </c>
      <c r="B47" s="638" t="s">
        <v>889</v>
      </c>
      <c r="C47" s="634"/>
      <c r="D47" s="638" t="s">
        <v>890</v>
      </c>
      <c r="E47" s="635"/>
      <c r="F47" s="635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636"/>
      <c r="S47" s="636"/>
    </row>
    <row r="48" spans="1:19" s="287" customFormat="1" ht="20.25" customHeight="1">
      <c r="A48" s="637" t="s">
        <v>894</v>
      </c>
      <c r="B48" s="640" t="s">
        <v>892</v>
      </c>
      <c r="C48" s="634"/>
      <c r="D48" s="644" t="s">
        <v>893</v>
      </c>
      <c r="E48" s="635"/>
      <c r="F48" s="635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636"/>
      <c r="S48" s="636"/>
    </row>
    <row r="49" spans="1:19" s="287" customFormat="1" ht="20.25" customHeight="1">
      <c r="A49" s="637" t="s">
        <v>1052</v>
      </c>
      <c r="B49" s="638" t="s">
        <v>895</v>
      </c>
      <c r="C49" s="634"/>
      <c r="D49" s="638" t="s">
        <v>896</v>
      </c>
      <c r="E49" s="635"/>
      <c r="F49" s="635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636"/>
      <c r="S49" s="636"/>
    </row>
    <row r="50" spans="1:19">
      <c r="A50" s="645" t="s">
        <v>375</v>
      </c>
      <c r="B50" s="1699" t="s">
        <v>897</v>
      </c>
      <c r="C50" s="1699"/>
      <c r="D50" s="1699"/>
      <c r="E50" s="1699"/>
      <c r="F50" s="1699"/>
      <c r="G50" s="1699"/>
      <c r="H50" s="1699"/>
      <c r="I50" s="1699"/>
      <c r="J50" s="1699"/>
      <c r="K50" s="1699"/>
      <c r="L50" s="1699"/>
      <c r="M50" s="1699"/>
      <c r="N50" s="1699"/>
      <c r="O50" s="1699"/>
      <c r="P50" s="1699"/>
      <c r="Q50" s="1699"/>
    </row>
  </sheetData>
  <mergeCells count="12">
    <mergeCell ref="B50:Q50"/>
    <mergeCell ref="A2:Q2"/>
    <mergeCell ref="C3:O3"/>
    <mergeCell ref="V3:AH3"/>
    <mergeCell ref="A7:A8"/>
    <mergeCell ref="A9:A10"/>
    <mergeCell ref="A11:A12"/>
    <mergeCell ref="A17:A18"/>
    <mergeCell ref="A19:P19"/>
    <mergeCell ref="A20:A21"/>
    <mergeCell ref="A22:P22"/>
    <mergeCell ref="A23:P23"/>
  </mergeCells>
  <pageMargins left="0.39370078740157483" right="0.19685039370078741" top="0.78740157480314965" bottom="0.19685039370078741" header="0.31496062992125984" footer="0.31496062992125984"/>
  <pageSetup paperSize="9" scale="94" firstPageNumber="89" orientation="landscape" useFirstPageNumber="1" r:id="rId1"/>
  <headerFooter>
    <oddFooter>หน้าที่ &amp;P</oddFooter>
  </headerFooter>
  <rowBreaks count="1" manualBreakCount="1">
    <brk id="24" max="16383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M32"/>
  <sheetViews>
    <sheetView showGridLines="0" view="pageBreakPreview" topLeftCell="A16" zoomScaleNormal="100" zoomScaleSheetLayoutView="100" workbookViewId="0">
      <selection activeCell="M12" sqref="M12"/>
    </sheetView>
  </sheetViews>
  <sheetFormatPr defaultColWidth="9" defaultRowHeight="23.4"/>
  <cols>
    <col min="1" max="1" width="6.3984375" style="235" customWidth="1"/>
    <col min="2" max="2" width="10.59765625" style="235" customWidth="1"/>
    <col min="3" max="3" width="11.19921875" style="235" customWidth="1"/>
    <col min="4" max="4" width="9" style="235"/>
    <col min="5" max="5" width="11" style="235" customWidth="1"/>
    <col min="6" max="6" width="5.3984375" style="235" customWidth="1"/>
    <col min="7" max="7" width="6.3984375" style="235" customWidth="1"/>
    <col min="8" max="8" width="4.69921875" style="235" customWidth="1"/>
    <col min="9" max="9" width="5.69921875" style="235" customWidth="1"/>
    <col min="10" max="10" width="5.3984375" style="235" customWidth="1"/>
    <col min="11" max="11" width="4.3984375" style="235" customWidth="1"/>
    <col min="12" max="12" width="10.8984375" style="235" customWidth="1"/>
    <col min="13" max="16384" width="9" style="235"/>
  </cols>
  <sheetData>
    <row r="1" spans="1:13" s="184" customFormat="1">
      <c r="B1" s="1170" t="s">
        <v>1085</v>
      </c>
      <c r="C1" s="348"/>
      <c r="D1" s="348"/>
      <c r="E1" s="348"/>
      <c r="F1" s="1170"/>
      <c r="G1" s="1170"/>
      <c r="H1" s="1170"/>
      <c r="I1" s="1170"/>
      <c r="J1" s="1170"/>
      <c r="K1" s="1170"/>
      <c r="L1" s="1170"/>
      <c r="M1" s="1170"/>
    </row>
    <row r="2" spans="1:13" s="184" customFormat="1" ht="24" thickBot="1">
      <c r="B2" s="1170"/>
      <c r="C2" s="348"/>
      <c r="D2" s="348"/>
      <c r="E2" s="348"/>
      <c r="F2" s="1170"/>
      <c r="G2" s="1170"/>
      <c r="H2" s="1170"/>
      <c r="I2" s="1170"/>
      <c r="J2" s="1170"/>
      <c r="K2" s="1170"/>
      <c r="L2" s="1170"/>
      <c r="M2" s="1170"/>
    </row>
    <row r="3" spans="1:13">
      <c r="A3" s="171"/>
      <c r="B3" s="1171"/>
      <c r="C3" s="1172"/>
      <c r="D3" s="1172"/>
      <c r="E3" s="1172"/>
      <c r="F3" s="1172"/>
      <c r="G3" s="1172"/>
      <c r="H3" s="1172"/>
      <c r="I3" s="1172"/>
      <c r="J3" s="1172"/>
      <c r="K3" s="1172"/>
      <c r="L3" s="1172"/>
      <c r="M3" s="1173"/>
    </row>
    <row r="4" spans="1:13">
      <c r="A4" s="171"/>
      <c r="B4" s="1174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94"/>
    </row>
    <row r="5" spans="1:13">
      <c r="A5" s="171"/>
      <c r="B5" s="1174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94"/>
    </row>
    <row r="6" spans="1:13">
      <c r="A6" s="171"/>
      <c r="B6" s="1174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4"/>
    </row>
    <row r="7" spans="1:13">
      <c r="A7" s="171"/>
      <c r="B7" s="1174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94"/>
    </row>
    <row r="8" spans="1:13" ht="32.4">
      <c r="A8" s="1175"/>
      <c r="B8" s="1176"/>
      <c r="C8" s="1175"/>
      <c r="D8" s="1175"/>
      <c r="E8" s="1175"/>
      <c r="F8" s="1175"/>
      <c r="G8" s="1175"/>
      <c r="H8" s="1175"/>
      <c r="I8" s="1175"/>
      <c r="J8" s="1175"/>
      <c r="K8" s="1175"/>
      <c r="L8" s="1175"/>
      <c r="M8" s="194"/>
    </row>
    <row r="9" spans="1:13">
      <c r="A9" s="171"/>
      <c r="B9" s="1174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94"/>
    </row>
    <row r="10" spans="1:13">
      <c r="A10" s="171"/>
      <c r="B10" s="1174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94"/>
    </row>
    <row r="11" spans="1:13">
      <c r="A11" s="171"/>
      <c r="B11" s="1174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94"/>
    </row>
    <row r="12" spans="1:13">
      <c r="A12" s="171"/>
      <c r="B12" s="1174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94"/>
    </row>
    <row r="13" spans="1:13">
      <c r="A13" s="171"/>
      <c r="B13" s="1174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94"/>
    </row>
    <row r="14" spans="1:13" ht="24" thickBot="1">
      <c r="A14" s="171"/>
      <c r="B14" s="1177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7"/>
    </row>
    <row r="15" spans="1:13" ht="12" customHeight="1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>
      <c r="A16" s="1170"/>
      <c r="B16" s="1953" t="s">
        <v>1293</v>
      </c>
      <c r="C16" s="1953"/>
      <c r="D16" s="1953"/>
      <c r="E16" s="1953"/>
      <c r="F16" s="1953"/>
      <c r="G16" s="1953"/>
      <c r="H16" s="1953"/>
      <c r="I16" s="1953"/>
      <c r="J16" s="1953"/>
      <c r="K16" s="1953"/>
      <c r="L16" s="1953"/>
      <c r="M16" s="1953"/>
    </row>
    <row r="17" spans="1:13">
      <c r="A17" s="1178"/>
      <c r="B17" s="348"/>
      <c r="C17" s="1179"/>
      <c r="D17" s="1179"/>
      <c r="E17" s="1179"/>
      <c r="F17" s="1179"/>
      <c r="G17" s="1179"/>
      <c r="H17" s="1179"/>
      <c r="I17" s="1179"/>
      <c r="J17" s="1179"/>
      <c r="K17" s="1179"/>
      <c r="L17" s="1179"/>
      <c r="M17" s="1179"/>
    </row>
    <row r="18" spans="1:13" ht="24" thickBot="1">
      <c r="A18" s="1178"/>
      <c r="B18" s="1179"/>
      <c r="C18" s="1179"/>
      <c r="D18" s="1179"/>
      <c r="E18" s="1179"/>
      <c r="F18" s="1179"/>
      <c r="G18" s="1179"/>
      <c r="H18" s="1179"/>
      <c r="I18" s="1179"/>
      <c r="J18" s="1179"/>
      <c r="K18" s="1179"/>
      <c r="L18" s="1179"/>
      <c r="M18" s="1179"/>
    </row>
    <row r="19" spans="1:13" s="1184" customFormat="1">
      <c r="A19" s="1180"/>
      <c r="B19" s="1181"/>
      <c r="C19" s="1182"/>
      <c r="D19" s="1182"/>
      <c r="E19" s="1182"/>
      <c r="F19" s="1182"/>
      <c r="G19" s="1182"/>
      <c r="H19" s="1182"/>
      <c r="I19" s="1182"/>
      <c r="J19" s="1182"/>
      <c r="K19" s="1182"/>
      <c r="L19" s="1182"/>
      <c r="M19" s="1183"/>
    </row>
    <row r="20" spans="1:13" s="1184" customFormat="1">
      <c r="A20" s="1180"/>
      <c r="B20" s="1185"/>
      <c r="C20" s="1180"/>
      <c r="D20" s="1180"/>
      <c r="E20" s="1180"/>
      <c r="F20" s="1180"/>
      <c r="G20" s="1180"/>
      <c r="H20" s="1180"/>
      <c r="I20" s="1180"/>
      <c r="J20" s="1180"/>
      <c r="K20" s="1180"/>
      <c r="L20" s="1180"/>
      <c r="M20" s="1186"/>
    </row>
    <row r="21" spans="1:13" s="1184" customFormat="1">
      <c r="A21" s="1180"/>
      <c r="B21" s="1185"/>
      <c r="C21" s="1180"/>
      <c r="D21" s="1180"/>
      <c r="E21" s="1180"/>
      <c r="F21" s="1180"/>
      <c r="G21" s="1180"/>
      <c r="H21" s="1180"/>
      <c r="I21" s="1180"/>
      <c r="J21" s="1180"/>
      <c r="K21" s="1180"/>
      <c r="L21" s="1180"/>
      <c r="M21" s="1186"/>
    </row>
    <row r="22" spans="1:13" s="1184" customFormat="1">
      <c r="A22" s="1180"/>
      <c r="B22" s="1185"/>
      <c r="C22" s="1180"/>
      <c r="D22" s="1180"/>
      <c r="E22" s="1180"/>
      <c r="F22" s="1180"/>
      <c r="G22" s="1180"/>
      <c r="H22" s="1180"/>
      <c r="I22" s="1180"/>
      <c r="J22" s="1180"/>
      <c r="K22" s="1180"/>
      <c r="L22" s="1180"/>
      <c r="M22" s="1186"/>
    </row>
    <row r="23" spans="1:13" s="1184" customFormat="1">
      <c r="A23" s="1180"/>
      <c r="B23" s="1185"/>
      <c r="C23" s="1180"/>
      <c r="D23" s="1180"/>
      <c r="E23" s="1180"/>
      <c r="F23" s="1180"/>
      <c r="G23" s="1180"/>
      <c r="H23" s="1180"/>
      <c r="I23" s="1180"/>
      <c r="J23" s="1180"/>
      <c r="K23" s="1180"/>
      <c r="L23" s="1180"/>
      <c r="M23" s="1186"/>
    </row>
    <row r="24" spans="1:13" s="1184" customFormat="1">
      <c r="A24" s="1187"/>
      <c r="B24" s="1188"/>
      <c r="C24" s="1187"/>
      <c r="D24" s="1187"/>
      <c r="E24" s="1187"/>
      <c r="F24" s="1187"/>
      <c r="G24" s="1187"/>
      <c r="H24" s="1187"/>
      <c r="I24" s="1187"/>
      <c r="J24" s="1187"/>
      <c r="K24" s="1187"/>
      <c r="L24" s="1187"/>
      <c r="M24" s="1186"/>
    </row>
    <row r="25" spans="1:13" s="1184" customFormat="1">
      <c r="A25" s="1180"/>
      <c r="B25" s="1185"/>
      <c r="C25" s="1180"/>
      <c r="D25" s="1180"/>
      <c r="E25" s="1180"/>
      <c r="F25" s="1180"/>
      <c r="G25" s="1180"/>
      <c r="H25" s="1180"/>
      <c r="I25" s="1180"/>
      <c r="J25" s="1180"/>
      <c r="K25" s="1180"/>
      <c r="L25" s="1180"/>
      <c r="M25" s="1186"/>
    </row>
    <row r="26" spans="1:13" s="1184" customFormat="1">
      <c r="A26" s="1180"/>
      <c r="B26" s="1185"/>
      <c r="C26" s="1180"/>
      <c r="D26" s="1180"/>
      <c r="E26" s="1180"/>
      <c r="F26" s="1180"/>
      <c r="G26" s="1180"/>
      <c r="H26" s="1180"/>
      <c r="I26" s="1180"/>
      <c r="J26" s="1180"/>
      <c r="K26" s="1180"/>
      <c r="L26" s="1180"/>
      <c r="M26" s="1186"/>
    </row>
    <row r="27" spans="1:13" s="1184" customFormat="1">
      <c r="A27" s="1180"/>
      <c r="B27" s="1185"/>
      <c r="C27" s="1180"/>
      <c r="D27" s="1180"/>
      <c r="E27" s="1180"/>
      <c r="F27" s="1180"/>
      <c r="G27" s="1180"/>
      <c r="H27" s="1180"/>
      <c r="I27" s="1180"/>
      <c r="J27" s="1180"/>
      <c r="K27" s="1180"/>
      <c r="L27" s="1180"/>
      <c r="M27" s="1186"/>
    </row>
    <row r="28" spans="1:13" s="1184" customFormat="1">
      <c r="A28" s="1180"/>
      <c r="B28" s="1185"/>
      <c r="C28" s="1180"/>
      <c r="D28" s="1180"/>
      <c r="E28" s="1180"/>
      <c r="F28" s="1180"/>
      <c r="G28" s="1180"/>
      <c r="H28" s="1180"/>
      <c r="I28" s="1180"/>
      <c r="J28" s="1180"/>
      <c r="K28" s="1180"/>
      <c r="L28" s="1180"/>
      <c r="M28" s="1186"/>
    </row>
    <row r="29" spans="1:13" s="1184" customFormat="1" ht="26.25" customHeight="1">
      <c r="A29" s="1180"/>
      <c r="B29" s="1185"/>
      <c r="C29" s="1180"/>
      <c r="D29" s="1180"/>
      <c r="E29" s="1180"/>
      <c r="F29" s="1180"/>
      <c r="G29" s="1180"/>
      <c r="H29" s="1180"/>
      <c r="I29" s="1180"/>
      <c r="J29" s="1180"/>
      <c r="K29" s="1180"/>
      <c r="L29" s="1180"/>
      <c r="M29" s="1186"/>
    </row>
    <row r="30" spans="1:13" s="1184" customFormat="1" ht="26.25" customHeight="1" thickBot="1">
      <c r="A30" s="1180"/>
      <c r="B30" s="1189"/>
      <c r="C30" s="1190"/>
      <c r="D30" s="1190"/>
      <c r="E30" s="1190"/>
      <c r="F30" s="1190"/>
      <c r="G30" s="1190"/>
      <c r="H30" s="1190"/>
      <c r="I30" s="1190"/>
      <c r="J30" s="1190"/>
      <c r="K30" s="1190"/>
      <c r="L30" s="1190"/>
      <c r="M30" s="1191"/>
    </row>
    <row r="31" spans="1:13" s="1184" customFormat="1" ht="15.6" customHeight="1">
      <c r="A31" s="1180"/>
      <c r="B31" s="1180"/>
      <c r="C31" s="1180"/>
      <c r="D31" s="1180"/>
      <c r="E31" s="1180"/>
      <c r="F31" s="1180"/>
      <c r="G31" s="1180"/>
      <c r="H31" s="1180"/>
      <c r="I31" s="1180"/>
      <c r="J31" s="1180"/>
      <c r="K31" s="1180"/>
      <c r="L31" s="1180"/>
      <c r="M31" s="1180"/>
    </row>
    <row r="32" spans="1:13" s="1184" customFormat="1">
      <c r="A32" s="1192"/>
      <c r="B32" s="1954" t="s">
        <v>1294</v>
      </c>
      <c r="C32" s="1954"/>
      <c r="D32" s="1954"/>
      <c r="E32" s="1954"/>
      <c r="F32" s="1954"/>
      <c r="G32" s="1954"/>
      <c r="H32" s="1954"/>
      <c r="I32" s="1954"/>
      <c r="J32" s="1954"/>
      <c r="K32" s="1954"/>
      <c r="L32" s="1954"/>
      <c r="M32" s="1954"/>
    </row>
  </sheetData>
  <mergeCells count="2">
    <mergeCell ref="B16:M16"/>
    <mergeCell ref="B32:M32"/>
  </mergeCells>
  <phoneticPr fontId="5" type="noConversion"/>
  <pageMargins left="0.59055118110236227" right="0.39370078740157483" top="0.78740157480314965" bottom="0.59055118110236227" header="0.31496062992125984" footer="0.31496062992125984"/>
  <pageSetup paperSize="9" scale="86" firstPageNumber="90" orientation="portrait" useFirstPageNumber="1" r:id="rId1"/>
  <headerFooter>
    <oddFooter>หน้าที่ &amp;P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27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6" width="11.59765625" style="289" customWidth="1"/>
    <col min="7" max="7" width="12.19921875" style="289" customWidth="1"/>
    <col min="8" max="8" width="10.5" style="289" customWidth="1"/>
    <col min="9" max="10" width="11.59765625" style="289" customWidth="1"/>
    <col min="11" max="16384" width="9" style="289"/>
  </cols>
  <sheetData>
    <row r="1" spans="1:10" s="209" customFormat="1" ht="23.4">
      <c r="A1" s="353" t="s">
        <v>1391</v>
      </c>
    </row>
    <row r="2" spans="1:10" s="209" customFormat="1" ht="23.4">
      <c r="C2" s="209" t="s">
        <v>376</v>
      </c>
      <c r="G2" s="209" t="s">
        <v>752</v>
      </c>
    </row>
    <row r="3" spans="1:10" ht="12" customHeight="1"/>
    <row r="4" spans="1:10" ht="23.4">
      <c r="A4" s="1671" t="s">
        <v>1392</v>
      </c>
      <c r="B4" s="1671"/>
      <c r="C4" s="1671"/>
      <c r="D4" s="1671"/>
      <c r="E4" s="1671"/>
      <c r="F4" s="1671"/>
      <c r="G4" s="1671"/>
      <c r="H4" s="1671"/>
      <c r="I4" s="1671"/>
      <c r="J4" s="1671"/>
    </row>
    <row r="5" spans="1:10" ht="13.5" customHeight="1"/>
    <row r="6" spans="1:10" ht="21" customHeight="1">
      <c r="A6" s="1711" t="s">
        <v>287</v>
      </c>
      <c r="B6" s="1711" t="s">
        <v>379</v>
      </c>
      <c r="C6" s="1711" t="s">
        <v>377</v>
      </c>
      <c r="D6" s="1711"/>
      <c r="E6" s="1711"/>
      <c r="F6" s="1711" t="s">
        <v>753</v>
      </c>
      <c r="G6" s="1718" t="s">
        <v>754</v>
      </c>
      <c r="H6" s="1719"/>
      <c r="I6" s="1712" t="s">
        <v>375</v>
      </c>
      <c r="J6" s="1713"/>
    </row>
    <row r="7" spans="1:10">
      <c r="A7" s="1711"/>
      <c r="B7" s="1711"/>
      <c r="C7" s="1711"/>
      <c r="D7" s="1711"/>
      <c r="E7" s="1711"/>
      <c r="F7" s="1711"/>
      <c r="G7" s="1720"/>
      <c r="H7" s="1721"/>
      <c r="I7" s="1714"/>
      <c r="J7" s="1715"/>
    </row>
    <row r="8" spans="1:10">
      <c r="A8" s="1711"/>
      <c r="B8" s="1711"/>
      <c r="C8" s="1711"/>
      <c r="D8" s="1711"/>
      <c r="E8" s="1711"/>
      <c r="F8" s="1711"/>
      <c r="G8" s="1720"/>
      <c r="H8" s="1721"/>
      <c r="I8" s="1714"/>
      <c r="J8" s="1715"/>
    </row>
    <row r="9" spans="1:10">
      <c r="A9" s="1711"/>
      <c r="B9" s="1711"/>
      <c r="C9" s="646" t="s">
        <v>349</v>
      </c>
      <c r="D9" s="646" t="s">
        <v>342</v>
      </c>
      <c r="E9" s="646" t="s">
        <v>378</v>
      </c>
      <c r="F9" s="1711"/>
      <c r="G9" s="1722"/>
      <c r="H9" s="1723"/>
      <c r="I9" s="1716"/>
      <c r="J9" s="1717"/>
    </row>
    <row r="10" spans="1:10">
      <c r="A10" s="824" t="s">
        <v>294</v>
      </c>
      <c r="B10" s="648"/>
      <c r="C10" s="649"/>
      <c r="D10" s="650"/>
      <c r="E10" s="649"/>
      <c r="F10" s="651"/>
      <c r="G10" s="1705"/>
      <c r="H10" s="1706"/>
      <c r="I10" s="1709"/>
      <c r="J10" s="1710"/>
    </row>
    <row r="11" spans="1:10">
      <c r="A11" s="824" t="s">
        <v>295</v>
      </c>
      <c r="B11" s="648"/>
      <c r="C11" s="649"/>
      <c r="D11" s="650"/>
      <c r="E11" s="649"/>
      <c r="F11" s="651"/>
      <c r="G11" s="1705"/>
      <c r="H11" s="1706"/>
      <c r="I11" s="1709"/>
      <c r="J11" s="1710"/>
    </row>
    <row r="12" spans="1:10">
      <c r="A12" s="824" t="s">
        <v>296</v>
      </c>
      <c r="B12" s="648"/>
      <c r="C12" s="649"/>
      <c r="D12" s="650"/>
      <c r="E12" s="649"/>
      <c r="F12" s="651"/>
      <c r="G12" s="1705"/>
      <c r="H12" s="1706"/>
      <c r="I12" s="1709"/>
      <c r="J12" s="1710"/>
    </row>
    <row r="13" spans="1:10">
      <c r="A13" s="824" t="s">
        <v>297</v>
      </c>
      <c r="B13" s="648"/>
      <c r="C13" s="649"/>
      <c r="D13" s="650"/>
      <c r="E13" s="649"/>
      <c r="F13" s="651"/>
      <c r="G13" s="1705"/>
      <c r="H13" s="1706"/>
      <c r="I13" s="1709"/>
      <c r="J13" s="1710"/>
    </row>
    <row r="14" spans="1:10">
      <c r="A14" s="824" t="s">
        <v>298</v>
      </c>
      <c r="B14" s="648"/>
      <c r="C14" s="649"/>
      <c r="D14" s="650"/>
      <c r="E14" s="649"/>
      <c r="F14" s="651"/>
      <c r="G14" s="1705"/>
      <c r="H14" s="1706"/>
      <c r="I14" s="1709"/>
      <c r="J14" s="1710"/>
    </row>
    <row r="15" spans="1:10">
      <c r="A15" s="824" t="s">
        <v>299</v>
      </c>
      <c r="B15" s="648"/>
      <c r="D15" s="650"/>
      <c r="E15" s="649"/>
      <c r="F15" s="651"/>
      <c r="G15" s="1705"/>
      <c r="H15" s="1706"/>
      <c r="I15" s="1709"/>
      <c r="J15" s="1710"/>
    </row>
    <row r="16" spans="1:10">
      <c r="A16" s="824" t="s">
        <v>300</v>
      </c>
      <c r="B16" s="648"/>
      <c r="C16" s="649"/>
      <c r="D16" s="650"/>
      <c r="E16" s="649"/>
      <c r="F16" s="651"/>
      <c r="G16" s="1705"/>
      <c r="H16" s="1706"/>
      <c r="I16" s="1709"/>
      <c r="J16" s="1710"/>
    </row>
    <row r="17" spans="1:10">
      <c r="A17" s="824" t="s">
        <v>301</v>
      </c>
      <c r="B17" s="648"/>
      <c r="C17" s="649"/>
      <c r="D17" s="650"/>
      <c r="E17" s="649"/>
      <c r="F17" s="651"/>
      <c r="G17" s="1705"/>
      <c r="H17" s="1706"/>
      <c r="I17" s="1709"/>
      <c r="J17" s="1710"/>
    </row>
    <row r="18" spans="1:10">
      <c r="A18" s="824" t="s">
        <v>302</v>
      </c>
      <c r="B18" s="648"/>
      <c r="C18" s="649"/>
      <c r="D18" s="650"/>
      <c r="E18" s="649"/>
      <c r="F18" s="651"/>
      <c r="G18" s="1705"/>
      <c r="H18" s="1706"/>
      <c r="I18" s="1709"/>
      <c r="J18" s="1710"/>
    </row>
    <row r="19" spans="1:10">
      <c r="A19" s="824" t="s">
        <v>303</v>
      </c>
      <c r="B19" s="648"/>
      <c r="C19" s="649"/>
      <c r="D19" s="650"/>
      <c r="E19" s="649"/>
      <c r="F19" s="651"/>
      <c r="G19" s="1705"/>
      <c r="H19" s="1706"/>
      <c r="I19" s="1709"/>
      <c r="J19" s="1710"/>
    </row>
    <row r="20" spans="1:10">
      <c r="A20" s="824" t="s">
        <v>304</v>
      </c>
      <c r="B20" s="648"/>
      <c r="C20" s="649"/>
      <c r="D20" s="650"/>
      <c r="E20" s="649"/>
      <c r="F20" s="651"/>
      <c r="G20" s="1705"/>
      <c r="H20" s="1706"/>
      <c r="I20" s="1709"/>
      <c r="J20" s="1710"/>
    </row>
    <row r="21" spans="1:10">
      <c r="A21" s="824" t="s">
        <v>305</v>
      </c>
      <c r="B21" s="648"/>
      <c r="C21" s="649"/>
      <c r="D21" s="650"/>
      <c r="E21" s="649"/>
      <c r="F21" s="651"/>
      <c r="G21" s="1705"/>
      <c r="H21" s="1706"/>
      <c r="I21" s="1709"/>
      <c r="J21" s="1710"/>
    </row>
    <row r="22" spans="1:10">
      <c r="A22" s="1703" t="s">
        <v>333</v>
      </c>
      <c r="B22" s="1703"/>
      <c r="C22" s="1703"/>
      <c r="D22" s="652"/>
      <c r="E22" s="649"/>
      <c r="F22" s="651"/>
      <c r="G22" s="1705"/>
      <c r="H22" s="1706"/>
      <c r="I22" s="1707"/>
      <c r="J22" s="1708"/>
    </row>
    <row r="23" spans="1:10">
      <c r="A23" s="453"/>
      <c r="B23" s="653"/>
      <c r="C23" s="653"/>
      <c r="D23" s="653"/>
      <c r="E23" s="653"/>
      <c r="F23" s="653"/>
      <c r="G23" s="653"/>
      <c r="H23" s="653"/>
      <c r="I23" s="653"/>
      <c r="J23" s="453"/>
    </row>
    <row r="27" spans="1:10">
      <c r="C27" s="452"/>
    </row>
  </sheetData>
  <mergeCells count="34">
    <mergeCell ref="A4:J4"/>
    <mergeCell ref="A6:A9"/>
    <mergeCell ref="B6:B9"/>
    <mergeCell ref="C6:E8"/>
    <mergeCell ref="F6:F9"/>
    <mergeCell ref="G6:H9"/>
    <mergeCell ref="I6:J9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G17:H17"/>
    <mergeCell ref="I17:J17"/>
    <mergeCell ref="G18:H18"/>
    <mergeCell ref="I18:J18"/>
    <mergeCell ref="A22:C22"/>
    <mergeCell ref="G22:H22"/>
    <mergeCell ref="I22:J22"/>
    <mergeCell ref="G19:H19"/>
    <mergeCell ref="I19:J19"/>
    <mergeCell ref="G20:H20"/>
    <mergeCell ref="I20:J20"/>
    <mergeCell ref="G21:H21"/>
    <mergeCell ref="I21:J21"/>
  </mergeCells>
  <pageMargins left="0.59055118110236227" right="0.78740157480314965" top="0.78740157480314965" bottom="0.59055118110236227" header="0.31496062992125984" footer="0.31496062992125984"/>
  <pageSetup paperSize="9" firstPageNumber="91" orientation="landscape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79873" r:id="rId4" name="Check Box 1">
              <controlPr defaultSize="0" autoFill="0" autoLine="0" autoPict="0">
                <anchor moveWithCells="1">
                  <from>
                    <xdr:col>2</xdr:col>
                    <xdr:colOff>106680</xdr:colOff>
                    <xdr:row>1</xdr:row>
                    <xdr:rowOff>30480</xdr:rowOff>
                  </from>
                  <to>
                    <xdr:col>2</xdr:col>
                    <xdr:colOff>419100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874" r:id="rId5" name="Check Box 2">
              <controlPr defaultSize="0" autoFill="0" autoLine="0" autoPict="0">
                <anchor moveWithCells="1">
                  <from>
                    <xdr:col>6</xdr:col>
                    <xdr:colOff>83820</xdr:colOff>
                    <xdr:row>1</xdr:row>
                    <xdr:rowOff>38100</xdr:rowOff>
                  </from>
                  <to>
                    <xdr:col>6</xdr:col>
                    <xdr:colOff>388620</xdr:colOff>
                    <xdr:row>1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O19"/>
  <sheetViews>
    <sheetView view="pageBreakPreview" zoomScaleNormal="100" zoomScaleSheetLayoutView="100" workbookViewId="0">
      <selection activeCell="M12" sqref="M12"/>
    </sheetView>
  </sheetViews>
  <sheetFormatPr defaultColWidth="9" defaultRowHeight="15"/>
  <cols>
    <col min="1" max="1" width="1.19921875" style="729" customWidth="1"/>
    <col min="2" max="2" width="10.5" style="729" customWidth="1"/>
    <col min="3" max="3" width="12" style="729" customWidth="1"/>
    <col min="4" max="4" width="9" style="729" customWidth="1"/>
    <col min="5" max="5" width="10.19921875" style="729" customWidth="1"/>
    <col min="6" max="6" width="5.69921875" style="729" customWidth="1"/>
    <col min="7" max="7" width="8.09765625" style="729" customWidth="1"/>
    <col min="8" max="8" width="10" style="729" customWidth="1"/>
    <col min="9" max="9" width="4.69921875" style="729" customWidth="1"/>
    <col min="10" max="10" width="16" style="729" customWidth="1"/>
    <col min="11" max="11" width="1.59765625" style="729" customWidth="1"/>
    <col min="12" max="13" width="9" style="729"/>
    <col min="14" max="14" width="13.09765625" style="1195" customWidth="1"/>
    <col min="15" max="15" width="12.19921875" style="1195" customWidth="1"/>
    <col min="16" max="16" width="12" style="729" customWidth="1"/>
    <col min="17" max="20" width="8.19921875" style="729" customWidth="1"/>
    <col min="21" max="21" width="14.59765625" style="729" customWidth="1"/>
    <col min="22" max="25" width="8.19921875" style="729" customWidth="1"/>
    <col min="26" max="256" width="9" style="729"/>
    <col min="257" max="257" width="1.19921875" style="729" customWidth="1"/>
    <col min="258" max="258" width="10.5" style="729" customWidth="1"/>
    <col min="259" max="259" width="12" style="729" customWidth="1"/>
    <col min="260" max="260" width="9" style="729" customWidth="1"/>
    <col min="261" max="261" width="10.19921875" style="729" customWidth="1"/>
    <col min="262" max="262" width="5.69921875" style="729" customWidth="1"/>
    <col min="263" max="263" width="8.09765625" style="729" customWidth="1"/>
    <col min="264" max="264" width="10" style="729" customWidth="1"/>
    <col min="265" max="265" width="4.69921875" style="729" customWidth="1"/>
    <col min="266" max="266" width="16" style="729" customWidth="1"/>
    <col min="267" max="267" width="1.59765625" style="729" customWidth="1"/>
    <col min="268" max="269" width="9" style="729"/>
    <col min="270" max="270" width="13.09765625" style="729" customWidth="1"/>
    <col min="271" max="271" width="12.19921875" style="729" customWidth="1"/>
    <col min="272" max="272" width="12" style="729" customWidth="1"/>
    <col min="273" max="276" width="8.19921875" style="729" customWidth="1"/>
    <col min="277" max="277" width="14.59765625" style="729" customWidth="1"/>
    <col min="278" max="281" width="8.19921875" style="729" customWidth="1"/>
    <col min="282" max="512" width="9" style="729"/>
    <col min="513" max="513" width="1.19921875" style="729" customWidth="1"/>
    <col min="514" max="514" width="10.5" style="729" customWidth="1"/>
    <col min="515" max="515" width="12" style="729" customWidth="1"/>
    <col min="516" max="516" width="9" style="729" customWidth="1"/>
    <col min="517" max="517" width="10.19921875" style="729" customWidth="1"/>
    <col min="518" max="518" width="5.69921875" style="729" customWidth="1"/>
    <col min="519" max="519" width="8.09765625" style="729" customWidth="1"/>
    <col min="520" max="520" width="10" style="729" customWidth="1"/>
    <col min="521" max="521" width="4.69921875" style="729" customWidth="1"/>
    <col min="522" max="522" width="16" style="729" customWidth="1"/>
    <col min="523" max="523" width="1.59765625" style="729" customWidth="1"/>
    <col min="524" max="525" width="9" style="729"/>
    <col min="526" max="526" width="13.09765625" style="729" customWidth="1"/>
    <col min="527" max="527" width="12.19921875" style="729" customWidth="1"/>
    <col min="528" max="528" width="12" style="729" customWidth="1"/>
    <col min="529" max="532" width="8.19921875" style="729" customWidth="1"/>
    <col min="533" max="533" width="14.59765625" style="729" customWidth="1"/>
    <col min="534" max="537" width="8.19921875" style="729" customWidth="1"/>
    <col min="538" max="768" width="9" style="729"/>
    <col min="769" max="769" width="1.19921875" style="729" customWidth="1"/>
    <col min="770" max="770" width="10.5" style="729" customWidth="1"/>
    <col min="771" max="771" width="12" style="729" customWidth="1"/>
    <col min="772" max="772" width="9" style="729" customWidth="1"/>
    <col min="773" max="773" width="10.19921875" style="729" customWidth="1"/>
    <col min="774" max="774" width="5.69921875" style="729" customWidth="1"/>
    <col min="775" max="775" width="8.09765625" style="729" customWidth="1"/>
    <col min="776" max="776" width="10" style="729" customWidth="1"/>
    <col min="777" max="777" width="4.69921875" style="729" customWidth="1"/>
    <col min="778" max="778" width="16" style="729" customWidth="1"/>
    <col min="779" max="779" width="1.59765625" style="729" customWidth="1"/>
    <col min="780" max="781" width="9" style="729"/>
    <col min="782" max="782" width="13.09765625" style="729" customWidth="1"/>
    <col min="783" max="783" width="12.19921875" style="729" customWidth="1"/>
    <col min="784" max="784" width="12" style="729" customWidth="1"/>
    <col min="785" max="788" width="8.19921875" style="729" customWidth="1"/>
    <col min="789" max="789" width="14.59765625" style="729" customWidth="1"/>
    <col min="790" max="793" width="8.19921875" style="729" customWidth="1"/>
    <col min="794" max="1024" width="9" style="729"/>
    <col min="1025" max="1025" width="1.19921875" style="729" customWidth="1"/>
    <col min="1026" max="1026" width="10.5" style="729" customWidth="1"/>
    <col min="1027" max="1027" width="12" style="729" customWidth="1"/>
    <col min="1028" max="1028" width="9" style="729" customWidth="1"/>
    <col min="1029" max="1029" width="10.19921875" style="729" customWidth="1"/>
    <col min="1030" max="1030" width="5.69921875" style="729" customWidth="1"/>
    <col min="1031" max="1031" width="8.09765625" style="729" customWidth="1"/>
    <col min="1032" max="1032" width="10" style="729" customWidth="1"/>
    <col min="1033" max="1033" width="4.69921875" style="729" customWidth="1"/>
    <col min="1034" max="1034" width="16" style="729" customWidth="1"/>
    <col min="1035" max="1035" width="1.59765625" style="729" customWidth="1"/>
    <col min="1036" max="1037" width="9" style="729"/>
    <col min="1038" max="1038" width="13.09765625" style="729" customWidth="1"/>
    <col min="1039" max="1039" width="12.19921875" style="729" customWidth="1"/>
    <col min="1040" max="1040" width="12" style="729" customWidth="1"/>
    <col min="1041" max="1044" width="8.19921875" style="729" customWidth="1"/>
    <col min="1045" max="1045" width="14.59765625" style="729" customWidth="1"/>
    <col min="1046" max="1049" width="8.19921875" style="729" customWidth="1"/>
    <col min="1050" max="1280" width="9" style="729"/>
    <col min="1281" max="1281" width="1.19921875" style="729" customWidth="1"/>
    <col min="1282" max="1282" width="10.5" style="729" customWidth="1"/>
    <col min="1283" max="1283" width="12" style="729" customWidth="1"/>
    <col min="1284" max="1284" width="9" style="729" customWidth="1"/>
    <col min="1285" max="1285" width="10.19921875" style="729" customWidth="1"/>
    <col min="1286" max="1286" width="5.69921875" style="729" customWidth="1"/>
    <col min="1287" max="1287" width="8.09765625" style="729" customWidth="1"/>
    <col min="1288" max="1288" width="10" style="729" customWidth="1"/>
    <col min="1289" max="1289" width="4.69921875" style="729" customWidth="1"/>
    <col min="1290" max="1290" width="16" style="729" customWidth="1"/>
    <col min="1291" max="1291" width="1.59765625" style="729" customWidth="1"/>
    <col min="1292" max="1293" width="9" style="729"/>
    <col min="1294" max="1294" width="13.09765625" style="729" customWidth="1"/>
    <col min="1295" max="1295" width="12.19921875" style="729" customWidth="1"/>
    <col min="1296" max="1296" width="12" style="729" customWidth="1"/>
    <col min="1297" max="1300" width="8.19921875" style="729" customWidth="1"/>
    <col min="1301" max="1301" width="14.59765625" style="729" customWidth="1"/>
    <col min="1302" max="1305" width="8.19921875" style="729" customWidth="1"/>
    <col min="1306" max="1536" width="9" style="729"/>
    <col min="1537" max="1537" width="1.19921875" style="729" customWidth="1"/>
    <col min="1538" max="1538" width="10.5" style="729" customWidth="1"/>
    <col min="1539" max="1539" width="12" style="729" customWidth="1"/>
    <col min="1540" max="1540" width="9" style="729" customWidth="1"/>
    <col min="1541" max="1541" width="10.19921875" style="729" customWidth="1"/>
    <col min="1542" max="1542" width="5.69921875" style="729" customWidth="1"/>
    <col min="1543" max="1543" width="8.09765625" style="729" customWidth="1"/>
    <col min="1544" max="1544" width="10" style="729" customWidth="1"/>
    <col min="1545" max="1545" width="4.69921875" style="729" customWidth="1"/>
    <col min="1546" max="1546" width="16" style="729" customWidth="1"/>
    <col min="1547" max="1547" width="1.59765625" style="729" customWidth="1"/>
    <col min="1548" max="1549" width="9" style="729"/>
    <col min="1550" max="1550" width="13.09765625" style="729" customWidth="1"/>
    <col min="1551" max="1551" width="12.19921875" style="729" customWidth="1"/>
    <col min="1552" max="1552" width="12" style="729" customWidth="1"/>
    <col min="1553" max="1556" width="8.19921875" style="729" customWidth="1"/>
    <col min="1557" max="1557" width="14.59765625" style="729" customWidth="1"/>
    <col min="1558" max="1561" width="8.19921875" style="729" customWidth="1"/>
    <col min="1562" max="1792" width="9" style="729"/>
    <col min="1793" max="1793" width="1.19921875" style="729" customWidth="1"/>
    <col min="1794" max="1794" width="10.5" style="729" customWidth="1"/>
    <col min="1795" max="1795" width="12" style="729" customWidth="1"/>
    <col min="1796" max="1796" width="9" style="729" customWidth="1"/>
    <col min="1797" max="1797" width="10.19921875" style="729" customWidth="1"/>
    <col min="1798" max="1798" width="5.69921875" style="729" customWidth="1"/>
    <col min="1799" max="1799" width="8.09765625" style="729" customWidth="1"/>
    <col min="1800" max="1800" width="10" style="729" customWidth="1"/>
    <col min="1801" max="1801" width="4.69921875" style="729" customWidth="1"/>
    <col min="1802" max="1802" width="16" style="729" customWidth="1"/>
    <col min="1803" max="1803" width="1.59765625" style="729" customWidth="1"/>
    <col min="1804" max="1805" width="9" style="729"/>
    <col min="1806" max="1806" width="13.09765625" style="729" customWidth="1"/>
    <col min="1807" max="1807" width="12.19921875" style="729" customWidth="1"/>
    <col min="1808" max="1808" width="12" style="729" customWidth="1"/>
    <col min="1809" max="1812" width="8.19921875" style="729" customWidth="1"/>
    <col min="1813" max="1813" width="14.59765625" style="729" customWidth="1"/>
    <col min="1814" max="1817" width="8.19921875" style="729" customWidth="1"/>
    <col min="1818" max="2048" width="9" style="729"/>
    <col min="2049" max="2049" width="1.19921875" style="729" customWidth="1"/>
    <col min="2050" max="2050" width="10.5" style="729" customWidth="1"/>
    <col min="2051" max="2051" width="12" style="729" customWidth="1"/>
    <col min="2052" max="2052" width="9" style="729" customWidth="1"/>
    <col min="2053" max="2053" width="10.19921875" style="729" customWidth="1"/>
    <col min="2054" max="2054" width="5.69921875" style="729" customWidth="1"/>
    <col min="2055" max="2055" width="8.09765625" style="729" customWidth="1"/>
    <col min="2056" max="2056" width="10" style="729" customWidth="1"/>
    <col min="2057" max="2057" width="4.69921875" style="729" customWidth="1"/>
    <col min="2058" max="2058" width="16" style="729" customWidth="1"/>
    <col min="2059" max="2059" width="1.59765625" style="729" customWidth="1"/>
    <col min="2060" max="2061" width="9" style="729"/>
    <col min="2062" max="2062" width="13.09765625" style="729" customWidth="1"/>
    <col min="2063" max="2063" width="12.19921875" style="729" customWidth="1"/>
    <col min="2064" max="2064" width="12" style="729" customWidth="1"/>
    <col min="2065" max="2068" width="8.19921875" style="729" customWidth="1"/>
    <col min="2069" max="2069" width="14.59765625" style="729" customWidth="1"/>
    <col min="2070" max="2073" width="8.19921875" style="729" customWidth="1"/>
    <col min="2074" max="2304" width="9" style="729"/>
    <col min="2305" max="2305" width="1.19921875" style="729" customWidth="1"/>
    <col min="2306" max="2306" width="10.5" style="729" customWidth="1"/>
    <col min="2307" max="2307" width="12" style="729" customWidth="1"/>
    <col min="2308" max="2308" width="9" style="729" customWidth="1"/>
    <col min="2309" max="2309" width="10.19921875" style="729" customWidth="1"/>
    <col min="2310" max="2310" width="5.69921875" style="729" customWidth="1"/>
    <col min="2311" max="2311" width="8.09765625" style="729" customWidth="1"/>
    <col min="2312" max="2312" width="10" style="729" customWidth="1"/>
    <col min="2313" max="2313" width="4.69921875" style="729" customWidth="1"/>
    <col min="2314" max="2314" width="16" style="729" customWidth="1"/>
    <col min="2315" max="2315" width="1.59765625" style="729" customWidth="1"/>
    <col min="2316" max="2317" width="9" style="729"/>
    <col min="2318" max="2318" width="13.09765625" style="729" customWidth="1"/>
    <col min="2319" max="2319" width="12.19921875" style="729" customWidth="1"/>
    <col min="2320" max="2320" width="12" style="729" customWidth="1"/>
    <col min="2321" max="2324" width="8.19921875" style="729" customWidth="1"/>
    <col min="2325" max="2325" width="14.59765625" style="729" customWidth="1"/>
    <col min="2326" max="2329" width="8.19921875" style="729" customWidth="1"/>
    <col min="2330" max="2560" width="9" style="729"/>
    <col min="2561" max="2561" width="1.19921875" style="729" customWidth="1"/>
    <col min="2562" max="2562" width="10.5" style="729" customWidth="1"/>
    <col min="2563" max="2563" width="12" style="729" customWidth="1"/>
    <col min="2564" max="2564" width="9" style="729" customWidth="1"/>
    <col min="2565" max="2565" width="10.19921875" style="729" customWidth="1"/>
    <col min="2566" max="2566" width="5.69921875" style="729" customWidth="1"/>
    <col min="2567" max="2567" width="8.09765625" style="729" customWidth="1"/>
    <col min="2568" max="2568" width="10" style="729" customWidth="1"/>
    <col min="2569" max="2569" width="4.69921875" style="729" customWidth="1"/>
    <col min="2570" max="2570" width="16" style="729" customWidth="1"/>
    <col min="2571" max="2571" width="1.59765625" style="729" customWidth="1"/>
    <col min="2572" max="2573" width="9" style="729"/>
    <col min="2574" max="2574" width="13.09765625" style="729" customWidth="1"/>
    <col min="2575" max="2575" width="12.19921875" style="729" customWidth="1"/>
    <col min="2576" max="2576" width="12" style="729" customWidth="1"/>
    <col min="2577" max="2580" width="8.19921875" style="729" customWidth="1"/>
    <col min="2581" max="2581" width="14.59765625" style="729" customWidth="1"/>
    <col min="2582" max="2585" width="8.19921875" style="729" customWidth="1"/>
    <col min="2586" max="2816" width="9" style="729"/>
    <col min="2817" max="2817" width="1.19921875" style="729" customWidth="1"/>
    <col min="2818" max="2818" width="10.5" style="729" customWidth="1"/>
    <col min="2819" max="2819" width="12" style="729" customWidth="1"/>
    <col min="2820" max="2820" width="9" style="729" customWidth="1"/>
    <col min="2821" max="2821" width="10.19921875" style="729" customWidth="1"/>
    <col min="2822" max="2822" width="5.69921875" style="729" customWidth="1"/>
    <col min="2823" max="2823" width="8.09765625" style="729" customWidth="1"/>
    <col min="2824" max="2824" width="10" style="729" customWidth="1"/>
    <col min="2825" max="2825" width="4.69921875" style="729" customWidth="1"/>
    <col min="2826" max="2826" width="16" style="729" customWidth="1"/>
    <col min="2827" max="2827" width="1.59765625" style="729" customWidth="1"/>
    <col min="2828" max="2829" width="9" style="729"/>
    <col min="2830" max="2830" width="13.09765625" style="729" customWidth="1"/>
    <col min="2831" max="2831" width="12.19921875" style="729" customWidth="1"/>
    <col min="2832" max="2832" width="12" style="729" customWidth="1"/>
    <col min="2833" max="2836" width="8.19921875" style="729" customWidth="1"/>
    <col min="2837" max="2837" width="14.59765625" style="729" customWidth="1"/>
    <col min="2838" max="2841" width="8.19921875" style="729" customWidth="1"/>
    <col min="2842" max="3072" width="9" style="729"/>
    <col min="3073" max="3073" width="1.19921875" style="729" customWidth="1"/>
    <col min="3074" max="3074" width="10.5" style="729" customWidth="1"/>
    <col min="3075" max="3075" width="12" style="729" customWidth="1"/>
    <col min="3076" max="3076" width="9" style="729" customWidth="1"/>
    <col min="3077" max="3077" width="10.19921875" style="729" customWidth="1"/>
    <col min="3078" max="3078" width="5.69921875" style="729" customWidth="1"/>
    <col min="3079" max="3079" width="8.09765625" style="729" customWidth="1"/>
    <col min="3080" max="3080" width="10" style="729" customWidth="1"/>
    <col min="3081" max="3081" width="4.69921875" style="729" customWidth="1"/>
    <col min="3082" max="3082" width="16" style="729" customWidth="1"/>
    <col min="3083" max="3083" width="1.59765625" style="729" customWidth="1"/>
    <col min="3084" max="3085" width="9" style="729"/>
    <col min="3086" max="3086" width="13.09765625" style="729" customWidth="1"/>
    <col min="3087" max="3087" width="12.19921875" style="729" customWidth="1"/>
    <col min="3088" max="3088" width="12" style="729" customWidth="1"/>
    <col min="3089" max="3092" width="8.19921875" style="729" customWidth="1"/>
    <col min="3093" max="3093" width="14.59765625" style="729" customWidth="1"/>
    <col min="3094" max="3097" width="8.19921875" style="729" customWidth="1"/>
    <col min="3098" max="3328" width="9" style="729"/>
    <col min="3329" max="3329" width="1.19921875" style="729" customWidth="1"/>
    <col min="3330" max="3330" width="10.5" style="729" customWidth="1"/>
    <col min="3331" max="3331" width="12" style="729" customWidth="1"/>
    <col min="3332" max="3332" width="9" style="729" customWidth="1"/>
    <col min="3333" max="3333" width="10.19921875" style="729" customWidth="1"/>
    <col min="3334" max="3334" width="5.69921875" style="729" customWidth="1"/>
    <col min="3335" max="3335" width="8.09765625" style="729" customWidth="1"/>
    <col min="3336" max="3336" width="10" style="729" customWidth="1"/>
    <col min="3337" max="3337" width="4.69921875" style="729" customWidth="1"/>
    <col min="3338" max="3338" width="16" style="729" customWidth="1"/>
    <col min="3339" max="3339" width="1.59765625" style="729" customWidth="1"/>
    <col min="3340" max="3341" width="9" style="729"/>
    <col min="3342" max="3342" width="13.09765625" style="729" customWidth="1"/>
    <col min="3343" max="3343" width="12.19921875" style="729" customWidth="1"/>
    <col min="3344" max="3344" width="12" style="729" customWidth="1"/>
    <col min="3345" max="3348" width="8.19921875" style="729" customWidth="1"/>
    <col min="3349" max="3349" width="14.59765625" style="729" customWidth="1"/>
    <col min="3350" max="3353" width="8.19921875" style="729" customWidth="1"/>
    <col min="3354" max="3584" width="9" style="729"/>
    <col min="3585" max="3585" width="1.19921875" style="729" customWidth="1"/>
    <col min="3586" max="3586" width="10.5" style="729" customWidth="1"/>
    <col min="3587" max="3587" width="12" style="729" customWidth="1"/>
    <col min="3588" max="3588" width="9" style="729" customWidth="1"/>
    <col min="3589" max="3589" width="10.19921875" style="729" customWidth="1"/>
    <col min="3590" max="3590" width="5.69921875" style="729" customWidth="1"/>
    <col min="3591" max="3591" width="8.09765625" style="729" customWidth="1"/>
    <col min="3592" max="3592" width="10" style="729" customWidth="1"/>
    <col min="3593" max="3593" width="4.69921875" style="729" customWidth="1"/>
    <col min="3594" max="3594" width="16" style="729" customWidth="1"/>
    <col min="3595" max="3595" width="1.59765625" style="729" customWidth="1"/>
    <col min="3596" max="3597" width="9" style="729"/>
    <col min="3598" max="3598" width="13.09765625" style="729" customWidth="1"/>
    <col min="3599" max="3599" width="12.19921875" style="729" customWidth="1"/>
    <col min="3600" max="3600" width="12" style="729" customWidth="1"/>
    <col min="3601" max="3604" width="8.19921875" style="729" customWidth="1"/>
    <col min="3605" max="3605" width="14.59765625" style="729" customWidth="1"/>
    <col min="3606" max="3609" width="8.19921875" style="729" customWidth="1"/>
    <col min="3610" max="3840" width="9" style="729"/>
    <col min="3841" max="3841" width="1.19921875" style="729" customWidth="1"/>
    <col min="3842" max="3842" width="10.5" style="729" customWidth="1"/>
    <col min="3843" max="3843" width="12" style="729" customWidth="1"/>
    <col min="3844" max="3844" width="9" style="729" customWidth="1"/>
    <col min="3845" max="3845" width="10.19921875" style="729" customWidth="1"/>
    <col min="3846" max="3846" width="5.69921875" style="729" customWidth="1"/>
    <col min="3847" max="3847" width="8.09765625" style="729" customWidth="1"/>
    <col min="3848" max="3848" width="10" style="729" customWidth="1"/>
    <col min="3849" max="3849" width="4.69921875" style="729" customWidth="1"/>
    <col min="3850" max="3850" width="16" style="729" customWidth="1"/>
    <col min="3851" max="3851" width="1.59765625" style="729" customWidth="1"/>
    <col min="3852" max="3853" width="9" style="729"/>
    <col min="3854" max="3854" width="13.09765625" style="729" customWidth="1"/>
    <col min="3855" max="3855" width="12.19921875" style="729" customWidth="1"/>
    <col min="3856" max="3856" width="12" style="729" customWidth="1"/>
    <col min="3857" max="3860" width="8.19921875" style="729" customWidth="1"/>
    <col min="3861" max="3861" width="14.59765625" style="729" customWidth="1"/>
    <col min="3862" max="3865" width="8.19921875" style="729" customWidth="1"/>
    <col min="3866" max="4096" width="9" style="729"/>
    <col min="4097" max="4097" width="1.19921875" style="729" customWidth="1"/>
    <col min="4098" max="4098" width="10.5" style="729" customWidth="1"/>
    <col min="4099" max="4099" width="12" style="729" customWidth="1"/>
    <col min="4100" max="4100" width="9" style="729" customWidth="1"/>
    <col min="4101" max="4101" width="10.19921875" style="729" customWidth="1"/>
    <col min="4102" max="4102" width="5.69921875" style="729" customWidth="1"/>
    <col min="4103" max="4103" width="8.09765625" style="729" customWidth="1"/>
    <col min="4104" max="4104" width="10" style="729" customWidth="1"/>
    <col min="4105" max="4105" width="4.69921875" style="729" customWidth="1"/>
    <col min="4106" max="4106" width="16" style="729" customWidth="1"/>
    <col min="4107" max="4107" width="1.59765625" style="729" customWidth="1"/>
    <col min="4108" max="4109" width="9" style="729"/>
    <col min="4110" max="4110" width="13.09765625" style="729" customWidth="1"/>
    <col min="4111" max="4111" width="12.19921875" style="729" customWidth="1"/>
    <col min="4112" max="4112" width="12" style="729" customWidth="1"/>
    <col min="4113" max="4116" width="8.19921875" style="729" customWidth="1"/>
    <col min="4117" max="4117" width="14.59765625" style="729" customWidth="1"/>
    <col min="4118" max="4121" width="8.19921875" style="729" customWidth="1"/>
    <col min="4122" max="4352" width="9" style="729"/>
    <col min="4353" max="4353" width="1.19921875" style="729" customWidth="1"/>
    <col min="4354" max="4354" width="10.5" style="729" customWidth="1"/>
    <col min="4355" max="4355" width="12" style="729" customWidth="1"/>
    <col min="4356" max="4356" width="9" style="729" customWidth="1"/>
    <col min="4357" max="4357" width="10.19921875" style="729" customWidth="1"/>
    <col min="4358" max="4358" width="5.69921875" style="729" customWidth="1"/>
    <col min="4359" max="4359" width="8.09765625" style="729" customWidth="1"/>
    <col min="4360" max="4360" width="10" style="729" customWidth="1"/>
    <col min="4361" max="4361" width="4.69921875" style="729" customWidth="1"/>
    <col min="4362" max="4362" width="16" style="729" customWidth="1"/>
    <col min="4363" max="4363" width="1.59765625" style="729" customWidth="1"/>
    <col min="4364" max="4365" width="9" style="729"/>
    <col min="4366" max="4366" width="13.09765625" style="729" customWidth="1"/>
    <col min="4367" max="4367" width="12.19921875" style="729" customWidth="1"/>
    <col min="4368" max="4368" width="12" style="729" customWidth="1"/>
    <col min="4369" max="4372" width="8.19921875" style="729" customWidth="1"/>
    <col min="4373" max="4373" width="14.59765625" style="729" customWidth="1"/>
    <col min="4374" max="4377" width="8.19921875" style="729" customWidth="1"/>
    <col min="4378" max="4608" width="9" style="729"/>
    <col min="4609" max="4609" width="1.19921875" style="729" customWidth="1"/>
    <col min="4610" max="4610" width="10.5" style="729" customWidth="1"/>
    <col min="4611" max="4611" width="12" style="729" customWidth="1"/>
    <col min="4612" max="4612" width="9" style="729" customWidth="1"/>
    <col min="4613" max="4613" width="10.19921875" style="729" customWidth="1"/>
    <col min="4614" max="4614" width="5.69921875" style="729" customWidth="1"/>
    <col min="4615" max="4615" width="8.09765625" style="729" customWidth="1"/>
    <col min="4616" max="4616" width="10" style="729" customWidth="1"/>
    <col min="4617" max="4617" width="4.69921875" style="729" customWidth="1"/>
    <col min="4618" max="4618" width="16" style="729" customWidth="1"/>
    <col min="4619" max="4619" width="1.59765625" style="729" customWidth="1"/>
    <col min="4620" max="4621" width="9" style="729"/>
    <col min="4622" max="4622" width="13.09765625" style="729" customWidth="1"/>
    <col min="4623" max="4623" width="12.19921875" style="729" customWidth="1"/>
    <col min="4624" max="4624" width="12" style="729" customWidth="1"/>
    <col min="4625" max="4628" width="8.19921875" style="729" customWidth="1"/>
    <col min="4629" max="4629" width="14.59765625" style="729" customWidth="1"/>
    <col min="4630" max="4633" width="8.19921875" style="729" customWidth="1"/>
    <col min="4634" max="4864" width="9" style="729"/>
    <col min="4865" max="4865" width="1.19921875" style="729" customWidth="1"/>
    <col min="4866" max="4866" width="10.5" style="729" customWidth="1"/>
    <col min="4867" max="4867" width="12" style="729" customWidth="1"/>
    <col min="4868" max="4868" width="9" style="729" customWidth="1"/>
    <col min="4869" max="4869" width="10.19921875" style="729" customWidth="1"/>
    <col min="4870" max="4870" width="5.69921875" style="729" customWidth="1"/>
    <col min="4871" max="4871" width="8.09765625" style="729" customWidth="1"/>
    <col min="4872" max="4872" width="10" style="729" customWidth="1"/>
    <col min="4873" max="4873" width="4.69921875" style="729" customWidth="1"/>
    <col min="4874" max="4874" width="16" style="729" customWidth="1"/>
    <col min="4875" max="4875" width="1.59765625" style="729" customWidth="1"/>
    <col min="4876" max="4877" width="9" style="729"/>
    <col min="4878" max="4878" width="13.09765625" style="729" customWidth="1"/>
    <col min="4879" max="4879" width="12.19921875" style="729" customWidth="1"/>
    <col min="4880" max="4880" width="12" style="729" customWidth="1"/>
    <col min="4881" max="4884" width="8.19921875" style="729" customWidth="1"/>
    <col min="4885" max="4885" width="14.59765625" style="729" customWidth="1"/>
    <col min="4886" max="4889" width="8.19921875" style="729" customWidth="1"/>
    <col min="4890" max="5120" width="9" style="729"/>
    <col min="5121" max="5121" width="1.19921875" style="729" customWidth="1"/>
    <col min="5122" max="5122" width="10.5" style="729" customWidth="1"/>
    <col min="5123" max="5123" width="12" style="729" customWidth="1"/>
    <col min="5124" max="5124" width="9" style="729" customWidth="1"/>
    <col min="5125" max="5125" width="10.19921875" style="729" customWidth="1"/>
    <col min="5126" max="5126" width="5.69921875" style="729" customWidth="1"/>
    <col min="5127" max="5127" width="8.09765625" style="729" customWidth="1"/>
    <col min="5128" max="5128" width="10" style="729" customWidth="1"/>
    <col min="5129" max="5129" width="4.69921875" style="729" customWidth="1"/>
    <col min="5130" max="5130" width="16" style="729" customWidth="1"/>
    <col min="5131" max="5131" width="1.59765625" style="729" customWidth="1"/>
    <col min="5132" max="5133" width="9" style="729"/>
    <col min="5134" max="5134" width="13.09765625" style="729" customWidth="1"/>
    <col min="5135" max="5135" width="12.19921875" style="729" customWidth="1"/>
    <col min="5136" max="5136" width="12" style="729" customWidth="1"/>
    <col min="5137" max="5140" width="8.19921875" style="729" customWidth="1"/>
    <col min="5141" max="5141" width="14.59765625" style="729" customWidth="1"/>
    <col min="5142" max="5145" width="8.19921875" style="729" customWidth="1"/>
    <col min="5146" max="5376" width="9" style="729"/>
    <col min="5377" max="5377" width="1.19921875" style="729" customWidth="1"/>
    <col min="5378" max="5378" width="10.5" style="729" customWidth="1"/>
    <col min="5379" max="5379" width="12" style="729" customWidth="1"/>
    <col min="5380" max="5380" width="9" style="729" customWidth="1"/>
    <col min="5381" max="5381" width="10.19921875" style="729" customWidth="1"/>
    <col min="5382" max="5382" width="5.69921875" style="729" customWidth="1"/>
    <col min="5383" max="5383" width="8.09765625" style="729" customWidth="1"/>
    <col min="5384" max="5384" width="10" style="729" customWidth="1"/>
    <col min="5385" max="5385" width="4.69921875" style="729" customWidth="1"/>
    <col min="5386" max="5386" width="16" style="729" customWidth="1"/>
    <col min="5387" max="5387" width="1.59765625" style="729" customWidth="1"/>
    <col min="5388" max="5389" width="9" style="729"/>
    <col min="5390" max="5390" width="13.09765625" style="729" customWidth="1"/>
    <col min="5391" max="5391" width="12.19921875" style="729" customWidth="1"/>
    <col min="5392" max="5392" width="12" style="729" customWidth="1"/>
    <col min="5393" max="5396" width="8.19921875" style="729" customWidth="1"/>
    <col min="5397" max="5397" width="14.59765625" style="729" customWidth="1"/>
    <col min="5398" max="5401" width="8.19921875" style="729" customWidth="1"/>
    <col min="5402" max="5632" width="9" style="729"/>
    <col min="5633" max="5633" width="1.19921875" style="729" customWidth="1"/>
    <col min="5634" max="5634" width="10.5" style="729" customWidth="1"/>
    <col min="5635" max="5635" width="12" style="729" customWidth="1"/>
    <col min="5636" max="5636" width="9" style="729" customWidth="1"/>
    <col min="5637" max="5637" width="10.19921875" style="729" customWidth="1"/>
    <col min="5638" max="5638" width="5.69921875" style="729" customWidth="1"/>
    <col min="5639" max="5639" width="8.09765625" style="729" customWidth="1"/>
    <col min="5640" max="5640" width="10" style="729" customWidth="1"/>
    <col min="5641" max="5641" width="4.69921875" style="729" customWidth="1"/>
    <col min="5642" max="5642" width="16" style="729" customWidth="1"/>
    <col min="5643" max="5643" width="1.59765625" style="729" customWidth="1"/>
    <col min="5644" max="5645" width="9" style="729"/>
    <col min="5646" max="5646" width="13.09765625" style="729" customWidth="1"/>
    <col min="5647" max="5647" width="12.19921875" style="729" customWidth="1"/>
    <col min="5648" max="5648" width="12" style="729" customWidth="1"/>
    <col min="5649" max="5652" width="8.19921875" style="729" customWidth="1"/>
    <col min="5653" max="5653" width="14.59765625" style="729" customWidth="1"/>
    <col min="5654" max="5657" width="8.19921875" style="729" customWidth="1"/>
    <col min="5658" max="5888" width="9" style="729"/>
    <col min="5889" max="5889" width="1.19921875" style="729" customWidth="1"/>
    <col min="5890" max="5890" width="10.5" style="729" customWidth="1"/>
    <col min="5891" max="5891" width="12" style="729" customWidth="1"/>
    <col min="5892" max="5892" width="9" style="729" customWidth="1"/>
    <col min="5893" max="5893" width="10.19921875" style="729" customWidth="1"/>
    <col min="5894" max="5894" width="5.69921875" style="729" customWidth="1"/>
    <col min="5895" max="5895" width="8.09765625" style="729" customWidth="1"/>
    <col min="5896" max="5896" width="10" style="729" customWidth="1"/>
    <col min="5897" max="5897" width="4.69921875" style="729" customWidth="1"/>
    <col min="5898" max="5898" width="16" style="729" customWidth="1"/>
    <col min="5899" max="5899" width="1.59765625" style="729" customWidth="1"/>
    <col min="5900" max="5901" width="9" style="729"/>
    <col min="5902" max="5902" width="13.09765625" style="729" customWidth="1"/>
    <col min="5903" max="5903" width="12.19921875" style="729" customWidth="1"/>
    <col min="5904" max="5904" width="12" style="729" customWidth="1"/>
    <col min="5905" max="5908" width="8.19921875" style="729" customWidth="1"/>
    <col min="5909" max="5909" width="14.59765625" style="729" customWidth="1"/>
    <col min="5910" max="5913" width="8.19921875" style="729" customWidth="1"/>
    <col min="5914" max="6144" width="9" style="729"/>
    <col min="6145" max="6145" width="1.19921875" style="729" customWidth="1"/>
    <col min="6146" max="6146" width="10.5" style="729" customWidth="1"/>
    <col min="6147" max="6147" width="12" style="729" customWidth="1"/>
    <col min="6148" max="6148" width="9" style="729" customWidth="1"/>
    <col min="6149" max="6149" width="10.19921875" style="729" customWidth="1"/>
    <col min="6150" max="6150" width="5.69921875" style="729" customWidth="1"/>
    <col min="6151" max="6151" width="8.09765625" style="729" customWidth="1"/>
    <col min="6152" max="6152" width="10" style="729" customWidth="1"/>
    <col min="6153" max="6153" width="4.69921875" style="729" customWidth="1"/>
    <col min="6154" max="6154" width="16" style="729" customWidth="1"/>
    <col min="6155" max="6155" width="1.59765625" style="729" customWidth="1"/>
    <col min="6156" max="6157" width="9" style="729"/>
    <col min="6158" max="6158" width="13.09765625" style="729" customWidth="1"/>
    <col min="6159" max="6159" width="12.19921875" style="729" customWidth="1"/>
    <col min="6160" max="6160" width="12" style="729" customWidth="1"/>
    <col min="6161" max="6164" width="8.19921875" style="729" customWidth="1"/>
    <col min="6165" max="6165" width="14.59765625" style="729" customWidth="1"/>
    <col min="6166" max="6169" width="8.19921875" style="729" customWidth="1"/>
    <col min="6170" max="6400" width="9" style="729"/>
    <col min="6401" max="6401" width="1.19921875" style="729" customWidth="1"/>
    <col min="6402" max="6402" width="10.5" style="729" customWidth="1"/>
    <col min="6403" max="6403" width="12" style="729" customWidth="1"/>
    <col min="6404" max="6404" width="9" style="729" customWidth="1"/>
    <col min="6405" max="6405" width="10.19921875" style="729" customWidth="1"/>
    <col min="6406" max="6406" width="5.69921875" style="729" customWidth="1"/>
    <col min="6407" max="6407" width="8.09765625" style="729" customWidth="1"/>
    <col min="6408" max="6408" width="10" style="729" customWidth="1"/>
    <col min="6409" max="6409" width="4.69921875" style="729" customWidth="1"/>
    <col min="6410" max="6410" width="16" style="729" customWidth="1"/>
    <col min="6411" max="6411" width="1.59765625" style="729" customWidth="1"/>
    <col min="6412" max="6413" width="9" style="729"/>
    <col min="6414" max="6414" width="13.09765625" style="729" customWidth="1"/>
    <col min="6415" max="6415" width="12.19921875" style="729" customWidth="1"/>
    <col min="6416" max="6416" width="12" style="729" customWidth="1"/>
    <col min="6417" max="6420" width="8.19921875" style="729" customWidth="1"/>
    <col min="6421" max="6421" width="14.59765625" style="729" customWidth="1"/>
    <col min="6422" max="6425" width="8.19921875" style="729" customWidth="1"/>
    <col min="6426" max="6656" width="9" style="729"/>
    <col min="6657" max="6657" width="1.19921875" style="729" customWidth="1"/>
    <col min="6658" max="6658" width="10.5" style="729" customWidth="1"/>
    <col min="6659" max="6659" width="12" style="729" customWidth="1"/>
    <col min="6660" max="6660" width="9" style="729" customWidth="1"/>
    <col min="6661" max="6661" width="10.19921875" style="729" customWidth="1"/>
    <col min="6662" max="6662" width="5.69921875" style="729" customWidth="1"/>
    <col min="6663" max="6663" width="8.09765625" style="729" customWidth="1"/>
    <col min="6664" max="6664" width="10" style="729" customWidth="1"/>
    <col min="6665" max="6665" width="4.69921875" style="729" customWidth="1"/>
    <col min="6666" max="6666" width="16" style="729" customWidth="1"/>
    <col min="6667" max="6667" width="1.59765625" style="729" customWidth="1"/>
    <col min="6668" max="6669" width="9" style="729"/>
    <col min="6670" max="6670" width="13.09765625" style="729" customWidth="1"/>
    <col min="6671" max="6671" width="12.19921875" style="729" customWidth="1"/>
    <col min="6672" max="6672" width="12" style="729" customWidth="1"/>
    <col min="6673" max="6676" width="8.19921875" style="729" customWidth="1"/>
    <col min="6677" max="6677" width="14.59765625" style="729" customWidth="1"/>
    <col min="6678" max="6681" width="8.19921875" style="729" customWidth="1"/>
    <col min="6682" max="6912" width="9" style="729"/>
    <col min="6913" max="6913" width="1.19921875" style="729" customWidth="1"/>
    <col min="6914" max="6914" width="10.5" style="729" customWidth="1"/>
    <col min="6915" max="6915" width="12" style="729" customWidth="1"/>
    <col min="6916" max="6916" width="9" style="729" customWidth="1"/>
    <col min="6917" max="6917" width="10.19921875" style="729" customWidth="1"/>
    <col min="6918" max="6918" width="5.69921875" style="729" customWidth="1"/>
    <col min="6919" max="6919" width="8.09765625" style="729" customWidth="1"/>
    <col min="6920" max="6920" width="10" style="729" customWidth="1"/>
    <col min="6921" max="6921" width="4.69921875" style="729" customWidth="1"/>
    <col min="6922" max="6922" width="16" style="729" customWidth="1"/>
    <col min="6923" max="6923" width="1.59765625" style="729" customWidth="1"/>
    <col min="6924" max="6925" width="9" style="729"/>
    <col min="6926" max="6926" width="13.09765625" style="729" customWidth="1"/>
    <col min="6927" max="6927" width="12.19921875" style="729" customWidth="1"/>
    <col min="6928" max="6928" width="12" style="729" customWidth="1"/>
    <col min="6929" max="6932" width="8.19921875" style="729" customWidth="1"/>
    <col min="6933" max="6933" width="14.59765625" style="729" customWidth="1"/>
    <col min="6934" max="6937" width="8.19921875" style="729" customWidth="1"/>
    <col min="6938" max="7168" width="9" style="729"/>
    <col min="7169" max="7169" width="1.19921875" style="729" customWidth="1"/>
    <col min="7170" max="7170" width="10.5" style="729" customWidth="1"/>
    <col min="7171" max="7171" width="12" style="729" customWidth="1"/>
    <col min="7172" max="7172" width="9" style="729" customWidth="1"/>
    <col min="7173" max="7173" width="10.19921875" style="729" customWidth="1"/>
    <col min="7174" max="7174" width="5.69921875" style="729" customWidth="1"/>
    <col min="7175" max="7175" width="8.09765625" style="729" customWidth="1"/>
    <col min="7176" max="7176" width="10" style="729" customWidth="1"/>
    <col min="7177" max="7177" width="4.69921875" style="729" customWidth="1"/>
    <col min="7178" max="7178" width="16" style="729" customWidth="1"/>
    <col min="7179" max="7179" width="1.59765625" style="729" customWidth="1"/>
    <col min="7180" max="7181" width="9" style="729"/>
    <col min="7182" max="7182" width="13.09765625" style="729" customWidth="1"/>
    <col min="7183" max="7183" width="12.19921875" style="729" customWidth="1"/>
    <col min="7184" max="7184" width="12" style="729" customWidth="1"/>
    <col min="7185" max="7188" width="8.19921875" style="729" customWidth="1"/>
    <col min="7189" max="7189" width="14.59765625" style="729" customWidth="1"/>
    <col min="7190" max="7193" width="8.19921875" style="729" customWidth="1"/>
    <col min="7194" max="7424" width="9" style="729"/>
    <col min="7425" max="7425" width="1.19921875" style="729" customWidth="1"/>
    <col min="7426" max="7426" width="10.5" style="729" customWidth="1"/>
    <col min="7427" max="7427" width="12" style="729" customWidth="1"/>
    <col min="7428" max="7428" width="9" style="729" customWidth="1"/>
    <col min="7429" max="7429" width="10.19921875" style="729" customWidth="1"/>
    <col min="7430" max="7430" width="5.69921875" style="729" customWidth="1"/>
    <col min="7431" max="7431" width="8.09765625" style="729" customWidth="1"/>
    <col min="7432" max="7432" width="10" style="729" customWidth="1"/>
    <col min="7433" max="7433" width="4.69921875" style="729" customWidth="1"/>
    <col min="7434" max="7434" width="16" style="729" customWidth="1"/>
    <col min="7435" max="7435" width="1.59765625" style="729" customWidth="1"/>
    <col min="7436" max="7437" width="9" style="729"/>
    <col min="7438" max="7438" width="13.09765625" style="729" customWidth="1"/>
    <col min="7439" max="7439" width="12.19921875" style="729" customWidth="1"/>
    <col min="7440" max="7440" width="12" style="729" customWidth="1"/>
    <col min="7441" max="7444" width="8.19921875" style="729" customWidth="1"/>
    <col min="7445" max="7445" width="14.59765625" style="729" customWidth="1"/>
    <col min="7446" max="7449" width="8.19921875" style="729" customWidth="1"/>
    <col min="7450" max="7680" width="9" style="729"/>
    <col min="7681" max="7681" width="1.19921875" style="729" customWidth="1"/>
    <col min="7682" max="7682" width="10.5" style="729" customWidth="1"/>
    <col min="7683" max="7683" width="12" style="729" customWidth="1"/>
    <col min="7684" max="7684" width="9" style="729" customWidth="1"/>
    <col min="7685" max="7685" width="10.19921875" style="729" customWidth="1"/>
    <col min="7686" max="7686" width="5.69921875" style="729" customWidth="1"/>
    <col min="7687" max="7687" width="8.09765625" style="729" customWidth="1"/>
    <col min="7688" max="7688" width="10" style="729" customWidth="1"/>
    <col min="7689" max="7689" width="4.69921875" style="729" customWidth="1"/>
    <col min="7690" max="7690" width="16" style="729" customWidth="1"/>
    <col min="7691" max="7691" width="1.59765625" style="729" customWidth="1"/>
    <col min="7692" max="7693" width="9" style="729"/>
    <col min="7694" max="7694" width="13.09765625" style="729" customWidth="1"/>
    <col min="7695" max="7695" width="12.19921875" style="729" customWidth="1"/>
    <col min="7696" max="7696" width="12" style="729" customWidth="1"/>
    <col min="7697" max="7700" width="8.19921875" style="729" customWidth="1"/>
    <col min="7701" max="7701" width="14.59765625" style="729" customWidth="1"/>
    <col min="7702" max="7705" width="8.19921875" style="729" customWidth="1"/>
    <col min="7706" max="7936" width="9" style="729"/>
    <col min="7937" max="7937" width="1.19921875" style="729" customWidth="1"/>
    <col min="7938" max="7938" width="10.5" style="729" customWidth="1"/>
    <col min="7939" max="7939" width="12" style="729" customWidth="1"/>
    <col min="7940" max="7940" width="9" style="729" customWidth="1"/>
    <col min="7941" max="7941" width="10.19921875" style="729" customWidth="1"/>
    <col min="7942" max="7942" width="5.69921875" style="729" customWidth="1"/>
    <col min="7943" max="7943" width="8.09765625" style="729" customWidth="1"/>
    <col min="7944" max="7944" width="10" style="729" customWidth="1"/>
    <col min="7945" max="7945" width="4.69921875" style="729" customWidth="1"/>
    <col min="7946" max="7946" width="16" style="729" customWidth="1"/>
    <col min="7947" max="7947" width="1.59765625" style="729" customWidth="1"/>
    <col min="7948" max="7949" width="9" style="729"/>
    <col min="7950" max="7950" width="13.09765625" style="729" customWidth="1"/>
    <col min="7951" max="7951" width="12.19921875" style="729" customWidth="1"/>
    <col min="7952" max="7952" width="12" style="729" customWidth="1"/>
    <col min="7953" max="7956" width="8.19921875" style="729" customWidth="1"/>
    <col min="7957" max="7957" width="14.59765625" style="729" customWidth="1"/>
    <col min="7958" max="7961" width="8.19921875" style="729" customWidth="1"/>
    <col min="7962" max="8192" width="9" style="729"/>
    <col min="8193" max="8193" width="1.19921875" style="729" customWidth="1"/>
    <col min="8194" max="8194" width="10.5" style="729" customWidth="1"/>
    <col min="8195" max="8195" width="12" style="729" customWidth="1"/>
    <col min="8196" max="8196" width="9" style="729" customWidth="1"/>
    <col min="8197" max="8197" width="10.19921875" style="729" customWidth="1"/>
    <col min="8198" max="8198" width="5.69921875" style="729" customWidth="1"/>
    <col min="8199" max="8199" width="8.09765625" style="729" customWidth="1"/>
    <col min="8200" max="8200" width="10" style="729" customWidth="1"/>
    <col min="8201" max="8201" width="4.69921875" style="729" customWidth="1"/>
    <col min="8202" max="8202" width="16" style="729" customWidth="1"/>
    <col min="8203" max="8203" width="1.59765625" style="729" customWidth="1"/>
    <col min="8204" max="8205" width="9" style="729"/>
    <col min="8206" max="8206" width="13.09765625" style="729" customWidth="1"/>
    <col min="8207" max="8207" width="12.19921875" style="729" customWidth="1"/>
    <col min="8208" max="8208" width="12" style="729" customWidth="1"/>
    <col min="8209" max="8212" width="8.19921875" style="729" customWidth="1"/>
    <col min="8213" max="8213" width="14.59765625" style="729" customWidth="1"/>
    <col min="8214" max="8217" width="8.19921875" style="729" customWidth="1"/>
    <col min="8218" max="8448" width="9" style="729"/>
    <col min="8449" max="8449" width="1.19921875" style="729" customWidth="1"/>
    <col min="8450" max="8450" width="10.5" style="729" customWidth="1"/>
    <col min="8451" max="8451" width="12" style="729" customWidth="1"/>
    <col min="8452" max="8452" width="9" style="729" customWidth="1"/>
    <col min="8453" max="8453" width="10.19921875" style="729" customWidth="1"/>
    <col min="8454" max="8454" width="5.69921875" style="729" customWidth="1"/>
    <col min="8455" max="8455" width="8.09765625" style="729" customWidth="1"/>
    <col min="8456" max="8456" width="10" style="729" customWidth="1"/>
    <col min="8457" max="8457" width="4.69921875" style="729" customWidth="1"/>
    <col min="8458" max="8458" width="16" style="729" customWidth="1"/>
    <col min="8459" max="8459" width="1.59765625" style="729" customWidth="1"/>
    <col min="8460" max="8461" width="9" style="729"/>
    <col min="8462" max="8462" width="13.09765625" style="729" customWidth="1"/>
    <col min="8463" max="8463" width="12.19921875" style="729" customWidth="1"/>
    <col min="8464" max="8464" width="12" style="729" customWidth="1"/>
    <col min="8465" max="8468" width="8.19921875" style="729" customWidth="1"/>
    <col min="8469" max="8469" width="14.59765625" style="729" customWidth="1"/>
    <col min="8470" max="8473" width="8.19921875" style="729" customWidth="1"/>
    <col min="8474" max="8704" width="9" style="729"/>
    <col min="8705" max="8705" width="1.19921875" style="729" customWidth="1"/>
    <col min="8706" max="8706" width="10.5" style="729" customWidth="1"/>
    <col min="8707" max="8707" width="12" style="729" customWidth="1"/>
    <col min="8708" max="8708" width="9" style="729" customWidth="1"/>
    <col min="8709" max="8709" width="10.19921875" style="729" customWidth="1"/>
    <col min="8710" max="8710" width="5.69921875" style="729" customWidth="1"/>
    <col min="8711" max="8711" width="8.09765625" style="729" customWidth="1"/>
    <col min="8712" max="8712" width="10" style="729" customWidth="1"/>
    <col min="8713" max="8713" width="4.69921875" style="729" customWidth="1"/>
    <col min="8714" max="8714" width="16" style="729" customWidth="1"/>
    <col min="8715" max="8715" width="1.59765625" style="729" customWidth="1"/>
    <col min="8716" max="8717" width="9" style="729"/>
    <col min="8718" max="8718" width="13.09765625" style="729" customWidth="1"/>
    <col min="8719" max="8719" width="12.19921875" style="729" customWidth="1"/>
    <col min="8720" max="8720" width="12" style="729" customWidth="1"/>
    <col min="8721" max="8724" width="8.19921875" style="729" customWidth="1"/>
    <col min="8725" max="8725" width="14.59765625" style="729" customWidth="1"/>
    <col min="8726" max="8729" width="8.19921875" style="729" customWidth="1"/>
    <col min="8730" max="8960" width="9" style="729"/>
    <col min="8961" max="8961" width="1.19921875" style="729" customWidth="1"/>
    <col min="8962" max="8962" width="10.5" style="729" customWidth="1"/>
    <col min="8963" max="8963" width="12" style="729" customWidth="1"/>
    <col min="8964" max="8964" width="9" style="729" customWidth="1"/>
    <col min="8965" max="8965" width="10.19921875" style="729" customWidth="1"/>
    <col min="8966" max="8966" width="5.69921875" style="729" customWidth="1"/>
    <col min="8967" max="8967" width="8.09765625" style="729" customWidth="1"/>
    <col min="8968" max="8968" width="10" style="729" customWidth="1"/>
    <col min="8969" max="8969" width="4.69921875" style="729" customWidth="1"/>
    <col min="8970" max="8970" width="16" style="729" customWidth="1"/>
    <col min="8971" max="8971" width="1.59765625" style="729" customWidth="1"/>
    <col min="8972" max="8973" width="9" style="729"/>
    <col min="8974" max="8974" width="13.09765625" style="729" customWidth="1"/>
    <col min="8975" max="8975" width="12.19921875" style="729" customWidth="1"/>
    <col min="8976" max="8976" width="12" style="729" customWidth="1"/>
    <col min="8977" max="8980" width="8.19921875" style="729" customWidth="1"/>
    <col min="8981" max="8981" width="14.59765625" style="729" customWidth="1"/>
    <col min="8982" max="8985" width="8.19921875" style="729" customWidth="1"/>
    <col min="8986" max="9216" width="9" style="729"/>
    <col min="9217" max="9217" width="1.19921875" style="729" customWidth="1"/>
    <col min="9218" max="9218" width="10.5" style="729" customWidth="1"/>
    <col min="9219" max="9219" width="12" style="729" customWidth="1"/>
    <col min="9220" max="9220" width="9" style="729" customWidth="1"/>
    <col min="9221" max="9221" width="10.19921875" style="729" customWidth="1"/>
    <col min="9222" max="9222" width="5.69921875" style="729" customWidth="1"/>
    <col min="9223" max="9223" width="8.09765625" style="729" customWidth="1"/>
    <col min="9224" max="9224" width="10" style="729" customWidth="1"/>
    <col min="9225" max="9225" width="4.69921875" style="729" customWidth="1"/>
    <col min="9226" max="9226" width="16" style="729" customWidth="1"/>
    <col min="9227" max="9227" width="1.59765625" style="729" customWidth="1"/>
    <col min="9228" max="9229" width="9" style="729"/>
    <col min="9230" max="9230" width="13.09765625" style="729" customWidth="1"/>
    <col min="9231" max="9231" width="12.19921875" style="729" customWidth="1"/>
    <col min="9232" max="9232" width="12" style="729" customWidth="1"/>
    <col min="9233" max="9236" width="8.19921875" style="729" customWidth="1"/>
    <col min="9237" max="9237" width="14.59765625" style="729" customWidth="1"/>
    <col min="9238" max="9241" width="8.19921875" style="729" customWidth="1"/>
    <col min="9242" max="9472" width="9" style="729"/>
    <col min="9473" max="9473" width="1.19921875" style="729" customWidth="1"/>
    <col min="9474" max="9474" width="10.5" style="729" customWidth="1"/>
    <col min="9475" max="9475" width="12" style="729" customWidth="1"/>
    <col min="9476" max="9476" width="9" style="729" customWidth="1"/>
    <col min="9477" max="9477" width="10.19921875" style="729" customWidth="1"/>
    <col min="9478" max="9478" width="5.69921875" style="729" customWidth="1"/>
    <col min="9479" max="9479" width="8.09765625" style="729" customWidth="1"/>
    <col min="9480" max="9480" width="10" style="729" customWidth="1"/>
    <col min="9481" max="9481" width="4.69921875" style="729" customWidth="1"/>
    <col min="9482" max="9482" width="16" style="729" customWidth="1"/>
    <col min="9483" max="9483" width="1.59765625" style="729" customWidth="1"/>
    <col min="9484" max="9485" width="9" style="729"/>
    <col min="9486" max="9486" width="13.09765625" style="729" customWidth="1"/>
    <col min="9487" max="9487" width="12.19921875" style="729" customWidth="1"/>
    <col min="9488" max="9488" width="12" style="729" customWidth="1"/>
    <col min="9489" max="9492" width="8.19921875" style="729" customWidth="1"/>
    <col min="9493" max="9493" width="14.59765625" style="729" customWidth="1"/>
    <col min="9494" max="9497" width="8.19921875" style="729" customWidth="1"/>
    <col min="9498" max="9728" width="9" style="729"/>
    <col min="9729" max="9729" width="1.19921875" style="729" customWidth="1"/>
    <col min="9730" max="9730" width="10.5" style="729" customWidth="1"/>
    <col min="9731" max="9731" width="12" style="729" customWidth="1"/>
    <col min="9732" max="9732" width="9" style="729" customWidth="1"/>
    <col min="9733" max="9733" width="10.19921875" style="729" customWidth="1"/>
    <col min="9734" max="9734" width="5.69921875" style="729" customWidth="1"/>
    <col min="9735" max="9735" width="8.09765625" style="729" customWidth="1"/>
    <col min="9736" max="9736" width="10" style="729" customWidth="1"/>
    <col min="9737" max="9737" width="4.69921875" style="729" customWidth="1"/>
    <col min="9738" max="9738" width="16" style="729" customWidth="1"/>
    <col min="9739" max="9739" width="1.59765625" style="729" customWidth="1"/>
    <col min="9740" max="9741" width="9" style="729"/>
    <col min="9742" max="9742" width="13.09765625" style="729" customWidth="1"/>
    <col min="9743" max="9743" width="12.19921875" style="729" customWidth="1"/>
    <col min="9744" max="9744" width="12" style="729" customWidth="1"/>
    <col min="9745" max="9748" width="8.19921875" style="729" customWidth="1"/>
    <col min="9749" max="9749" width="14.59765625" style="729" customWidth="1"/>
    <col min="9750" max="9753" width="8.19921875" style="729" customWidth="1"/>
    <col min="9754" max="9984" width="9" style="729"/>
    <col min="9985" max="9985" width="1.19921875" style="729" customWidth="1"/>
    <col min="9986" max="9986" width="10.5" style="729" customWidth="1"/>
    <col min="9987" max="9987" width="12" style="729" customWidth="1"/>
    <col min="9988" max="9988" width="9" style="729" customWidth="1"/>
    <col min="9989" max="9989" width="10.19921875" style="729" customWidth="1"/>
    <col min="9990" max="9990" width="5.69921875" style="729" customWidth="1"/>
    <col min="9991" max="9991" width="8.09765625" style="729" customWidth="1"/>
    <col min="9992" max="9992" width="10" style="729" customWidth="1"/>
    <col min="9993" max="9993" width="4.69921875" style="729" customWidth="1"/>
    <col min="9994" max="9994" width="16" style="729" customWidth="1"/>
    <col min="9995" max="9995" width="1.59765625" style="729" customWidth="1"/>
    <col min="9996" max="9997" width="9" style="729"/>
    <col min="9998" max="9998" width="13.09765625" style="729" customWidth="1"/>
    <col min="9999" max="9999" width="12.19921875" style="729" customWidth="1"/>
    <col min="10000" max="10000" width="12" style="729" customWidth="1"/>
    <col min="10001" max="10004" width="8.19921875" style="729" customWidth="1"/>
    <col min="10005" max="10005" width="14.59765625" style="729" customWidth="1"/>
    <col min="10006" max="10009" width="8.19921875" style="729" customWidth="1"/>
    <col min="10010" max="10240" width="9" style="729"/>
    <col min="10241" max="10241" width="1.19921875" style="729" customWidth="1"/>
    <col min="10242" max="10242" width="10.5" style="729" customWidth="1"/>
    <col min="10243" max="10243" width="12" style="729" customWidth="1"/>
    <col min="10244" max="10244" width="9" style="729" customWidth="1"/>
    <col min="10245" max="10245" width="10.19921875" style="729" customWidth="1"/>
    <col min="10246" max="10246" width="5.69921875" style="729" customWidth="1"/>
    <col min="10247" max="10247" width="8.09765625" style="729" customWidth="1"/>
    <col min="10248" max="10248" width="10" style="729" customWidth="1"/>
    <col min="10249" max="10249" width="4.69921875" style="729" customWidth="1"/>
    <col min="10250" max="10250" width="16" style="729" customWidth="1"/>
    <col min="10251" max="10251" width="1.59765625" style="729" customWidth="1"/>
    <col min="10252" max="10253" width="9" style="729"/>
    <col min="10254" max="10254" width="13.09765625" style="729" customWidth="1"/>
    <col min="10255" max="10255" width="12.19921875" style="729" customWidth="1"/>
    <col min="10256" max="10256" width="12" style="729" customWidth="1"/>
    <col min="10257" max="10260" width="8.19921875" style="729" customWidth="1"/>
    <col min="10261" max="10261" width="14.59765625" style="729" customWidth="1"/>
    <col min="10262" max="10265" width="8.19921875" style="729" customWidth="1"/>
    <col min="10266" max="10496" width="9" style="729"/>
    <col min="10497" max="10497" width="1.19921875" style="729" customWidth="1"/>
    <col min="10498" max="10498" width="10.5" style="729" customWidth="1"/>
    <col min="10499" max="10499" width="12" style="729" customWidth="1"/>
    <col min="10500" max="10500" width="9" style="729" customWidth="1"/>
    <col min="10501" max="10501" width="10.19921875" style="729" customWidth="1"/>
    <col min="10502" max="10502" width="5.69921875" style="729" customWidth="1"/>
    <col min="10503" max="10503" width="8.09765625" style="729" customWidth="1"/>
    <col min="10504" max="10504" width="10" style="729" customWidth="1"/>
    <col min="10505" max="10505" width="4.69921875" style="729" customWidth="1"/>
    <col min="10506" max="10506" width="16" style="729" customWidth="1"/>
    <col min="10507" max="10507" width="1.59765625" style="729" customWidth="1"/>
    <col min="10508" max="10509" width="9" style="729"/>
    <col min="10510" max="10510" width="13.09765625" style="729" customWidth="1"/>
    <col min="10511" max="10511" width="12.19921875" style="729" customWidth="1"/>
    <col min="10512" max="10512" width="12" style="729" customWidth="1"/>
    <col min="10513" max="10516" width="8.19921875" style="729" customWidth="1"/>
    <col min="10517" max="10517" width="14.59765625" style="729" customWidth="1"/>
    <col min="10518" max="10521" width="8.19921875" style="729" customWidth="1"/>
    <col min="10522" max="10752" width="9" style="729"/>
    <col min="10753" max="10753" width="1.19921875" style="729" customWidth="1"/>
    <col min="10754" max="10754" width="10.5" style="729" customWidth="1"/>
    <col min="10755" max="10755" width="12" style="729" customWidth="1"/>
    <col min="10756" max="10756" width="9" style="729" customWidth="1"/>
    <col min="10757" max="10757" width="10.19921875" style="729" customWidth="1"/>
    <col min="10758" max="10758" width="5.69921875" style="729" customWidth="1"/>
    <col min="10759" max="10759" width="8.09765625" style="729" customWidth="1"/>
    <col min="10760" max="10760" width="10" style="729" customWidth="1"/>
    <col min="10761" max="10761" width="4.69921875" style="729" customWidth="1"/>
    <col min="10762" max="10762" width="16" style="729" customWidth="1"/>
    <col min="10763" max="10763" width="1.59765625" style="729" customWidth="1"/>
    <col min="10764" max="10765" width="9" style="729"/>
    <col min="10766" max="10766" width="13.09765625" style="729" customWidth="1"/>
    <col min="10767" max="10767" width="12.19921875" style="729" customWidth="1"/>
    <col min="10768" max="10768" width="12" style="729" customWidth="1"/>
    <col min="10769" max="10772" width="8.19921875" style="729" customWidth="1"/>
    <col min="10773" max="10773" width="14.59765625" style="729" customWidth="1"/>
    <col min="10774" max="10777" width="8.19921875" style="729" customWidth="1"/>
    <col min="10778" max="11008" width="9" style="729"/>
    <col min="11009" max="11009" width="1.19921875" style="729" customWidth="1"/>
    <col min="11010" max="11010" width="10.5" style="729" customWidth="1"/>
    <col min="11011" max="11011" width="12" style="729" customWidth="1"/>
    <col min="11012" max="11012" width="9" style="729" customWidth="1"/>
    <col min="11013" max="11013" width="10.19921875" style="729" customWidth="1"/>
    <col min="11014" max="11014" width="5.69921875" style="729" customWidth="1"/>
    <col min="11015" max="11015" width="8.09765625" style="729" customWidth="1"/>
    <col min="11016" max="11016" width="10" style="729" customWidth="1"/>
    <col min="11017" max="11017" width="4.69921875" style="729" customWidth="1"/>
    <col min="11018" max="11018" width="16" style="729" customWidth="1"/>
    <col min="11019" max="11019" width="1.59765625" style="729" customWidth="1"/>
    <col min="11020" max="11021" width="9" style="729"/>
    <col min="11022" max="11022" width="13.09765625" style="729" customWidth="1"/>
    <col min="11023" max="11023" width="12.19921875" style="729" customWidth="1"/>
    <col min="11024" max="11024" width="12" style="729" customWidth="1"/>
    <col min="11025" max="11028" width="8.19921875" style="729" customWidth="1"/>
    <col min="11029" max="11029" width="14.59765625" style="729" customWidth="1"/>
    <col min="11030" max="11033" width="8.19921875" style="729" customWidth="1"/>
    <col min="11034" max="11264" width="9" style="729"/>
    <col min="11265" max="11265" width="1.19921875" style="729" customWidth="1"/>
    <col min="11266" max="11266" width="10.5" style="729" customWidth="1"/>
    <col min="11267" max="11267" width="12" style="729" customWidth="1"/>
    <col min="11268" max="11268" width="9" style="729" customWidth="1"/>
    <col min="11269" max="11269" width="10.19921875" style="729" customWidth="1"/>
    <col min="11270" max="11270" width="5.69921875" style="729" customWidth="1"/>
    <col min="11271" max="11271" width="8.09765625" style="729" customWidth="1"/>
    <col min="11272" max="11272" width="10" style="729" customWidth="1"/>
    <col min="11273" max="11273" width="4.69921875" style="729" customWidth="1"/>
    <col min="11274" max="11274" width="16" style="729" customWidth="1"/>
    <col min="11275" max="11275" width="1.59765625" style="729" customWidth="1"/>
    <col min="11276" max="11277" width="9" style="729"/>
    <col min="11278" max="11278" width="13.09765625" style="729" customWidth="1"/>
    <col min="11279" max="11279" width="12.19921875" style="729" customWidth="1"/>
    <col min="11280" max="11280" width="12" style="729" customWidth="1"/>
    <col min="11281" max="11284" width="8.19921875" style="729" customWidth="1"/>
    <col min="11285" max="11285" width="14.59765625" style="729" customWidth="1"/>
    <col min="11286" max="11289" width="8.19921875" style="729" customWidth="1"/>
    <col min="11290" max="11520" width="9" style="729"/>
    <col min="11521" max="11521" width="1.19921875" style="729" customWidth="1"/>
    <col min="11522" max="11522" width="10.5" style="729" customWidth="1"/>
    <col min="11523" max="11523" width="12" style="729" customWidth="1"/>
    <col min="11524" max="11524" width="9" style="729" customWidth="1"/>
    <col min="11525" max="11525" width="10.19921875" style="729" customWidth="1"/>
    <col min="11526" max="11526" width="5.69921875" style="729" customWidth="1"/>
    <col min="11527" max="11527" width="8.09765625" style="729" customWidth="1"/>
    <col min="11528" max="11528" width="10" style="729" customWidth="1"/>
    <col min="11529" max="11529" width="4.69921875" style="729" customWidth="1"/>
    <col min="11530" max="11530" width="16" style="729" customWidth="1"/>
    <col min="11531" max="11531" width="1.59765625" style="729" customWidth="1"/>
    <col min="11532" max="11533" width="9" style="729"/>
    <col min="11534" max="11534" width="13.09765625" style="729" customWidth="1"/>
    <col min="11535" max="11535" width="12.19921875" style="729" customWidth="1"/>
    <col min="11536" max="11536" width="12" style="729" customWidth="1"/>
    <col min="11537" max="11540" width="8.19921875" style="729" customWidth="1"/>
    <col min="11541" max="11541" width="14.59765625" style="729" customWidth="1"/>
    <col min="11542" max="11545" width="8.19921875" style="729" customWidth="1"/>
    <col min="11546" max="11776" width="9" style="729"/>
    <col min="11777" max="11777" width="1.19921875" style="729" customWidth="1"/>
    <col min="11778" max="11778" width="10.5" style="729" customWidth="1"/>
    <col min="11779" max="11779" width="12" style="729" customWidth="1"/>
    <col min="11780" max="11780" width="9" style="729" customWidth="1"/>
    <col min="11781" max="11781" width="10.19921875" style="729" customWidth="1"/>
    <col min="11782" max="11782" width="5.69921875" style="729" customWidth="1"/>
    <col min="11783" max="11783" width="8.09765625" style="729" customWidth="1"/>
    <col min="11784" max="11784" width="10" style="729" customWidth="1"/>
    <col min="11785" max="11785" width="4.69921875" style="729" customWidth="1"/>
    <col min="11786" max="11786" width="16" style="729" customWidth="1"/>
    <col min="11787" max="11787" width="1.59765625" style="729" customWidth="1"/>
    <col min="11788" max="11789" width="9" style="729"/>
    <col min="11790" max="11790" width="13.09765625" style="729" customWidth="1"/>
    <col min="11791" max="11791" width="12.19921875" style="729" customWidth="1"/>
    <col min="11792" max="11792" width="12" style="729" customWidth="1"/>
    <col min="11793" max="11796" width="8.19921875" style="729" customWidth="1"/>
    <col min="11797" max="11797" width="14.59765625" style="729" customWidth="1"/>
    <col min="11798" max="11801" width="8.19921875" style="729" customWidth="1"/>
    <col min="11802" max="12032" width="9" style="729"/>
    <col min="12033" max="12033" width="1.19921875" style="729" customWidth="1"/>
    <col min="12034" max="12034" width="10.5" style="729" customWidth="1"/>
    <col min="12035" max="12035" width="12" style="729" customWidth="1"/>
    <col min="12036" max="12036" width="9" style="729" customWidth="1"/>
    <col min="12037" max="12037" width="10.19921875" style="729" customWidth="1"/>
    <col min="12038" max="12038" width="5.69921875" style="729" customWidth="1"/>
    <col min="12039" max="12039" width="8.09765625" style="729" customWidth="1"/>
    <col min="12040" max="12040" width="10" style="729" customWidth="1"/>
    <col min="12041" max="12041" width="4.69921875" style="729" customWidth="1"/>
    <col min="12042" max="12042" width="16" style="729" customWidth="1"/>
    <col min="12043" max="12043" width="1.59765625" style="729" customWidth="1"/>
    <col min="12044" max="12045" width="9" style="729"/>
    <col min="12046" max="12046" width="13.09765625" style="729" customWidth="1"/>
    <col min="12047" max="12047" width="12.19921875" style="729" customWidth="1"/>
    <col min="12048" max="12048" width="12" style="729" customWidth="1"/>
    <col min="12049" max="12052" width="8.19921875" style="729" customWidth="1"/>
    <col min="12053" max="12053" width="14.59765625" style="729" customWidth="1"/>
    <col min="12054" max="12057" width="8.19921875" style="729" customWidth="1"/>
    <col min="12058" max="12288" width="9" style="729"/>
    <col min="12289" max="12289" width="1.19921875" style="729" customWidth="1"/>
    <col min="12290" max="12290" width="10.5" style="729" customWidth="1"/>
    <col min="12291" max="12291" width="12" style="729" customWidth="1"/>
    <col min="12292" max="12292" width="9" style="729" customWidth="1"/>
    <col min="12293" max="12293" width="10.19921875" style="729" customWidth="1"/>
    <col min="12294" max="12294" width="5.69921875" style="729" customWidth="1"/>
    <col min="12295" max="12295" width="8.09765625" style="729" customWidth="1"/>
    <col min="12296" max="12296" width="10" style="729" customWidth="1"/>
    <col min="12297" max="12297" width="4.69921875" style="729" customWidth="1"/>
    <col min="12298" max="12298" width="16" style="729" customWidth="1"/>
    <col min="12299" max="12299" width="1.59765625" style="729" customWidth="1"/>
    <col min="12300" max="12301" width="9" style="729"/>
    <col min="12302" max="12302" width="13.09765625" style="729" customWidth="1"/>
    <col min="12303" max="12303" width="12.19921875" style="729" customWidth="1"/>
    <col min="12304" max="12304" width="12" style="729" customWidth="1"/>
    <col min="12305" max="12308" width="8.19921875" style="729" customWidth="1"/>
    <col min="12309" max="12309" width="14.59765625" style="729" customWidth="1"/>
    <col min="12310" max="12313" width="8.19921875" style="729" customWidth="1"/>
    <col min="12314" max="12544" width="9" style="729"/>
    <col min="12545" max="12545" width="1.19921875" style="729" customWidth="1"/>
    <col min="12546" max="12546" width="10.5" style="729" customWidth="1"/>
    <col min="12547" max="12547" width="12" style="729" customWidth="1"/>
    <col min="12548" max="12548" width="9" style="729" customWidth="1"/>
    <col min="12549" max="12549" width="10.19921875" style="729" customWidth="1"/>
    <col min="12550" max="12550" width="5.69921875" style="729" customWidth="1"/>
    <col min="12551" max="12551" width="8.09765625" style="729" customWidth="1"/>
    <col min="12552" max="12552" width="10" style="729" customWidth="1"/>
    <col min="12553" max="12553" width="4.69921875" style="729" customWidth="1"/>
    <col min="12554" max="12554" width="16" style="729" customWidth="1"/>
    <col min="12555" max="12555" width="1.59765625" style="729" customWidth="1"/>
    <col min="12556" max="12557" width="9" style="729"/>
    <col min="12558" max="12558" width="13.09765625" style="729" customWidth="1"/>
    <col min="12559" max="12559" width="12.19921875" style="729" customWidth="1"/>
    <col min="12560" max="12560" width="12" style="729" customWidth="1"/>
    <col min="12561" max="12564" width="8.19921875" style="729" customWidth="1"/>
    <col min="12565" max="12565" width="14.59765625" style="729" customWidth="1"/>
    <col min="12566" max="12569" width="8.19921875" style="729" customWidth="1"/>
    <col min="12570" max="12800" width="9" style="729"/>
    <col min="12801" max="12801" width="1.19921875" style="729" customWidth="1"/>
    <col min="12802" max="12802" width="10.5" style="729" customWidth="1"/>
    <col min="12803" max="12803" width="12" style="729" customWidth="1"/>
    <col min="12804" max="12804" width="9" style="729" customWidth="1"/>
    <col min="12805" max="12805" width="10.19921875" style="729" customWidth="1"/>
    <col min="12806" max="12806" width="5.69921875" style="729" customWidth="1"/>
    <col min="12807" max="12807" width="8.09765625" style="729" customWidth="1"/>
    <col min="12808" max="12808" width="10" style="729" customWidth="1"/>
    <col min="12809" max="12809" width="4.69921875" style="729" customWidth="1"/>
    <col min="12810" max="12810" width="16" style="729" customWidth="1"/>
    <col min="12811" max="12811" width="1.59765625" style="729" customWidth="1"/>
    <col min="12812" max="12813" width="9" style="729"/>
    <col min="12814" max="12814" width="13.09765625" style="729" customWidth="1"/>
    <col min="12815" max="12815" width="12.19921875" style="729" customWidth="1"/>
    <col min="12816" max="12816" width="12" style="729" customWidth="1"/>
    <col min="12817" max="12820" width="8.19921875" style="729" customWidth="1"/>
    <col min="12821" max="12821" width="14.59765625" style="729" customWidth="1"/>
    <col min="12822" max="12825" width="8.19921875" style="729" customWidth="1"/>
    <col min="12826" max="13056" width="9" style="729"/>
    <col min="13057" max="13057" width="1.19921875" style="729" customWidth="1"/>
    <col min="13058" max="13058" width="10.5" style="729" customWidth="1"/>
    <col min="13059" max="13059" width="12" style="729" customWidth="1"/>
    <col min="13060" max="13060" width="9" style="729" customWidth="1"/>
    <col min="13061" max="13061" width="10.19921875" style="729" customWidth="1"/>
    <col min="13062" max="13062" width="5.69921875" style="729" customWidth="1"/>
    <col min="13063" max="13063" width="8.09765625" style="729" customWidth="1"/>
    <col min="13064" max="13064" width="10" style="729" customWidth="1"/>
    <col min="13065" max="13065" width="4.69921875" style="729" customWidth="1"/>
    <col min="13066" max="13066" width="16" style="729" customWidth="1"/>
    <col min="13067" max="13067" width="1.59765625" style="729" customWidth="1"/>
    <col min="13068" max="13069" width="9" style="729"/>
    <col min="13070" max="13070" width="13.09765625" style="729" customWidth="1"/>
    <col min="13071" max="13071" width="12.19921875" style="729" customWidth="1"/>
    <col min="13072" max="13072" width="12" style="729" customWidth="1"/>
    <col min="13073" max="13076" width="8.19921875" style="729" customWidth="1"/>
    <col min="13077" max="13077" width="14.59765625" style="729" customWidth="1"/>
    <col min="13078" max="13081" width="8.19921875" style="729" customWidth="1"/>
    <col min="13082" max="13312" width="9" style="729"/>
    <col min="13313" max="13313" width="1.19921875" style="729" customWidth="1"/>
    <col min="13314" max="13314" width="10.5" style="729" customWidth="1"/>
    <col min="13315" max="13315" width="12" style="729" customWidth="1"/>
    <col min="13316" max="13316" width="9" style="729" customWidth="1"/>
    <col min="13317" max="13317" width="10.19921875" style="729" customWidth="1"/>
    <col min="13318" max="13318" width="5.69921875" style="729" customWidth="1"/>
    <col min="13319" max="13319" width="8.09765625" style="729" customWidth="1"/>
    <col min="13320" max="13320" width="10" style="729" customWidth="1"/>
    <col min="13321" max="13321" width="4.69921875" style="729" customWidth="1"/>
    <col min="13322" max="13322" width="16" style="729" customWidth="1"/>
    <col min="13323" max="13323" width="1.59765625" style="729" customWidth="1"/>
    <col min="13324" max="13325" width="9" style="729"/>
    <col min="13326" max="13326" width="13.09765625" style="729" customWidth="1"/>
    <col min="13327" max="13327" width="12.19921875" style="729" customWidth="1"/>
    <col min="13328" max="13328" width="12" style="729" customWidth="1"/>
    <col min="13329" max="13332" width="8.19921875" style="729" customWidth="1"/>
    <col min="13333" max="13333" width="14.59765625" style="729" customWidth="1"/>
    <col min="13334" max="13337" width="8.19921875" style="729" customWidth="1"/>
    <col min="13338" max="13568" width="9" style="729"/>
    <col min="13569" max="13569" width="1.19921875" style="729" customWidth="1"/>
    <col min="13570" max="13570" width="10.5" style="729" customWidth="1"/>
    <col min="13571" max="13571" width="12" style="729" customWidth="1"/>
    <col min="13572" max="13572" width="9" style="729" customWidth="1"/>
    <col min="13573" max="13573" width="10.19921875" style="729" customWidth="1"/>
    <col min="13574" max="13574" width="5.69921875" style="729" customWidth="1"/>
    <col min="13575" max="13575" width="8.09765625" style="729" customWidth="1"/>
    <col min="13576" max="13576" width="10" style="729" customWidth="1"/>
    <col min="13577" max="13577" width="4.69921875" style="729" customWidth="1"/>
    <col min="13578" max="13578" width="16" style="729" customWidth="1"/>
    <col min="13579" max="13579" width="1.59765625" style="729" customWidth="1"/>
    <col min="13580" max="13581" width="9" style="729"/>
    <col min="13582" max="13582" width="13.09765625" style="729" customWidth="1"/>
    <col min="13583" max="13583" width="12.19921875" style="729" customWidth="1"/>
    <col min="13584" max="13584" width="12" style="729" customWidth="1"/>
    <col min="13585" max="13588" width="8.19921875" style="729" customWidth="1"/>
    <col min="13589" max="13589" width="14.59765625" style="729" customWidth="1"/>
    <col min="13590" max="13593" width="8.19921875" style="729" customWidth="1"/>
    <col min="13594" max="13824" width="9" style="729"/>
    <col min="13825" max="13825" width="1.19921875" style="729" customWidth="1"/>
    <col min="13826" max="13826" width="10.5" style="729" customWidth="1"/>
    <col min="13827" max="13827" width="12" style="729" customWidth="1"/>
    <col min="13828" max="13828" width="9" style="729" customWidth="1"/>
    <col min="13829" max="13829" width="10.19921875" style="729" customWidth="1"/>
    <col min="13830" max="13830" width="5.69921875" style="729" customWidth="1"/>
    <col min="13831" max="13831" width="8.09765625" style="729" customWidth="1"/>
    <col min="13832" max="13832" width="10" style="729" customWidth="1"/>
    <col min="13833" max="13833" width="4.69921875" style="729" customWidth="1"/>
    <col min="13834" max="13834" width="16" style="729" customWidth="1"/>
    <col min="13835" max="13835" width="1.59765625" style="729" customWidth="1"/>
    <col min="13836" max="13837" width="9" style="729"/>
    <col min="13838" max="13838" width="13.09765625" style="729" customWidth="1"/>
    <col min="13839" max="13839" width="12.19921875" style="729" customWidth="1"/>
    <col min="13840" max="13840" width="12" style="729" customWidth="1"/>
    <col min="13841" max="13844" width="8.19921875" style="729" customWidth="1"/>
    <col min="13845" max="13845" width="14.59765625" style="729" customWidth="1"/>
    <col min="13846" max="13849" width="8.19921875" style="729" customWidth="1"/>
    <col min="13850" max="14080" width="9" style="729"/>
    <col min="14081" max="14081" width="1.19921875" style="729" customWidth="1"/>
    <col min="14082" max="14082" width="10.5" style="729" customWidth="1"/>
    <col min="14083" max="14083" width="12" style="729" customWidth="1"/>
    <col min="14084" max="14084" width="9" style="729" customWidth="1"/>
    <col min="14085" max="14085" width="10.19921875" style="729" customWidth="1"/>
    <col min="14086" max="14086" width="5.69921875" style="729" customWidth="1"/>
    <col min="14087" max="14087" width="8.09765625" style="729" customWidth="1"/>
    <col min="14088" max="14088" width="10" style="729" customWidth="1"/>
    <col min="14089" max="14089" width="4.69921875" style="729" customWidth="1"/>
    <col min="14090" max="14090" width="16" style="729" customWidth="1"/>
    <col min="14091" max="14091" width="1.59765625" style="729" customWidth="1"/>
    <col min="14092" max="14093" width="9" style="729"/>
    <col min="14094" max="14094" width="13.09765625" style="729" customWidth="1"/>
    <col min="14095" max="14095" width="12.19921875" style="729" customWidth="1"/>
    <col min="14096" max="14096" width="12" style="729" customWidth="1"/>
    <col min="14097" max="14100" width="8.19921875" style="729" customWidth="1"/>
    <col min="14101" max="14101" width="14.59765625" style="729" customWidth="1"/>
    <col min="14102" max="14105" width="8.19921875" style="729" customWidth="1"/>
    <col min="14106" max="14336" width="9" style="729"/>
    <col min="14337" max="14337" width="1.19921875" style="729" customWidth="1"/>
    <col min="14338" max="14338" width="10.5" style="729" customWidth="1"/>
    <col min="14339" max="14339" width="12" style="729" customWidth="1"/>
    <col min="14340" max="14340" width="9" style="729" customWidth="1"/>
    <col min="14341" max="14341" width="10.19921875" style="729" customWidth="1"/>
    <col min="14342" max="14342" width="5.69921875" style="729" customWidth="1"/>
    <col min="14343" max="14343" width="8.09765625" style="729" customWidth="1"/>
    <col min="14344" max="14344" width="10" style="729" customWidth="1"/>
    <col min="14345" max="14345" width="4.69921875" style="729" customWidth="1"/>
    <col min="14346" max="14346" width="16" style="729" customWidth="1"/>
    <col min="14347" max="14347" width="1.59765625" style="729" customWidth="1"/>
    <col min="14348" max="14349" width="9" style="729"/>
    <col min="14350" max="14350" width="13.09765625" style="729" customWidth="1"/>
    <col min="14351" max="14351" width="12.19921875" style="729" customWidth="1"/>
    <col min="14352" max="14352" width="12" style="729" customWidth="1"/>
    <col min="14353" max="14356" width="8.19921875" style="729" customWidth="1"/>
    <col min="14357" max="14357" width="14.59765625" style="729" customWidth="1"/>
    <col min="14358" max="14361" width="8.19921875" style="729" customWidth="1"/>
    <col min="14362" max="14592" width="9" style="729"/>
    <col min="14593" max="14593" width="1.19921875" style="729" customWidth="1"/>
    <col min="14594" max="14594" width="10.5" style="729" customWidth="1"/>
    <col min="14595" max="14595" width="12" style="729" customWidth="1"/>
    <col min="14596" max="14596" width="9" style="729" customWidth="1"/>
    <col min="14597" max="14597" width="10.19921875" style="729" customWidth="1"/>
    <col min="14598" max="14598" width="5.69921875" style="729" customWidth="1"/>
    <col min="14599" max="14599" width="8.09765625" style="729" customWidth="1"/>
    <col min="14600" max="14600" width="10" style="729" customWidth="1"/>
    <col min="14601" max="14601" width="4.69921875" style="729" customWidth="1"/>
    <col min="14602" max="14602" width="16" style="729" customWidth="1"/>
    <col min="14603" max="14603" width="1.59765625" style="729" customWidth="1"/>
    <col min="14604" max="14605" width="9" style="729"/>
    <col min="14606" max="14606" width="13.09765625" style="729" customWidth="1"/>
    <col min="14607" max="14607" width="12.19921875" style="729" customWidth="1"/>
    <col min="14608" max="14608" width="12" style="729" customWidth="1"/>
    <col min="14609" max="14612" width="8.19921875" style="729" customWidth="1"/>
    <col min="14613" max="14613" width="14.59765625" style="729" customWidth="1"/>
    <col min="14614" max="14617" width="8.19921875" style="729" customWidth="1"/>
    <col min="14618" max="14848" width="9" style="729"/>
    <col min="14849" max="14849" width="1.19921875" style="729" customWidth="1"/>
    <col min="14850" max="14850" width="10.5" style="729" customWidth="1"/>
    <col min="14851" max="14851" width="12" style="729" customWidth="1"/>
    <col min="14852" max="14852" width="9" style="729" customWidth="1"/>
    <col min="14853" max="14853" width="10.19921875" style="729" customWidth="1"/>
    <col min="14854" max="14854" width="5.69921875" style="729" customWidth="1"/>
    <col min="14855" max="14855" width="8.09765625" style="729" customWidth="1"/>
    <col min="14856" max="14856" width="10" style="729" customWidth="1"/>
    <col min="14857" max="14857" width="4.69921875" style="729" customWidth="1"/>
    <col min="14858" max="14858" width="16" style="729" customWidth="1"/>
    <col min="14859" max="14859" width="1.59765625" style="729" customWidth="1"/>
    <col min="14860" max="14861" width="9" style="729"/>
    <col min="14862" max="14862" width="13.09765625" style="729" customWidth="1"/>
    <col min="14863" max="14863" width="12.19921875" style="729" customWidth="1"/>
    <col min="14864" max="14864" width="12" style="729" customWidth="1"/>
    <col min="14865" max="14868" width="8.19921875" style="729" customWidth="1"/>
    <col min="14869" max="14869" width="14.59765625" style="729" customWidth="1"/>
    <col min="14870" max="14873" width="8.19921875" style="729" customWidth="1"/>
    <col min="14874" max="15104" width="9" style="729"/>
    <col min="15105" max="15105" width="1.19921875" style="729" customWidth="1"/>
    <col min="15106" max="15106" width="10.5" style="729" customWidth="1"/>
    <col min="15107" max="15107" width="12" style="729" customWidth="1"/>
    <col min="15108" max="15108" width="9" style="729" customWidth="1"/>
    <col min="15109" max="15109" width="10.19921875" style="729" customWidth="1"/>
    <col min="15110" max="15110" width="5.69921875" style="729" customWidth="1"/>
    <col min="15111" max="15111" width="8.09765625" style="729" customWidth="1"/>
    <col min="15112" max="15112" width="10" style="729" customWidth="1"/>
    <col min="15113" max="15113" width="4.69921875" style="729" customWidth="1"/>
    <col min="15114" max="15114" width="16" style="729" customWidth="1"/>
    <col min="15115" max="15115" width="1.59765625" style="729" customWidth="1"/>
    <col min="15116" max="15117" width="9" style="729"/>
    <col min="15118" max="15118" width="13.09765625" style="729" customWidth="1"/>
    <col min="15119" max="15119" width="12.19921875" style="729" customWidth="1"/>
    <col min="15120" max="15120" width="12" style="729" customWidth="1"/>
    <col min="15121" max="15124" width="8.19921875" style="729" customWidth="1"/>
    <col min="15125" max="15125" width="14.59765625" style="729" customWidth="1"/>
    <col min="15126" max="15129" width="8.19921875" style="729" customWidth="1"/>
    <col min="15130" max="15360" width="9" style="729"/>
    <col min="15361" max="15361" width="1.19921875" style="729" customWidth="1"/>
    <col min="15362" max="15362" width="10.5" style="729" customWidth="1"/>
    <col min="15363" max="15363" width="12" style="729" customWidth="1"/>
    <col min="15364" max="15364" width="9" style="729" customWidth="1"/>
    <col min="15365" max="15365" width="10.19921875" style="729" customWidth="1"/>
    <col min="15366" max="15366" width="5.69921875" style="729" customWidth="1"/>
    <col min="15367" max="15367" width="8.09765625" style="729" customWidth="1"/>
    <col min="15368" max="15368" width="10" style="729" customWidth="1"/>
    <col min="15369" max="15369" width="4.69921875" style="729" customWidth="1"/>
    <col min="15370" max="15370" width="16" style="729" customWidth="1"/>
    <col min="15371" max="15371" width="1.59765625" style="729" customWidth="1"/>
    <col min="15372" max="15373" width="9" style="729"/>
    <col min="15374" max="15374" width="13.09765625" style="729" customWidth="1"/>
    <col min="15375" max="15375" width="12.19921875" style="729" customWidth="1"/>
    <col min="15376" max="15376" width="12" style="729" customWidth="1"/>
    <col min="15377" max="15380" width="8.19921875" style="729" customWidth="1"/>
    <col min="15381" max="15381" width="14.59765625" style="729" customWidth="1"/>
    <col min="15382" max="15385" width="8.19921875" style="729" customWidth="1"/>
    <col min="15386" max="15616" width="9" style="729"/>
    <col min="15617" max="15617" width="1.19921875" style="729" customWidth="1"/>
    <col min="15618" max="15618" width="10.5" style="729" customWidth="1"/>
    <col min="15619" max="15619" width="12" style="729" customWidth="1"/>
    <col min="15620" max="15620" width="9" style="729" customWidth="1"/>
    <col min="15621" max="15621" width="10.19921875" style="729" customWidth="1"/>
    <col min="15622" max="15622" width="5.69921875" style="729" customWidth="1"/>
    <col min="15623" max="15623" width="8.09765625" style="729" customWidth="1"/>
    <col min="15624" max="15624" width="10" style="729" customWidth="1"/>
    <col min="15625" max="15625" width="4.69921875" style="729" customWidth="1"/>
    <col min="15626" max="15626" width="16" style="729" customWidth="1"/>
    <col min="15627" max="15627" width="1.59765625" style="729" customWidth="1"/>
    <col min="15628" max="15629" width="9" style="729"/>
    <col min="15630" max="15630" width="13.09765625" style="729" customWidth="1"/>
    <col min="15631" max="15631" width="12.19921875" style="729" customWidth="1"/>
    <col min="15632" max="15632" width="12" style="729" customWidth="1"/>
    <col min="15633" max="15636" width="8.19921875" style="729" customWidth="1"/>
    <col min="15637" max="15637" width="14.59765625" style="729" customWidth="1"/>
    <col min="15638" max="15641" width="8.19921875" style="729" customWidth="1"/>
    <col min="15642" max="15872" width="9" style="729"/>
    <col min="15873" max="15873" width="1.19921875" style="729" customWidth="1"/>
    <col min="15874" max="15874" width="10.5" style="729" customWidth="1"/>
    <col min="15875" max="15875" width="12" style="729" customWidth="1"/>
    <col min="15876" max="15876" width="9" style="729" customWidth="1"/>
    <col min="15877" max="15877" width="10.19921875" style="729" customWidth="1"/>
    <col min="15878" max="15878" width="5.69921875" style="729" customWidth="1"/>
    <col min="15879" max="15879" width="8.09765625" style="729" customWidth="1"/>
    <col min="15880" max="15880" width="10" style="729" customWidth="1"/>
    <col min="15881" max="15881" width="4.69921875" style="729" customWidth="1"/>
    <col min="15882" max="15882" width="16" style="729" customWidth="1"/>
    <col min="15883" max="15883" width="1.59765625" style="729" customWidth="1"/>
    <col min="15884" max="15885" width="9" style="729"/>
    <col min="15886" max="15886" width="13.09765625" style="729" customWidth="1"/>
    <col min="15887" max="15887" width="12.19921875" style="729" customWidth="1"/>
    <col min="15888" max="15888" width="12" style="729" customWidth="1"/>
    <col min="15889" max="15892" width="8.19921875" style="729" customWidth="1"/>
    <col min="15893" max="15893" width="14.59765625" style="729" customWidth="1"/>
    <col min="15894" max="15897" width="8.19921875" style="729" customWidth="1"/>
    <col min="15898" max="16128" width="9" style="729"/>
    <col min="16129" max="16129" width="1.19921875" style="729" customWidth="1"/>
    <col min="16130" max="16130" width="10.5" style="729" customWidth="1"/>
    <col min="16131" max="16131" width="12" style="729" customWidth="1"/>
    <col min="16132" max="16132" width="9" style="729" customWidth="1"/>
    <col min="16133" max="16133" width="10.19921875" style="729" customWidth="1"/>
    <col min="16134" max="16134" width="5.69921875" style="729" customWidth="1"/>
    <col min="16135" max="16135" width="8.09765625" style="729" customWidth="1"/>
    <col min="16136" max="16136" width="10" style="729" customWidth="1"/>
    <col min="16137" max="16137" width="4.69921875" style="729" customWidth="1"/>
    <col min="16138" max="16138" width="16" style="729" customWidth="1"/>
    <col min="16139" max="16139" width="1.59765625" style="729" customWidth="1"/>
    <col min="16140" max="16141" width="9" style="729"/>
    <col min="16142" max="16142" width="13.09765625" style="729" customWidth="1"/>
    <col min="16143" max="16143" width="12.19921875" style="729" customWidth="1"/>
    <col min="16144" max="16144" width="12" style="729" customWidth="1"/>
    <col min="16145" max="16148" width="8.19921875" style="729" customWidth="1"/>
    <col min="16149" max="16149" width="14.59765625" style="729" customWidth="1"/>
    <col min="16150" max="16153" width="8.19921875" style="729" customWidth="1"/>
    <col min="16154" max="16384" width="9" style="729"/>
  </cols>
  <sheetData>
    <row r="1" spans="2:15" ht="23.4">
      <c r="B1" s="1028"/>
      <c r="C1" s="1193"/>
      <c r="D1" s="1193"/>
      <c r="E1" s="1193"/>
      <c r="F1" s="1193"/>
      <c r="G1" s="1193"/>
      <c r="H1" s="1193"/>
      <c r="I1" s="1193"/>
      <c r="J1" s="1193"/>
      <c r="L1" s="1194"/>
    </row>
    <row r="2" spans="2:15" ht="23.4">
      <c r="B2" s="264" t="s">
        <v>42</v>
      </c>
      <c r="C2" s="1193"/>
      <c r="D2" s="1193"/>
      <c r="E2" s="1193"/>
      <c r="F2" s="1193"/>
      <c r="G2" s="1193"/>
      <c r="H2" s="1193"/>
      <c r="I2" s="1193"/>
      <c r="J2" s="1193"/>
    </row>
    <row r="3" spans="2:15" ht="25.8">
      <c r="B3" s="1196"/>
      <c r="C3" s="1193"/>
      <c r="D3" s="1193"/>
      <c r="E3" s="1193"/>
      <c r="F3" s="1193"/>
      <c r="G3" s="1193"/>
      <c r="H3" s="1193"/>
      <c r="I3" s="1193"/>
      <c r="J3" s="1193"/>
    </row>
    <row r="4" spans="2:15" ht="25.8">
      <c r="B4" s="1196"/>
      <c r="C4" s="1193"/>
      <c r="D4" s="1193"/>
      <c r="E4" s="1193"/>
      <c r="F4" s="1193"/>
      <c r="G4" s="1193"/>
      <c r="H4" s="1193"/>
      <c r="I4" s="1193"/>
      <c r="J4" s="1193"/>
    </row>
    <row r="5" spans="2:15" ht="25.8">
      <c r="B5" s="1196"/>
      <c r="C5" s="1193"/>
      <c r="D5" s="1193"/>
      <c r="E5" s="1193"/>
      <c r="F5" s="1193"/>
      <c r="G5" s="1193"/>
      <c r="H5" s="1193"/>
      <c r="I5" s="1193"/>
      <c r="J5" s="1193"/>
      <c r="N5" s="1195" t="s">
        <v>1179</v>
      </c>
      <c r="O5" s="1195" t="s">
        <v>1291</v>
      </c>
    </row>
    <row r="6" spans="2:15" ht="25.8">
      <c r="B6" s="1196"/>
      <c r="C6" s="1193"/>
      <c r="D6" s="1193"/>
      <c r="E6" s="1193"/>
      <c r="F6" s="1193"/>
      <c r="G6" s="1193"/>
      <c r="H6" s="1193"/>
      <c r="I6" s="1193"/>
      <c r="J6" s="1193"/>
      <c r="M6" s="1197" t="s">
        <v>294</v>
      </c>
      <c r="N6" s="1198">
        <f>'[8]เชื้อเพลิงเพื่อผลิตไฟฟ้า 60'!D10*36.42</f>
        <v>0</v>
      </c>
      <c r="O6" s="1198">
        <f>'[8]6.3.4) เชื้อเพลิงผลิตไฟฟ้า 61'!D10*36.42</f>
        <v>0</v>
      </c>
    </row>
    <row r="7" spans="2:15" ht="25.8">
      <c r="B7" s="1196"/>
      <c r="C7" s="1193"/>
      <c r="D7" s="1193"/>
      <c r="E7" s="1193"/>
      <c r="F7" s="1193"/>
      <c r="G7" s="1193"/>
      <c r="H7" s="1193"/>
      <c r="I7" s="1193"/>
      <c r="J7" s="1193"/>
      <c r="M7" s="1197" t="s">
        <v>295</v>
      </c>
      <c r="N7" s="1198">
        <f>'[8]เชื้อเพลิงเพื่อผลิตไฟฟ้า 60'!D11*36.42</f>
        <v>0</v>
      </c>
      <c r="O7" s="1198">
        <f>'[8]6.3.4) เชื้อเพลิงผลิตไฟฟ้า 61'!D11*36.42</f>
        <v>0</v>
      </c>
    </row>
    <row r="8" spans="2:15" ht="25.8">
      <c r="B8" s="1196"/>
      <c r="C8" s="1193"/>
      <c r="D8" s="1193"/>
      <c r="E8" s="1193"/>
      <c r="F8" s="1193"/>
      <c r="G8" s="1193"/>
      <c r="H8" s="1193"/>
      <c r="I8" s="1193"/>
      <c r="J8" s="1193"/>
      <c r="M8" s="1197" t="s">
        <v>296</v>
      </c>
      <c r="N8" s="1198">
        <f>'[8]เชื้อเพลิงเพื่อผลิตไฟฟ้า 60'!D12*36.42</f>
        <v>0</v>
      </c>
      <c r="O8" s="1198">
        <f>'[8]6.3.4) เชื้อเพลิงผลิตไฟฟ้า 61'!D12*36.42</f>
        <v>0</v>
      </c>
    </row>
    <row r="9" spans="2:15" ht="25.8">
      <c r="B9" s="1196"/>
      <c r="C9" s="1193"/>
      <c r="D9" s="1193"/>
      <c r="E9" s="1193"/>
      <c r="F9" s="1193"/>
      <c r="G9" s="1193"/>
      <c r="H9" s="1193"/>
      <c r="I9" s="1193"/>
      <c r="J9" s="1193"/>
      <c r="M9" s="1197" t="s">
        <v>297</v>
      </c>
      <c r="N9" s="1198">
        <f>'[8]เชื้อเพลิงเพื่อผลิตไฟฟ้า 60'!D13*36.42</f>
        <v>0</v>
      </c>
      <c r="O9" s="1198">
        <f>'[8]6.3.4) เชื้อเพลิงผลิตไฟฟ้า 61'!D13*36.42</f>
        <v>0</v>
      </c>
    </row>
    <row r="10" spans="2:15" ht="23.4">
      <c r="B10" s="1028"/>
      <c r="C10" s="1193"/>
      <c r="D10" s="1193"/>
      <c r="E10" s="1193"/>
      <c r="F10" s="1193"/>
      <c r="G10" s="1193"/>
      <c r="H10" s="1193"/>
      <c r="I10" s="1193"/>
      <c r="J10" s="1193"/>
      <c r="M10" s="1197" t="s">
        <v>298</v>
      </c>
      <c r="N10" s="1198">
        <f>'[8]เชื้อเพลิงเพื่อผลิตไฟฟ้า 60'!D14*36.42</f>
        <v>0</v>
      </c>
      <c r="O10" s="1198">
        <f>'[8]6.3.4) เชื้อเพลิงผลิตไฟฟ้า 61'!D14*36.42</f>
        <v>0</v>
      </c>
    </row>
    <row r="11" spans="2:15" ht="23.4">
      <c r="B11" s="1028"/>
      <c r="C11" s="1193"/>
      <c r="D11" s="1193"/>
      <c r="E11" s="1193"/>
      <c r="F11" s="1193"/>
      <c r="G11" s="1193"/>
      <c r="H11" s="1193"/>
      <c r="I11" s="1193"/>
      <c r="J11" s="1193"/>
      <c r="M11" s="1197" t="s">
        <v>299</v>
      </c>
      <c r="N11" s="1198">
        <f>'[8]เชื้อเพลิงเพื่อผลิตไฟฟ้า 60'!D15*36.42</f>
        <v>0</v>
      </c>
      <c r="O11" s="1198">
        <f>'[8]6.3.4) เชื้อเพลิงผลิตไฟฟ้า 61'!D15*36.42</f>
        <v>0</v>
      </c>
    </row>
    <row r="12" spans="2:15" ht="23.4">
      <c r="B12" s="1028"/>
      <c r="C12" s="1193"/>
      <c r="D12" s="1193"/>
      <c r="E12" s="1193"/>
      <c r="F12" s="1193"/>
      <c r="G12" s="1193"/>
      <c r="H12" s="1193"/>
      <c r="I12" s="1193"/>
      <c r="J12" s="1193"/>
      <c r="M12" s="1197" t="s">
        <v>300</v>
      </c>
      <c r="N12" s="1198">
        <f>'[8]เชื้อเพลิงเพื่อผลิตไฟฟ้า 60'!D16*36.42</f>
        <v>0</v>
      </c>
      <c r="O12" s="1198">
        <f>'[8]6.3.4) เชื้อเพลิงผลิตไฟฟ้า 61'!D16*36.42</f>
        <v>0</v>
      </c>
    </row>
    <row r="13" spans="2:15" ht="23.4">
      <c r="B13" s="1028"/>
      <c r="C13" s="1193"/>
      <c r="D13" s="1193"/>
      <c r="E13" s="1193"/>
      <c r="F13" s="1193"/>
      <c r="G13" s="1193"/>
      <c r="H13" s="1193"/>
      <c r="I13" s="1193"/>
      <c r="J13" s="1193"/>
      <c r="M13" s="1197" t="s">
        <v>301</v>
      </c>
      <c r="N13" s="1198">
        <f>'[8]เชื้อเพลิงเพื่อผลิตไฟฟ้า 60'!D17*36.42</f>
        <v>0</v>
      </c>
      <c r="O13" s="1198">
        <f>'[8]6.3.4) เชื้อเพลิงผลิตไฟฟ้า 61'!D17*36.42</f>
        <v>0</v>
      </c>
    </row>
    <row r="14" spans="2:15" ht="23.4">
      <c r="B14" s="1955" t="s">
        <v>1292</v>
      </c>
      <c r="C14" s="1955"/>
      <c r="D14" s="1955"/>
      <c r="E14" s="1955"/>
      <c r="F14" s="1955"/>
      <c r="G14" s="1955"/>
      <c r="H14" s="1955"/>
      <c r="I14" s="1955"/>
      <c r="J14" s="1955"/>
      <c r="M14" s="1197" t="s">
        <v>302</v>
      </c>
      <c r="N14" s="1198">
        <f>'[8]เชื้อเพลิงเพื่อผลิตไฟฟ้า 60'!D18*36.42</f>
        <v>0</v>
      </c>
      <c r="O14" s="1198">
        <f>'[8]6.3.4) เชื้อเพลิงผลิตไฟฟ้า 61'!D18*36.42</f>
        <v>0</v>
      </c>
    </row>
    <row r="15" spans="2:15" ht="23.4">
      <c r="B15" s="1028"/>
      <c r="C15" s="1193"/>
      <c r="D15" s="1193"/>
      <c r="E15" s="1193"/>
      <c r="F15" s="1193"/>
      <c r="G15" s="1193"/>
      <c r="H15" s="1193"/>
      <c r="I15" s="1193"/>
      <c r="J15" s="1193"/>
      <c r="M15" s="1197" t="s">
        <v>303</v>
      </c>
      <c r="N15" s="1198">
        <f>'[8]เชื้อเพลิงเพื่อผลิตไฟฟ้า 60'!D19*36.42</f>
        <v>0</v>
      </c>
      <c r="O15" s="1198">
        <f>'[8]6.3.4) เชื้อเพลิงผลิตไฟฟ้า 61'!D19*36.42</f>
        <v>0</v>
      </c>
    </row>
    <row r="16" spans="2:15">
      <c r="M16" s="1197" t="s">
        <v>304</v>
      </c>
      <c r="N16" s="1198">
        <f>'[8]เชื้อเพลิงเพื่อผลิตไฟฟ้า 60'!D20*36.42</f>
        <v>0</v>
      </c>
      <c r="O16" s="1198">
        <f>'[8]6.3.4) เชื้อเพลิงผลิตไฟฟ้า 61'!D20*36.42</f>
        <v>0</v>
      </c>
    </row>
    <row r="17" spans="7:15">
      <c r="M17" s="1197" t="s">
        <v>305</v>
      </c>
      <c r="N17" s="1198">
        <f>'[8]เชื้อเพลิงเพื่อผลิตไฟฟ้า 60'!D21*36.42</f>
        <v>0</v>
      </c>
      <c r="O17" s="1198">
        <f>'[8]6.3.4) เชื้อเพลิงผลิตไฟฟ้า 61'!D21*36.42</f>
        <v>0</v>
      </c>
    </row>
    <row r="19" spans="7:15">
      <c r="G19" s="1199"/>
    </row>
  </sheetData>
  <mergeCells count="1">
    <mergeCell ref="B14:J14"/>
  </mergeCells>
  <pageMargins left="0.70866141732283472" right="0.70866141732283472" top="0.74803149606299213" bottom="0.74803149606299213" header="0.31496062992125984" footer="0.31496062992125984"/>
  <pageSetup paperSize="9" scale="93" firstPageNumber="92" orientation="portrait" useFirstPageNumber="1" r:id="rId1"/>
  <headerFooter>
    <oddFooter>หน้าที่ &amp;P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8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21.59765625" style="655" customWidth="1"/>
    <col min="2" max="2" width="17.69921875" style="655" customWidth="1"/>
    <col min="3" max="3" width="15.59765625" style="655" customWidth="1"/>
    <col min="4" max="4" width="11.59765625" style="655" customWidth="1"/>
    <col min="5" max="5" width="12.19921875" style="655" customWidth="1"/>
    <col min="6" max="6" width="0" style="655" hidden="1" customWidth="1"/>
    <col min="7" max="7" width="8.69921875" style="655" hidden="1" customWidth="1"/>
    <col min="8" max="256" width="9" style="655"/>
    <col min="257" max="257" width="21.59765625" style="655" customWidth="1"/>
    <col min="258" max="258" width="17.69921875" style="655" customWidth="1"/>
    <col min="259" max="259" width="15.59765625" style="655" customWidth="1"/>
    <col min="260" max="260" width="11.59765625" style="655" customWidth="1"/>
    <col min="261" max="261" width="12.19921875" style="655" customWidth="1"/>
    <col min="262" max="263" width="0" style="655" hidden="1" customWidth="1"/>
    <col min="264" max="512" width="9" style="655"/>
    <col min="513" max="513" width="21.59765625" style="655" customWidth="1"/>
    <col min="514" max="514" width="17.69921875" style="655" customWidth="1"/>
    <col min="515" max="515" width="15.59765625" style="655" customWidth="1"/>
    <col min="516" max="516" width="11.59765625" style="655" customWidth="1"/>
    <col min="517" max="517" width="12.19921875" style="655" customWidth="1"/>
    <col min="518" max="519" width="0" style="655" hidden="1" customWidth="1"/>
    <col min="520" max="768" width="9" style="655"/>
    <col min="769" max="769" width="21.59765625" style="655" customWidth="1"/>
    <col min="770" max="770" width="17.69921875" style="655" customWidth="1"/>
    <col min="771" max="771" width="15.59765625" style="655" customWidth="1"/>
    <col min="772" max="772" width="11.59765625" style="655" customWidth="1"/>
    <col min="773" max="773" width="12.19921875" style="655" customWidth="1"/>
    <col min="774" max="775" width="0" style="655" hidden="1" customWidth="1"/>
    <col min="776" max="1024" width="9" style="655"/>
    <col min="1025" max="1025" width="21.59765625" style="655" customWidth="1"/>
    <col min="1026" max="1026" width="17.69921875" style="655" customWidth="1"/>
    <col min="1027" max="1027" width="15.59765625" style="655" customWidth="1"/>
    <col min="1028" max="1028" width="11.59765625" style="655" customWidth="1"/>
    <col min="1029" max="1029" width="12.19921875" style="655" customWidth="1"/>
    <col min="1030" max="1031" width="0" style="655" hidden="1" customWidth="1"/>
    <col min="1032" max="1280" width="9" style="655"/>
    <col min="1281" max="1281" width="21.59765625" style="655" customWidth="1"/>
    <col min="1282" max="1282" width="17.69921875" style="655" customWidth="1"/>
    <col min="1283" max="1283" width="15.59765625" style="655" customWidth="1"/>
    <col min="1284" max="1284" width="11.59765625" style="655" customWidth="1"/>
    <col min="1285" max="1285" width="12.19921875" style="655" customWidth="1"/>
    <col min="1286" max="1287" width="0" style="655" hidden="1" customWidth="1"/>
    <col min="1288" max="1536" width="9" style="655"/>
    <col min="1537" max="1537" width="21.59765625" style="655" customWidth="1"/>
    <col min="1538" max="1538" width="17.69921875" style="655" customWidth="1"/>
    <col min="1539" max="1539" width="15.59765625" style="655" customWidth="1"/>
    <col min="1540" max="1540" width="11.59765625" style="655" customWidth="1"/>
    <col min="1541" max="1541" width="12.19921875" style="655" customWidth="1"/>
    <col min="1542" max="1543" width="0" style="655" hidden="1" customWidth="1"/>
    <col min="1544" max="1792" width="9" style="655"/>
    <col min="1793" max="1793" width="21.59765625" style="655" customWidth="1"/>
    <col min="1794" max="1794" width="17.69921875" style="655" customWidth="1"/>
    <col min="1795" max="1795" width="15.59765625" style="655" customWidth="1"/>
    <col min="1796" max="1796" width="11.59765625" style="655" customWidth="1"/>
    <col min="1797" max="1797" width="12.19921875" style="655" customWidth="1"/>
    <col min="1798" max="1799" width="0" style="655" hidden="1" customWidth="1"/>
    <col min="1800" max="2048" width="9" style="655"/>
    <col min="2049" max="2049" width="21.59765625" style="655" customWidth="1"/>
    <col min="2050" max="2050" width="17.69921875" style="655" customWidth="1"/>
    <col min="2051" max="2051" width="15.59765625" style="655" customWidth="1"/>
    <col min="2052" max="2052" width="11.59765625" style="655" customWidth="1"/>
    <col min="2053" max="2053" width="12.19921875" style="655" customWidth="1"/>
    <col min="2054" max="2055" width="0" style="655" hidden="1" customWidth="1"/>
    <col min="2056" max="2304" width="9" style="655"/>
    <col min="2305" max="2305" width="21.59765625" style="655" customWidth="1"/>
    <col min="2306" max="2306" width="17.69921875" style="655" customWidth="1"/>
    <col min="2307" max="2307" width="15.59765625" style="655" customWidth="1"/>
    <col min="2308" max="2308" width="11.59765625" style="655" customWidth="1"/>
    <col min="2309" max="2309" width="12.19921875" style="655" customWidth="1"/>
    <col min="2310" max="2311" width="0" style="655" hidden="1" customWidth="1"/>
    <col min="2312" max="2560" width="9" style="655"/>
    <col min="2561" max="2561" width="21.59765625" style="655" customWidth="1"/>
    <col min="2562" max="2562" width="17.69921875" style="655" customWidth="1"/>
    <col min="2563" max="2563" width="15.59765625" style="655" customWidth="1"/>
    <col min="2564" max="2564" width="11.59765625" style="655" customWidth="1"/>
    <col min="2565" max="2565" width="12.19921875" style="655" customWidth="1"/>
    <col min="2566" max="2567" width="0" style="655" hidden="1" customWidth="1"/>
    <col min="2568" max="2816" width="9" style="655"/>
    <col min="2817" max="2817" width="21.59765625" style="655" customWidth="1"/>
    <col min="2818" max="2818" width="17.69921875" style="655" customWidth="1"/>
    <col min="2819" max="2819" width="15.59765625" style="655" customWidth="1"/>
    <col min="2820" max="2820" width="11.59765625" style="655" customWidth="1"/>
    <col min="2821" max="2821" width="12.19921875" style="655" customWidth="1"/>
    <col min="2822" max="2823" width="0" style="655" hidden="1" customWidth="1"/>
    <col min="2824" max="3072" width="9" style="655"/>
    <col min="3073" max="3073" width="21.59765625" style="655" customWidth="1"/>
    <col min="3074" max="3074" width="17.69921875" style="655" customWidth="1"/>
    <col min="3075" max="3075" width="15.59765625" style="655" customWidth="1"/>
    <col min="3076" max="3076" width="11.59765625" style="655" customWidth="1"/>
    <col min="3077" max="3077" width="12.19921875" style="655" customWidth="1"/>
    <col min="3078" max="3079" width="0" style="655" hidden="1" customWidth="1"/>
    <col min="3080" max="3328" width="9" style="655"/>
    <col min="3329" max="3329" width="21.59765625" style="655" customWidth="1"/>
    <col min="3330" max="3330" width="17.69921875" style="655" customWidth="1"/>
    <col min="3331" max="3331" width="15.59765625" style="655" customWidth="1"/>
    <col min="3332" max="3332" width="11.59765625" style="655" customWidth="1"/>
    <col min="3333" max="3333" width="12.19921875" style="655" customWidth="1"/>
    <col min="3334" max="3335" width="0" style="655" hidden="1" customWidth="1"/>
    <col min="3336" max="3584" width="9" style="655"/>
    <col min="3585" max="3585" width="21.59765625" style="655" customWidth="1"/>
    <col min="3586" max="3586" width="17.69921875" style="655" customWidth="1"/>
    <col min="3587" max="3587" width="15.59765625" style="655" customWidth="1"/>
    <col min="3588" max="3588" width="11.59765625" style="655" customWidth="1"/>
    <col min="3589" max="3589" width="12.19921875" style="655" customWidth="1"/>
    <col min="3590" max="3591" width="0" style="655" hidden="1" customWidth="1"/>
    <col min="3592" max="3840" width="9" style="655"/>
    <col min="3841" max="3841" width="21.59765625" style="655" customWidth="1"/>
    <col min="3842" max="3842" width="17.69921875" style="655" customWidth="1"/>
    <col min="3843" max="3843" width="15.59765625" style="655" customWidth="1"/>
    <col min="3844" max="3844" width="11.59765625" style="655" customWidth="1"/>
    <col min="3845" max="3845" width="12.19921875" style="655" customWidth="1"/>
    <col min="3846" max="3847" width="0" style="655" hidden="1" customWidth="1"/>
    <col min="3848" max="4096" width="9" style="655"/>
    <col min="4097" max="4097" width="21.59765625" style="655" customWidth="1"/>
    <col min="4098" max="4098" width="17.69921875" style="655" customWidth="1"/>
    <col min="4099" max="4099" width="15.59765625" style="655" customWidth="1"/>
    <col min="4100" max="4100" width="11.59765625" style="655" customWidth="1"/>
    <col min="4101" max="4101" width="12.19921875" style="655" customWidth="1"/>
    <col min="4102" max="4103" width="0" style="655" hidden="1" customWidth="1"/>
    <col min="4104" max="4352" width="9" style="655"/>
    <col min="4353" max="4353" width="21.59765625" style="655" customWidth="1"/>
    <col min="4354" max="4354" width="17.69921875" style="655" customWidth="1"/>
    <col min="4355" max="4355" width="15.59765625" style="655" customWidth="1"/>
    <col min="4356" max="4356" width="11.59765625" style="655" customWidth="1"/>
    <col min="4357" max="4357" width="12.19921875" style="655" customWidth="1"/>
    <col min="4358" max="4359" width="0" style="655" hidden="1" customWidth="1"/>
    <col min="4360" max="4608" width="9" style="655"/>
    <col min="4609" max="4609" width="21.59765625" style="655" customWidth="1"/>
    <col min="4610" max="4610" width="17.69921875" style="655" customWidth="1"/>
    <col min="4611" max="4611" width="15.59765625" style="655" customWidth="1"/>
    <col min="4612" max="4612" width="11.59765625" style="655" customWidth="1"/>
    <col min="4613" max="4613" width="12.19921875" style="655" customWidth="1"/>
    <col min="4614" max="4615" width="0" style="655" hidden="1" customWidth="1"/>
    <col min="4616" max="4864" width="9" style="655"/>
    <col min="4865" max="4865" width="21.59765625" style="655" customWidth="1"/>
    <col min="4866" max="4866" width="17.69921875" style="655" customWidth="1"/>
    <col min="4867" max="4867" width="15.59765625" style="655" customWidth="1"/>
    <col min="4868" max="4868" width="11.59765625" style="655" customWidth="1"/>
    <col min="4869" max="4869" width="12.19921875" style="655" customWidth="1"/>
    <col min="4870" max="4871" width="0" style="655" hidden="1" customWidth="1"/>
    <col min="4872" max="5120" width="9" style="655"/>
    <col min="5121" max="5121" width="21.59765625" style="655" customWidth="1"/>
    <col min="5122" max="5122" width="17.69921875" style="655" customWidth="1"/>
    <col min="5123" max="5123" width="15.59765625" style="655" customWidth="1"/>
    <col min="5124" max="5124" width="11.59765625" style="655" customWidth="1"/>
    <col min="5125" max="5125" width="12.19921875" style="655" customWidth="1"/>
    <col min="5126" max="5127" width="0" style="655" hidden="1" customWidth="1"/>
    <col min="5128" max="5376" width="9" style="655"/>
    <col min="5377" max="5377" width="21.59765625" style="655" customWidth="1"/>
    <col min="5378" max="5378" width="17.69921875" style="655" customWidth="1"/>
    <col min="5379" max="5379" width="15.59765625" style="655" customWidth="1"/>
    <col min="5380" max="5380" width="11.59765625" style="655" customWidth="1"/>
    <col min="5381" max="5381" width="12.19921875" style="655" customWidth="1"/>
    <col min="5382" max="5383" width="0" style="655" hidden="1" customWidth="1"/>
    <col min="5384" max="5632" width="9" style="655"/>
    <col min="5633" max="5633" width="21.59765625" style="655" customWidth="1"/>
    <col min="5634" max="5634" width="17.69921875" style="655" customWidth="1"/>
    <col min="5635" max="5635" width="15.59765625" style="655" customWidth="1"/>
    <col min="5636" max="5636" width="11.59765625" style="655" customWidth="1"/>
    <col min="5637" max="5637" width="12.19921875" style="655" customWidth="1"/>
    <col min="5638" max="5639" width="0" style="655" hidden="1" customWidth="1"/>
    <col min="5640" max="5888" width="9" style="655"/>
    <col min="5889" max="5889" width="21.59765625" style="655" customWidth="1"/>
    <col min="5890" max="5890" width="17.69921875" style="655" customWidth="1"/>
    <col min="5891" max="5891" width="15.59765625" style="655" customWidth="1"/>
    <col min="5892" max="5892" width="11.59765625" style="655" customWidth="1"/>
    <col min="5893" max="5893" width="12.19921875" style="655" customWidth="1"/>
    <col min="5894" max="5895" width="0" style="655" hidden="1" customWidth="1"/>
    <col min="5896" max="6144" width="9" style="655"/>
    <col min="6145" max="6145" width="21.59765625" style="655" customWidth="1"/>
    <col min="6146" max="6146" width="17.69921875" style="655" customWidth="1"/>
    <col min="6147" max="6147" width="15.59765625" style="655" customWidth="1"/>
    <col min="6148" max="6148" width="11.59765625" style="655" customWidth="1"/>
    <col min="6149" max="6149" width="12.19921875" style="655" customWidth="1"/>
    <col min="6150" max="6151" width="0" style="655" hidden="1" customWidth="1"/>
    <col min="6152" max="6400" width="9" style="655"/>
    <col min="6401" max="6401" width="21.59765625" style="655" customWidth="1"/>
    <col min="6402" max="6402" width="17.69921875" style="655" customWidth="1"/>
    <col min="6403" max="6403" width="15.59765625" style="655" customWidth="1"/>
    <col min="6404" max="6404" width="11.59765625" style="655" customWidth="1"/>
    <col min="6405" max="6405" width="12.19921875" style="655" customWidth="1"/>
    <col min="6406" max="6407" width="0" style="655" hidden="1" customWidth="1"/>
    <col min="6408" max="6656" width="9" style="655"/>
    <col min="6657" max="6657" width="21.59765625" style="655" customWidth="1"/>
    <col min="6658" max="6658" width="17.69921875" style="655" customWidth="1"/>
    <col min="6659" max="6659" width="15.59765625" style="655" customWidth="1"/>
    <col min="6660" max="6660" width="11.59765625" style="655" customWidth="1"/>
    <col min="6661" max="6661" width="12.19921875" style="655" customWidth="1"/>
    <col min="6662" max="6663" width="0" style="655" hidden="1" customWidth="1"/>
    <col min="6664" max="6912" width="9" style="655"/>
    <col min="6913" max="6913" width="21.59765625" style="655" customWidth="1"/>
    <col min="6914" max="6914" width="17.69921875" style="655" customWidth="1"/>
    <col min="6915" max="6915" width="15.59765625" style="655" customWidth="1"/>
    <col min="6916" max="6916" width="11.59765625" style="655" customWidth="1"/>
    <col min="6917" max="6917" width="12.19921875" style="655" customWidth="1"/>
    <col min="6918" max="6919" width="0" style="655" hidden="1" customWidth="1"/>
    <col min="6920" max="7168" width="9" style="655"/>
    <col min="7169" max="7169" width="21.59765625" style="655" customWidth="1"/>
    <col min="7170" max="7170" width="17.69921875" style="655" customWidth="1"/>
    <col min="7171" max="7171" width="15.59765625" style="655" customWidth="1"/>
    <col min="7172" max="7172" width="11.59765625" style="655" customWidth="1"/>
    <col min="7173" max="7173" width="12.19921875" style="655" customWidth="1"/>
    <col min="7174" max="7175" width="0" style="655" hidden="1" customWidth="1"/>
    <col min="7176" max="7424" width="9" style="655"/>
    <col min="7425" max="7425" width="21.59765625" style="655" customWidth="1"/>
    <col min="7426" max="7426" width="17.69921875" style="655" customWidth="1"/>
    <col min="7427" max="7427" width="15.59765625" style="655" customWidth="1"/>
    <col min="7428" max="7428" width="11.59765625" style="655" customWidth="1"/>
    <col min="7429" max="7429" width="12.19921875" style="655" customWidth="1"/>
    <col min="7430" max="7431" width="0" style="655" hidden="1" customWidth="1"/>
    <col min="7432" max="7680" width="9" style="655"/>
    <col min="7681" max="7681" width="21.59765625" style="655" customWidth="1"/>
    <col min="7682" max="7682" width="17.69921875" style="655" customWidth="1"/>
    <col min="7683" max="7683" width="15.59765625" style="655" customWidth="1"/>
    <col min="7684" max="7684" width="11.59765625" style="655" customWidth="1"/>
    <col min="7685" max="7685" width="12.19921875" style="655" customWidth="1"/>
    <col min="7686" max="7687" width="0" style="655" hidden="1" customWidth="1"/>
    <col min="7688" max="7936" width="9" style="655"/>
    <col min="7937" max="7937" width="21.59765625" style="655" customWidth="1"/>
    <col min="7938" max="7938" width="17.69921875" style="655" customWidth="1"/>
    <col min="7939" max="7939" width="15.59765625" style="655" customWidth="1"/>
    <col min="7940" max="7940" width="11.59765625" style="655" customWidth="1"/>
    <col min="7941" max="7941" width="12.19921875" style="655" customWidth="1"/>
    <col min="7942" max="7943" width="0" style="655" hidden="1" customWidth="1"/>
    <col min="7944" max="8192" width="9" style="655"/>
    <col min="8193" max="8193" width="21.59765625" style="655" customWidth="1"/>
    <col min="8194" max="8194" width="17.69921875" style="655" customWidth="1"/>
    <col min="8195" max="8195" width="15.59765625" style="655" customWidth="1"/>
    <col min="8196" max="8196" width="11.59765625" style="655" customWidth="1"/>
    <col min="8197" max="8197" width="12.19921875" style="655" customWidth="1"/>
    <col min="8198" max="8199" width="0" style="655" hidden="1" customWidth="1"/>
    <col min="8200" max="8448" width="9" style="655"/>
    <col min="8449" max="8449" width="21.59765625" style="655" customWidth="1"/>
    <col min="8450" max="8450" width="17.69921875" style="655" customWidth="1"/>
    <col min="8451" max="8451" width="15.59765625" style="655" customWidth="1"/>
    <col min="8452" max="8452" width="11.59765625" style="655" customWidth="1"/>
    <col min="8453" max="8453" width="12.19921875" style="655" customWidth="1"/>
    <col min="8454" max="8455" width="0" style="655" hidden="1" customWidth="1"/>
    <col min="8456" max="8704" width="9" style="655"/>
    <col min="8705" max="8705" width="21.59765625" style="655" customWidth="1"/>
    <col min="8706" max="8706" width="17.69921875" style="655" customWidth="1"/>
    <col min="8707" max="8707" width="15.59765625" style="655" customWidth="1"/>
    <col min="8708" max="8708" width="11.59765625" style="655" customWidth="1"/>
    <col min="8709" max="8709" width="12.19921875" style="655" customWidth="1"/>
    <col min="8710" max="8711" width="0" style="655" hidden="1" customWidth="1"/>
    <col min="8712" max="8960" width="9" style="655"/>
    <col min="8961" max="8961" width="21.59765625" style="655" customWidth="1"/>
    <col min="8962" max="8962" width="17.69921875" style="655" customWidth="1"/>
    <col min="8963" max="8963" width="15.59765625" style="655" customWidth="1"/>
    <col min="8964" max="8964" width="11.59765625" style="655" customWidth="1"/>
    <col min="8965" max="8965" width="12.19921875" style="655" customWidth="1"/>
    <col min="8966" max="8967" width="0" style="655" hidden="1" customWidth="1"/>
    <col min="8968" max="9216" width="9" style="655"/>
    <col min="9217" max="9217" width="21.59765625" style="655" customWidth="1"/>
    <col min="9218" max="9218" width="17.69921875" style="655" customWidth="1"/>
    <col min="9219" max="9219" width="15.59765625" style="655" customWidth="1"/>
    <col min="9220" max="9220" width="11.59765625" style="655" customWidth="1"/>
    <col min="9221" max="9221" width="12.19921875" style="655" customWidth="1"/>
    <col min="9222" max="9223" width="0" style="655" hidden="1" customWidth="1"/>
    <col min="9224" max="9472" width="9" style="655"/>
    <col min="9473" max="9473" width="21.59765625" style="655" customWidth="1"/>
    <col min="9474" max="9474" width="17.69921875" style="655" customWidth="1"/>
    <col min="9475" max="9475" width="15.59765625" style="655" customWidth="1"/>
    <col min="9476" max="9476" width="11.59765625" style="655" customWidth="1"/>
    <col min="9477" max="9477" width="12.19921875" style="655" customWidth="1"/>
    <col min="9478" max="9479" width="0" style="655" hidden="1" customWidth="1"/>
    <col min="9480" max="9728" width="9" style="655"/>
    <col min="9729" max="9729" width="21.59765625" style="655" customWidth="1"/>
    <col min="9730" max="9730" width="17.69921875" style="655" customWidth="1"/>
    <col min="9731" max="9731" width="15.59765625" style="655" customWidth="1"/>
    <col min="9732" max="9732" width="11.59765625" style="655" customWidth="1"/>
    <col min="9733" max="9733" width="12.19921875" style="655" customWidth="1"/>
    <col min="9734" max="9735" width="0" style="655" hidden="1" customWidth="1"/>
    <col min="9736" max="9984" width="9" style="655"/>
    <col min="9985" max="9985" width="21.59765625" style="655" customWidth="1"/>
    <col min="9986" max="9986" width="17.69921875" style="655" customWidth="1"/>
    <col min="9987" max="9987" width="15.59765625" style="655" customWidth="1"/>
    <col min="9988" max="9988" width="11.59765625" style="655" customWidth="1"/>
    <col min="9989" max="9989" width="12.19921875" style="655" customWidth="1"/>
    <col min="9990" max="9991" width="0" style="655" hidden="1" customWidth="1"/>
    <col min="9992" max="10240" width="9" style="655"/>
    <col min="10241" max="10241" width="21.59765625" style="655" customWidth="1"/>
    <col min="10242" max="10242" width="17.69921875" style="655" customWidth="1"/>
    <col min="10243" max="10243" width="15.59765625" style="655" customWidth="1"/>
    <col min="10244" max="10244" width="11.59765625" style="655" customWidth="1"/>
    <col min="10245" max="10245" width="12.19921875" style="655" customWidth="1"/>
    <col min="10246" max="10247" width="0" style="655" hidden="1" customWidth="1"/>
    <col min="10248" max="10496" width="9" style="655"/>
    <col min="10497" max="10497" width="21.59765625" style="655" customWidth="1"/>
    <col min="10498" max="10498" width="17.69921875" style="655" customWidth="1"/>
    <col min="10499" max="10499" width="15.59765625" style="655" customWidth="1"/>
    <col min="10500" max="10500" width="11.59765625" style="655" customWidth="1"/>
    <col min="10501" max="10501" width="12.19921875" style="655" customWidth="1"/>
    <col min="10502" max="10503" width="0" style="655" hidden="1" customWidth="1"/>
    <col min="10504" max="10752" width="9" style="655"/>
    <col min="10753" max="10753" width="21.59765625" style="655" customWidth="1"/>
    <col min="10754" max="10754" width="17.69921875" style="655" customWidth="1"/>
    <col min="10755" max="10755" width="15.59765625" style="655" customWidth="1"/>
    <col min="10756" max="10756" width="11.59765625" style="655" customWidth="1"/>
    <col min="10757" max="10757" width="12.19921875" style="655" customWidth="1"/>
    <col min="10758" max="10759" width="0" style="655" hidden="1" customWidth="1"/>
    <col min="10760" max="11008" width="9" style="655"/>
    <col min="11009" max="11009" width="21.59765625" style="655" customWidth="1"/>
    <col min="11010" max="11010" width="17.69921875" style="655" customWidth="1"/>
    <col min="11011" max="11011" width="15.59765625" style="655" customWidth="1"/>
    <col min="11012" max="11012" width="11.59765625" style="655" customWidth="1"/>
    <col min="11013" max="11013" width="12.19921875" style="655" customWidth="1"/>
    <col min="11014" max="11015" width="0" style="655" hidden="1" customWidth="1"/>
    <col min="11016" max="11264" width="9" style="655"/>
    <col min="11265" max="11265" width="21.59765625" style="655" customWidth="1"/>
    <col min="11266" max="11266" width="17.69921875" style="655" customWidth="1"/>
    <col min="11267" max="11267" width="15.59765625" style="655" customWidth="1"/>
    <col min="11268" max="11268" width="11.59765625" style="655" customWidth="1"/>
    <col min="11269" max="11269" width="12.19921875" style="655" customWidth="1"/>
    <col min="11270" max="11271" width="0" style="655" hidden="1" customWidth="1"/>
    <col min="11272" max="11520" width="9" style="655"/>
    <col min="11521" max="11521" width="21.59765625" style="655" customWidth="1"/>
    <col min="11522" max="11522" width="17.69921875" style="655" customWidth="1"/>
    <col min="11523" max="11523" width="15.59765625" style="655" customWidth="1"/>
    <col min="11524" max="11524" width="11.59765625" style="655" customWidth="1"/>
    <col min="11525" max="11525" width="12.19921875" style="655" customWidth="1"/>
    <col min="11526" max="11527" width="0" style="655" hidden="1" customWidth="1"/>
    <col min="11528" max="11776" width="9" style="655"/>
    <col min="11777" max="11777" width="21.59765625" style="655" customWidth="1"/>
    <col min="11778" max="11778" width="17.69921875" style="655" customWidth="1"/>
    <col min="11779" max="11779" width="15.59765625" style="655" customWidth="1"/>
    <col min="11780" max="11780" width="11.59765625" style="655" customWidth="1"/>
    <col min="11781" max="11781" width="12.19921875" style="655" customWidth="1"/>
    <col min="11782" max="11783" width="0" style="655" hidden="1" customWidth="1"/>
    <col min="11784" max="12032" width="9" style="655"/>
    <col min="12033" max="12033" width="21.59765625" style="655" customWidth="1"/>
    <col min="12034" max="12034" width="17.69921875" style="655" customWidth="1"/>
    <col min="12035" max="12035" width="15.59765625" style="655" customWidth="1"/>
    <col min="12036" max="12036" width="11.59765625" style="655" customWidth="1"/>
    <col min="12037" max="12037" width="12.19921875" style="655" customWidth="1"/>
    <col min="12038" max="12039" width="0" style="655" hidden="1" customWidth="1"/>
    <col min="12040" max="12288" width="9" style="655"/>
    <col min="12289" max="12289" width="21.59765625" style="655" customWidth="1"/>
    <col min="12290" max="12290" width="17.69921875" style="655" customWidth="1"/>
    <col min="12291" max="12291" width="15.59765625" style="655" customWidth="1"/>
    <col min="12292" max="12292" width="11.59765625" style="655" customWidth="1"/>
    <col min="12293" max="12293" width="12.19921875" style="655" customWidth="1"/>
    <col min="12294" max="12295" width="0" style="655" hidden="1" customWidth="1"/>
    <col min="12296" max="12544" width="9" style="655"/>
    <col min="12545" max="12545" width="21.59765625" style="655" customWidth="1"/>
    <col min="12546" max="12546" width="17.69921875" style="655" customWidth="1"/>
    <col min="12547" max="12547" width="15.59765625" style="655" customWidth="1"/>
    <col min="12548" max="12548" width="11.59765625" style="655" customWidth="1"/>
    <col min="12549" max="12549" width="12.19921875" style="655" customWidth="1"/>
    <col min="12550" max="12551" width="0" style="655" hidden="1" customWidth="1"/>
    <col min="12552" max="12800" width="9" style="655"/>
    <col min="12801" max="12801" width="21.59765625" style="655" customWidth="1"/>
    <col min="12802" max="12802" width="17.69921875" style="655" customWidth="1"/>
    <col min="12803" max="12803" width="15.59765625" style="655" customWidth="1"/>
    <col min="12804" max="12804" width="11.59765625" style="655" customWidth="1"/>
    <col min="12805" max="12805" width="12.19921875" style="655" customWidth="1"/>
    <col min="12806" max="12807" width="0" style="655" hidden="1" customWidth="1"/>
    <col min="12808" max="13056" width="9" style="655"/>
    <col min="13057" max="13057" width="21.59765625" style="655" customWidth="1"/>
    <col min="13058" max="13058" width="17.69921875" style="655" customWidth="1"/>
    <col min="13059" max="13059" width="15.59765625" style="655" customWidth="1"/>
    <col min="13060" max="13060" width="11.59765625" style="655" customWidth="1"/>
    <col min="13061" max="13061" width="12.19921875" style="655" customWidth="1"/>
    <col min="13062" max="13063" width="0" style="655" hidden="1" customWidth="1"/>
    <col min="13064" max="13312" width="9" style="655"/>
    <col min="13313" max="13313" width="21.59765625" style="655" customWidth="1"/>
    <col min="13314" max="13314" width="17.69921875" style="655" customWidth="1"/>
    <col min="13315" max="13315" width="15.59765625" style="655" customWidth="1"/>
    <col min="13316" max="13316" width="11.59765625" style="655" customWidth="1"/>
    <col min="13317" max="13317" width="12.19921875" style="655" customWidth="1"/>
    <col min="13318" max="13319" width="0" style="655" hidden="1" customWidth="1"/>
    <col min="13320" max="13568" width="9" style="655"/>
    <col min="13569" max="13569" width="21.59765625" style="655" customWidth="1"/>
    <col min="13570" max="13570" width="17.69921875" style="655" customWidth="1"/>
    <col min="13571" max="13571" width="15.59765625" style="655" customWidth="1"/>
    <col min="13572" max="13572" width="11.59765625" style="655" customWidth="1"/>
    <col min="13573" max="13573" width="12.19921875" style="655" customWidth="1"/>
    <col min="13574" max="13575" width="0" style="655" hidden="1" customWidth="1"/>
    <col min="13576" max="13824" width="9" style="655"/>
    <col min="13825" max="13825" width="21.59765625" style="655" customWidth="1"/>
    <col min="13826" max="13826" width="17.69921875" style="655" customWidth="1"/>
    <col min="13827" max="13827" width="15.59765625" style="655" customWidth="1"/>
    <col min="13828" max="13828" width="11.59765625" style="655" customWidth="1"/>
    <col min="13829" max="13829" width="12.19921875" style="655" customWidth="1"/>
    <col min="13830" max="13831" width="0" style="655" hidden="1" customWidth="1"/>
    <col min="13832" max="14080" width="9" style="655"/>
    <col min="14081" max="14081" width="21.59765625" style="655" customWidth="1"/>
    <col min="14082" max="14082" width="17.69921875" style="655" customWidth="1"/>
    <col min="14083" max="14083" width="15.59765625" style="655" customWidth="1"/>
    <col min="14084" max="14084" width="11.59765625" style="655" customWidth="1"/>
    <col min="14085" max="14085" width="12.19921875" style="655" customWidth="1"/>
    <col min="14086" max="14087" width="0" style="655" hidden="1" customWidth="1"/>
    <col min="14088" max="14336" width="9" style="655"/>
    <col min="14337" max="14337" width="21.59765625" style="655" customWidth="1"/>
    <col min="14338" max="14338" width="17.69921875" style="655" customWidth="1"/>
    <col min="14339" max="14339" width="15.59765625" style="655" customWidth="1"/>
    <col min="14340" max="14340" width="11.59765625" style="655" customWidth="1"/>
    <col min="14341" max="14341" width="12.19921875" style="655" customWidth="1"/>
    <col min="14342" max="14343" width="0" style="655" hidden="1" customWidth="1"/>
    <col min="14344" max="14592" width="9" style="655"/>
    <col min="14593" max="14593" width="21.59765625" style="655" customWidth="1"/>
    <col min="14594" max="14594" width="17.69921875" style="655" customWidth="1"/>
    <col min="14595" max="14595" width="15.59765625" style="655" customWidth="1"/>
    <col min="14596" max="14596" width="11.59765625" style="655" customWidth="1"/>
    <col min="14597" max="14597" width="12.19921875" style="655" customWidth="1"/>
    <col min="14598" max="14599" width="0" style="655" hidden="1" customWidth="1"/>
    <col min="14600" max="14848" width="9" style="655"/>
    <col min="14849" max="14849" width="21.59765625" style="655" customWidth="1"/>
    <col min="14850" max="14850" width="17.69921875" style="655" customWidth="1"/>
    <col min="14851" max="14851" width="15.59765625" style="655" customWidth="1"/>
    <col min="14852" max="14852" width="11.59765625" style="655" customWidth="1"/>
    <col min="14853" max="14853" width="12.19921875" style="655" customWidth="1"/>
    <col min="14854" max="14855" width="0" style="655" hidden="1" customWidth="1"/>
    <col min="14856" max="15104" width="9" style="655"/>
    <col min="15105" max="15105" width="21.59765625" style="655" customWidth="1"/>
    <col min="15106" max="15106" width="17.69921875" style="655" customWidth="1"/>
    <col min="15107" max="15107" width="15.59765625" style="655" customWidth="1"/>
    <col min="15108" max="15108" width="11.59765625" style="655" customWidth="1"/>
    <col min="15109" max="15109" width="12.19921875" style="655" customWidth="1"/>
    <col min="15110" max="15111" width="0" style="655" hidden="1" customWidth="1"/>
    <col min="15112" max="15360" width="9" style="655"/>
    <col min="15361" max="15361" width="21.59765625" style="655" customWidth="1"/>
    <col min="15362" max="15362" width="17.69921875" style="655" customWidth="1"/>
    <col min="15363" max="15363" width="15.59765625" style="655" customWidth="1"/>
    <col min="15364" max="15364" width="11.59765625" style="655" customWidth="1"/>
    <col min="15365" max="15365" width="12.19921875" style="655" customWidth="1"/>
    <col min="15366" max="15367" width="0" style="655" hidden="1" customWidth="1"/>
    <col min="15368" max="15616" width="9" style="655"/>
    <col min="15617" max="15617" width="21.59765625" style="655" customWidth="1"/>
    <col min="15618" max="15618" width="17.69921875" style="655" customWidth="1"/>
    <col min="15619" max="15619" width="15.59765625" style="655" customWidth="1"/>
    <col min="15620" max="15620" width="11.59765625" style="655" customWidth="1"/>
    <col min="15621" max="15621" width="12.19921875" style="655" customWidth="1"/>
    <col min="15622" max="15623" width="0" style="655" hidden="1" customWidth="1"/>
    <col min="15624" max="15872" width="9" style="655"/>
    <col min="15873" max="15873" width="21.59765625" style="655" customWidth="1"/>
    <col min="15874" max="15874" width="17.69921875" style="655" customWidth="1"/>
    <col min="15875" max="15875" width="15.59765625" style="655" customWidth="1"/>
    <col min="15876" max="15876" width="11.59765625" style="655" customWidth="1"/>
    <col min="15877" max="15877" width="12.19921875" style="655" customWidth="1"/>
    <col min="15878" max="15879" width="0" style="655" hidden="1" customWidth="1"/>
    <col min="15880" max="16128" width="9" style="655"/>
    <col min="16129" max="16129" width="21.59765625" style="655" customWidth="1"/>
    <col min="16130" max="16130" width="17.69921875" style="655" customWidth="1"/>
    <col min="16131" max="16131" width="15.59765625" style="655" customWidth="1"/>
    <col min="16132" max="16132" width="11.59765625" style="655" customWidth="1"/>
    <col min="16133" max="16133" width="12.19921875" style="655" customWidth="1"/>
    <col min="16134" max="16135" width="0" style="655" hidden="1" customWidth="1"/>
    <col min="16136" max="16384" width="9" style="655"/>
  </cols>
  <sheetData>
    <row r="1" spans="1:8">
      <c r="A1" s="654" t="s">
        <v>1393</v>
      </c>
    </row>
    <row r="2" spans="1:8" s="656" customFormat="1" ht="9.75" customHeight="1"/>
    <row r="3" spans="1:8" s="657" customFormat="1">
      <c r="A3" s="1724" t="s">
        <v>1394</v>
      </c>
      <c r="B3" s="1724"/>
      <c r="C3" s="1724"/>
      <c r="D3" s="1724"/>
      <c r="E3" s="1724"/>
    </row>
    <row r="4" spans="1:8" ht="11.25" customHeight="1"/>
    <row r="5" spans="1:8">
      <c r="A5" s="1725" t="s">
        <v>380</v>
      </c>
      <c r="B5" s="1725" t="s">
        <v>381</v>
      </c>
      <c r="C5" s="1725"/>
      <c r="D5" s="1725" t="s">
        <v>899</v>
      </c>
      <c r="E5" s="1725"/>
    </row>
    <row r="6" spans="1:8">
      <c r="A6" s="1725"/>
      <c r="B6" s="658" t="s">
        <v>382</v>
      </c>
      <c r="C6" s="658" t="s">
        <v>383</v>
      </c>
      <c r="D6" s="659" t="s">
        <v>900</v>
      </c>
      <c r="E6" s="680" t="s">
        <v>901</v>
      </c>
      <c r="G6" s="661"/>
    </row>
    <row r="7" spans="1:8">
      <c r="A7" s="662" t="s">
        <v>755</v>
      </c>
      <c r="B7" s="663">
        <f>สัดส่วนการใช้พลังงานไฟฟ้า!B18</f>
        <v>485053.33333333337</v>
      </c>
      <c r="C7" s="663">
        <f>สัดส่วนการใช้พลังงานไฟฟ้า!C18</f>
        <v>4.7965458166901236</v>
      </c>
      <c r="D7" s="663"/>
      <c r="E7" s="665"/>
      <c r="G7" s="666">
        <f>B7</f>
        <v>485053.33333333337</v>
      </c>
      <c r="H7" s="667"/>
    </row>
    <row r="8" spans="1:8">
      <c r="A8" s="662" t="s">
        <v>1054</v>
      </c>
      <c r="B8" s="663">
        <f>สัดส่วนการใช้พลังงานไฟฟ้า!B19</f>
        <v>5478295.9426874984</v>
      </c>
      <c r="C8" s="663">
        <f>สัดส่วนการใช้พลังงานไฟฟ้า!C19</f>
        <v>54.173212883438651</v>
      </c>
      <c r="D8" s="663"/>
      <c r="E8" s="668"/>
      <c r="G8" s="666">
        <f>B8</f>
        <v>5478295.9426874984</v>
      </c>
      <c r="H8" s="667"/>
    </row>
    <row r="9" spans="1:8">
      <c r="A9" s="662" t="s">
        <v>384</v>
      </c>
      <c r="B9" s="663">
        <f>สัดส่วนการใช้พลังงานไฟฟ้า!B20</f>
        <v>2428935</v>
      </c>
      <c r="C9" s="663">
        <f>สัดส่วนการใช้พลังงานไฟฟ้า!C20</f>
        <v>24.019004123111323</v>
      </c>
      <c r="D9" s="663"/>
      <c r="E9" s="668"/>
      <c r="G9" s="666">
        <f>B9</f>
        <v>2428935</v>
      </c>
      <c r="H9" s="667"/>
    </row>
    <row r="10" spans="1:8">
      <c r="A10" s="662" t="s">
        <v>385</v>
      </c>
      <c r="B10" s="663">
        <f>สัดส่วนการใช้พลังงานไฟฟ้า!B21</f>
        <v>1720270.7139791679</v>
      </c>
      <c r="C10" s="663">
        <f>สัดส่วนการใช้พลังงานไฟฟ้า!C21</f>
        <v>17.011237176759895</v>
      </c>
      <c r="D10" s="663"/>
      <c r="E10" s="668"/>
      <c r="G10" s="666">
        <f>B10</f>
        <v>1720270.7139791679</v>
      </c>
      <c r="H10" s="667"/>
    </row>
    <row r="11" spans="1:8" ht="24" thickBot="1">
      <c r="A11" s="669" t="s">
        <v>333</v>
      </c>
      <c r="B11" s="1200">
        <f>สัดส่วนการใช้พลังงานไฟฟ้า!B22</f>
        <v>10112554.99</v>
      </c>
      <c r="C11" s="663">
        <f>สัดส่วนการใช้พลังงานไฟฟ้า!C11</f>
        <v>99.999999999999986</v>
      </c>
      <c r="D11" s="671"/>
      <c r="E11" s="672"/>
      <c r="G11" s="673">
        <f>SUM(G7:G10)</f>
        <v>10112554.99</v>
      </c>
    </row>
    <row r="12" spans="1:8">
      <c r="A12" s="674"/>
      <c r="B12" s="675"/>
      <c r="G12" s="661"/>
    </row>
    <row r="13" spans="1:8">
      <c r="B13" s="676"/>
      <c r="G13" s="677"/>
    </row>
    <row r="14" spans="1:8">
      <c r="A14" s="674"/>
      <c r="B14" s="676"/>
      <c r="G14" s="661"/>
    </row>
    <row r="15" spans="1:8">
      <c r="B15" s="676"/>
    </row>
    <row r="16" spans="1:8">
      <c r="B16" s="676"/>
    </row>
    <row r="17" spans="2:2">
      <c r="B17" s="676"/>
    </row>
    <row r="18" spans="2:2">
      <c r="B18" s="676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93" orientation="portrait" useFirstPageNumber="1" r:id="rId1"/>
  <headerFooter>
    <oddFooter>หน้าที่ 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13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2" width="13.19921875" style="655" customWidth="1"/>
    <col min="3" max="4" width="13.5" style="655" customWidth="1"/>
    <col min="5" max="5" width="7.19921875" style="655" customWidth="1"/>
    <col min="6" max="6" width="10" style="655" customWidth="1"/>
    <col min="7" max="7" width="10.19921875" style="655" customWidth="1"/>
    <col min="8" max="13" width="0" style="655" hidden="1" customWidth="1"/>
    <col min="14" max="14" width="10.69921875" style="655" hidden="1" customWidth="1"/>
    <col min="15" max="19" width="9" style="678"/>
    <col min="20" max="20" width="12.5" style="678" customWidth="1"/>
    <col min="21" max="21" width="10.69921875" style="655" customWidth="1"/>
    <col min="22" max="22" width="10.69921875" style="655" bestFit="1" customWidth="1"/>
    <col min="23" max="23" width="10.69921875" style="655" customWidth="1"/>
    <col min="24" max="24" width="10.59765625" style="655" customWidth="1"/>
    <col min="25" max="25" width="9" style="655"/>
    <col min="26" max="26" width="10" style="655" customWidth="1"/>
    <col min="27" max="256" width="9" style="655"/>
    <col min="257" max="258" width="13.19921875" style="655" customWidth="1"/>
    <col min="259" max="260" width="13.5" style="655" customWidth="1"/>
    <col min="261" max="261" width="7.19921875" style="655" customWidth="1"/>
    <col min="262" max="262" width="10" style="655" customWidth="1"/>
    <col min="263" max="263" width="10.19921875" style="655" customWidth="1"/>
    <col min="264" max="270" width="0" style="655" hidden="1" customWidth="1"/>
    <col min="271" max="275" width="9" style="655"/>
    <col min="276" max="276" width="12.5" style="655" customWidth="1"/>
    <col min="277" max="277" width="10.69921875" style="655" customWidth="1"/>
    <col min="278" max="278" width="10.69921875" style="655" bestFit="1" customWidth="1"/>
    <col min="279" max="279" width="10.69921875" style="655" customWidth="1"/>
    <col min="280" max="280" width="10.59765625" style="655" customWidth="1"/>
    <col min="281" max="281" width="9" style="655"/>
    <col min="282" max="282" width="10" style="655" customWidth="1"/>
    <col min="283" max="512" width="9" style="655"/>
    <col min="513" max="514" width="13.19921875" style="655" customWidth="1"/>
    <col min="515" max="516" width="13.5" style="655" customWidth="1"/>
    <col min="517" max="517" width="7.19921875" style="655" customWidth="1"/>
    <col min="518" max="518" width="10" style="655" customWidth="1"/>
    <col min="519" max="519" width="10.19921875" style="655" customWidth="1"/>
    <col min="520" max="526" width="0" style="655" hidden="1" customWidth="1"/>
    <col min="527" max="531" width="9" style="655"/>
    <col min="532" max="532" width="12.5" style="655" customWidth="1"/>
    <col min="533" max="533" width="10.69921875" style="655" customWidth="1"/>
    <col min="534" max="534" width="10.69921875" style="655" bestFit="1" customWidth="1"/>
    <col min="535" max="535" width="10.69921875" style="655" customWidth="1"/>
    <col min="536" max="536" width="10.59765625" style="655" customWidth="1"/>
    <col min="537" max="537" width="9" style="655"/>
    <col min="538" max="538" width="10" style="655" customWidth="1"/>
    <col min="539" max="768" width="9" style="655"/>
    <col min="769" max="770" width="13.19921875" style="655" customWidth="1"/>
    <col min="771" max="772" width="13.5" style="655" customWidth="1"/>
    <col min="773" max="773" width="7.19921875" style="655" customWidth="1"/>
    <col min="774" max="774" width="10" style="655" customWidth="1"/>
    <col min="775" max="775" width="10.19921875" style="655" customWidth="1"/>
    <col min="776" max="782" width="0" style="655" hidden="1" customWidth="1"/>
    <col min="783" max="787" width="9" style="655"/>
    <col min="788" max="788" width="12.5" style="655" customWidth="1"/>
    <col min="789" max="789" width="10.69921875" style="655" customWidth="1"/>
    <col min="790" max="790" width="10.69921875" style="655" bestFit="1" customWidth="1"/>
    <col min="791" max="791" width="10.69921875" style="655" customWidth="1"/>
    <col min="792" max="792" width="10.59765625" style="655" customWidth="1"/>
    <col min="793" max="793" width="9" style="655"/>
    <col min="794" max="794" width="10" style="655" customWidth="1"/>
    <col min="795" max="1024" width="9" style="655"/>
    <col min="1025" max="1026" width="13.19921875" style="655" customWidth="1"/>
    <col min="1027" max="1028" width="13.5" style="655" customWidth="1"/>
    <col min="1029" max="1029" width="7.19921875" style="655" customWidth="1"/>
    <col min="1030" max="1030" width="10" style="655" customWidth="1"/>
    <col min="1031" max="1031" width="10.19921875" style="655" customWidth="1"/>
    <col min="1032" max="1038" width="0" style="655" hidden="1" customWidth="1"/>
    <col min="1039" max="1043" width="9" style="655"/>
    <col min="1044" max="1044" width="12.5" style="655" customWidth="1"/>
    <col min="1045" max="1045" width="10.69921875" style="655" customWidth="1"/>
    <col min="1046" max="1046" width="10.69921875" style="655" bestFit="1" customWidth="1"/>
    <col min="1047" max="1047" width="10.69921875" style="655" customWidth="1"/>
    <col min="1048" max="1048" width="10.59765625" style="655" customWidth="1"/>
    <col min="1049" max="1049" width="9" style="655"/>
    <col min="1050" max="1050" width="10" style="655" customWidth="1"/>
    <col min="1051" max="1280" width="9" style="655"/>
    <col min="1281" max="1282" width="13.19921875" style="655" customWidth="1"/>
    <col min="1283" max="1284" width="13.5" style="655" customWidth="1"/>
    <col min="1285" max="1285" width="7.19921875" style="655" customWidth="1"/>
    <col min="1286" max="1286" width="10" style="655" customWidth="1"/>
    <col min="1287" max="1287" width="10.19921875" style="655" customWidth="1"/>
    <col min="1288" max="1294" width="0" style="655" hidden="1" customWidth="1"/>
    <col min="1295" max="1299" width="9" style="655"/>
    <col min="1300" max="1300" width="12.5" style="655" customWidth="1"/>
    <col min="1301" max="1301" width="10.69921875" style="655" customWidth="1"/>
    <col min="1302" max="1302" width="10.69921875" style="655" bestFit="1" customWidth="1"/>
    <col min="1303" max="1303" width="10.69921875" style="655" customWidth="1"/>
    <col min="1304" max="1304" width="10.59765625" style="655" customWidth="1"/>
    <col min="1305" max="1305" width="9" style="655"/>
    <col min="1306" max="1306" width="10" style="655" customWidth="1"/>
    <col min="1307" max="1536" width="9" style="655"/>
    <col min="1537" max="1538" width="13.19921875" style="655" customWidth="1"/>
    <col min="1539" max="1540" width="13.5" style="655" customWidth="1"/>
    <col min="1541" max="1541" width="7.19921875" style="655" customWidth="1"/>
    <col min="1542" max="1542" width="10" style="655" customWidth="1"/>
    <col min="1543" max="1543" width="10.19921875" style="655" customWidth="1"/>
    <col min="1544" max="1550" width="0" style="655" hidden="1" customWidth="1"/>
    <col min="1551" max="1555" width="9" style="655"/>
    <col min="1556" max="1556" width="12.5" style="655" customWidth="1"/>
    <col min="1557" max="1557" width="10.69921875" style="655" customWidth="1"/>
    <col min="1558" max="1558" width="10.69921875" style="655" bestFit="1" customWidth="1"/>
    <col min="1559" max="1559" width="10.69921875" style="655" customWidth="1"/>
    <col min="1560" max="1560" width="10.59765625" style="655" customWidth="1"/>
    <col min="1561" max="1561" width="9" style="655"/>
    <col min="1562" max="1562" width="10" style="655" customWidth="1"/>
    <col min="1563" max="1792" width="9" style="655"/>
    <col min="1793" max="1794" width="13.19921875" style="655" customWidth="1"/>
    <col min="1795" max="1796" width="13.5" style="655" customWidth="1"/>
    <col min="1797" max="1797" width="7.19921875" style="655" customWidth="1"/>
    <col min="1798" max="1798" width="10" style="655" customWidth="1"/>
    <col min="1799" max="1799" width="10.19921875" style="655" customWidth="1"/>
    <col min="1800" max="1806" width="0" style="655" hidden="1" customWidth="1"/>
    <col min="1807" max="1811" width="9" style="655"/>
    <col min="1812" max="1812" width="12.5" style="655" customWidth="1"/>
    <col min="1813" max="1813" width="10.69921875" style="655" customWidth="1"/>
    <col min="1814" max="1814" width="10.69921875" style="655" bestFit="1" customWidth="1"/>
    <col min="1815" max="1815" width="10.69921875" style="655" customWidth="1"/>
    <col min="1816" max="1816" width="10.59765625" style="655" customWidth="1"/>
    <col min="1817" max="1817" width="9" style="655"/>
    <col min="1818" max="1818" width="10" style="655" customWidth="1"/>
    <col min="1819" max="2048" width="9" style="655"/>
    <col min="2049" max="2050" width="13.19921875" style="655" customWidth="1"/>
    <col min="2051" max="2052" width="13.5" style="655" customWidth="1"/>
    <col min="2053" max="2053" width="7.19921875" style="655" customWidth="1"/>
    <col min="2054" max="2054" width="10" style="655" customWidth="1"/>
    <col min="2055" max="2055" width="10.19921875" style="655" customWidth="1"/>
    <col min="2056" max="2062" width="0" style="655" hidden="1" customWidth="1"/>
    <col min="2063" max="2067" width="9" style="655"/>
    <col min="2068" max="2068" width="12.5" style="655" customWidth="1"/>
    <col min="2069" max="2069" width="10.69921875" style="655" customWidth="1"/>
    <col min="2070" max="2070" width="10.69921875" style="655" bestFit="1" customWidth="1"/>
    <col min="2071" max="2071" width="10.69921875" style="655" customWidth="1"/>
    <col min="2072" max="2072" width="10.59765625" style="655" customWidth="1"/>
    <col min="2073" max="2073" width="9" style="655"/>
    <col min="2074" max="2074" width="10" style="655" customWidth="1"/>
    <col min="2075" max="2304" width="9" style="655"/>
    <col min="2305" max="2306" width="13.19921875" style="655" customWidth="1"/>
    <col min="2307" max="2308" width="13.5" style="655" customWidth="1"/>
    <col min="2309" max="2309" width="7.19921875" style="655" customWidth="1"/>
    <col min="2310" max="2310" width="10" style="655" customWidth="1"/>
    <col min="2311" max="2311" width="10.19921875" style="655" customWidth="1"/>
    <col min="2312" max="2318" width="0" style="655" hidden="1" customWidth="1"/>
    <col min="2319" max="2323" width="9" style="655"/>
    <col min="2324" max="2324" width="12.5" style="655" customWidth="1"/>
    <col min="2325" max="2325" width="10.69921875" style="655" customWidth="1"/>
    <col min="2326" max="2326" width="10.69921875" style="655" bestFit="1" customWidth="1"/>
    <col min="2327" max="2327" width="10.69921875" style="655" customWidth="1"/>
    <col min="2328" max="2328" width="10.59765625" style="655" customWidth="1"/>
    <col min="2329" max="2329" width="9" style="655"/>
    <col min="2330" max="2330" width="10" style="655" customWidth="1"/>
    <col min="2331" max="2560" width="9" style="655"/>
    <col min="2561" max="2562" width="13.19921875" style="655" customWidth="1"/>
    <col min="2563" max="2564" width="13.5" style="655" customWidth="1"/>
    <col min="2565" max="2565" width="7.19921875" style="655" customWidth="1"/>
    <col min="2566" max="2566" width="10" style="655" customWidth="1"/>
    <col min="2567" max="2567" width="10.19921875" style="655" customWidth="1"/>
    <col min="2568" max="2574" width="0" style="655" hidden="1" customWidth="1"/>
    <col min="2575" max="2579" width="9" style="655"/>
    <col min="2580" max="2580" width="12.5" style="655" customWidth="1"/>
    <col min="2581" max="2581" width="10.69921875" style="655" customWidth="1"/>
    <col min="2582" max="2582" width="10.69921875" style="655" bestFit="1" customWidth="1"/>
    <col min="2583" max="2583" width="10.69921875" style="655" customWidth="1"/>
    <col min="2584" max="2584" width="10.59765625" style="655" customWidth="1"/>
    <col min="2585" max="2585" width="9" style="655"/>
    <col min="2586" max="2586" width="10" style="655" customWidth="1"/>
    <col min="2587" max="2816" width="9" style="655"/>
    <col min="2817" max="2818" width="13.19921875" style="655" customWidth="1"/>
    <col min="2819" max="2820" width="13.5" style="655" customWidth="1"/>
    <col min="2821" max="2821" width="7.19921875" style="655" customWidth="1"/>
    <col min="2822" max="2822" width="10" style="655" customWidth="1"/>
    <col min="2823" max="2823" width="10.19921875" style="655" customWidth="1"/>
    <col min="2824" max="2830" width="0" style="655" hidden="1" customWidth="1"/>
    <col min="2831" max="2835" width="9" style="655"/>
    <col min="2836" max="2836" width="12.5" style="655" customWidth="1"/>
    <col min="2837" max="2837" width="10.69921875" style="655" customWidth="1"/>
    <col min="2838" max="2838" width="10.69921875" style="655" bestFit="1" customWidth="1"/>
    <col min="2839" max="2839" width="10.69921875" style="655" customWidth="1"/>
    <col min="2840" max="2840" width="10.59765625" style="655" customWidth="1"/>
    <col min="2841" max="2841" width="9" style="655"/>
    <col min="2842" max="2842" width="10" style="655" customWidth="1"/>
    <col min="2843" max="3072" width="9" style="655"/>
    <col min="3073" max="3074" width="13.19921875" style="655" customWidth="1"/>
    <col min="3075" max="3076" width="13.5" style="655" customWidth="1"/>
    <col min="3077" max="3077" width="7.19921875" style="655" customWidth="1"/>
    <col min="3078" max="3078" width="10" style="655" customWidth="1"/>
    <col min="3079" max="3079" width="10.19921875" style="655" customWidth="1"/>
    <col min="3080" max="3086" width="0" style="655" hidden="1" customWidth="1"/>
    <col min="3087" max="3091" width="9" style="655"/>
    <col min="3092" max="3092" width="12.5" style="655" customWidth="1"/>
    <col min="3093" max="3093" width="10.69921875" style="655" customWidth="1"/>
    <col min="3094" max="3094" width="10.69921875" style="655" bestFit="1" customWidth="1"/>
    <col min="3095" max="3095" width="10.69921875" style="655" customWidth="1"/>
    <col min="3096" max="3096" width="10.59765625" style="655" customWidth="1"/>
    <col min="3097" max="3097" width="9" style="655"/>
    <col min="3098" max="3098" width="10" style="655" customWidth="1"/>
    <col min="3099" max="3328" width="9" style="655"/>
    <col min="3329" max="3330" width="13.19921875" style="655" customWidth="1"/>
    <col min="3331" max="3332" width="13.5" style="655" customWidth="1"/>
    <col min="3333" max="3333" width="7.19921875" style="655" customWidth="1"/>
    <col min="3334" max="3334" width="10" style="655" customWidth="1"/>
    <col min="3335" max="3335" width="10.19921875" style="655" customWidth="1"/>
    <col min="3336" max="3342" width="0" style="655" hidden="1" customWidth="1"/>
    <col min="3343" max="3347" width="9" style="655"/>
    <col min="3348" max="3348" width="12.5" style="655" customWidth="1"/>
    <col min="3349" max="3349" width="10.69921875" style="655" customWidth="1"/>
    <col min="3350" max="3350" width="10.69921875" style="655" bestFit="1" customWidth="1"/>
    <col min="3351" max="3351" width="10.69921875" style="655" customWidth="1"/>
    <col min="3352" max="3352" width="10.59765625" style="655" customWidth="1"/>
    <col min="3353" max="3353" width="9" style="655"/>
    <col min="3354" max="3354" width="10" style="655" customWidth="1"/>
    <col min="3355" max="3584" width="9" style="655"/>
    <col min="3585" max="3586" width="13.19921875" style="655" customWidth="1"/>
    <col min="3587" max="3588" width="13.5" style="655" customWidth="1"/>
    <col min="3589" max="3589" width="7.19921875" style="655" customWidth="1"/>
    <col min="3590" max="3590" width="10" style="655" customWidth="1"/>
    <col min="3591" max="3591" width="10.19921875" style="655" customWidth="1"/>
    <col min="3592" max="3598" width="0" style="655" hidden="1" customWidth="1"/>
    <col min="3599" max="3603" width="9" style="655"/>
    <col min="3604" max="3604" width="12.5" style="655" customWidth="1"/>
    <col min="3605" max="3605" width="10.69921875" style="655" customWidth="1"/>
    <col min="3606" max="3606" width="10.69921875" style="655" bestFit="1" customWidth="1"/>
    <col min="3607" max="3607" width="10.69921875" style="655" customWidth="1"/>
    <col min="3608" max="3608" width="10.59765625" style="655" customWidth="1"/>
    <col min="3609" max="3609" width="9" style="655"/>
    <col min="3610" max="3610" width="10" style="655" customWidth="1"/>
    <col min="3611" max="3840" width="9" style="655"/>
    <col min="3841" max="3842" width="13.19921875" style="655" customWidth="1"/>
    <col min="3843" max="3844" width="13.5" style="655" customWidth="1"/>
    <col min="3845" max="3845" width="7.19921875" style="655" customWidth="1"/>
    <col min="3846" max="3846" width="10" style="655" customWidth="1"/>
    <col min="3847" max="3847" width="10.19921875" style="655" customWidth="1"/>
    <col min="3848" max="3854" width="0" style="655" hidden="1" customWidth="1"/>
    <col min="3855" max="3859" width="9" style="655"/>
    <col min="3860" max="3860" width="12.5" style="655" customWidth="1"/>
    <col min="3861" max="3861" width="10.69921875" style="655" customWidth="1"/>
    <col min="3862" max="3862" width="10.69921875" style="655" bestFit="1" customWidth="1"/>
    <col min="3863" max="3863" width="10.69921875" style="655" customWidth="1"/>
    <col min="3864" max="3864" width="10.59765625" style="655" customWidth="1"/>
    <col min="3865" max="3865" width="9" style="655"/>
    <col min="3866" max="3866" width="10" style="655" customWidth="1"/>
    <col min="3867" max="4096" width="9" style="655"/>
    <col min="4097" max="4098" width="13.19921875" style="655" customWidth="1"/>
    <col min="4099" max="4100" width="13.5" style="655" customWidth="1"/>
    <col min="4101" max="4101" width="7.19921875" style="655" customWidth="1"/>
    <col min="4102" max="4102" width="10" style="655" customWidth="1"/>
    <col min="4103" max="4103" width="10.19921875" style="655" customWidth="1"/>
    <col min="4104" max="4110" width="0" style="655" hidden="1" customWidth="1"/>
    <col min="4111" max="4115" width="9" style="655"/>
    <col min="4116" max="4116" width="12.5" style="655" customWidth="1"/>
    <col min="4117" max="4117" width="10.69921875" style="655" customWidth="1"/>
    <col min="4118" max="4118" width="10.69921875" style="655" bestFit="1" customWidth="1"/>
    <col min="4119" max="4119" width="10.69921875" style="655" customWidth="1"/>
    <col min="4120" max="4120" width="10.59765625" style="655" customWidth="1"/>
    <col min="4121" max="4121" width="9" style="655"/>
    <col min="4122" max="4122" width="10" style="655" customWidth="1"/>
    <col min="4123" max="4352" width="9" style="655"/>
    <col min="4353" max="4354" width="13.19921875" style="655" customWidth="1"/>
    <col min="4355" max="4356" width="13.5" style="655" customWidth="1"/>
    <col min="4357" max="4357" width="7.19921875" style="655" customWidth="1"/>
    <col min="4358" max="4358" width="10" style="655" customWidth="1"/>
    <col min="4359" max="4359" width="10.19921875" style="655" customWidth="1"/>
    <col min="4360" max="4366" width="0" style="655" hidden="1" customWidth="1"/>
    <col min="4367" max="4371" width="9" style="655"/>
    <col min="4372" max="4372" width="12.5" style="655" customWidth="1"/>
    <col min="4373" max="4373" width="10.69921875" style="655" customWidth="1"/>
    <col min="4374" max="4374" width="10.69921875" style="655" bestFit="1" customWidth="1"/>
    <col min="4375" max="4375" width="10.69921875" style="655" customWidth="1"/>
    <col min="4376" max="4376" width="10.59765625" style="655" customWidth="1"/>
    <col min="4377" max="4377" width="9" style="655"/>
    <col min="4378" max="4378" width="10" style="655" customWidth="1"/>
    <col min="4379" max="4608" width="9" style="655"/>
    <col min="4609" max="4610" width="13.19921875" style="655" customWidth="1"/>
    <col min="4611" max="4612" width="13.5" style="655" customWidth="1"/>
    <col min="4613" max="4613" width="7.19921875" style="655" customWidth="1"/>
    <col min="4614" max="4614" width="10" style="655" customWidth="1"/>
    <col min="4615" max="4615" width="10.19921875" style="655" customWidth="1"/>
    <col min="4616" max="4622" width="0" style="655" hidden="1" customWidth="1"/>
    <col min="4623" max="4627" width="9" style="655"/>
    <col min="4628" max="4628" width="12.5" style="655" customWidth="1"/>
    <col min="4629" max="4629" width="10.69921875" style="655" customWidth="1"/>
    <col min="4630" max="4630" width="10.69921875" style="655" bestFit="1" customWidth="1"/>
    <col min="4631" max="4631" width="10.69921875" style="655" customWidth="1"/>
    <col min="4632" max="4632" width="10.59765625" style="655" customWidth="1"/>
    <col min="4633" max="4633" width="9" style="655"/>
    <col min="4634" max="4634" width="10" style="655" customWidth="1"/>
    <col min="4635" max="4864" width="9" style="655"/>
    <col min="4865" max="4866" width="13.19921875" style="655" customWidth="1"/>
    <col min="4867" max="4868" width="13.5" style="655" customWidth="1"/>
    <col min="4869" max="4869" width="7.19921875" style="655" customWidth="1"/>
    <col min="4870" max="4870" width="10" style="655" customWidth="1"/>
    <col min="4871" max="4871" width="10.19921875" style="655" customWidth="1"/>
    <col min="4872" max="4878" width="0" style="655" hidden="1" customWidth="1"/>
    <col min="4879" max="4883" width="9" style="655"/>
    <col min="4884" max="4884" width="12.5" style="655" customWidth="1"/>
    <col min="4885" max="4885" width="10.69921875" style="655" customWidth="1"/>
    <col min="4886" max="4886" width="10.69921875" style="655" bestFit="1" customWidth="1"/>
    <col min="4887" max="4887" width="10.69921875" style="655" customWidth="1"/>
    <col min="4888" max="4888" width="10.59765625" style="655" customWidth="1"/>
    <col min="4889" max="4889" width="9" style="655"/>
    <col min="4890" max="4890" width="10" style="655" customWidth="1"/>
    <col min="4891" max="5120" width="9" style="655"/>
    <col min="5121" max="5122" width="13.19921875" style="655" customWidth="1"/>
    <col min="5123" max="5124" width="13.5" style="655" customWidth="1"/>
    <col min="5125" max="5125" width="7.19921875" style="655" customWidth="1"/>
    <col min="5126" max="5126" width="10" style="655" customWidth="1"/>
    <col min="5127" max="5127" width="10.19921875" style="655" customWidth="1"/>
    <col min="5128" max="5134" width="0" style="655" hidden="1" customWidth="1"/>
    <col min="5135" max="5139" width="9" style="655"/>
    <col min="5140" max="5140" width="12.5" style="655" customWidth="1"/>
    <col min="5141" max="5141" width="10.69921875" style="655" customWidth="1"/>
    <col min="5142" max="5142" width="10.69921875" style="655" bestFit="1" customWidth="1"/>
    <col min="5143" max="5143" width="10.69921875" style="655" customWidth="1"/>
    <col min="5144" max="5144" width="10.59765625" style="655" customWidth="1"/>
    <col min="5145" max="5145" width="9" style="655"/>
    <col min="5146" max="5146" width="10" style="655" customWidth="1"/>
    <col min="5147" max="5376" width="9" style="655"/>
    <col min="5377" max="5378" width="13.19921875" style="655" customWidth="1"/>
    <col min="5379" max="5380" width="13.5" style="655" customWidth="1"/>
    <col min="5381" max="5381" width="7.19921875" style="655" customWidth="1"/>
    <col min="5382" max="5382" width="10" style="655" customWidth="1"/>
    <col min="5383" max="5383" width="10.19921875" style="655" customWidth="1"/>
    <col min="5384" max="5390" width="0" style="655" hidden="1" customWidth="1"/>
    <col min="5391" max="5395" width="9" style="655"/>
    <col min="5396" max="5396" width="12.5" style="655" customWidth="1"/>
    <col min="5397" max="5397" width="10.69921875" style="655" customWidth="1"/>
    <col min="5398" max="5398" width="10.69921875" style="655" bestFit="1" customWidth="1"/>
    <col min="5399" max="5399" width="10.69921875" style="655" customWidth="1"/>
    <col min="5400" max="5400" width="10.59765625" style="655" customWidth="1"/>
    <col min="5401" max="5401" width="9" style="655"/>
    <col min="5402" max="5402" width="10" style="655" customWidth="1"/>
    <col min="5403" max="5632" width="9" style="655"/>
    <col min="5633" max="5634" width="13.19921875" style="655" customWidth="1"/>
    <col min="5635" max="5636" width="13.5" style="655" customWidth="1"/>
    <col min="5637" max="5637" width="7.19921875" style="655" customWidth="1"/>
    <col min="5638" max="5638" width="10" style="655" customWidth="1"/>
    <col min="5639" max="5639" width="10.19921875" style="655" customWidth="1"/>
    <col min="5640" max="5646" width="0" style="655" hidden="1" customWidth="1"/>
    <col min="5647" max="5651" width="9" style="655"/>
    <col min="5652" max="5652" width="12.5" style="655" customWidth="1"/>
    <col min="5653" max="5653" width="10.69921875" style="655" customWidth="1"/>
    <col min="5654" max="5654" width="10.69921875" style="655" bestFit="1" customWidth="1"/>
    <col min="5655" max="5655" width="10.69921875" style="655" customWidth="1"/>
    <col min="5656" max="5656" width="10.59765625" style="655" customWidth="1"/>
    <col min="5657" max="5657" width="9" style="655"/>
    <col min="5658" max="5658" width="10" style="655" customWidth="1"/>
    <col min="5659" max="5888" width="9" style="655"/>
    <col min="5889" max="5890" width="13.19921875" style="655" customWidth="1"/>
    <col min="5891" max="5892" width="13.5" style="655" customWidth="1"/>
    <col min="5893" max="5893" width="7.19921875" style="655" customWidth="1"/>
    <col min="5894" max="5894" width="10" style="655" customWidth="1"/>
    <col min="5895" max="5895" width="10.19921875" style="655" customWidth="1"/>
    <col min="5896" max="5902" width="0" style="655" hidden="1" customWidth="1"/>
    <col min="5903" max="5907" width="9" style="655"/>
    <col min="5908" max="5908" width="12.5" style="655" customWidth="1"/>
    <col min="5909" max="5909" width="10.69921875" style="655" customWidth="1"/>
    <col min="5910" max="5910" width="10.69921875" style="655" bestFit="1" customWidth="1"/>
    <col min="5911" max="5911" width="10.69921875" style="655" customWidth="1"/>
    <col min="5912" max="5912" width="10.59765625" style="655" customWidth="1"/>
    <col min="5913" max="5913" width="9" style="655"/>
    <col min="5914" max="5914" width="10" style="655" customWidth="1"/>
    <col min="5915" max="6144" width="9" style="655"/>
    <col min="6145" max="6146" width="13.19921875" style="655" customWidth="1"/>
    <col min="6147" max="6148" width="13.5" style="655" customWidth="1"/>
    <col min="6149" max="6149" width="7.19921875" style="655" customWidth="1"/>
    <col min="6150" max="6150" width="10" style="655" customWidth="1"/>
    <col min="6151" max="6151" width="10.19921875" style="655" customWidth="1"/>
    <col min="6152" max="6158" width="0" style="655" hidden="1" customWidth="1"/>
    <col min="6159" max="6163" width="9" style="655"/>
    <col min="6164" max="6164" width="12.5" style="655" customWidth="1"/>
    <col min="6165" max="6165" width="10.69921875" style="655" customWidth="1"/>
    <col min="6166" max="6166" width="10.69921875" style="655" bestFit="1" customWidth="1"/>
    <col min="6167" max="6167" width="10.69921875" style="655" customWidth="1"/>
    <col min="6168" max="6168" width="10.59765625" style="655" customWidth="1"/>
    <col min="6169" max="6169" width="9" style="655"/>
    <col min="6170" max="6170" width="10" style="655" customWidth="1"/>
    <col min="6171" max="6400" width="9" style="655"/>
    <col min="6401" max="6402" width="13.19921875" style="655" customWidth="1"/>
    <col min="6403" max="6404" width="13.5" style="655" customWidth="1"/>
    <col min="6405" max="6405" width="7.19921875" style="655" customWidth="1"/>
    <col min="6406" max="6406" width="10" style="655" customWidth="1"/>
    <col min="6407" max="6407" width="10.19921875" style="655" customWidth="1"/>
    <col min="6408" max="6414" width="0" style="655" hidden="1" customWidth="1"/>
    <col min="6415" max="6419" width="9" style="655"/>
    <col min="6420" max="6420" width="12.5" style="655" customWidth="1"/>
    <col min="6421" max="6421" width="10.69921875" style="655" customWidth="1"/>
    <col min="6422" max="6422" width="10.69921875" style="655" bestFit="1" customWidth="1"/>
    <col min="6423" max="6423" width="10.69921875" style="655" customWidth="1"/>
    <col min="6424" max="6424" width="10.59765625" style="655" customWidth="1"/>
    <col min="6425" max="6425" width="9" style="655"/>
    <col min="6426" max="6426" width="10" style="655" customWidth="1"/>
    <col min="6427" max="6656" width="9" style="655"/>
    <col min="6657" max="6658" width="13.19921875" style="655" customWidth="1"/>
    <col min="6659" max="6660" width="13.5" style="655" customWidth="1"/>
    <col min="6661" max="6661" width="7.19921875" style="655" customWidth="1"/>
    <col min="6662" max="6662" width="10" style="655" customWidth="1"/>
    <col min="6663" max="6663" width="10.19921875" style="655" customWidth="1"/>
    <col min="6664" max="6670" width="0" style="655" hidden="1" customWidth="1"/>
    <col min="6671" max="6675" width="9" style="655"/>
    <col min="6676" max="6676" width="12.5" style="655" customWidth="1"/>
    <col min="6677" max="6677" width="10.69921875" style="655" customWidth="1"/>
    <col min="6678" max="6678" width="10.69921875" style="655" bestFit="1" customWidth="1"/>
    <col min="6679" max="6679" width="10.69921875" style="655" customWidth="1"/>
    <col min="6680" max="6680" width="10.59765625" style="655" customWidth="1"/>
    <col min="6681" max="6681" width="9" style="655"/>
    <col min="6682" max="6682" width="10" style="655" customWidth="1"/>
    <col min="6683" max="6912" width="9" style="655"/>
    <col min="6913" max="6914" width="13.19921875" style="655" customWidth="1"/>
    <col min="6915" max="6916" width="13.5" style="655" customWidth="1"/>
    <col min="6917" max="6917" width="7.19921875" style="655" customWidth="1"/>
    <col min="6918" max="6918" width="10" style="655" customWidth="1"/>
    <col min="6919" max="6919" width="10.19921875" style="655" customWidth="1"/>
    <col min="6920" max="6926" width="0" style="655" hidden="1" customWidth="1"/>
    <col min="6927" max="6931" width="9" style="655"/>
    <col min="6932" max="6932" width="12.5" style="655" customWidth="1"/>
    <col min="6933" max="6933" width="10.69921875" style="655" customWidth="1"/>
    <col min="6934" max="6934" width="10.69921875" style="655" bestFit="1" customWidth="1"/>
    <col min="6935" max="6935" width="10.69921875" style="655" customWidth="1"/>
    <col min="6936" max="6936" width="10.59765625" style="655" customWidth="1"/>
    <col min="6937" max="6937" width="9" style="655"/>
    <col min="6938" max="6938" width="10" style="655" customWidth="1"/>
    <col min="6939" max="7168" width="9" style="655"/>
    <col min="7169" max="7170" width="13.19921875" style="655" customWidth="1"/>
    <col min="7171" max="7172" width="13.5" style="655" customWidth="1"/>
    <col min="7173" max="7173" width="7.19921875" style="655" customWidth="1"/>
    <col min="7174" max="7174" width="10" style="655" customWidth="1"/>
    <col min="7175" max="7175" width="10.19921875" style="655" customWidth="1"/>
    <col min="7176" max="7182" width="0" style="655" hidden="1" customWidth="1"/>
    <col min="7183" max="7187" width="9" style="655"/>
    <col min="7188" max="7188" width="12.5" style="655" customWidth="1"/>
    <col min="7189" max="7189" width="10.69921875" style="655" customWidth="1"/>
    <col min="7190" max="7190" width="10.69921875" style="655" bestFit="1" customWidth="1"/>
    <col min="7191" max="7191" width="10.69921875" style="655" customWidth="1"/>
    <col min="7192" max="7192" width="10.59765625" style="655" customWidth="1"/>
    <col min="7193" max="7193" width="9" style="655"/>
    <col min="7194" max="7194" width="10" style="655" customWidth="1"/>
    <col min="7195" max="7424" width="9" style="655"/>
    <col min="7425" max="7426" width="13.19921875" style="655" customWidth="1"/>
    <col min="7427" max="7428" width="13.5" style="655" customWidth="1"/>
    <col min="7429" max="7429" width="7.19921875" style="655" customWidth="1"/>
    <col min="7430" max="7430" width="10" style="655" customWidth="1"/>
    <col min="7431" max="7431" width="10.19921875" style="655" customWidth="1"/>
    <col min="7432" max="7438" width="0" style="655" hidden="1" customWidth="1"/>
    <col min="7439" max="7443" width="9" style="655"/>
    <col min="7444" max="7444" width="12.5" style="655" customWidth="1"/>
    <col min="7445" max="7445" width="10.69921875" style="655" customWidth="1"/>
    <col min="7446" max="7446" width="10.69921875" style="655" bestFit="1" customWidth="1"/>
    <col min="7447" max="7447" width="10.69921875" style="655" customWidth="1"/>
    <col min="7448" max="7448" width="10.59765625" style="655" customWidth="1"/>
    <col min="7449" max="7449" width="9" style="655"/>
    <col min="7450" max="7450" width="10" style="655" customWidth="1"/>
    <col min="7451" max="7680" width="9" style="655"/>
    <col min="7681" max="7682" width="13.19921875" style="655" customWidth="1"/>
    <col min="7683" max="7684" width="13.5" style="655" customWidth="1"/>
    <col min="7685" max="7685" width="7.19921875" style="655" customWidth="1"/>
    <col min="7686" max="7686" width="10" style="655" customWidth="1"/>
    <col min="7687" max="7687" width="10.19921875" style="655" customWidth="1"/>
    <col min="7688" max="7694" width="0" style="655" hidden="1" customWidth="1"/>
    <col min="7695" max="7699" width="9" style="655"/>
    <col min="7700" max="7700" width="12.5" style="655" customWidth="1"/>
    <col min="7701" max="7701" width="10.69921875" style="655" customWidth="1"/>
    <col min="7702" max="7702" width="10.69921875" style="655" bestFit="1" customWidth="1"/>
    <col min="7703" max="7703" width="10.69921875" style="655" customWidth="1"/>
    <col min="7704" max="7704" width="10.59765625" style="655" customWidth="1"/>
    <col min="7705" max="7705" width="9" style="655"/>
    <col min="7706" max="7706" width="10" style="655" customWidth="1"/>
    <col min="7707" max="7936" width="9" style="655"/>
    <col min="7937" max="7938" width="13.19921875" style="655" customWidth="1"/>
    <col min="7939" max="7940" width="13.5" style="655" customWidth="1"/>
    <col min="7941" max="7941" width="7.19921875" style="655" customWidth="1"/>
    <col min="7942" max="7942" width="10" style="655" customWidth="1"/>
    <col min="7943" max="7943" width="10.19921875" style="655" customWidth="1"/>
    <col min="7944" max="7950" width="0" style="655" hidden="1" customWidth="1"/>
    <col min="7951" max="7955" width="9" style="655"/>
    <col min="7956" max="7956" width="12.5" style="655" customWidth="1"/>
    <col min="7957" max="7957" width="10.69921875" style="655" customWidth="1"/>
    <col min="7958" max="7958" width="10.69921875" style="655" bestFit="1" customWidth="1"/>
    <col min="7959" max="7959" width="10.69921875" style="655" customWidth="1"/>
    <col min="7960" max="7960" width="10.59765625" style="655" customWidth="1"/>
    <col min="7961" max="7961" width="9" style="655"/>
    <col min="7962" max="7962" width="10" style="655" customWidth="1"/>
    <col min="7963" max="8192" width="9" style="655"/>
    <col min="8193" max="8194" width="13.19921875" style="655" customWidth="1"/>
    <col min="8195" max="8196" width="13.5" style="655" customWidth="1"/>
    <col min="8197" max="8197" width="7.19921875" style="655" customWidth="1"/>
    <col min="8198" max="8198" width="10" style="655" customWidth="1"/>
    <col min="8199" max="8199" width="10.19921875" style="655" customWidth="1"/>
    <col min="8200" max="8206" width="0" style="655" hidden="1" customWidth="1"/>
    <col min="8207" max="8211" width="9" style="655"/>
    <col min="8212" max="8212" width="12.5" style="655" customWidth="1"/>
    <col min="8213" max="8213" width="10.69921875" style="655" customWidth="1"/>
    <col min="8214" max="8214" width="10.69921875" style="655" bestFit="1" customWidth="1"/>
    <col min="8215" max="8215" width="10.69921875" style="655" customWidth="1"/>
    <col min="8216" max="8216" width="10.59765625" style="655" customWidth="1"/>
    <col min="8217" max="8217" width="9" style="655"/>
    <col min="8218" max="8218" width="10" style="655" customWidth="1"/>
    <col min="8219" max="8448" width="9" style="655"/>
    <col min="8449" max="8450" width="13.19921875" style="655" customWidth="1"/>
    <col min="8451" max="8452" width="13.5" style="655" customWidth="1"/>
    <col min="8453" max="8453" width="7.19921875" style="655" customWidth="1"/>
    <col min="8454" max="8454" width="10" style="655" customWidth="1"/>
    <col min="8455" max="8455" width="10.19921875" style="655" customWidth="1"/>
    <col min="8456" max="8462" width="0" style="655" hidden="1" customWidth="1"/>
    <col min="8463" max="8467" width="9" style="655"/>
    <col min="8468" max="8468" width="12.5" style="655" customWidth="1"/>
    <col min="8469" max="8469" width="10.69921875" style="655" customWidth="1"/>
    <col min="8470" max="8470" width="10.69921875" style="655" bestFit="1" customWidth="1"/>
    <col min="8471" max="8471" width="10.69921875" style="655" customWidth="1"/>
    <col min="8472" max="8472" width="10.59765625" style="655" customWidth="1"/>
    <col min="8473" max="8473" width="9" style="655"/>
    <col min="8474" max="8474" width="10" style="655" customWidth="1"/>
    <col min="8475" max="8704" width="9" style="655"/>
    <col min="8705" max="8706" width="13.19921875" style="655" customWidth="1"/>
    <col min="8707" max="8708" width="13.5" style="655" customWidth="1"/>
    <col min="8709" max="8709" width="7.19921875" style="655" customWidth="1"/>
    <col min="8710" max="8710" width="10" style="655" customWidth="1"/>
    <col min="8711" max="8711" width="10.19921875" style="655" customWidth="1"/>
    <col min="8712" max="8718" width="0" style="655" hidden="1" customWidth="1"/>
    <col min="8719" max="8723" width="9" style="655"/>
    <col min="8724" max="8724" width="12.5" style="655" customWidth="1"/>
    <col min="8725" max="8725" width="10.69921875" style="655" customWidth="1"/>
    <col min="8726" max="8726" width="10.69921875" style="655" bestFit="1" customWidth="1"/>
    <col min="8727" max="8727" width="10.69921875" style="655" customWidth="1"/>
    <col min="8728" max="8728" width="10.59765625" style="655" customWidth="1"/>
    <col min="8729" max="8729" width="9" style="655"/>
    <col min="8730" max="8730" width="10" style="655" customWidth="1"/>
    <col min="8731" max="8960" width="9" style="655"/>
    <col min="8961" max="8962" width="13.19921875" style="655" customWidth="1"/>
    <col min="8963" max="8964" width="13.5" style="655" customWidth="1"/>
    <col min="8965" max="8965" width="7.19921875" style="655" customWidth="1"/>
    <col min="8966" max="8966" width="10" style="655" customWidth="1"/>
    <col min="8967" max="8967" width="10.19921875" style="655" customWidth="1"/>
    <col min="8968" max="8974" width="0" style="655" hidden="1" customWidth="1"/>
    <col min="8975" max="8979" width="9" style="655"/>
    <col min="8980" max="8980" width="12.5" style="655" customWidth="1"/>
    <col min="8981" max="8981" width="10.69921875" style="655" customWidth="1"/>
    <col min="8982" max="8982" width="10.69921875" style="655" bestFit="1" customWidth="1"/>
    <col min="8983" max="8983" width="10.69921875" style="655" customWidth="1"/>
    <col min="8984" max="8984" width="10.59765625" style="655" customWidth="1"/>
    <col min="8985" max="8985" width="9" style="655"/>
    <col min="8986" max="8986" width="10" style="655" customWidth="1"/>
    <col min="8987" max="9216" width="9" style="655"/>
    <col min="9217" max="9218" width="13.19921875" style="655" customWidth="1"/>
    <col min="9219" max="9220" width="13.5" style="655" customWidth="1"/>
    <col min="9221" max="9221" width="7.19921875" style="655" customWidth="1"/>
    <col min="9222" max="9222" width="10" style="655" customWidth="1"/>
    <col min="9223" max="9223" width="10.19921875" style="655" customWidth="1"/>
    <col min="9224" max="9230" width="0" style="655" hidden="1" customWidth="1"/>
    <col min="9231" max="9235" width="9" style="655"/>
    <col min="9236" max="9236" width="12.5" style="655" customWidth="1"/>
    <col min="9237" max="9237" width="10.69921875" style="655" customWidth="1"/>
    <col min="9238" max="9238" width="10.69921875" style="655" bestFit="1" customWidth="1"/>
    <col min="9239" max="9239" width="10.69921875" style="655" customWidth="1"/>
    <col min="9240" max="9240" width="10.59765625" style="655" customWidth="1"/>
    <col min="9241" max="9241" width="9" style="655"/>
    <col min="9242" max="9242" width="10" style="655" customWidth="1"/>
    <col min="9243" max="9472" width="9" style="655"/>
    <col min="9473" max="9474" width="13.19921875" style="655" customWidth="1"/>
    <col min="9475" max="9476" width="13.5" style="655" customWidth="1"/>
    <col min="9477" max="9477" width="7.19921875" style="655" customWidth="1"/>
    <col min="9478" max="9478" width="10" style="655" customWidth="1"/>
    <col min="9479" max="9479" width="10.19921875" style="655" customWidth="1"/>
    <col min="9480" max="9486" width="0" style="655" hidden="1" customWidth="1"/>
    <col min="9487" max="9491" width="9" style="655"/>
    <col min="9492" max="9492" width="12.5" style="655" customWidth="1"/>
    <col min="9493" max="9493" width="10.69921875" style="655" customWidth="1"/>
    <col min="9494" max="9494" width="10.69921875" style="655" bestFit="1" customWidth="1"/>
    <col min="9495" max="9495" width="10.69921875" style="655" customWidth="1"/>
    <col min="9496" max="9496" width="10.59765625" style="655" customWidth="1"/>
    <col min="9497" max="9497" width="9" style="655"/>
    <col min="9498" max="9498" width="10" style="655" customWidth="1"/>
    <col min="9499" max="9728" width="9" style="655"/>
    <col min="9729" max="9730" width="13.19921875" style="655" customWidth="1"/>
    <col min="9731" max="9732" width="13.5" style="655" customWidth="1"/>
    <col min="9733" max="9733" width="7.19921875" style="655" customWidth="1"/>
    <col min="9734" max="9734" width="10" style="655" customWidth="1"/>
    <col min="9735" max="9735" width="10.19921875" style="655" customWidth="1"/>
    <col min="9736" max="9742" width="0" style="655" hidden="1" customWidth="1"/>
    <col min="9743" max="9747" width="9" style="655"/>
    <col min="9748" max="9748" width="12.5" style="655" customWidth="1"/>
    <col min="9749" max="9749" width="10.69921875" style="655" customWidth="1"/>
    <col min="9750" max="9750" width="10.69921875" style="655" bestFit="1" customWidth="1"/>
    <col min="9751" max="9751" width="10.69921875" style="655" customWidth="1"/>
    <col min="9752" max="9752" width="10.59765625" style="655" customWidth="1"/>
    <col min="9753" max="9753" width="9" style="655"/>
    <col min="9754" max="9754" width="10" style="655" customWidth="1"/>
    <col min="9755" max="9984" width="9" style="655"/>
    <col min="9985" max="9986" width="13.19921875" style="655" customWidth="1"/>
    <col min="9987" max="9988" width="13.5" style="655" customWidth="1"/>
    <col min="9989" max="9989" width="7.19921875" style="655" customWidth="1"/>
    <col min="9990" max="9990" width="10" style="655" customWidth="1"/>
    <col min="9991" max="9991" width="10.19921875" style="655" customWidth="1"/>
    <col min="9992" max="9998" width="0" style="655" hidden="1" customWidth="1"/>
    <col min="9999" max="10003" width="9" style="655"/>
    <col min="10004" max="10004" width="12.5" style="655" customWidth="1"/>
    <col min="10005" max="10005" width="10.69921875" style="655" customWidth="1"/>
    <col min="10006" max="10006" width="10.69921875" style="655" bestFit="1" customWidth="1"/>
    <col min="10007" max="10007" width="10.69921875" style="655" customWidth="1"/>
    <col min="10008" max="10008" width="10.59765625" style="655" customWidth="1"/>
    <col min="10009" max="10009" width="9" style="655"/>
    <col min="10010" max="10010" width="10" style="655" customWidth="1"/>
    <col min="10011" max="10240" width="9" style="655"/>
    <col min="10241" max="10242" width="13.19921875" style="655" customWidth="1"/>
    <col min="10243" max="10244" width="13.5" style="655" customWidth="1"/>
    <col min="10245" max="10245" width="7.19921875" style="655" customWidth="1"/>
    <col min="10246" max="10246" width="10" style="655" customWidth="1"/>
    <col min="10247" max="10247" width="10.19921875" style="655" customWidth="1"/>
    <col min="10248" max="10254" width="0" style="655" hidden="1" customWidth="1"/>
    <col min="10255" max="10259" width="9" style="655"/>
    <col min="10260" max="10260" width="12.5" style="655" customWidth="1"/>
    <col min="10261" max="10261" width="10.69921875" style="655" customWidth="1"/>
    <col min="10262" max="10262" width="10.69921875" style="655" bestFit="1" customWidth="1"/>
    <col min="10263" max="10263" width="10.69921875" style="655" customWidth="1"/>
    <col min="10264" max="10264" width="10.59765625" style="655" customWidth="1"/>
    <col min="10265" max="10265" width="9" style="655"/>
    <col min="10266" max="10266" width="10" style="655" customWidth="1"/>
    <col min="10267" max="10496" width="9" style="655"/>
    <col min="10497" max="10498" width="13.19921875" style="655" customWidth="1"/>
    <col min="10499" max="10500" width="13.5" style="655" customWidth="1"/>
    <col min="10501" max="10501" width="7.19921875" style="655" customWidth="1"/>
    <col min="10502" max="10502" width="10" style="655" customWidth="1"/>
    <col min="10503" max="10503" width="10.19921875" style="655" customWidth="1"/>
    <col min="10504" max="10510" width="0" style="655" hidden="1" customWidth="1"/>
    <col min="10511" max="10515" width="9" style="655"/>
    <col min="10516" max="10516" width="12.5" style="655" customWidth="1"/>
    <col min="10517" max="10517" width="10.69921875" style="655" customWidth="1"/>
    <col min="10518" max="10518" width="10.69921875" style="655" bestFit="1" customWidth="1"/>
    <col min="10519" max="10519" width="10.69921875" style="655" customWidth="1"/>
    <col min="10520" max="10520" width="10.59765625" style="655" customWidth="1"/>
    <col min="10521" max="10521" width="9" style="655"/>
    <col min="10522" max="10522" width="10" style="655" customWidth="1"/>
    <col min="10523" max="10752" width="9" style="655"/>
    <col min="10753" max="10754" width="13.19921875" style="655" customWidth="1"/>
    <col min="10755" max="10756" width="13.5" style="655" customWidth="1"/>
    <col min="10757" max="10757" width="7.19921875" style="655" customWidth="1"/>
    <col min="10758" max="10758" width="10" style="655" customWidth="1"/>
    <col min="10759" max="10759" width="10.19921875" style="655" customWidth="1"/>
    <col min="10760" max="10766" width="0" style="655" hidden="1" customWidth="1"/>
    <col min="10767" max="10771" width="9" style="655"/>
    <col min="10772" max="10772" width="12.5" style="655" customWidth="1"/>
    <col min="10773" max="10773" width="10.69921875" style="655" customWidth="1"/>
    <col min="10774" max="10774" width="10.69921875" style="655" bestFit="1" customWidth="1"/>
    <col min="10775" max="10775" width="10.69921875" style="655" customWidth="1"/>
    <col min="10776" max="10776" width="10.59765625" style="655" customWidth="1"/>
    <col min="10777" max="10777" width="9" style="655"/>
    <col min="10778" max="10778" width="10" style="655" customWidth="1"/>
    <col min="10779" max="11008" width="9" style="655"/>
    <col min="11009" max="11010" width="13.19921875" style="655" customWidth="1"/>
    <col min="11011" max="11012" width="13.5" style="655" customWidth="1"/>
    <col min="11013" max="11013" width="7.19921875" style="655" customWidth="1"/>
    <col min="11014" max="11014" width="10" style="655" customWidth="1"/>
    <col min="11015" max="11015" width="10.19921875" style="655" customWidth="1"/>
    <col min="11016" max="11022" width="0" style="655" hidden="1" customWidth="1"/>
    <col min="11023" max="11027" width="9" style="655"/>
    <col min="11028" max="11028" width="12.5" style="655" customWidth="1"/>
    <col min="11029" max="11029" width="10.69921875" style="655" customWidth="1"/>
    <col min="11030" max="11030" width="10.69921875" style="655" bestFit="1" customWidth="1"/>
    <col min="11031" max="11031" width="10.69921875" style="655" customWidth="1"/>
    <col min="11032" max="11032" width="10.59765625" style="655" customWidth="1"/>
    <col min="11033" max="11033" width="9" style="655"/>
    <col min="11034" max="11034" width="10" style="655" customWidth="1"/>
    <col min="11035" max="11264" width="9" style="655"/>
    <col min="11265" max="11266" width="13.19921875" style="655" customWidth="1"/>
    <col min="11267" max="11268" width="13.5" style="655" customWidth="1"/>
    <col min="11269" max="11269" width="7.19921875" style="655" customWidth="1"/>
    <col min="11270" max="11270" width="10" style="655" customWidth="1"/>
    <col min="11271" max="11271" width="10.19921875" style="655" customWidth="1"/>
    <col min="11272" max="11278" width="0" style="655" hidden="1" customWidth="1"/>
    <col min="11279" max="11283" width="9" style="655"/>
    <col min="11284" max="11284" width="12.5" style="655" customWidth="1"/>
    <col min="11285" max="11285" width="10.69921875" style="655" customWidth="1"/>
    <col min="11286" max="11286" width="10.69921875" style="655" bestFit="1" customWidth="1"/>
    <col min="11287" max="11287" width="10.69921875" style="655" customWidth="1"/>
    <col min="11288" max="11288" width="10.59765625" style="655" customWidth="1"/>
    <col min="11289" max="11289" width="9" style="655"/>
    <col min="11290" max="11290" width="10" style="655" customWidth="1"/>
    <col min="11291" max="11520" width="9" style="655"/>
    <col min="11521" max="11522" width="13.19921875" style="655" customWidth="1"/>
    <col min="11523" max="11524" width="13.5" style="655" customWidth="1"/>
    <col min="11525" max="11525" width="7.19921875" style="655" customWidth="1"/>
    <col min="11526" max="11526" width="10" style="655" customWidth="1"/>
    <col min="11527" max="11527" width="10.19921875" style="655" customWidth="1"/>
    <col min="11528" max="11534" width="0" style="655" hidden="1" customWidth="1"/>
    <col min="11535" max="11539" width="9" style="655"/>
    <col min="11540" max="11540" width="12.5" style="655" customWidth="1"/>
    <col min="11541" max="11541" width="10.69921875" style="655" customWidth="1"/>
    <col min="11542" max="11542" width="10.69921875" style="655" bestFit="1" customWidth="1"/>
    <col min="11543" max="11543" width="10.69921875" style="655" customWidth="1"/>
    <col min="11544" max="11544" width="10.59765625" style="655" customWidth="1"/>
    <col min="11545" max="11545" width="9" style="655"/>
    <col min="11546" max="11546" width="10" style="655" customWidth="1"/>
    <col min="11547" max="11776" width="9" style="655"/>
    <col min="11777" max="11778" width="13.19921875" style="655" customWidth="1"/>
    <col min="11779" max="11780" width="13.5" style="655" customWidth="1"/>
    <col min="11781" max="11781" width="7.19921875" style="655" customWidth="1"/>
    <col min="11782" max="11782" width="10" style="655" customWidth="1"/>
    <col min="11783" max="11783" width="10.19921875" style="655" customWidth="1"/>
    <col min="11784" max="11790" width="0" style="655" hidden="1" customWidth="1"/>
    <col min="11791" max="11795" width="9" style="655"/>
    <col min="11796" max="11796" width="12.5" style="655" customWidth="1"/>
    <col min="11797" max="11797" width="10.69921875" style="655" customWidth="1"/>
    <col min="11798" max="11798" width="10.69921875" style="655" bestFit="1" customWidth="1"/>
    <col min="11799" max="11799" width="10.69921875" style="655" customWidth="1"/>
    <col min="11800" max="11800" width="10.59765625" style="655" customWidth="1"/>
    <col min="11801" max="11801" width="9" style="655"/>
    <col min="11802" max="11802" width="10" style="655" customWidth="1"/>
    <col min="11803" max="12032" width="9" style="655"/>
    <col min="12033" max="12034" width="13.19921875" style="655" customWidth="1"/>
    <col min="12035" max="12036" width="13.5" style="655" customWidth="1"/>
    <col min="12037" max="12037" width="7.19921875" style="655" customWidth="1"/>
    <col min="12038" max="12038" width="10" style="655" customWidth="1"/>
    <col min="12039" max="12039" width="10.19921875" style="655" customWidth="1"/>
    <col min="12040" max="12046" width="0" style="655" hidden="1" customWidth="1"/>
    <col min="12047" max="12051" width="9" style="655"/>
    <col min="12052" max="12052" width="12.5" style="655" customWidth="1"/>
    <col min="12053" max="12053" width="10.69921875" style="655" customWidth="1"/>
    <col min="12054" max="12054" width="10.69921875" style="655" bestFit="1" customWidth="1"/>
    <col min="12055" max="12055" width="10.69921875" style="655" customWidth="1"/>
    <col min="12056" max="12056" width="10.59765625" style="655" customWidth="1"/>
    <col min="12057" max="12057" width="9" style="655"/>
    <col min="12058" max="12058" width="10" style="655" customWidth="1"/>
    <col min="12059" max="12288" width="9" style="655"/>
    <col min="12289" max="12290" width="13.19921875" style="655" customWidth="1"/>
    <col min="12291" max="12292" width="13.5" style="655" customWidth="1"/>
    <col min="12293" max="12293" width="7.19921875" style="655" customWidth="1"/>
    <col min="12294" max="12294" width="10" style="655" customWidth="1"/>
    <col min="12295" max="12295" width="10.19921875" style="655" customWidth="1"/>
    <col min="12296" max="12302" width="0" style="655" hidden="1" customWidth="1"/>
    <col min="12303" max="12307" width="9" style="655"/>
    <col min="12308" max="12308" width="12.5" style="655" customWidth="1"/>
    <col min="12309" max="12309" width="10.69921875" style="655" customWidth="1"/>
    <col min="12310" max="12310" width="10.69921875" style="655" bestFit="1" customWidth="1"/>
    <col min="12311" max="12311" width="10.69921875" style="655" customWidth="1"/>
    <col min="12312" max="12312" width="10.59765625" style="655" customWidth="1"/>
    <col min="12313" max="12313" width="9" style="655"/>
    <col min="12314" max="12314" width="10" style="655" customWidth="1"/>
    <col min="12315" max="12544" width="9" style="655"/>
    <col min="12545" max="12546" width="13.19921875" style="655" customWidth="1"/>
    <col min="12547" max="12548" width="13.5" style="655" customWidth="1"/>
    <col min="12549" max="12549" width="7.19921875" style="655" customWidth="1"/>
    <col min="12550" max="12550" width="10" style="655" customWidth="1"/>
    <col min="12551" max="12551" width="10.19921875" style="655" customWidth="1"/>
    <col min="12552" max="12558" width="0" style="655" hidden="1" customWidth="1"/>
    <col min="12559" max="12563" width="9" style="655"/>
    <col min="12564" max="12564" width="12.5" style="655" customWidth="1"/>
    <col min="12565" max="12565" width="10.69921875" style="655" customWidth="1"/>
    <col min="12566" max="12566" width="10.69921875" style="655" bestFit="1" customWidth="1"/>
    <col min="12567" max="12567" width="10.69921875" style="655" customWidth="1"/>
    <col min="12568" max="12568" width="10.59765625" style="655" customWidth="1"/>
    <col min="12569" max="12569" width="9" style="655"/>
    <col min="12570" max="12570" width="10" style="655" customWidth="1"/>
    <col min="12571" max="12800" width="9" style="655"/>
    <col min="12801" max="12802" width="13.19921875" style="655" customWidth="1"/>
    <col min="12803" max="12804" width="13.5" style="655" customWidth="1"/>
    <col min="12805" max="12805" width="7.19921875" style="655" customWidth="1"/>
    <col min="12806" max="12806" width="10" style="655" customWidth="1"/>
    <col min="12807" max="12807" width="10.19921875" style="655" customWidth="1"/>
    <col min="12808" max="12814" width="0" style="655" hidden="1" customWidth="1"/>
    <col min="12815" max="12819" width="9" style="655"/>
    <col min="12820" max="12820" width="12.5" style="655" customWidth="1"/>
    <col min="12821" max="12821" width="10.69921875" style="655" customWidth="1"/>
    <col min="12822" max="12822" width="10.69921875" style="655" bestFit="1" customWidth="1"/>
    <col min="12823" max="12823" width="10.69921875" style="655" customWidth="1"/>
    <col min="12824" max="12824" width="10.59765625" style="655" customWidth="1"/>
    <col min="12825" max="12825" width="9" style="655"/>
    <col min="12826" max="12826" width="10" style="655" customWidth="1"/>
    <col min="12827" max="13056" width="9" style="655"/>
    <col min="13057" max="13058" width="13.19921875" style="655" customWidth="1"/>
    <col min="13059" max="13060" width="13.5" style="655" customWidth="1"/>
    <col min="13061" max="13061" width="7.19921875" style="655" customWidth="1"/>
    <col min="13062" max="13062" width="10" style="655" customWidth="1"/>
    <col min="13063" max="13063" width="10.19921875" style="655" customWidth="1"/>
    <col min="13064" max="13070" width="0" style="655" hidden="1" customWidth="1"/>
    <col min="13071" max="13075" width="9" style="655"/>
    <col min="13076" max="13076" width="12.5" style="655" customWidth="1"/>
    <col min="13077" max="13077" width="10.69921875" style="655" customWidth="1"/>
    <col min="13078" max="13078" width="10.69921875" style="655" bestFit="1" customWidth="1"/>
    <col min="13079" max="13079" width="10.69921875" style="655" customWidth="1"/>
    <col min="13080" max="13080" width="10.59765625" style="655" customWidth="1"/>
    <col min="13081" max="13081" width="9" style="655"/>
    <col min="13082" max="13082" width="10" style="655" customWidth="1"/>
    <col min="13083" max="13312" width="9" style="655"/>
    <col min="13313" max="13314" width="13.19921875" style="655" customWidth="1"/>
    <col min="13315" max="13316" width="13.5" style="655" customWidth="1"/>
    <col min="13317" max="13317" width="7.19921875" style="655" customWidth="1"/>
    <col min="13318" max="13318" width="10" style="655" customWidth="1"/>
    <col min="13319" max="13319" width="10.19921875" style="655" customWidth="1"/>
    <col min="13320" max="13326" width="0" style="655" hidden="1" customWidth="1"/>
    <col min="13327" max="13331" width="9" style="655"/>
    <col min="13332" max="13332" width="12.5" style="655" customWidth="1"/>
    <col min="13333" max="13333" width="10.69921875" style="655" customWidth="1"/>
    <col min="13334" max="13334" width="10.69921875" style="655" bestFit="1" customWidth="1"/>
    <col min="13335" max="13335" width="10.69921875" style="655" customWidth="1"/>
    <col min="13336" max="13336" width="10.59765625" style="655" customWidth="1"/>
    <col min="13337" max="13337" width="9" style="655"/>
    <col min="13338" max="13338" width="10" style="655" customWidth="1"/>
    <col min="13339" max="13568" width="9" style="655"/>
    <col min="13569" max="13570" width="13.19921875" style="655" customWidth="1"/>
    <col min="13571" max="13572" width="13.5" style="655" customWidth="1"/>
    <col min="13573" max="13573" width="7.19921875" style="655" customWidth="1"/>
    <col min="13574" max="13574" width="10" style="655" customWidth="1"/>
    <col min="13575" max="13575" width="10.19921875" style="655" customWidth="1"/>
    <col min="13576" max="13582" width="0" style="655" hidden="1" customWidth="1"/>
    <col min="13583" max="13587" width="9" style="655"/>
    <col min="13588" max="13588" width="12.5" style="655" customWidth="1"/>
    <col min="13589" max="13589" width="10.69921875" style="655" customWidth="1"/>
    <col min="13590" max="13590" width="10.69921875" style="655" bestFit="1" customWidth="1"/>
    <col min="13591" max="13591" width="10.69921875" style="655" customWidth="1"/>
    <col min="13592" max="13592" width="10.59765625" style="655" customWidth="1"/>
    <col min="13593" max="13593" width="9" style="655"/>
    <col min="13594" max="13594" width="10" style="655" customWidth="1"/>
    <col min="13595" max="13824" width="9" style="655"/>
    <col min="13825" max="13826" width="13.19921875" style="655" customWidth="1"/>
    <col min="13827" max="13828" width="13.5" style="655" customWidth="1"/>
    <col min="13829" max="13829" width="7.19921875" style="655" customWidth="1"/>
    <col min="13830" max="13830" width="10" style="655" customWidth="1"/>
    <col min="13831" max="13831" width="10.19921875" style="655" customWidth="1"/>
    <col min="13832" max="13838" width="0" style="655" hidden="1" customWidth="1"/>
    <col min="13839" max="13843" width="9" style="655"/>
    <col min="13844" max="13844" width="12.5" style="655" customWidth="1"/>
    <col min="13845" max="13845" width="10.69921875" style="655" customWidth="1"/>
    <col min="13846" max="13846" width="10.69921875" style="655" bestFit="1" customWidth="1"/>
    <col min="13847" max="13847" width="10.69921875" style="655" customWidth="1"/>
    <col min="13848" max="13848" width="10.59765625" style="655" customWidth="1"/>
    <col min="13849" max="13849" width="9" style="655"/>
    <col min="13850" max="13850" width="10" style="655" customWidth="1"/>
    <col min="13851" max="14080" width="9" style="655"/>
    <col min="14081" max="14082" width="13.19921875" style="655" customWidth="1"/>
    <col min="14083" max="14084" width="13.5" style="655" customWidth="1"/>
    <col min="14085" max="14085" width="7.19921875" style="655" customWidth="1"/>
    <col min="14086" max="14086" width="10" style="655" customWidth="1"/>
    <col min="14087" max="14087" width="10.19921875" style="655" customWidth="1"/>
    <col min="14088" max="14094" width="0" style="655" hidden="1" customWidth="1"/>
    <col min="14095" max="14099" width="9" style="655"/>
    <col min="14100" max="14100" width="12.5" style="655" customWidth="1"/>
    <col min="14101" max="14101" width="10.69921875" style="655" customWidth="1"/>
    <col min="14102" max="14102" width="10.69921875" style="655" bestFit="1" customWidth="1"/>
    <col min="14103" max="14103" width="10.69921875" style="655" customWidth="1"/>
    <col min="14104" max="14104" width="10.59765625" style="655" customWidth="1"/>
    <col min="14105" max="14105" width="9" style="655"/>
    <col min="14106" max="14106" width="10" style="655" customWidth="1"/>
    <col min="14107" max="14336" width="9" style="655"/>
    <col min="14337" max="14338" width="13.19921875" style="655" customWidth="1"/>
    <col min="14339" max="14340" width="13.5" style="655" customWidth="1"/>
    <col min="14341" max="14341" width="7.19921875" style="655" customWidth="1"/>
    <col min="14342" max="14342" width="10" style="655" customWidth="1"/>
    <col min="14343" max="14343" width="10.19921875" style="655" customWidth="1"/>
    <col min="14344" max="14350" width="0" style="655" hidden="1" customWidth="1"/>
    <col min="14351" max="14355" width="9" style="655"/>
    <col min="14356" max="14356" width="12.5" style="655" customWidth="1"/>
    <col min="14357" max="14357" width="10.69921875" style="655" customWidth="1"/>
    <col min="14358" max="14358" width="10.69921875" style="655" bestFit="1" customWidth="1"/>
    <col min="14359" max="14359" width="10.69921875" style="655" customWidth="1"/>
    <col min="14360" max="14360" width="10.59765625" style="655" customWidth="1"/>
    <col min="14361" max="14361" width="9" style="655"/>
    <col min="14362" max="14362" width="10" style="655" customWidth="1"/>
    <col min="14363" max="14592" width="9" style="655"/>
    <col min="14593" max="14594" width="13.19921875" style="655" customWidth="1"/>
    <col min="14595" max="14596" width="13.5" style="655" customWidth="1"/>
    <col min="14597" max="14597" width="7.19921875" style="655" customWidth="1"/>
    <col min="14598" max="14598" width="10" style="655" customWidth="1"/>
    <col min="14599" max="14599" width="10.19921875" style="655" customWidth="1"/>
    <col min="14600" max="14606" width="0" style="655" hidden="1" customWidth="1"/>
    <col min="14607" max="14611" width="9" style="655"/>
    <col min="14612" max="14612" width="12.5" style="655" customWidth="1"/>
    <col min="14613" max="14613" width="10.69921875" style="655" customWidth="1"/>
    <col min="14614" max="14614" width="10.69921875" style="655" bestFit="1" customWidth="1"/>
    <col min="14615" max="14615" width="10.69921875" style="655" customWidth="1"/>
    <col min="14616" max="14616" width="10.59765625" style="655" customWidth="1"/>
    <col min="14617" max="14617" width="9" style="655"/>
    <col min="14618" max="14618" width="10" style="655" customWidth="1"/>
    <col min="14619" max="14848" width="9" style="655"/>
    <col min="14849" max="14850" width="13.19921875" style="655" customWidth="1"/>
    <col min="14851" max="14852" width="13.5" style="655" customWidth="1"/>
    <col min="14853" max="14853" width="7.19921875" style="655" customWidth="1"/>
    <col min="14854" max="14854" width="10" style="655" customWidth="1"/>
    <col min="14855" max="14855" width="10.19921875" style="655" customWidth="1"/>
    <col min="14856" max="14862" width="0" style="655" hidden="1" customWidth="1"/>
    <col min="14863" max="14867" width="9" style="655"/>
    <col min="14868" max="14868" width="12.5" style="655" customWidth="1"/>
    <col min="14869" max="14869" width="10.69921875" style="655" customWidth="1"/>
    <col min="14870" max="14870" width="10.69921875" style="655" bestFit="1" customWidth="1"/>
    <col min="14871" max="14871" width="10.69921875" style="655" customWidth="1"/>
    <col min="14872" max="14872" width="10.59765625" style="655" customWidth="1"/>
    <col min="14873" max="14873" width="9" style="655"/>
    <col min="14874" max="14874" width="10" style="655" customWidth="1"/>
    <col min="14875" max="15104" width="9" style="655"/>
    <col min="15105" max="15106" width="13.19921875" style="655" customWidth="1"/>
    <col min="15107" max="15108" width="13.5" style="655" customWidth="1"/>
    <col min="15109" max="15109" width="7.19921875" style="655" customWidth="1"/>
    <col min="15110" max="15110" width="10" style="655" customWidth="1"/>
    <col min="15111" max="15111" width="10.19921875" style="655" customWidth="1"/>
    <col min="15112" max="15118" width="0" style="655" hidden="1" customWidth="1"/>
    <col min="15119" max="15123" width="9" style="655"/>
    <col min="15124" max="15124" width="12.5" style="655" customWidth="1"/>
    <col min="15125" max="15125" width="10.69921875" style="655" customWidth="1"/>
    <col min="15126" max="15126" width="10.69921875" style="655" bestFit="1" customWidth="1"/>
    <col min="15127" max="15127" width="10.69921875" style="655" customWidth="1"/>
    <col min="15128" max="15128" width="10.59765625" style="655" customWidth="1"/>
    <col min="15129" max="15129" width="9" style="655"/>
    <col min="15130" max="15130" width="10" style="655" customWidth="1"/>
    <col min="15131" max="15360" width="9" style="655"/>
    <col min="15361" max="15362" width="13.19921875" style="655" customWidth="1"/>
    <col min="15363" max="15364" width="13.5" style="655" customWidth="1"/>
    <col min="15365" max="15365" width="7.19921875" style="655" customWidth="1"/>
    <col min="15366" max="15366" width="10" style="655" customWidth="1"/>
    <col min="15367" max="15367" width="10.19921875" style="655" customWidth="1"/>
    <col min="15368" max="15374" width="0" style="655" hidden="1" customWidth="1"/>
    <col min="15375" max="15379" width="9" style="655"/>
    <col min="15380" max="15380" width="12.5" style="655" customWidth="1"/>
    <col min="15381" max="15381" width="10.69921875" style="655" customWidth="1"/>
    <col min="15382" max="15382" width="10.69921875" style="655" bestFit="1" customWidth="1"/>
    <col min="15383" max="15383" width="10.69921875" style="655" customWidth="1"/>
    <col min="15384" max="15384" width="10.59765625" style="655" customWidth="1"/>
    <col min="15385" max="15385" width="9" style="655"/>
    <col min="15386" max="15386" width="10" style="655" customWidth="1"/>
    <col min="15387" max="15616" width="9" style="655"/>
    <col min="15617" max="15618" width="13.19921875" style="655" customWidth="1"/>
    <col min="15619" max="15620" width="13.5" style="655" customWidth="1"/>
    <col min="15621" max="15621" width="7.19921875" style="655" customWidth="1"/>
    <col min="15622" max="15622" width="10" style="655" customWidth="1"/>
    <col min="15623" max="15623" width="10.19921875" style="655" customWidth="1"/>
    <col min="15624" max="15630" width="0" style="655" hidden="1" customWidth="1"/>
    <col min="15631" max="15635" width="9" style="655"/>
    <col min="15636" max="15636" width="12.5" style="655" customWidth="1"/>
    <col min="15637" max="15637" width="10.69921875" style="655" customWidth="1"/>
    <col min="15638" max="15638" width="10.69921875" style="655" bestFit="1" customWidth="1"/>
    <col min="15639" max="15639" width="10.69921875" style="655" customWidth="1"/>
    <col min="15640" max="15640" width="10.59765625" style="655" customWidth="1"/>
    <col min="15641" max="15641" width="9" style="655"/>
    <col min="15642" max="15642" width="10" style="655" customWidth="1"/>
    <col min="15643" max="15872" width="9" style="655"/>
    <col min="15873" max="15874" width="13.19921875" style="655" customWidth="1"/>
    <col min="15875" max="15876" width="13.5" style="655" customWidth="1"/>
    <col min="15877" max="15877" width="7.19921875" style="655" customWidth="1"/>
    <col min="15878" max="15878" width="10" style="655" customWidth="1"/>
    <col min="15879" max="15879" width="10.19921875" style="655" customWidth="1"/>
    <col min="15880" max="15886" width="0" style="655" hidden="1" customWidth="1"/>
    <col min="15887" max="15891" width="9" style="655"/>
    <col min="15892" max="15892" width="12.5" style="655" customWidth="1"/>
    <col min="15893" max="15893" width="10.69921875" style="655" customWidth="1"/>
    <col min="15894" max="15894" width="10.69921875" style="655" bestFit="1" customWidth="1"/>
    <col min="15895" max="15895" width="10.69921875" style="655" customWidth="1"/>
    <col min="15896" max="15896" width="10.59765625" style="655" customWidth="1"/>
    <col min="15897" max="15897" width="9" style="655"/>
    <col min="15898" max="15898" width="10" style="655" customWidth="1"/>
    <col min="15899" max="16128" width="9" style="655"/>
    <col min="16129" max="16130" width="13.19921875" style="655" customWidth="1"/>
    <col min="16131" max="16132" width="13.5" style="655" customWidth="1"/>
    <col min="16133" max="16133" width="7.19921875" style="655" customWidth="1"/>
    <col min="16134" max="16134" width="10" style="655" customWidth="1"/>
    <col min="16135" max="16135" width="10.19921875" style="655" customWidth="1"/>
    <col min="16136" max="16142" width="0" style="655" hidden="1" customWidth="1"/>
    <col min="16143" max="16147" width="9" style="655"/>
    <col min="16148" max="16148" width="12.5" style="655" customWidth="1"/>
    <col min="16149" max="16149" width="10.69921875" style="655" customWidth="1"/>
    <col min="16150" max="16150" width="10.69921875" style="655" bestFit="1" customWidth="1"/>
    <col min="16151" max="16151" width="10.69921875" style="655" customWidth="1"/>
    <col min="16152" max="16152" width="10.59765625" style="655" customWidth="1"/>
    <col min="16153" max="16153" width="9" style="655"/>
    <col min="16154" max="16154" width="10" style="655" customWidth="1"/>
    <col min="16155" max="16384" width="9" style="655"/>
  </cols>
  <sheetData>
    <row r="1" spans="1:23">
      <c r="A1" s="654" t="s">
        <v>1395</v>
      </c>
    </row>
    <row r="2" spans="1:23" ht="12" customHeight="1"/>
    <row r="3" spans="1:23" s="656" customFormat="1">
      <c r="A3" s="1724" t="s">
        <v>1396</v>
      </c>
      <c r="B3" s="1724"/>
      <c r="C3" s="1724"/>
      <c r="D3" s="1724"/>
      <c r="E3" s="1724"/>
      <c r="F3" s="1724"/>
      <c r="G3" s="1724"/>
      <c r="O3" s="679"/>
      <c r="P3" s="679"/>
      <c r="Q3" s="679"/>
      <c r="R3" s="679"/>
      <c r="S3" s="679"/>
      <c r="T3" s="679"/>
    </row>
    <row r="4" spans="1:23" ht="12.75" customHeight="1"/>
    <row r="5" spans="1:23">
      <c r="A5" s="1725" t="s">
        <v>380</v>
      </c>
      <c r="B5" s="1726" t="s">
        <v>902</v>
      </c>
      <c r="C5" s="1725" t="s">
        <v>668</v>
      </c>
      <c r="D5" s="1725"/>
      <c r="E5" s="1725"/>
      <c r="F5" s="1725" t="s">
        <v>899</v>
      </c>
      <c r="G5" s="1725"/>
    </row>
    <row r="6" spans="1:23">
      <c r="A6" s="1725"/>
      <c r="B6" s="1727"/>
      <c r="C6" s="681" t="s">
        <v>392</v>
      </c>
      <c r="D6" s="658" t="s">
        <v>393</v>
      </c>
      <c r="E6" s="658" t="s">
        <v>383</v>
      </c>
      <c r="F6" s="658" t="s">
        <v>900</v>
      </c>
      <c r="G6" s="681" t="s">
        <v>901</v>
      </c>
      <c r="M6" s="682"/>
      <c r="N6" s="682" t="s">
        <v>1055</v>
      </c>
    </row>
    <row r="7" spans="1:23">
      <c r="A7" s="683" t="s">
        <v>1056</v>
      </c>
      <c r="B7" s="684"/>
      <c r="C7" s="684"/>
      <c r="D7" s="685"/>
      <c r="E7" s="686"/>
      <c r="F7" s="687"/>
      <c r="G7" s="668"/>
      <c r="M7" s="682" t="s">
        <v>387</v>
      </c>
      <c r="N7" s="682">
        <f>'[8]สัดส่วนไฟฟ้า 60'!B11*3.6</f>
        <v>0</v>
      </c>
      <c r="T7" s="678" t="s">
        <v>1022</v>
      </c>
    </row>
    <row r="8" spans="1:23">
      <c r="A8" s="683" t="s">
        <v>1057</v>
      </c>
      <c r="B8" s="684"/>
      <c r="C8" s="684"/>
      <c r="D8" s="685"/>
      <c r="E8" s="686"/>
      <c r="F8" s="687"/>
      <c r="G8" s="668"/>
      <c r="M8" s="682" t="s">
        <v>388</v>
      </c>
      <c r="N8" s="689">
        <f>D13</f>
        <v>0</v>
      </c>
      <c r="S8" s="678" t="s">
        <v>387</v>
      </c>
      <c r="T8" s="695">
        <f>'4.1.2การใช้ไฟฟ้า_65'!F20*3.6</f>
        <v>31238996.328000002</v>
      </c>
      <c r="W8" s="676"/>
    </row>
    <row r="9" spans="1:23">
      <c r="A9" s="683"/>
      <c r="B9" s="684"/>
      <c r="C9" s="684"/>
      <c r="D9" s="685"/>
      <c r="E9" s="686"/>
      <c r="F9" s="691"/>
      <c r="G9" s="668"/>
      <c r="M9" s="682"/>
      <c r="N9" s="682"/>
      <c r="S9" s="678" t="s">
        <v>388</v>
      </c>
      <c r="T9" s="692">
        <f>D13</f>
        <v>0</v>
      </c>
      <c r="V9" s="676"/>
    </row>
    <row r="10" spans="1:23">
      <c r="A10" s="693"/>
      <c r="B10" s="693"/>
      <c r="C10" s="693"/>
      <c r="D10" s="665"/>
      <c r="E10" s="694"/>
      <c r="F10" s="665"/>
      <c r="G10" s="668"/>
      <c r="M10" s="682"/>
      <c r="N10" s="682" t="s">
        <v>1058</v>
      </c>
    </row>
    <row r="11" spans="1:23">
      <c r="A11" s="693"/>
      <c r="B11" s="693"/>
      <c r="C11" s="693"/>
      <c r="D11" s="665"/>
      <c r="E11" s="694"/>
      <c r="F11" s="665"/>
      <c r="G11" s="668"/>
      <c r="M11" s="682" t="s">
        <v>387</v>
      </c>
      <c r="N11" s="682" t="e">
        <f>'[8]สัดส่วนไฟฟ้า 60'!#REF!*3.6</f>
        <v>#REF!</v>
      </c>
      <c r="T11" s="678" t="s">
        <v>1011</v>
      </c>
    </row>
    <row r="12" spans="1:23">
      <c r="A12" s="693"/>
      <c r="B12" s="693"/>
      <c r="C12" s="693"/>
      <c r="D12" s="665"/>
      <c r="E12" s="694"/>
      <c r="F12" s="665"/>
      <c r="G12" s="668"/>
      <c r="M12" s="682" t="s">
        <v>388</v>
      </c>
      <c r="N12" s="689" t="e">
        <f>#REF!</f>
        <v>#REF!</v>
      </c>
      <c r="S12" s="678" t="s">
        <v>387</v>
      </c>
      <c r="T12" s="695">
        <f>'[8]6.3.2) ไฟฟ้าปี 61'!F20*3.6</f>
        <v>0</v>
      </c>
      <c r="W12" s="676"/>
    </row>
    <row r="13" spans="1:23">
      <c r="A13" s="1201" t="s">
        <v>333</v>
      </c>
      <c r="B13" s="1202"/>
      <c r="C13" s="1203"/>
      <c r="D13" s="698">
        <f>'[8]เชื้อเพลิง 60'!Q24</f>
        <v>0</v>
      </c>
      <c r="E13" s="699">
        <f>SUM(E7:E12)</f>
        <v>0</v>
      </c>
      <c r="F13" s="699"/>
      <c r="G13" s="700"/>
      <c r="S13" s="678" t="s">
        <v>388</v>
      </c>
      <c r="T13" s="692">
        <f>'[8]6.3.6) สัดส่วนเชื้อเพลิง 61'!D13</f>
        <v>0</v>
      </c>
      <c r="V13" s="676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94" orientation="portrait" useFirstPageNumber="1" r:id="rId1"/>
  <headerFooter>
    <oddFooter>หน้าที่ 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D28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19.5" style="702" customWidth="1"/>
    <col min="2" max="2" width="21.69921875" style="702" customWidth="1"/>
    <col min="3" max="3" width="19" style="702" customWidth="1"/>
    <col min="4" max="4" width="23.19921875" style="702" customWidth="1"/>
    <col min="5" max="5" width="9" style="702"/>
    <col min="6" max="6" width="12" style="702" bestFit="1" customWidth="1"/>
    <col min="7" max="16384" width="9" style="702"/>
  </cols>
  <sheetData>
    <row r="1" spans="1:4">
      <c r="A1" s="1204"/>
      <c r="B1" s="1205"/>
      <c r="C1" s="1205"/>
      <c r="D1" s="1206"/>
    </row>
    <row r="2" spans="1:4">
      <c r="A2" s="1207"/>
      <c r="B2" s="704"/>
      <c r="C2" s="704"/>
      <c r="D2" s="1208"/>
    </row>
    <row r="3" spans="1:4">
      <c r="A3" s="1207"/>
      <c r="B3" s="704"/>
      <c r="C3" s="704"/>
      <c r="D3" s="1208"/>
    </row>
    <row r="4" spans="1:4">
      <c r="A4" s="1207"/>
      <c r="B4" s="704"/>
      <c r="C4" s="704"/>
      <c r="D4" s="1208"/>
    </row>
    <row r="5" spans="1:4">
      <c r="A5" s="1207"/>
      <c r="B5" s="704"/>
      <c r="C5" s="704"/>
      <c r="D5" s="1208"/>
    </row>
    <row r="6" spans="1:4">
      <c r="A6" s="1207"/>
      <c r="B6" s="704"/>
      <c r="C6" s="704"/>
      <c r="D6" s="1208"/>
    </row>
    <row r="7" spans="1:4" ht="26.4">
      <c r="A7" s="1956" t="s">
        <v>117</v>
      </c>
      <c r="B7" s="1957"/>
      <c r="C7" s="1957"/>
      <c r="D7" s="1958"/>
    </row>
    <row r="8" spans="1:4" ht="26.4">
      <c r="A8" s="1956" t="s">
        <v>118</v>
      </c>
      <c r="B8" s="1957"/>
      <c r="C8" s="1957"/>
      <c r="D8" s="1958"/>
    </row>
    <row r="9" spans="1:4">
      <c r="A9" s="1207"/>
      <c r="B9" s="704"/>
      <c r="C9" s="704"/>
      <c r="D9" s="1208"/>
    </row>
    <row r="10" spans="1:4">
      <c r="A10" s="1207"/>
      <c r="B10" s="704"/>
      <c r="C10" s="704"/>
      <c r="D10" s="1208"/>
    </row>
    <row r="11" spans="1:4">
      <c r="A11" s="1207"/>
      <c r="B11" s="704"/>
      <c r="C11" s="704"/>
      <c r="D11" s="1208"/>
    </row>
    <row r="12" spans="1:4" ht="24" thickBot="1">
      <c r="A12" s="1209"/>
      <c r="B12" s="1210"/>
      <c r="C12" s="1210"/>
      <c r="D12" s="1211"/>
    </row>
    <row r="13" spans="1:4" ht="24" thickBot="1">
      <c r="A13" s="1212" t="s">
        <v>1224</v>
      </c>
      <c r="B13" s="1212"/>
      <c r="C13" s="1213"/>
      <c r="D13" s="1213"/>
    </row>
    <row r="14" spans="1:4">
      <c r="A14" s="1204"/>
      <c r="B14" s="1205"/>
      <c r="C14" s="1205"/>
      <c r="D14" s="1206"/>
    </row>
    <row r="15" spans="1:4">
      <c r="A15" s="1207"/>
      <c r="B15" s="704"/>
      <c r="C15" s="704"/>
      <c r="D15" s="1208"/>
    </row>
    <row r="16" spans="1:4">
      <c r="A16" s="1207"/>
      <c r="B16" s="704"/>
      <c r="C16" s="704"/>
      <c r="D16" s="1208"/>
    </row>
    <row r="17" spans="1:4">
      <c r="A17" s="1207"/>
      <c r="B17" s="704"/>
      <c r="C17" s="704"/>
      <c r="D17" s="1208"/>
    </row>
    <row r="18" spans="1:4">
      <c r="A18" s="1207"/>
      <c r="B18" s="704"/>
      <c r="C18" s="704"/>
      <c r="D18" s="1208"/>
    </row>
    <row r="19" spans="1:4">
      <c r="A19" s="1207"/>
      <c r="B19" s="704"/>
      <c r="C19" s="704"/>
      <c r="D19" s="1208"/>
    </row>
    <row r="20" spans="1:4" ht="26.4">
      <c r="A20" s="1956"/>
      <c r="B20" s="1957"/>
      <c r="C20" s="1957"/>
      <c r="D20" s="1958"/>
    </row>
    <row r="21" spans="1:4" ht="26.4">
      <c r="A21" s="1956"/>
      <c r="B21" s="1957"/>
      <c r="C21" s="1957"/>
      <c r="D21" s="1958"/>
    </row>
    <row r="22" spans="1:4">
      <c r="A22" s="1207"/>
      <c r="B22" s="704"/>
      <c r="C22" s="704"/>
      <c r="D22" s="1208"/>
    </row>
    <row r="23" spans="1:4">
      <c r="A23" s="1207"/>
      <c r="B23" s="704"/>
      <c r="C23" s="704"/>
      <c r="D23" s="1208"/>
    </row>
    <row r="24" spans="1:4">
      <c r="A24" s="1207"/>
      <c r="B24" s="704"/>
      <c r="C24" s="704"/>
      <c r="D24" s="1208"/>
    </row>
    <row r="25" spans="1:4" ht="24" thickBot="1">
      <c r="A25" s="1209"/>
      <c r="B25" s="1210"/>
      <c r="C25" s="1210"/>
      <c r="D25" s="1211"/>
    </row>
    <row r="26" spans="1:4">
      <c r="A26" s="1212" t="s">
        <v>1290</v>
      </c>
      <c r="B26" s="1214"/>
      <c r="C26" s="1214"/>
      <c r="D26" s="1214"/>
    </row>
    <row r="27" spans="1:4">
      <c r="A27" s="1214" t="s">
        <v>1413</v>
      </c>
      <c r="B27" s="1214"/>
      <c r="C27" s="1214"/>
      <c r="D27" s="1214"/>
    </row>
    <row r="28" spans="1:4">
      <c r="A28" s="1215"/>
    </row>
  </sheetData>
  <mergeCells count="8">
    <mergeCell ref="A21:B21"/>
    <mergeCell ref="C21:D21"/>
    <mergeCell ref="A7:B7"/>
    <mergeCell ref="A8:B8"/>
    <mergeCell ref="C7:D7"/>
    <mergeCell ref="C8:D8"/>
    <mergeCell ref="A20:B20"/>
    <mergeCell ref="C20:D20"/>
  </mergeCells>
  <phoneticPr fontId="5" type="noConversion"/>
  <pageMargins left="0.86614173228346458" right="0.31496062992125984" top="0.78740157480314965" bottom="0.59055118110236227" header="0.31496062992125984" footer="0.31496062992125984"/>
  <pageSetup paperSize="9" firstPageNumber="95" orientation="portrait" useFirstPageNumber="1" r:id="rId1"/>
  <headerFooter>
    <oddFooter>หน้าที่ &amp;P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E29"/>
  <sheetViews>
    <sheetView showGridLines="0" view="pageBreakPreview" topLeftCell="A19" zoomScaleNormal="100" zoomScaleSheetLayoutView="100" workbookViewId="0">
      <selection activeCell="M12" sqref="M12"/>
    </sheetView>
  </sheetViews>
  <sheetFormatPr defaultColWidth="9" defaultRowHeight="23.4"/>
  <cols>
    <col min="1" max="1" width="21.59765625" style="216" customWidth="1"/>
    <col min="2" max="2" width="17.8984375" style="216" customWidth="1"/>
    <col min="3" max="3" width="15.59765625" style="216" customWidth="1"/>
    <col min="4" max="4" width="11.59765625" style="216" customWidth="1"/>
    <col min="5" max="5" width="12.3984375" style="216" customWidth="1"/>
    <col min="6" max="6" width="9" style="216"/>
    <col min="7" max="7" width="12" style="216" bestFit="1" customWidth="1"/>
    <col min="8" max="16384" width="9" style="216"/>
  </cols>
  <sheetData>
    <row r="1" spans="1:5" ht="24" thickBot="1">
      <c r="A1" s="264" t="s">
        <v>43</v>
      </c>
    </row>
    <row r="2" spans="1:5">
      <c r="A2" s="1216"/>
      <c r="B2" s="1217"/>
      <c r="C2" s="1217"/>
      <c r="D2" s="1217"/>
      <c r="E2" s="1218"/>
    </row>
    <row r="3" spans="1:5">
      <c r="A3" s="1219"/>
      <c r="B3" s="265"/>
      <c r="C3" s="265"/>
      <c r="D3" s="265"/>
      <c r="E3" s="342"/>
    </row>
    <row r="4" spans="1:5">
      <c r="A4" s="1219"/>
      <c r="B4" s="265"/>
      <c r="C4" s="265"/>
      <c r="D4" s="265"/>
      <c r="E4" s="342"/>
    </row>
    <row r="5" spans="1:5">
      <c r="A5" s="1219"/>
      <c r="B5" s="265"/>
      <c r="C5" s="265"/>
      <c r="D5" s="265"/>
      <c r="E5" s="342"/>
    </row>
    <row r="6" spans="1:5">
      <c r="A6" s="1219"/>
      <c r="B6" s="265"/>
      <c r="C6" s="265"/>
      <c r="D6" s="265"/>
      <c r="E6" s="342"/>
    </row>
    <row r="7" spans="1:5" ht="33" customHeight="1">
      <c r="A7" s="1959"/>
      <c r="B7" s="1960"/>
      <c r="C7" s="1960"/>
      <c r="D7" s="1960"/>
      <c r="E7" s="1961"/>
    </row>
    <row r="8" spans="1:5">
      <c r="A8" s="1219"/>
      <c r="B8" s="1220"/>
      <c r="C8" s="1220"/>
      <c r="D8" s="1220"/>
      <c r="E8" s="342"/>
    </row>
    <row r="9" spans="1:5">
      <c r="A9" s="1219"/>
      <c r="B9" s="265"/>
      <c r="C9" s="265"/>
      <c r="D9" s="265"/>
      <c r="E9" s="342"/>
    </row>
    <row r="10" spans="1:5">
      <c r="A10" s="1219"/>
      <c r="B10" s="265"/>
      <c r="C10" s="265"/>
      <c r="D10" s="265"/>
      <c r="E10" s="342"/>
    </row>
    <row r="11" spans="1:5">
      <c r="A11" s="1219"/>
      <c r="B11" s="265"/>
      <c r="C11" s="265"/>
      <c r="D11" s="265"/>
      <c r="E11" s="342"/>
    </row>
    <row r="12" spans="1:5">
      <c r="A12" s="1219"/>
      <c r="B12" s="265"/>
      <c r="C12" s="265"/>
      <c r="D12" s="265"/>
      <c r="E12" s="342"/>
    </row>
    <row r="13" spans="1:5" ht="24" thickBot="1">
      <c r="A13" s="1221"/>
      <c r="B13" s="1222"/>
      <c r="C13" s="1222"/>
      <c r="D13" s="1222"/>
      <c r="E13" s="1223"/>
    </row>
    <row r="14" spans="1:5" s="287" customFormat="1">
      <c r="A14" s="315" t="s">
        <v>1288</v>
      </c>
      <c r="B14" s="315"/>
      <c r="C14" s="315"/>
      <c r="D14" s="315"/>
      <c r="E14" s="315"/>
    </row>
    <row r="15" spans="1:5">
      <c r="A15" s="1224"/>
      <c r="B15" s="1225"/>
      <c r="C15" s="1225"/>
      <c r="D15" s="1225"/>
      <c r="E15" s="1225"/>
    </row>
    <row r="16" spans="1:5" ht="24" thickBot="1">
      <c r="A16" s="264" t="s">
        <v>44</v>
      </c>
    </row>
    <row r="17" spans="1:5">
      <c r="A17" s="1216"/>
      <c r="B17" s="1217"/>
      <c r="C17" s="1217"/>
      <c r="D17" s="1217"/>
      <c r="E17" s="1218"/>
    </row>
    <row r="18" spans="1:5">
      <c r="A18" s="1219"/>
      <c r="B18" s="265"/>
      <c r="C18" s="265"/>
      <c r="D18" s="265"/>
      <c r="E18" s="342"/>
    </row>
    <row r="19" spans="1:5">
      <c r="A19" s="1219"/>
      <c r="B19" s="265"/>
      <c r="C19" s="265"/>
      <c r="D19" s="265"/>
      <c r="E19" s="342"/>
    </row>
    <row r="20" spans="1:5">
      <c r="A20" s="1219"/>
      <c r="B20" s="265"/>
      <c r="C20" s="265"/>
      <c r="D20" s="265"/>
      <c r="E20" s="342"/>
    </row>
    <row r="21" spans="1:5">
      <c r="A21" s="1219"/>
      <c r="B21" s="265"/>
      <c r="C21" s="265"/>
      <c r="D21" s="265"/>
      <c r="E21" s="342"/>
    </row>
    <row r="22" spans="1:5" ht="33" customHeight="1">
      <c r="A22" s="1959"/>
      <c r="B22" s="1960"/>
      <c r="C22" s="1960"/>
      <c r="D22" s="1960"/>
      <c r="E22" s="1961"/>
    </row>
    <row r="23" spans="1:5">
      <c r="A23" s="1219"/>
      <c r="B23" s="1220"/>
      <c r="C23" s="1220"/>
      <c r="D23" s="1220"/>
      <c r="E23" s="342"/>
    </row>
    <row r="24" spans="1:5">
      <c r="A24" s="1219"/>
      <c r="B24" s="265"/>
      <c r="C24" s="265"/>
      <c r="D24" s="265"/>
      <c r="E24" s="342"/>
    </row>
    <row r="25" spans="1:5">
      <c r="A25" s="1219"/>
      <c r="B25" s="265"/>
      <c r="C25" s="265"/>
      <c r="D25" s="265"/>
      <c r="E25" s="342"/>
    </row>
    <row r="26" spans="1:5">
      <c r="A26" s="1219"/>
      <c r="B26" s="265"/>
      <c r="C26" s="265"/>
      <c r="D26" s="265"/>
      <c r="E26" s="342"/>
    </row>
    <row r="27" spans="1:5" ht="24" thickBot="1">
      <c r="A27" s="1221"/>
      <c r="B27" s="1222"/>
      <c r="C27" s="1222"/>
      <c r="D27" s="1222"/>
      <c r="E27" s="1223"/>
    </row>
    <row r="28" spans="1:5" s="287" customFormat="1">
      <c r="A28" s="315" t="s">
        <v>1289</v>
      </c>
      <c r="B28" s="315"/>
      <c r="C28" s="315"/>
      <c r="D28" s="315"/>
      <c r="E28" s="315"/>
    </row>
    <row r="29" spans="1:5">
      <c r="A29" s="1215"/>
    </row>
  </sheetData>
  <mergeCells count="2">
    <mergeCell ref="A7:E7"/>
    <mergeCell ref="A22:E22"/>
  </mergeCells>
  <phoneticPr fontId="5" type="noConversion"/>
  <pageMargins left="0.86614173228346458" right="0.31496062992125984" top="0.78740157480314965" bottom="0.59055118110236227" header="0.31496062992125984" footer="0.31496062992125984"/>
  <pageSetup paperSize="9" scale="95" firstPageNumber="96" orientation="portrait" useFirstPageNumber="1" r:id="rId1"/>
  <headerFooter>
    <oddFooter>หน้าที่ &amp;P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FF00"/>
  </sheetPr>
  <dimension ref="A1:V27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8.19921875" style="235" customWidth="1"/>
    <col min="2" max="2" width="11.59765625" style="235" customWidth="1"/>
    <col min="3" max="3" width="7.3984375" style="235" customWidth="1"/>
    <col min="4" max="4" width="6.09765625" style="235" customWidth="1"/>
    <col min="5" max="5" width="9.09765625" style="235" customWidth="1"/>
    <col min="6" max="6" width="8.09765625" style="235" customWidth="1"/>
    <col min="7" max="7" width="4.5" style="235" customWidth="1"/>
    <col min="8" max="8" width="6.59765625" style="235" customWidth="1"/>
    <col min="9" max="9" width="2.19921875" style="235" customWidth="1"/>
    <col min="10" max="10" width="8.09765625" style="235" customWidth="1"/>
    <col min="11" max="11" width="10.69921875" style="235" customWidth="1"/>
    <col min="12" max="12" width="12.296875" style="235" bestFit="1" customWidth="1"/>
    <col min="13" max="13" width="9" style="235"/>
    <col min="14" max="14" width="11.19921875" style="235" customWidth="1"/>
    <col min="15" max="15" width="4.3984375" style="235" customWidth="1"/>
    <col min="16" max="16" width="7.5" style="235" customWidth="1"/>
    <col min="17" max="17" width="6.59765625" style="235" customWidth="1"/>
    <col min="18" max="18" width="4" style="235" customWidth="1"/>
    <col min="19" max="22" width="9" style="235" customWidth="1"/>
    <col min="23" max="16384" width="9" style="235"/>
  </cols>
  <sheetData>
    <row r="1" spans="1:22">
      <c r="A1" s="347" t="s">
        <v>1086</v>
      </c>
    </row>
    <row r="2" spans="1:22">
      <c r="A2" s="347" t="s">
        <v>772</v>
      </c>
      <c r="B2" s="1170" t="s">
        <v>1087</v>
      </c>
    </row>
    <row r="3" spans="1:22" ht="11.25" customHeight="1"/>
    <row r="4" spans="1:22">
      <c r="A4" s="1967" t="s">
        <v>1287</v>
      </c>
      <c r="B4" s="1967"/>
      <c r="C4" s="1967"/>
      <c r="D4" s="1967"/>
      <c r="E4" s="1967"/>
      <c r="F4" s="1967"/>
      <c r="G4" s="1967"/>
      <c r="H4" s="1967"/>
      <c r="I4" s="1967"/>
      <c r="J4" s="1967"/>
      <c r="K4" s="1967"/>
    </row>
    <row r="5" spans="1:22" ht="12" customHeight="1">
      <c r="F5" s="171"/>
      <c r="H5" s="171"/>
    </row>
    <row r="6" spans="1:22" ht="27.75" customHeight="1">
      <c r="A6" s="1968" t="s">
        <v>287</v>
      </c>
      <c r="B6" s="1968" t="s">
        <v>759</v>
      </c>
      <c r="C6" s="1969" t="s">
        <v>386</v>
      </c>
      <c r="D6" s="1969"/>
      <c r="E6" s="1969"/>
      <c r="F6" s="1963" t="s">
        <v>389</v>
      </c>
      <c r="G6" s="1963"/>
      <c r="H6" s="1963"/>
      <c r="I6" s="1963"/>
      <c r="J6" s="1968" t="s">
        <v>287</v>
      </c>
      <c r="K6" s="1968" t="s">
        <v>759</v>
      </c>
      <c r="L6" s="1969" t="s">
        <v>386</v>
      </c>
      <c r="M6" s="1969"/>
      <c r="N6" s="1969"/>
      <c r="O6" s="1963" t="s">
        <v>389</v>
      </c>
      <c r="P6" s="1963"/>
      <c r="Q6" s="1963"/>
      <c r="R6" s="1963"/>
    </row>
    <row r="7" spans="1:22">
      <c r="A7" s="1968"/>
      <c r="B7" s="1968"/>
      <c r="C7" s="1963" t="s">
        <v>387</v>
      </c>
      <c r="D7" s="1963"/>
      <c r="E7" s="1226" t="s">
        <v>388</v>
      </c>
      <c r="F7" s="1964" t="s">
        <v>758</v>
      </c>
      <c r="G7" s="1964"/>
      <c r="H7" s="1964"/>
      <c r="I7" s="1964"/>
      <c r="J7" s="1968"/>
      <c r="K7" s="1968"/>
      <c r="L7" s="1963" t="s">
        <v>387</v>
      </c>
      <c r="M7" s="1963"/>
      <c r="N7" s="1226" t="s">
        <v>388</v>
      </c>
      <c r="O7" s="1964" t="s">
        <v>758</v>
      </c>
      <c r="P7" s="1964"/>
      <c r="Q7" s="1964"/>
      <c r="R7" s="1964"/>
    </row>
    <row r="8" spans="1:22">
      <c r="A8" s="1968"/>
      <c r="B8" s="1968"/>
      <c r="C8" s="1966" t="s">
        <v>343</v>
      </c>
      <c r="D8" s="1966"/>
      <c r="E8" s="1227" t="s">
        <v>357</v>
      </c>
      <c r="F8" s="1965"/>
      <c r="G8" s="1965"/>
      <c r="H8" s="1965"/>
      <c r="I8" s="1965"/>
      <c r="J8" s="1968"/>
      <c r="K8" s="1968"/>
      <c r="L8" s="1966" t="s">
        <v>343</v>
      </c>
      <c r="M8" s="1966"/>
      <c r="N8" s="1227" t="s">
        <v>357</v>
      </c>
      <c r="O8" s="1965"/>
      <c r="P8" s="1965"/>
      <c r="Q8" s="1965"/>
      <c r="R8" s="1965"/>
      <c r="T8" s="1228"/>
      <c r="U8" s="1228">
        <v>2565</v>
      </c>
      <c r="V8" s="1228">
        <v>2566</v>
      </c>
    </row>
    <row r="9" spans="1:22" ht="20.25" customHeight="1">
      <c r="A9" s="1229">
        <v>23743</v>
      </c>
      <c r="B9" s="1230">
        <f>'4.2.1 SEC(พื้นที่)_65'!B9</f>
        <v>351038.48000000004</v>
      </c>
      <c r="C9" s="1231">
        <f>' ข้อมูลการใช้ไฟฟ้า '!F8</f>
        <v>506977</v>
      </c>
      <c r="D9" s="1232"/>
      <c r="E9" s="1233"/>
      <c r="F9" s="1231">
        <f>C9*3.6/B9</f>
        <v>5.1991941168386999</v>
      </c>
      <c r="G9" s="1234"/>
      <c r="H9" s="1234"/>
      <c r="I9" s="1232"/>
      <c r="J9" s="1229">
        <v>24108</v>
      </c>
      <c r="K9" s="1230">
        <f>B9</f>
        <v>351038.48000000004</v>
      </c>
      <c r="L9" s="1231">
        <f>' ข้อมูลการใช้ไฟฟ้า '!F34</f>
        <v>630006</v>
      </c>
      <c r="M9" s="1232"/>
      <c r="N9" s="1233"/>
      <c r="O9" s="1231">
        <f>L9*3.6/K9</f>
        <v>6.4608916948364179</v>
      </c>
      <c r="P9" s="1234"/>
      <c r="Q9" s="1234"/>
      <c r="R9" s="1232"/>
      <c r="T9" s="1235" t="s">
        <v>294</v>
      </c>
      <c r="U9" s="1236">
        <f>F9</f>
        <v>5.1991941168386999</v>
      </c>
      <c r="V9" s="1236">
        <f>O9</f>
        <v>6.4608916948364179</v>
      </c>
    </row>
    <row r="10" spans="1:22" ht="20.25" customHeight="1">
      <c r="A10" s="1229">
        <v>23774</v>
      </c>
      <c r="B10" s="1230">
        <f>'4.2.1 SEC(พื้นที่)_65'!B10</f>
        <v>351038.48000000004</v>
      </c>
      <c r="C10" s="1231">
        <f>' ข้อมูลการใช้ไฟฟ้า '!F9</f>
        <v>505221</v>
      </c>
      <c r="D10" s="1232"/>
      <c r="E10" s="1233"/>
      <c r="F10" s="1231">
        <f t="shared" ref="F10:F20" si="0">C10*3.6/B10</f>
        <v>5.1811858346697486</v>
      </c>
      <c r="G10" s="1234"/>
      <c r="H10" s="1234"/>
      <c r="I10" s="1232"/>
      <c r="J10" s="1229">
        <v>24139</v>
      </c>
      <c r="K10" s="1230">
        <f t="shared" ref="K10:K20" si="1">B10</f>
        <v>351038.48000000004</v>
      </c>
      <c r="L10" s="1231">
        <f>' ข้อมูลการใช้ไฟฟ้า '!F35</f>
        <v>682954</v>
      </c>
      <c r="M10" s="1232"/>
      <c r="N10" s="1233"/>
      <c r="O10" s="1231">
        <f t="shared" ref="O10:O20" si="2">L10*3.6/K10</f>
        <v>7.003888576545795</v>
      </c>
      <c r="P10" s="1234"/>
      <c r="Q10" s="1234"/>
      <c r="R10" s="1232"/>
      <c r="T10" s="1235" t="s">
        <v>295</v>
      </c>
      <c r="U10" s="1236">
        <f t="shared" ref="U10:U20" si="3">F10</f>
        <v>5.1811858346697486</v>
      </c>
      <c r="V10" s="1236">
        <f t="shared" ref="V10:V20" si="4">O10</f>
        <v>7.003888576545795</v>
      </c>
    </row>
    <row r="11" spans="1:22" ht="20.25" customHeight="1">
      <c r="A11" s="1229">
        <v>23802</v>
      </c>
      <c r="B11" s="1230">
        <f>'4.2.1 SEC(พื้นที่)_65'!B11</f>
        <v>351038.48000000004</v>
      </c>
      <c r="C11" s="1231">
        <f>' ข้อมูลการใช้ไฟฟ้า '!F10</f>
        <v>724337</v>
      </c>
      <c r="D11" s="1232"/>
      <c r="E11" s="1233"/>
      <c r="F11" s="1231">
        <f t="shared" si="0"/>
        <v>7.428283075975032</v>
      </c>
      <c r="G11" s="1234"/>
      <c r="H11" s="1234"/>
      <c r="I11" s="1232"/>
      <c r="J11" s="1229">
        <v>24167</v>
      </c>
      <c r="K11" s="1230">
        <f t="shared" si="1"/>
        <v>351038.48000000004</v>
      </c>
      <c r="L11" s="1231">
        <f>' ข้อมูลการใช้ไฟฟ้า '!F36</f>
        <v>772571</v>
      </c>
      <c r="M11" s="1232"/>
      <c r="N11" s="1233"/>
      <c r="O11" s="1231">
        <f t="shared" si="2"/>
        <v>7.9229365396067113</v>
      </c>
      <c r="P11" s="1234"/>
      <c r="Q11" s="1234"/>
      <c r="R11" s="1232"/>
      <c r="T11" s="1235" t="s">
        <v>296</v>
      </c>
      <c r="U11" s="1236">
        <f t="shared" si="3"/>
        <v>7.428283075975032</v>
      </c>
      <c r="V11" s="1236">
        <f t="shared" si="4"/>
        <v>7.9229365396067113</v>
      </c>
    </row>
    <row r="12" spans="1:22" ht="20.25" customHeight="1">
      <c r="A12" s="1229">
        <v>23833</v>
      </c>
      <c r="B12" s="1230">
        <f>'4.2.1 SEC(พื้นที่)_65'!B12</f>
        <v>351038.48000000004</v>
      </c>
      <c r="C12" s="1231">
        <f>' ข้อมูลการใช้ไฟฟ้า '!F11</f>
        <v>560683</v>
      </c>
      <c r="D12" s="1232"/>
      <c r="E12" s="1233"/>
      <c r="F12" s="1231">
        <f t="shared" si="0"/>
        <v>5.74996450531577</v>
      </c>
      <c r="G12" s="1234"/>
      <c r="H12" s="1234"/>
      <c r="I12" s="1232"/>
      <c r="J12" s="1229">
        <v>24198</v>
      </c>
      <c r="K12" s="1230">
        <f t="shared" si="1"/>
        <v>351038.48000000004</v>
      </c>
      <c r="L12" s="1231">
        <f>' ข้อมูลการใช้ไฟฟ้า '!F37</f>
        <v>663549</v>
      </c>
      <c r="M12" s="1232"/>
      <c r="N12" s="1233"/>
      <c r="O12" s="1231">
        <f t="shared" si="2"/>
        <v>6.8048847522357079</v>
      </c>
      <c r="P12" s="1234"/>
      <c r="Q12" s="1234"/>
      <c r="R12" s="1232"/>
      <c r="T12" s="1235" t="s">
        <v>297</v>
      </c>
      <c r="U12" s="1236">
        <f t="shared" si="3"/>
        <v>5.74996450531577</v>
      </c>
      <c r="V12" s="1236">
        <f t="shared" si="4"/>
        <v>6.8048847522357079</v>
      </c>
    </row>
    <row r="13" spans="1:22" ht="20.25" customHeight="1">
      <c r="A13" s="1229">
        <v>23863</v>
      </c>
      <c r="B13" s="1230">
        <f>'4.2.1 SEC(พื้นที่)_65'!B13</f>
        <v>351038.48000000004</v>
      </c>
      <c r="C13" s="1231">
        <f>' ข้อมูลการใช้ไฟฟ้า '!F12</f>
        <v>595324</v>
      </c>
      <c r="D13" s="1232"/>
      <c r="E13" s="1233"/>
      <c r="F13" s="1231">
        <f t="shared" si="0"/>
        <v>6.1052178667136427</v>
      </c>
      <c r="G13" s="1234"/>
      <c r="H13" s="1234"/>
      <c r="I13" s="1232"/>
      <c r="J13" s="1229">
        <v>24228</v>
      </c>
      <c r="K13" s="1230">
        <f t="shared" si="1"/>
        <v>351038.48000000004</v>
      </c>
      <c r="L13" s="1231">
        <f>' ข้อมูลการใช้ไฟฟ้า '!F38</f>
        <v>764182.99</v>
      </c>
      <c r="M13" s="1232"/>
      <c r="N13" s="1233"/>
      <c r="O13" s="1231">
        <f t="shared" si="2"/>
        <v>7.8369150983105884</v>
      </c>
      <c r="P13" s="1234"/>
      <c r="Q13" s="1234"/>
      <c r="R13" s="1232"/>
      <c r="T13" s="1235" t="s">
        <v>298</v>
      </c>
      <c r="U13" s="1236">
        <f t="shared" si="3"/>
        <v>6.1052178667136427</v>
      </c>
      <c r="V13" s="1236">
        <f t="shared" si="4"/>
        <v>7.8369150983105884</v>
      </c>
    </row>
    <row r="14" spans="1:22" ht="20.25" customHeight="1">
      <c r="A14" s="1229">
        <v>23894</v>
      </c>
      <c r="B14" s="1230">
        <f>'4.2.1 SEC(พื้นที่)_65'!B14</f>
        <v>351038.48000000004</v>
      </c>
      <c r="C14" s="1231">
        <f>' ข้อมูลการใช้ไฟฟ้า '!F13</f>
        <v>671018</v>
      </c>
      <c r="D14" s="1232"/>
      <c r="E14" s="1233"/>
      <c r="F14" s="1231">
        <f t="shared" si="0"/>
        <v>6.8814814831695941</v>
      </c>
      <c r="G14" s="1234"/>
      <c r="H14" s="1234"/>
      <c r="I14" s="1232"/>
      <c r="J14" s="1229">
        <v>24259</v>
      </c>
      <c r="K14" s="1230">
        <f t="shared" si="1"/>
        <v>351038.48000000004</v>
      </c>
      <c r="L14" s="1231">
        <f>' ข้อมูลการใช้ไฟฟ้า '!F39</f>
        <v>781785</v>
      </c>
      <c r="M14" s="1232"/>
      <c r="N14" s="1233"/>
      <c r="O14" s="1231">
        <f t="shared" si="2"/>
        <v>8.0174287445638424</v>
      </c>
      <c r="P14" s="1234"/>
      <c r="Q14" s="1234"/>
      <c r="R14" s="1232"/>
      <c r="T14" s="1235" t="s">
        <v>299</v>
      </c>
      <c r="U14" s="1236">
        <f t="shared" si="3"/>
        <v>6.8814814831695941</v>
      </c>
      <c r="V14" s="1236">
        <f t="shared" si="4"/>
        <v>8.0174287445638424</v>
      </c>
    </row>
    <row r="15" spans="1:22" ht="20.25" customHeight="1">
      <c r="A15" s="1229">
        <v>23924</v>
      </c>
      <c r="B15" s="1230">
        <f>'4.2.1 SEC(พื้นที่)_65'!B15</f>
        <v>351038.48000000004</v>
      </c>
      <c r="C15" s="1231">
        <f>' ข้อมูลการใช้ไฟฟ้า '!F14</f>
        <v>886939</v>
      </c>
      <c r="D15" s="1232"/>
      <c r="E15" s="1233"/>
      <c r="F15" s="1231">
        <f t="shared" si="0"/>
        <v>9.0958130857904802</v>
      </c>
      <c r="G15" s="1234"/>
      <c r="H15" s="1234"/>
      <c r="I15" s="1232"/>
      <c r="J15" s="1229">
        <v>24289</v>
      </c>
      <c r="K15" s="1230">
        <f t="shared" si="1"/>
        <v>351038.48000000004</v>
      </c>
      <c r="L15" s="1231">
        <f>' ข้อมูลการใช้ไฟฟ้า '!F40</f>
        <v>1123874</v>
      </c>
      <c r="M15" s="1232"/>
      <c r="N15" s="1233"/>
      <c r="O15" s="1231">
        <f t="shared" si="2"/>
        <v>11.525649267852343</v>
      </c>
      <c r="P15" s="1234"/>
      <c r="Q15" s="1234"/>
      <c r="R15" s="1232"/>
      <c r="T15" s="1235" t="s">
        <v>300</v>
      </c>
      <c r="U15" s="1236">
        <f t="shared" si="3"/>
        <v>9.0958130857904802</v>
      </c>
      <c r="V15" s="1236">
        <f t="shared" si="4"/>
        <v>11.525649267852343</v>
      </c>
    </row>
    <row r="16" spans="1:22" ht="20.25" customHeight="1">
      <c r="A16" s="1229">
        <v>23955</v>
      </c>
      <c r="B16" s="1230">
        <f>'4.2.1 SEC(พื้นที่)_65'!B16</f>
        <v>351038.48000000004</v>
      </c>
      <c r="C16" s="1231">
        <f>' ข้อมูลการใช้ไฟฟ้า '!F15</f>
        <v>1004768</v>
      </c>
      <c r="D16" s="1232"/>
      <c r="E16" s="1233"/>
      <c r="F16" s="1231">
        <f t="shared" si="0"/>
        <v>10.30418317672752</v>
      </c>
      <c r="G16" s="1234"/>
      <c r="H16" s="1234"/>
      <c r="I16" s="1232"/>
      <c r="J16" s="1229">
        <v>24320</v>
      </c>
      <c r="K16" s="1230">
        <f t="shared" si="1"/>
        <v>351038.48000000004</v>
      </c>
      <c r="L16" s="1231">
        <f>' ข้อมูลการใช้ไฟฟ้า '!F41</f>
        <v>1063109</v>
      </c>
      <c r="M16" s="1232"/>
      <c r="N16" s="1233"/>
      <c r="O16" s="1231">
        <f t="shared" si="2"/>
        <v>10.902486815690404</v>
      </c>
      <c r="P16" s="1234"/>
      <c r="Q16" s="1234"/>
      <c r="R16" s="1232"/>
      <c r="T16" s="1235" t="s">
        <v>301</v>
      </c>
      <c r="U16" s="1236">
        <f t="shared" si="3"/>
        <v>10.30418317672752</v>
      </c>
      <c r="V16" s="1236">
        <f t="shared" si="4"/>
        <v>10.902486815690404</v>
      </c>
    </row>
    <row r="17" spans="1:22" ht="20.25" customHeight="1">
      <c r="A17" s="1229">
        <v>23986</v>
      </c>
      <c r="B17" s="1230">
        <f>'4.2.1 SEC(พื้นที่)_65'!B17</f>
        <v>351038.48000000004</v>
      </c>
      <c r="C17" s="1231">
        <f>' ข้อมูลการใช้ไฟฟ้า '!F16</f>
        <v>946590</v>
      </c>
      <c r="D17" s="1232"/>
      <c r="E17" s="1233"/>
      <c r="F17" s="1231">
        <f t="shared" si="0"/>
        <v>9.7075511493782667</v>
      </c>
      <c r="G17" s="1234"/>
      <c r="H17" s="1234"/>
      <c r="I17" s="1232"/>
      <c r="J17" s="1229">
        <v>24351</v>
      </c>
      <c r="K17" s="1230">
        <f t="shared" si="1"/>
        <v>351038.48000000004</v>
      </c>
      <c r="L17" s="1231">
        <f>' ข้อมูลการใช้ไฟฟ้า '!F42</f>
        <v>1060689</v>
      </c>
      <c r="M17" s="1232"/>
      <c r="N17" s="1233"/>
      <c r="O17" s="1231">
        <f t="shared" si="2"/>
        <v>10.877669023635242</v>
      </c>
      <c r="P17" s="1234"/>
      <c r="Q17" s="1234"/>
      <c r="R17" s="1232"/>
      <c r="T17" s="1235" t="s">
        <v>302</v>
      </c>
      <c r="U17" s="1236">
        <f t="shared" si="3"/>
        <v>9.7075511493782667</v>
      </c>
      <c r="V17" s="1236">
        <f t="shared" si="4"/>
        <v>10.877669023635242</v>
      </c>
    </row>
    <row r="18" spans="1:22" ht="20.25" customHeight="1">
      <c r="A18" s="1229">
        <v>24016</v>
      </c>
      <c r="B18" s="1230">
        <f>'4.2.1 SEC(พื้นที่)_65'!B18</f>
        <v>351038.48000000004</v>
      </c>
      <c r="C18" s="1231">
        <f>' ข้อมูลการใช้ไฟฟ้า '!F17</f>
        <v>846453</v>
      </c>
      <c r="D18" s="1232"/>
      <c r="E18" s="1233"/>
      <c r="F18" s="1231">
        <f t="shared" si="0"/>
        <v>8.680617577879211</v>
      </c>
      <c r="G18" s="1234"/>
      <c r="H18" s="1234"/>
      <c r="I18" s="1232"/>
      <c r="J18" s="1229">
        <v>24381</v>
      </c>
      <c r="K18" s="1230">
        <f t="shared" si="1"/>
        <v>351038.48000000004</v>
      </c>
      <c r="L18" s="1231">
        <f>' ข้อมูลการใช้ไฟฟ้า '!F43</f>
        <v>990378</v>
      </c>
      <c r="M18" s="1232"/>
      <c r="N18" s="1233"/>
      <c r="O18" s="1231">
        <f t="shared" si="2"/>
        <v>10.156609611573067</v>
      </c>
      <c r="P18" s="1234"/>
      <c r="Q18" s="1234"/>
      <c r="R18" s="1232"/>
      <c r="T18" s="1235" t="s">
        <v>303</v>
      </c>
      <c r="U18" s="1236">
        <f t="shared" si="3"/>
        <v>8.680617577879211</v>
      </c>
      <c r="V18" s="1236">
        <f t="shared" si="4"/>
        <v>10.156609611573067</v>
      </c>
    </row>
    <row r="19" spans="1:22" ht="20.25" customHeight="1">
      <c r="A19" s="1229">
        <v>24047</v>
      </c>
      <c r="B19" s="1230">
        <f>'4.2.1 SEC(พื้นที่)_65'!B19</f>
        <v>351038.48000000004</v>
      </c>
      <c r="C19" s="1231">
        <f>' ข้อมูลการใช้ไฟฟ้า '!F18</f>
        <v>711963.99</v>
      </c>
      <c r="D19" s="1232"/>
      <c r="E19" s="1233"/>
      <c r="F19" s="1231">
        <f t="shared" si="0"/>
        <v>7.301394320075679</v>
      </c>
      <c r="G19" s="1234"/>
      <c r="H19" s="1234"/>
      <c r="I19" s="1232"/>
      <c r="J19" s="1229">
        <v>24412</v>
      </c>
      <c r="K19" s="1230">
        <f t="shared" si="1"/>
        <v>351038.48000000004</v>
      </c>
      <c r="L19" s="1231">
        <f>' ข้อมูลการใช้ไฟฟ้า '!F44</f>
        <v>754238</v>
      </c>
      <c r="M19" s="1232"/>
      <c r="N19" s="1233"/>
      <c r="O19" s="1231">
        <f t="shared" si="2"/>
        <v>7.7349263818599034</v>
      </c>
      <c r="P19" s="1234"/>
      <c r="Q19" s="1234"/>
      <c r="R19" s="1232"/>
      <c r="T19" s="1235" t="s">
        <v>304</v>
      </c>
      <c r="U19" s="1236">
        <f t="shared" si="3"/>
        <v>7.301394320075679</v>
      </c>
      <c r="V19" s="1236">
        <f t="shared" si="4"/>
        <v>7.7349263818599034</v>
      </c>
    </row>
    <row r="20" spans="1:22" ht="20.25" customHeight="1">
      <c r="A20" s="1229">
        <v>24077</v>
      </c>
      <c r="B20" s="1230">
        <f>'4.2.1 SEC(พื้นที่)_65'!B20</f>
        <v>351038.48000000004</v>
      </c>
      <c r="C20" s="1231">
        <f>' ข้อมูลการใช้ไฟฟ้า '!F19</f>
        <v>717224.99</v>
      </c>
      <c r="D20" s="1232"/>
      <c r="E20" s="1233"/>
      <c r="F20" s="1231">
        <f t="shared" si="0"/>
        <v>7.3553473795807225</v>
      </c>
      <c r="G20" s="1234"/>
      <c r="H20" s="1234"/>
      <c r="I20" s="1232"/>
      <c r="J20" s="1229">
        <v>24442</v>
      </c>
      <c r="K20" s="1230">
        <f t="shared" si="1"/>
        <v>351038.48000000004</v>
      </c>
      <c r="L20" s="1231">
        <f>' ข้อมูลการใช้ไฟฟ้า '!F45</f>
        <v>825219</v>
      </c>
      <c r="M20" s="1232"/>
      <c r="N20" s="1233"/>
      <c r="O20" s="1231">
        <f t="shared" si="2"/>
        <v>8.4628568355241267</v>
      </c>
      <c r="P20" s="1234"/>
      <c r="Q20" s="1234"/>
      <c r="R20" s="1232"/>
      <c r="T20" s="1235" t="s">
        <v>305</v>
      </c>
      <c r="U20" s="1236">
        <f t="shared" si="3"/>
        <v>7.3553473795807225</v>
      </c>
      <c r="V20" s="1236">
        <f t="shared" si="4"/>
        <v>8.4628568355241267</v>
      </c>
    </row>
    <row r="21" spans="1:22" ht="20.25" customHeight="1">
      <c r="A21" s="1237" t="s">
        <v>333</v>
      </c>
      <c r="B21" s="1238" t="s">
        <v>130</v>
      </c>
      <c r="C21" s="1239">
        <f>SUM(C9:D20)</f>
        <v>8677498.9800000004</v>
      </c>
      <c r="D21" s="1239"/>
      <c r="E21" s="1240"/>
      <c r="F21" s="1241" t="s">
        <v>130</v>
      </c>
      <c r="G21" s="1241"/>
      <c r="H21" s="1241"/>
      <c r="I21" s="1241"/>
      <c r="J21" s="1237" t="s">
        <v>333</v>
      </c>
      <c r="K21" s="1238" t="s">
        <v>130</v>
      </c>
      <c r="L21" s="1239">
        <f>SUM(L9:M20)</f>
        <v>10112554.99</v>
      </c>
      <c r="M21" s="1239"/>
      <c r="N21" s="1240"/>
      <c r="O21" s="1241" t="s">
        <v>130</v>
      </c>
      <c r="P21" s="1241"/>
      <c r="Q21" s="1241"/>
      <c r="R21" s="1241"/>
    </row>
    <row r="22" spans="1:22" ht="20.25" customHeight="1">
      <c r="A22" s="1237" t="s">
        <v>344</v>
      </c>
      <c r="B22" s="590">
        <f>AVERAGE(B9:B20)</f>
        <v>351038.48000000004</v>
      </c>
      <c r="C22" s="1239">
        <f>AVERAGE(C9:C20)</f>
        <v>723124.91500000004</v>
      </c>
      <c r="D22" s="1239"/>
      <c r="E22" s="1240"/>
      <c r="F22" s="1242">
        <f>AVERAGE(F9:I20)</f>
        <v>7.4158527976761954</v>
      </c>
      <c r="G22" s="1242"/>
      <c r="H22" s="1242"/>
      <c r="I22" s="1242"/>
      <c r="J22" s="1237" t="s">
        <v>344</v>
      </c>
      <c r="K22" s="590">
        <f>AVERAGE(K9:K20)</f>
        <v>351038.48000000004</v>
      </c>
      <c r="L22" s="1239">
        <f>AVERAGE(L9:L20)</f>
        <v>842712.91583333339</v>
      </c>
      <c r="M22" s="1239"/>
      <c r="N22" s="1240"/>
      <c r="O22" s="1242">
        <f>AVERAGE(O9:R20)</f>
        <v>8.6422619451861795</v>
      </c>
      <c r="P22" s="1242"/>
      <c r="Q22" s="1242"/>
      <c r="R22" s="1242"/>
    </row>
    <row r="23" spans="1:22" ht="18" customHeight="1"/>
    <row r="24" spans="1:22" s="599" customFormat="1" ht="17.399999999999999">
      <c r="A24" s="598" t="s">
        <v>390</v>
      </c>
      <c r="B24" s="184" t="s">
        <v>16</v>
      </c>
      <c r="D24" s="600"/>
      <c r="E24" s="600"/>
      <c r="F24" s="600"/>
      <c r="G24" s="600"/>
      <c r="H24" s="600"/>
      <c r="I24" s="600"/>
      <c r="J24" s="600"/>
    </row>
    <row r="25" spans="1:22" s="599" customFormat="1" ht="18" customHeight="1">
      <c r="F25" s="1243" t="s">
        <v>757</v>
      </c>
      <c r="G25" s="1243"/>
      <c r="H25" s="1243"/>
      <c r="I25" s="1243"/>
    </row>
    <row r="27" spans="1:22">
      <c r="C27" s="1962">
        <f>C21*3.6</f>
        <v>31238996.328000002</v>
      </c>
      <c r="D27" s="1962"/>
      <c r="E27" s="235" t="s">
        <v>1401</v>
      </c>
      <c r="L27" s="1540">
        <f>L21*3.6</f>
        <v>36405197.964000002</v>
      </c>
      <c r="M27" s="235" t="s">
        <v>1401</v>
      </c>
    </row>
  </sheetData>
  <mergeCells count="16">
    <mergeCell ref="A4:K4"/>
    <mergeCell ref="J6:J8"/>
    <mergeCell ref="K6:K8"/>
    <mergeCell ref="L6:N6"/>
    <mergeCell ref="A6:A8"/>
    <mergeCell ref="B6:B8"/>
    <mergeCell ref="C6:E6"/>
    <mergeCell ref="F6:I6"/>
    <mergeCell ref="C7:D7"/>
    <mergeCell ref="F7:I8"/>
    <mergeCell ref="C8:D8"/>
    <mergeCell ref="C27:D27"/>
    <mergeCell ref="O6:R6"/>
    <mergeCell ref="L7:M7"/>
    <mergeCell ref="O7:R8"/>
    <mergeCell ref="L8:M8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97" orientation="landscape" useFirstPageNumber="1" r:id="rId1"/>
  <headerFooter>
    <oddFooter>หน้าที่ &amp;P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R16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8.19921875" style="216" customWidth="1"/>
    <col min="2" max="2" width="11.59765625" style="216" customWidth="1"/>
    <col min="3" max="3" width="7.3984375" style="216" customWidth="1"/>
    <col min="4" max="4" width="6.09765625" style="216" customWidth="1"/>
    <col min="5" max="5" width="14.3984375" style="216" customWidth="1"/>
    <col min="6" max="6" width="8.09765625" style="216" customWidth="1"/>
    <col min="7" max="7" width="4.5" style="216" customWidth="1"/>
    <col min="8" max="8" width="6.59765625" style="216" customWidth="1"/>
    <col min="9" max="9" width="4.59765625" style="216" customWidth="1"/>
    <col min="10" max="10" width="8.09765625" style="216" customWidth="1"/>
    <col min="11" max="11" width="10.69921875" style="216" customWidth="1"/>
    <col min="12" max="14" width="9" style="216"/>
    <col min="15" max="15" width="4.3984375" style="216" customWidth="1"/>
    <col min="16" max="16" width="7.5" style="216" customWidth="1"/>
    <col min="17" max="17" width="6.59765625" style="216" customWidth="1"/>
    <col min="18" max="18" width="6.5" style="216" customWidth="1"/>
    <col min="19" max="16384" width="9" style="216"/>
  </cols>
  <sheetData>
    <row r="1" spans="1:18">
      <c r="A1" s="265"/>
      <c r="B1" s="265"/>
      <c r="C1" s="265"/>
      <c r="D1" s="265"/>
      <c r="E1" s="265"/>
      <c r="F1" s="265"/>
      <c r="G1" s="265"/>
      <c r="H1" s="265"/>
      <c r="I1" s="265"/>
    </row>
    <row r="2" spans="1:18">
      <c r="A2" s="265"/>
      <c r="B2" s="265"/>
      <c r="C2" s="265"/>
      <c r="D2" s="265"/>
      <c r="E2" s="265"/>
      <c r="F2" s="265"/>
      <c r="G2" s="265"/>
      <c r="H2" s="265"/>
      <c r="I2" s="265"/>
    </row>
    <row r="3" spans="1:18">
      <c r="A3" s="265"/>
      <c r="B3" s="265"/>
      <c r="C3" s="265"/>
      <c r="D3" s="265"/>
      <c r="E3" s="265"/>
      <c r="F3" s="265"/>
      <c r="G3" s="265"/>
      <c r="H3" s="265"/>
      <c r="I3" s="265"/>
    </row>
    <row r="4" spans="1:18">
      <c r="A4" s="265"/>
      <c r="B4" s="265"/>
      <c r="C4" s="265"/>
      <c r="D4" s="265"/>
      <c r="E4" s="265"/>
      <c r="F4" s="265"/>
      <c r="G4" s="265"/>
      <c r="H4" s="265"/>
      <c r="I4" s="265"/>
    </row>
    <row r="5" spans="1:18">
      <c r="A5" s="1220"/>
      <c r="B5" s="1220"/>
      <c r="C5" s="1220"/>
      <c r="D5" s="1220"/>
      <c r="E5" s="1220"/>
      <c r="F5" s="1220"/>
      <c r="G5" s="1220"/>
      <c r="H5" s="1220"/>
      <c r="I5" s="1220"/>
    </row>
    <row r="6" spans="1:18">
      <c r="A6" s="1220"/>
      <c r="B6" s="1220"/>
      <c r="C6" s="1220"/>
      <c r="D6" s="1220"/>
      <c r="E6" s="1220"/>
      <c r="F6" s="1220"/>
      <c r="G6" s="1220"/>
      <c r="H6" s="1220"/>
      <c r="I6" s="1220"/>
    </row>
    <row r="7" spans="1:18">
      <c r="A7" s="265"/>
      <c r="B7" s="265"/>
      <c r="C7" s="265"/>
      <c r="D7" s="265"/>
      <c r="E7" s="265"/>
      <c r="F7" s="265"/>
      <c r="G7" s="265"/>
      <c r="H7" s="265"/>
      <c r="I7" s="265"/>
    </row>
    <row r="8" spans="1:18">
      <c r="A8" s="265"/>
      <c r="B8" s="265"/>
      <c r="C8" s="265"/>
      <c r="D8" s="265"/>
      <c r="E8" s="265"/>
      <c r="F8" s="265"/>
      <c r="G8" s="265"/>
      <c r="H8" s="265"/>
      <c r="I8" s="265"/>
    </row>
    <row r="9" spans="1:18">
      <c r="A9" s="265"/>
      <c r="B9" s="265"/>
      <c r="C9" s="265"/>
      <c r="D9" s="265"/>
      <c r="E9" s="265"/>
      <c r="F9" s="265"/>
      <c r="G9" s="265"/>
      <c r="H9" s="265"/>
      <c r="I9" s="265"/>
    </row>
    <row r="10" spans="1:18">
      <c r="A10" s="265"/>
      <c r="B10" s="265"/>
      <c r="C10" s="265"/>
      <c r="D10" s="265"/>
      <c r="E10" s="265"/>
      <c r="F10" s="265"/>
      <c r="G10" s="265"/>
      <c r="H10" s="265"/>
      <c r="I10" s="265"/>
    </row>
    <row r="11" spans="1:18">
      <c r="A11" s="265"/>
      <c r="B11" s="265"/>
      <c r="C11" s="265"/>
      <c r="D11" s="265"/>
      <c r="E11" s="265"/>
      <c r="F11" s="265"/>
      <c r="G11" s="265"/>
      <c r="H11" s="265"/>
      <c r="I11" s="265"/>
    </row>
    <row r="12" spans="1:18">
      <c r="A12" s="265"/>
      <c r="B12" s="265"/>
      <c r="C12" s="265"/>
      <c r="D12" s="265"/>
      <c r="E12" s="265"/>
      <c r="F12" s="265"/>
      <c r="G12" s="265"/>
      <c r="H12" s="265"/>
      <c r="I12" s="265"/>
    </row>
    <row r="13" spans="1:18">
      <c r="A13" s="265"/>
      <c r="B13" s="265"/>
      <c r="C13" s="265"/>
      <c r="D13" s="265"/>
      <c r="E13" s="265"/>
      <c r="F13" s="265"/>
      <c r="G13" s="265"/>
      <c r="H13" s="265"/>
      <c r="I13" s="265"/>
    </row>
    <row r="14" spans="1:18">
      <c r="A14" s="265"/>
      <c r="B14" s="265"/>
      <c r="C14" s="265"/>
      <c r="D14" s="265"/>
      <c r="E14" s="265"/>
      <c r="F14" s="265"/>
      <c r="G14" s="265"/>
      <c r="H14" s="265"/>
      <c r="I14" s="265"/>
    </row>
    <row r="15" spans="1:18">
      <c r="A15" s="317"/>
      <c r="B15" s="1953"/>
      <c r="C15" s="1953"/>
      <c r="D15" s="1953"/>
      <c r="E15" s="1953"/>
      <c r="F15" s="1953"/>
      <c r="G15" s="1953"/>
      <c r="H15" s="1953"/>
      <c r="I15" s="1953"/>
      <c r="J15" s="1953"/>
      <c r="K15" s="1953"/>
      <c r="L15" s="1953"/>
      <c r="M15" s="1953"/>
      <c r="N15" s="1953"/>
      <c r="O15" s="1953"/>
      <c r="P15" s="1953"/>
      <c r="Q15" s="1953"/>
      <c r="R15" s="1953"/>
    </row>
    <row r="16" spans="1:18">
      <c r="G16" s="265"/>
    </row>
  </sheetData>
  <mergeCells count="1">
    <mergeCell ref="B15:R15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98" orientation="landscape" useFirstPageNumber="1" r:id="rId1"/>
  <headerFooter>
    <oddFooter>หน้าที่ &amp;P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rgb="FFFFFF00"/>
  </sheetPr>
  <dimension ref="A1:N53"/>
  <sheetViews>
    <sheetView showGridLines="0" view="pageBreakPreview" zoomScaleNormal="98" zoomScaleSheetLayoutView="100" workbookViewId="0">
      <selection activeCell="M12" sqref="M12"/>
    </sheetView>
  </sheetViews>
  <sheetFormatPr defaultColWidth="9" defaultRowHeight="19.8"/>
  <cols>
    <col min="1" max="1" width="6.19921875" style="289" customWidth="1"/>
    <col min="2" max="4" width="9.59765625" style="289" customWidth="1"/>
    <col min="5" max="5" width="11.8984375" style="289" customWidth="1"/>
    <col min="6" max="6" width="15.69921875" style="289" customWidth="1"/>
    <col min="7" max="7" width="15.3984375" style="289" customWidth="1"/>
    <col min="8" max="8" width="15.19921875" style="289" customWidth="1"/>
    <col min="9" max="9" width="16.09765625" style="289" customWidth="1"/>
    <col min="10" max="11" width="9" style="289"/>
    <col min="12" max="12" width="6.19921875" style="289" customWidth="1"/>
    <col min="13" max="14" width="13.3984375" style="289" customWidth="1"/>
    <col min="15" max="16384" width="9" style="289"/>
  </cols>
  <sheetData>
    <row r="1" spans="1:14" ht="23.4">
      <c r="B1" s="1671" t="s">
        <v>1097</v>
      </c>
      <c r="C1" s="1671"/>
    </row>
    <row r="2" spans="1:14" ht="23.4">
      <c r="A2" s="561" t="s">
        <v>1285</v>
      </c>
      <c r="B2" s="561"/>
      <c r="C2" s="561"/>
      <c r="D2" s="561"/>
      <c r="E2" s="561"/>
      <c r="F2" s="561"/>
      <c r="G2" s="561"/>
      <c r="H2" s="561"/>
      <c r="I2" s="561"/>
    </row>
    <row r="3" spans="1:14" s="69" customFormat="1" ht="20.399999999999999">
      <c r="B3" s="562" t="s">
        <v>686</v>
      </c>
      <c r="C3" s="289" t="s">
        <v>925</v>
      </c>
      <c r="E3" s="562" t="s">
        <v>684</v>
      </c>
      <c r="F3" s="1244" t="s">
        <v>563</v>
      </c>
      <c r="G3" s="1245" t="s">
        <v>685</v>
      </c>
      <c r="H3" s="1246">
        <v>23058209</v>
      </c>
      <c r="I3" s="1247"/>
      <c r="L3" s="567"/>
      <c r="M3" s="569"/>
      <c r="N3" s="569"/>
    </row>
    <row r="4" spans="1:14" ht="10.5" customHeight="1"/>
    <row r="5" spans="1:14" ht="19.5" customHeight="1">
      <c r="A5" s="570"/>
      <c r="B5" s="571" t="s">
        <v>334</v>
      </c>
      <c r="C5" s="571"/>
      <c r="D5" s="571"/>
      <c r="E5" s="571"/>
      <c r="F5" s="571" t="s">
        <v>341</v>
      </c>
      <c r="G5" s="573"/>
      <c r="H5" s="573"/>
      <c r="I5" s="573"/>
      <c r="L5" s="1248" t="str">
        <f>F3</f>
        <v>9806 - 020004562842</v>
      </c>
      <c r="M5" s="1249"/>
      <c r="N5" s="1249"/>
    </row>
    <row r="6" spans="1:14" ht="19.5" customHeight="1">
      <c r="A6" s="761" t="s">
        <v>287</v>
      </c>
      <c r="B6" s="575" t="s">
        <v>335</v>
      </c>
      <c r="C6" s="575" t="s">
        <v>337</v>
      </c>
      <c r="D6" s="575" t="s">
        <v>338</v>
      </c>
      <c r="E6" s="575" t="s">
        <v>339</v>
      </c>
      <c r="F6" s="575" t="s">
        <v>342</v>
      </c>
      <c r="G6" s="578" t="s">
        <v>165</v>
      </c>
      <c r="H6" s="578" t="s">
        <v>166</v>
      </c>
      <c r="I6" s="578" t="s">
        <v>168</v>
      </c>
      <c r="L6" s="570"/>
      <c r="M6" s="575"/>
      <c r="N6" s="575"/>
    </row>
    <row r="7" spans="1:14" ht="19.5" customHeight="1">
      <c r="A7" s="579"/>
      <c r="B7" s="580" t="s">
        <v>336</v>
      </c>
      <c r="C7" s="580" t="s">
        <v>336</v>
      </c>
      <c r="D7" s="580" t="s">
        <v>336</v>
      </c>
      <c r="E7" s="580" t="s">
        <v>340</v>
      </c>
      <c r="F7" s="580" t="s">
        <v>343</v>
      </c>
      <c r="G7" s="583" t="s">
        <v>340</v>
      </c>
      <c r="H7" s="583" t="s">
        <v>167</v>
      </c>
      <c r="I7" s="583" t="s">
        <v>169</v>
      </c>
      <c r="J7" s="584" t="s">
        <v>683</v>
      </c>
      <c r="L7" s="762" t="s">
        <v>581</v>
      </c>
      <c r="M7" s="580">
        <v>2565</v>
      </c>
      <c r="N7" s="580">
        <v>2566</v>
      </c>
    </row>
    <row r="8" spans="1:14" ht="21.75" customHeight="1">
      <c r="A8" s="585" t="s">
        <v>294</v>
      </c>
      <c r="B8" s="587">
        <v>1069.4000000000001</v>
      </c>
      <c r="C8" s="587">
        <v>910.97</v>
      </c>
      <c r="D8" s="587">
        <v>871.37</v>
      </c>
      <c r="E8" s="587">
        <v>79285.320000000007</v>
      </c>
      <c r="F8" s="587">
        <v>506977</v>
      </c>
      <c r="G8" s="587">
        <v>1853168.87</v>
      </c>
      <c r="H8" s="586">
        <f t="shared" ref="H8:H19" si="0">F8*100/(B8*24*J8)</f>
        <v>63.719908259279137</v>
      </c>
      <c r="I8" s="586">
        <f t="shared" ref="I8:I19" si="1">G8/F8</f>
        <v>3.6553312477686366</v>
      </c>
      <c r="J8" s="584">
        <v>31</v>
      </c>
      <c r="L8" s="585" t="s">
        <v>294</v>
      </c>
      <c r="M8" s="1250">
        <f t="shared" ref="M8:M19" si="2">F8</f>
        <v>506977</v>
      </c>
      <c r="N8" s="1250">
        <f t="shared" ref="N8:N19" si="3">F34</f>
        <v>630006</v>
      </c>
    </row>
    <row r="9" spans="1:14" ht="21.75" customHeight="1">
      <c r="A9" s="585" t="s">
        <v>295</v>
      </c>
      <c r="B9" s="587">
        <v>1545.38</v>
      </c>
      <c r="C9" s="587">
        <v>1347.26</v>
      </c>
      <c r="D9" s="587">
        <v>1268.01</v>
      </c>
      <c r="E9" s="587">
        <v>114574.47</v>
      </c>
      <c r="F9" s="587">
        <v>505221</v>
      </c>
      <c r="G9" s="587">
        <v>1886204.47</v>
      </c>
      <c r="H9" s="586">
        <f t="shared" si="0"/>
        <v>48.649326656596706</v>
      </c>
      <c r="I9" s="586">
        <f t="shared" si="1"/>
        <v>3.73342452115015</v>
      </c>
      <c r="J9" s="584">
        <v>28</v>
      </c>
      <c r="L9" s="585" t="s">
        <v>295</v>
      </c>
      <c r="M9" s="1250">
        <f t="shared" si="2"/>
        <v>505221</v>
      </c>
      <c r="N9" s="1250">
        <f t="shared" si="3"/>
        <v>682954</v>
      </c>
    </row>
    <row r="10" spans="1:14" ht="21.75" customHeight="1">
      <c r="A10" s="585" t="s">
        <v>296</v>
      </c>
      <c r="B10" s="587">
        <v>2740.09</v>
      </c>
      <c r="C10" s="587">
        <v>1747.3</v>
      </c>
      <c r="D10" s="587">
        <v>913.36</v>
      </c>
      <c r="E10" s="587">
        <v>203150.27</v>
      </c>
      <c r="F10" s="587">
        <v>724337</v>
      </c>
      <c r="G10" s="587">
        <v>2886400.45</v>
      </c>
      <c r="H10" s="586">
        <f t="shared" si="0"/>
        <v>35.530629890227679</v>
      </c>
      <c r="I10" s="586">
        <f t="shared" si="1"/>
        <v>3.9848861096423351</v>
      </c>
      <c r="J10" s="584">
        <v>31</v>
      </c>
      <c r="L10" s="585" t="s">
        <v>296</v>
      </c>
      <c r="M10" s="1250">
        <f t="shared" si="2"/>
        <v>724337</v>
      </c>
      <c r="N10" s="1250">
        <f t="shared" si="3"/>
        <v>772571</v>
      </c>
    </row>
    <row r="11" spans="1:14" ht="21.75" customHeight="1">
      <c r="A11" s="585" t="s">
        <v>297</v>
      </c>
      <c r="B11" s="587">
        <v>2299.83</v>
      </c>
      <c r="C11" s="587">
        <v>1308.52</v>
      </c>
      <c r="D11" s="587">
        <v>832.7</v>
      </c>
      <c r="E11" s="587">
        <v>170509.4</v>
      </c>
      <c r="F11" s="587">
        <v>560683</v>
      </c>
      <c r="G11" s="587">
        <v>2154610.34</v>
      </c>
      <c r="H11" s="586">
        <f t="shared" si="0"/>
        <v>33.860171790475334</v>
      </c>
      <c r="I11" s="586">
        <f t="shared" si="1"/>
        <v>3.8428315821952865</v>
      </c>
      <c r="J11" s="584">
        <v>30</v>
      </c>
      <c r="L11" s="585" t="s">
        <v>297</v>
      </c>
      <c r="M11" s="1250">
        <f t="shared" si="2"/>
        <v>560683</v>
      </c>
      <c r="N11" s="1250">
        <f t="shared" si="3"/>
        <v>663549</v>
      </c>
    </row>
    <row r="12" spans="1:14" ht="21.75" customHeight="1">
      <c r="A12" s="585" t="s">
        <v>298</v>
      </c>
      <c r="B12" s="587">
        <v>2498.6999999999998</v>
      </c>
      <c r="C12" s="587">
        <v>1308.8399999999999</v>
      </c>
      <c r="D12" s="587">
        <v>793.24</v>
      </c>
      <c r="E12" s="587">
        <v>185253.62</v>
      </c>
      <c r="F12" s="587">
        <v>595324</v>
      </c>
      <c r="G12" s="587">
        <v>2512349.02</v>
      </c>
      <c r="H12" s="586">
        <f t="shared" si="0"/>
        <v>32.023318792438737</v>
      </c>
      <c r="I12" s="586">
        <f t="shared" si="1"/>
        <v>4.2201373033843756</v>
      </c>
      <c r="J12" s="584">
        <v>31</v>
      </c>
      <c r="L12" s="585" t="s">
        <v>298</v>
      </c>
      <c r="M12" s="1250">
        <f t="shared" si="2"/>
        <v>595324</v>
      </c>
      <c r="N12" s="1250">
        <f t="shared" si="3"/>
        <v>764182.99</v>
      </c>
    </row>
    <row r="13" spans="1:14" ht="21.75" customHeight="1">
      <c r="A13" s="585" t="s">
        <v>299</v>
      </c>
      <c r="B13" s="587">
        <v>2580.84</v>
      </c>
      <c r="C13" s="587">
        <v>1627.91</v>
      </c>
      <c r="D13" s="587">
        <v>873.51</v>
      </c>
      <c r="E13" s="587">
        <v>191343.48</v>
      </c>
      <c r="F13" s="587">
        <v>671018</v>
      </c>
      <c r="G13" s="587">
        <v>2861672.5</v>
      </c>
      <c r="H13" s="586">
        <f t="shared" si="0"/>
        <v>36.111089584958556</v>
      </c>
      <c r="I13" s="586">
        <f t="shared" si="1"/>
        <v>4.2646732278418762</v>
      </c>
      <c r="J13" s="584">
        <v>30</v>
      </c>
      <c r="L13" s="585" t="s">
        <v>299</v>
      </c>
      <c r="M13" s="1250">
        <f t="shared" si="2"/>
        <v>671018</v>
      </c>
      <c r="N13" s="1250">
        <f t="shared" si="3"/>
        <v>781785</v>
      </c>
    </row>
    <row r="14" spans="1:14" ht="21.75" customHeight="1">
      <c r="A14" s="585" t="s">
        <v>300</v>
      </c>
      <c r="B14" s="587">
        <v>3457.52</v>
      </c>
      <c r="C14" s="587">
        <v>2424.2399999999998</v>
      </c>
      <c r="D14" s="587">
        <v>1549.92</v>
      </c>
      <c r="E14" s="587">
        <v>246693.44</v>
      </c>
      <c r="F14" s="587">
        <v>886939</v>
      </c>
      <c r="G14" s="587">
        <v>3629269.7</v>
      </c>
      <c r="H14" s="586">
        <f t="shared" si="0"/>
        <v>34.479115430365034</v>
      </c>
      <c r="I14" s="586">
        <f t="shared" si="1"/>
        <v>4.0919045165451067</v>
      </c>
      <c r="J14" s="584">
        <v>31</v>
      </c>
      <c r="L14" s="585" t="s">
        <v>300</v>
      </c>
      <c r="M14" s="1250">
        <f t="shared" si="2"/>
        <v>886939</v>
      </c>
      <c r="N14" s="1250">
        <f t="shared" si="3"/>
        <v>1123874</v>
      </c>
    </row>
    <row r="15" spans="1:14" ht="21.75" customHeight="1">
      <c r="A15" s="585" t="s">
        <v>301</v>
      </c>
      <c r="B15" s="587">
        <v>3380</v>
      </c>
      <c r="C15" s="587">
        <v>2505.5700000000002</v>
      </c>
      <c r="D15" s="587">
        <v>1431.75</v>
      </c>
      <c r="E15" s="587">
        <v>245915.71</v>
      </c>
      <c r="F15" s="587">
        <v>1004768</v>
      </c>
      <c r="G15" s="587">
        <v>4222888.6399999997</v>
      </c>
      <c r="H15" s="586">
        <f t="shared" si="0"/>
        <v>39.955462238340651</v>
      </c>
      <c r="I15" s="586">
        <f t="shared" si="1"/>
        <v>4.2028494538042613</v>
      </c>
      <c r="J15" s="584">
        <v>31</v>
      </c>
      <c r="L15" s="585" t="s">
        <v>301</v>
      </c>
      <c r="M15" s="1250">
        <f t="shared" si="2"/>
        <v>1004768</v>
      </c>
      <c r="N15" s="1250">
        <f t="shared" si="3"/>
        <v>1063109</v>
      </c>
    </row>
    <row r="16" spans="1:14" ht="21.75" customHeight="1">
      <c r="A16" s="585" t="s">
        <v>302</v>
      </c>
      <c r="B16" s="587">
        <v>3261.06</v>
      </c>
      <c r="C16" s="587">
        <v>2306</v>
      </c>
      <c r="D16" s="587">
        <v>1391.92</v>
      </c>
      <c r="E16" s="587">
        <v>241271.58</v>
      </c>
      <c r="F16" s="587">
        <v>946590</v>
      </c>
      <c r="G16" s="587">
        <v>4674733.63</v>
      </c>
      <c r="H16" s="586">
        <f t="shared" si="0"/>
        <v>40.315367804742422</v>
      </c>
      <c r="I16" s="586">
        <f t="shared" si="1"/>
        <v>4.9384988537804118</v>
      </c>
      <c r="J16" s="584">
        <v>30</v>
      </c>
      <c r="L16" s="585" t="s">
        <v>302</v>
      </c>
      <c r="M16" s="1250">
        <f t="shared" si="2"/>
        <v>946590</v>
      </c>
      <c r="N16" s="1250">
        <f t="shared" si="3"/>
        <v>1060689</v>
      </c>
    </row>
    <row r="17" spans="1:14" ht="21.75" customHeight="1">
      <c r="A17" s="585" t="s">
        <v>303</v>
      </c>
      <c r="B17" s="587">
        <v>3139.43</v>
      </c>
      <c r="C17" s="587">
        <v>2066.46</v>
      </c>
      <c r="D17" s="587">
        <v>3179.17</v>
      </c>
      <c r="E17" s="587">
        <v>232757.34</v>
      </c>
      <c r="F17" s="587">
        <v>846453</v>
      </c>
      <c r="G17" s="587">
        <v>4107211.3</v>
      </c>
      <c r="H17" s="586">
        <f t="shared" si="0"/>
        <v>36.239242319825266</v>
      </c>
      <c r="I17" s="586">
        <f t="shared" si="1"/>
        <v>4.8522614959129449</v>
      </c>
      <c r="J17" s="584">
        <v>31</v>
      </c>
      <c r="L17" s="585" t="s">
        <v>303</v>
      </c>
      <c r="M17" s="1250">
        <f t="shared" si="2"/>
        <v>846453</v>
      </c>
      <c r="N17" s="1250">
        <f t="shared" si="3"/>
        <v>990378</v>
      </c>
    </row>
    <row r="18" spans="1:14" ht="21.75" customHeight="1">
      <c r="A18" s="585" t="s">
        <v>304</v>
      </c>
      <c r="B18" s="587">
        <v>2819.27</v>
      </c>
      <c r="C18" s="587">
        <v>1747.15</v>
      </c>
      <c r="D18" s="587">
        <v>1111.82</v>
      </c>
      <c r="E18" s="587">
        <v>209020.68</v>
      </c>
      <c r="F18" s="587">
        <v>711963.99</v>
      </c>
      <c r="G18" s="587">
        <v>3525851.53</v>
      </c>
      <c r="H18" s="586">
        <f t="shared" si="0"/>
        <v>35.074287847563376</v>
      </c>
      <c r="I18" s="586">
        <f t="shared" si="1"/>
        <v>4.9522891319264613</v>
      </c>
      <c r="J18" s="584">
        <v>30</v>
      </c>
      <c r="L18" s="585" t="s">
        <v>304</v>
      </c>
      <c r="M18" s="1250">
        <f t="shared" si="2"/>
        <v>711963.99</v>
      </c>
      <c r="N18" s="1250">
        <f t="shared" si="3"/>
        <v>754238</v>
      </c>
    </row>
    <row r="19" spans="1:14" ht="21.75" customHeight="1">
      <c r="A19" s="585" t="s">
        <v>305</v>
      </c>
      <c r="B19" s="587">
        <v>2656.65</v>
      </c>
      <c r="C19" s="587">
        <v>1744.66</v>
      </c>
      <c r="D19" s="587">
        <v>2696.3</v>
      </c>
      <c r="E19" s="587">
        <v>196964.03</v>
      </c>
      <c r="F19" s="587">
        <v>717224.99</v>
      </c>
      <c r="G19" s="587">
        <v>3466408.2</v>
      </c>
      <c r="H19" s="586">
        <f t="shared" si="0"/>
        <v>36.28675524940558</v>
      </c>
      <c r="I19" s="586">
        <f t="shared" si="1"/>
        <v>4.8330834094333497</v>
      </c>
      <c r="J19" s="584">
        <v>31</v>
      </c>
      <c r="L19" s="585" t="s">
        <v>305</v>
      </c>
      <c r="M19" s="1250">
        <f t="shared" si="2"/>
        <v>717224.99</v>
      </c>
      <c r="N19" s="1250">
        <f t="shared" si="3"/>
        <v>825219</v>
      </c>
    </row>
    <row r="20" spans="1:14" ht="21.75" customHeight="1">
      <c r="A20" s="589" t="s">
        <v>333</v>
      </c>
      <c r="B20" s="589"/>
      <c r="C20" s="589"/>
      <c r="D20" s="589"/>
      <c r="E20" s="1251">
        <f>SUM(E8:E19)</f>
        <v>2316739.34</v>
      </c>
      <c r="F20" s="1251">
        <f>SUM(F8:F19)</f>
        <v>8677498.9800000004</v>
      </c>
      <c r="G20" s="1251">
        <f>SUM(G8:G19)</f>
        <v>37780768.649999999</v>
      </c>
      <c r="H20" s="1251"/>
      <c r="I20" s="1251"/>
      <c r="L20" s="452"/>
      <c r="M20" s="592"/>
      <c r="N20" s="592"/>
    </row>
    <row r="21" spans="1:14" ht="21.75" customHeight="1">
      <c r="A21" s="589" t="s">
        <v>344</v>
      </c>
      <c r="B21" s="589"/>
      <c r="C21" s="589"/>
      <c r="D21" s="589"/>
      <c r="E21" s="1251">
        <f>AVERAGE(E8:E19)</f>
        <v>193061.61166666666</v>
      </c>
      <c r="F21" s="1251"/>
      <c r="G21" s="1251">
        <f>AVERAGE(G8:G19)</f>
        <v>3148397.3874999997</v>
      </c>
      <c r="H21" s="1251">
        <f>AVERAGE(H8:H19)</f>
        <v>39.353722988684879</v>
      </c>
      <c r="I21" s="1251">
        <f>G20/F20</f>
        <v>4.3538776250020366</v>
      </c>
      <c r="L21" s="452"/>
      <c r="M21" s="592"/>
      <c r="N21" s="592"/>
    </row>
    <row r="22" spans="1:14" s="293" customFormat="1" ht="15.6">
      <c r="A22" s="293" t="s">
        <v>345</v>
      </c>
      <c r="B22" s="293" t="s">
        <v>346</v>
      </c>
      <c r="G22" s="293" t="s">
        <v>931</v>
      </c>
      <c r="L22" s="593"/>
      <c r="M22" s="593"/>
      <c r="N22" s="593"/>
    </row>
    <row r="23" spans="1:14" s="293" customFormat="1" ht="15.6">
      <c r="B23" s="293" t="s">
        <v>347</v>
      </c>
    </row>
    <row r="24" spans="1:14" s="293" customFormat="1" ht="15.6">
      <c r="B24" s="293" t="s">
        <v>348</v>
      </c>
    </row>
    <row r="25" spans="1:14" s="293" customFormat="1" ht="15.6">
      <c r="B25" s="293" t="s">
        <v>750</v>
      </c>
    </row>
    <row r="26" spans="1:14" s="595" customFormat="1" ht="17.399999999999999">
      <c r="A26" s="594"/>
      <c r="B26" s="292" t="s">
        <v>115</v>
      </c>
      <c r="D26" s="596"/>
      <c r="E26" s="596"/>
      <c r="F26" s="596"/>
      <c r="G26" s="596"/>
      <c r="H26" s="596"/>
      <c r="I26" s="596"/>
      <c r="L26" s="594"/>
      <c r="M26" s="596"/>
      <c r="N26" s="596"/>
    </row>
    <row r="27" spans="1:14" s="595" customFormat="1" ht="18" customHeight="1">
      <c r="C27" s="292" t="s">
        <v>116</v>
      </c>
      <c r="F27" s="597"/>
      <c r="G27" s="597"/>
      <c r="H27" s="597"/>
      <c r="M27" s="597"/>
      <c r="N27" s="597"/>
    </row>
    <row r="28" spans="1:14" ht="5.25" customHeight="1"/>
    <row r="29" spans="1:14" ht="20.25" customHeight="1">
      <c r="A29" s="1671" t="s">
        <v>1286</v>
      </c>
      <c r="B29" s="1671"/>
      <c r="C29" s="1671"/>
      <c r="D29" s="1671"/>
      <c r="E29" s="1671"/>
      <c r="F29" s="1671"/>
      <c r="G29" s="1671"/>
      <c r="H29" s="1671"/>
      <c r="I29" s="1671"/>
    </row>
    <row r="30" spans="1:14" s="69" customFormat="1" ht="18.75" customHeight="1">
      <c r="A30" s="289"/>
      <c r="B30" s="1252" t="s">
        <v>686</v>
      </c>
      <c r="C30" s="289" t="str">
        <f>C3</f>
        <v>4.1.2</v>
      </c>
      <c r="D30" s="289"/>
      <c r="E30" s="1252" t="s">
        <v>684</v>
      </c>
      <c r="F30" s="1244" t="str">
        <f>F3</f>
        <v>9806 - 020004562842</v>
      </c>
      <c r="G30" s="1253" t="s">
        <v>685</v>
      </c>
      <c r="H30" s="1246">
        <f>H3</f>
        <v>23058209</v>
      </c>
      <c r="I30" s="1254"/>
      <c r="L30" s="1255"/>
      <c r="M30" s="1256"/>
      <c r="N30" s="1256"/>
    </row>
    <row r="31" spans="1:14" ht="19.5" customHeight="1">
      <c r="A31" s="570"/>
      <c r="B31" s="571" t="s">
        <v>334</v>
      </c>
      <c r="C31" s="571"/>
      <c r="D31" s="571"/>
      <c r="E31" s="571"/>
      <c r="F31" s="571" t="s">
        <v>341</v>
      </c>
      <c r="G31" s="573"/>
      <c r="H31" s="573"/>
      <c r="I31" s="573"/>
      <c r="L31" s="1970"/>
      <c r="M31" s="1257"/>
      <c r="N31" s="1257"/>
    </row>
    <row r="32" spans="1:14" ht="19.5" customHeight="1">
      <c r="A32" s="761" t="s">
        <v>287</v>
      </c>
      <c r="B32" s="575" t="s">
        <v>335</v>
      </c>
      <c r="C32" s="575" t="s">
        <v>337</v>
      </c>
      <c r="D32" s="575" t="s">
        <v>338</v>
      </c>
      <c r="E32" s="575" t="s">
        <v>339</v>
      </c>
      <c r="F32" s="575" t="s">
        <v>342</v>
      </c>
      <c r="G32" s="578" t="s">
        <v>165</v>
      </c>
      <c r="H32" s="578" t="s">
        <v>166</v>
      </c>
      <c r="I32" s="578" t="s">
        <v>168</v>
      </c>
      <c r="L32" s="1970"/>
      <c r="M32" s="1258"/>
      <c r="N32" s="1258"/>
    </row>
    <row r="33" spans="1:14" ht="19.5" customHeight="1">
      <c r="A33" s="579"/>
      <c r="B33" s="580" t="s">
        <v>336</v>
      </c>
      <c r="C33" s="580" t="s">
        <v>336</v>
      </c>
      <c r="D33" s="580" t="s">
        <v>336</v>
      </c>
      <c r="E33" s="580" t="s">
        <v>340</v>
      </c>
      <c r="F33" s="580" t="s">
        <v>343</v>
      </c>
      <c r="G33" s="583" t="s">
        <v>340</v>
      </c>
      <c r="H33" s="583" t="s">
        <v>167</v>
      </c>
      <c r="I33" s="583" t="s">
        <v>169</v>
      </c>
      <c r="J33" s="584" t="s">
        <v>683</v>
      </c>
      <c r="L33" s="1970"/>
      <c r="M33" s="1258"/>
      <c r="N33" s="1258"/>
    </row>
    <row r="34" spans="1:14" ht="21.75" customHeight="1">
      <c r="A34" s="1259" t="s">
        <v>294</v>
      </c>
      <c r="B34" s="587">
        <v>1586.92</v>
      </c>
      <c r="C34" s="587">
        <v>1229.8599999999999</v>
      </c>
      <c r="D34" s="587">
        <v>912.48</v>
      </c>
      <c r="E34" s="587">
        <v>117654.25</v>
      </c>
      <c r="F34" s="587">
        <v>630006</v>
      </c>
      <c r="G34" s="587">
        <v>3412319.24</v>
      </c>
      <c r="H34" s="586">
        <f t="shared" ref="H34:H45" si="4">F34*100/(B34*24*J34)</f>
        <v>53.360110028515372</v>
      </c>
      <c r="I34" s="586">
        <f t="shared" ref="I34:I45" si="5">G34/F34</f>
        <v>5.4163281619540138</v>
      </c>
      <c r="J34" s="584">
        <v>31</v>
      </c>
      <c r="L34" s="1260"/>
      <c r="M34" s="1261"/>
      <c r="N34" s="1261"/>
    </row>
    <row r="35" spans="1:14" ht="21.75" customHeight="1">
      <c r="A35" s="1259" t="s">
        <v>295</v>
      </c>
      <c r="B35" s="587">
        <v>2579.4299999999998</v>
      </c>
      <c r="C35" s="587">
        <v>1507.98</v>
      </c>
      <c r="D35" s="587">
        <v>1150.82</v>
      </c>
      <c r="E35" s="587">
        <v>191238.94</v>
      </c>
      <c r="F35" s="587">
        <v>682954</v>
      </c>
      <c r="G35" s="587">
        <v>3806597.15</v>
      </c>
      <c r="H35" s="586">
        <f t="shared" si="4"/>
        <v>39.400200634950181</v>
      </c>
      <c r="I35" s="586">
        <f t="shared" si="5"/>
        <v>5.5737240721922703</v>
      </c>
      <c r="J35" s="584">
        <v>28</v>
      </c>
      <c r="L35" s="1260"/>
      <c r="M35" s="1261"/>
      <c r="N35" s="1261"/>
    </row>
    <row r="36" spans="1:14" ht="21.75" customHeight="1">
      <c r="A36" s="1259" t="s">
        <v>296</v>
      </c>
      <c r="B36" s="587">
        <v>2540.83</v>
      </c>
      <c r="C36" s="587">
        <v>1548.32</v>
      </c>
      <c r="D36" s="587">
        <v>1151.31</v>
      </c>
      <c r="E36" s="587">
        <v>188377.14</v>
      </c>
      <c r="F36" s="587">
        <v>772571</v>
      </c>
      <c r="G36" s="587">
        <v>4294968.34</v>
      </c>
      <c r="H36" s="586">
        <f t="shared" si="4"/>
        <v>40.868609144272938</v>
      </c>
      <c r="I36" s="586">
        <f t="shared" si="5"/>
        <v>5.5593186127876919</v>
      </c>
      <c r="J36" s="584">
        <v>31</v>
      </c>
      <c r="L36" s="1260"/>
      <c r="M36" s="1261"/>
      <c r="N36" s="1261"/>
    </row>
    <row r="37" spans="1:14" ht="21.75" customHeight="1">
      <c r="A37" s="1259" t="s">
        <v>297</v>
      </c>
      <c r="B37" s="587">
        <v>3174.88</v>
      </c>
      <c r="C37" s="587">
        <v>2262.1</v>
      </c>
      <c r="D37" s="587">
        <v>1150.8900000000001</v>
      </c>
      <c r="E37" s="587">
        <v>235385.60000000001</v>
      </c>
      <c r="F37" s="587">
        <v>663549</v>
      </c>
      <c r="G37" s="587">
        <v>3724854.24</v>
      </c>
      <c r="H37" s="586">
        <f t="shared" si="4"/>
        <v>29.027737531287276</v>
      </c>
      <c r="I37" s="586">
        <f t="shared" si="5"/>
        <v>5.6135330472956788</v>
      </c>
      <c r="J37" s="584">
        <v>30</v>
      </c>
      <c r="L37" s="1260"/>
      <c r="M37" s="1261"/>
      <c r="N37" s="1261"/>
    </row>
    <row r="38" spans="1:14" ht="21.75" customHeight="1">
      <c r="A38" s="1259" t="s">
        <v>298</v>
      </c>
      <c r="B38" s="587">
        <v>3058.32</v>
      </c>
      <c r="C38" s="587">
        <v>2065.36</v>
      </c>
      <c r="D38" s="587">
        <v>2422.83</v>
      </c>
      <c r="E38" s="587">
        <v>226743.84</v>
      </c>
      <c r="F38" s="587">
        <v>764182.99</v>
      </c>
      <c r="G38" s="587">
        <v>3769088.35</v>
      </c>
      <c r="H38" s="586">
        <f t="shared" si="4"/>
        <v>33.584702540322226</v>
      </c>
      <c r="I38" s="586">
        <f t="shared" si="5"/>
        <v>4.9321803799898767</v>
      </c>
      <c r="J38" s="584">
        <v>31</v>
      </c>
      <c r="L38" s="1260"/>
      <c r="M38" s="1261"/>
      <c r="N38" s="1261"/>
    </row>
    <row r="39" spans="1:14" ht="21.75" customHeight="1">
      <c r="A39" s="1259" t="s">
        <v>299</v>
      </c>
      <c r="B39" s="587">
        <v>3217.71</v>
      </c>
      <c r="C39" s="587">
        <v>2145.14</v>
      </c>
      <c r="D39" s="587">
        <v>1112.3</v>
      </c>
      <c r="E39" s="587">
        <v>238561.02</v>
      </c>
      <c r="F39" s="587">
        <v>781785</v>
      </c>
      <c r="G39" s="587">
        <v>3921881.82</v>
      </c>
      <c r="H39" s="586">
        <f t="shared" si="4"/>
        <v>33.74488378380898</v>
      </c>
      <c r="I39" s="586">
        <f t="shared" si="5"/>
        <v>5.0165733801492731</v>
      </c>
      <c r="J39" s="584">
        <v>30</v>
      </c>
      <c r="L39" s="1260"/>
      <c r="M39" s="1261"/>
      <c r="N39" s="1261"/>
    </row>
    <row r="40" spans="1:14" ht="21.75" customHeight="1">
      <c r="A40" s="1259" t="s">
        <v>300</v>
      </c>
      <c r="B40" s="587">
        <v>4614.8500000000004</v>
      </c>
      <c r="C40" s="587">
        <v>3222.44</v>
      </c>
      <c r="D40" s="587">
        <v>2148.29</v>
      </c>
      <c r="E40" s="587">
        <v>342144.98</v>
      </c>
      <c r="F40" s="587">
        <v>1123874</v>
      </c>
      <c r="G40" s="587">
        <v>5577329.1500000004</v>
      </c>
      <c r="H40" s="586">
        <f t="shared" si="4"/>
        <v>32.733097139307525</v>
      </c>
      <c r="I40" s="586">
        <f t="shared" si="5"/>
        <v>4.9625929152200339</v>
      </c>
      <c r="J40" s="584">
        <v>31</v>
      </c>
      <c r="L40" s="1260"/>
      <c r="M40" s="1261"/>
      <c r="N40" s="1261"/>
    </row>
    <row r="41" spans="1:14" ht="21.75" customHeight="1">
      <c r="A41" s="1259" t="s">
        <v>301</v>
      </c>
      <c r="B41" s="587">
        <v>3897.67</v>
      </c>
      <c r="C41" s="587">
        <v>2704.5</v>
      </c>
      <c r="D41" s="587">
        <v>1789.75</v>
      </c>
      <c r="E41" s="587">
        <v>288973.25</v>
      </c>
      <c r="F41" s="587">
        <v>1063109</v>
      </c>
      <c r="G41" s="587">
        <v>5236612.45</v>
      </c>
      <c r="H41" s="586">
        <f t="shared" si="4"/>
        <v>36.660618939945124</v>
      </c>
      <c r="I41" s="586">
        <f t="shared" si="5"/>
        <v>4.9257530977538524</v>
      </c>
      <c r="J41" s="584">
        <v>31</v>
      </c>
      <c r="L41" s="1260"/>
      <c r="M41" s="1261"/>
      <c r="N41" s="1261"/>
    </row>
    <row r="42" spans="1:14" ht="21.75" customHeight="1">
      <c r="A42" s="1259" t="s">
        <v>302</v>
      </c>
      <c r="B42" s="587">
        <v>3818</v>
      </c>
      <c r="C42" s="587">
        <v>2505.56</v>
      </c>
      <c r="D42" s="587">
        <v>1630.61</v>
      </c>
      <c r="E42" s="587">
        <v>283066.52</v>
      </c>
      <c r="F42" s="587">
        <v>1060689</v>
      </c>
      <c r="G42" s="587">
        <v>4437421.92</v>
      </c>
      <c r="H42" s="586">
        <f t="shared" si="4"/>
        <v>38.58510127466387</v>
      </c>
      <c r="I42" s="586">
        <f t="shared" si="5"/>
        <v>4.1835278012687978</v>
      </c>
      <c r="J42" s="584">
        <v>30</v>
      </c>
      <c r="L42" s="1260"/>
      <c r="M42" s="1261"/>
      <c r="N42" s="1261"/>
    </row>
    <row r="43" spans="1:14" ht="21.75" customHeight="1">
      <c r="A43" s="1259" t="s">
        <v>303</v>
      </c>
      <c r="B43" s="587">
        <v>3457.58</v>
      </c>
      <c r="C43" s="587">
        <v>2265.31</v>
      </c>
      <c r="D43" s="587">
        <v>1430.72</v>
      </c>
      <c r="E43" s="587">
        <v>256344.98</v>
      </c>
      <c r="F43" s="587">
        <v>990378</v>
      </c>
      <c r="G43" s="587">
        <v>4071769.34</v>
      </c>
      <c r="H43" s="586">
        <f t="shared" si="4"/>
        <v>38.499564024735555</v>
      </c>
      <c r="I43" s="586">
        <f t="shared" si="5"/>
        <v>4.1113285432430846</v>
      </c>
      <c r="J43" s="584">
        <v>31</v>
      </c>
      <c r="L43" s="1260"/>
      <c r="M43" s="1262"/>
      <c r="N43" s="1262"/>
    </row>
    <row r="44" spans="1:14" ht="21.75" customHeight="1">
      <c r="A44" s="1259" t="s">
        <v>304</v>
      </c>
      <c r="B44" s="587">
        <v>2541.9299999999998</v>
      </c>
      <c r="C44" s="587">
        <v>1866.73</v>
      </c>
      <c r="D44" s="587">
        <v>1191.53</v>
      </c>
      <c r="E44" s="587">
        <v>188458.69</v>
      </c>
      <c r="F44" s="587">
        <v>754238</v>
      </c>
      <c r="G44" s="587">
        <v>3127339.89</v>
      </c>
      <c r="H44" s="586">
        <f t="shared" si="4"/>
        <v>41.210921535124015</v>
      </c>
      <c r="I44" s="586">
        <f t="shared" si="5"/>
        <v>4.1463568396182637</v>
      </c>
      <c r="J44" s="584">
        <v>30</v>
      </c>
      <c r="L44" s="1260"/>
      <c r="M44" s="1262"/>
      <c r="N44" s="1262"/>
    </row>
    <row r="45" spans="1:14" ht="21.75" customHeight="1">
      <c r="A45" s="1259" t="s">
        <v>305</v>
      </c>
      <c r="B45" s="587">
        <v>2897.59</v>
      </c>
      <c r="C45" s="587">
        <v>1825.88</v>
      </c>
      <c r="D45" s="587">
        <v>1587.72</v>
      </c>
      <c r="E45" s="587">
        <v>214827.32</v>
      </c>
      <c r="F45" s="587">
        <v>825219</v>
      </c>
      <c r="G45" s="587">
        <v>3337365</v>
      </c>
      <c r="H45" s="586">
        <f t="shared" si="4"/>
        <v>38.278891167509727</v>
      </c>
      <c r="I45" s="586">
        <f t="shared" si="5"/>
        <v>4.0442173532116925</v>
      </c>
      <c r="J45" s="584">
        <v>31</v>
      </c>
      <c r="L45" s="1260"/>
      <c r="M45" s="1262"/>
      <c r="N45" s="1262"/>
    </row>
    <row r="46" spans="1:14" ht="21.75" customHeight="1">
      <c r="A46" s="589" t="s">
        <v>333</v>
      </c>
      <c r="B46" s="589"/>
      <c r="C46" s="589"/>
      <c r="D46" s="589"/>
      <c r="E46" s="1251">
        <f>SUM(E34:E45)</f>
        <v>2771776.53</v>
      </c>
      <c r="F46" s="1251">
        <f>SUM(F34:F45)</f>
        <v>10112554.99</v>
      </c>
      <c r="G46" s="1251">
        <f>SUM(G34:G45)</f>
        <v>48717546.890000001</v>
      </c>
      <c r="H46" s="1251"/>
      <c r="I46" s="1251"/>
      <c r="L46" s="1257"/>
      <c r="M46" s="1261"/>
      <c r="N46" s="1261"/>
    </row>
    <row r="47" spans="1:14" ht="21" customHeight="1">
      <c r="A47" s="589" t="s">
        <v>344</v>
      </c>
      <c r="B47" s="589"/>
      <c r="C47" s="589"/>
      <c r="D47" s="589"/>
      <c r="E47" s="1251">
        <f>AVERAGE(E34:E45)</f>
        <v>230981.37749999997</v>
      </c>
      <c r="F47" s="1251">
        <f>AVERAGE(F34:F45)</f>
        <v>842712.91583333339</v>
      </c>
      <c r="G47" s="1251">
        <f>AVERAGE(G34:G45)</f>
        <v>4059795.5741666667</v>
      </c>
      <c r="H47" s="1251">
        <f>AVERAGE(H34:H45)</f>
        <v>37.996203145370231</v>
      </c>
      <c r="I47" s="1251">
        <f>G46/F46</f>
        <v>4.8175309739403458</v>
      </c>
      <c r="L47" s="1257"/>
      <c r="M47" s="1261"/>
      <c r="N47" s="1261"/>
    </row>
    <row r="48" spans="1:14" s="293" customFormat="1" ht="15.75" customHeight="1">
      <c r="A48" s="1263" t="s">
        <v>345</v>
      </c>
      <c r="B48" s="1263" t="s">
        <v>346</v>
      </c>
      <c r="C48" s="1263"/>
      <c r="D48" s="1263"/>
      <c r="E48" s="1263"/>
      <c r="F48" s="1263"/>
      <c r="G48" s="293" t="s">
        <v>931</v>
      </c>
      <c r="L48" s="1264"/>
      <c r="M48" s="1264"/>
      <c r="N48" s="1264"/>
    </row>
    <row r="49" spans="1:14" s="293" customFormat="1" ht="15.6">
      <c r="A49" s="1263"/>
      <c r="B49" s="1263" t="s">
        <v>347</v>
      </c>
      <c r="C49" s="1263"/>
      <c r="D49" s="1263"/>
      <c r="E49" s="1263"/>
      <c r="F49" s="1263"/>
      <c r="L49" s="1264"/>
      <c r="M49" s="1264"/>
      <c r="N49" s="1264"/>
    </row>
    <row r="50" spans="1:14" s="293" customFormat="1" ht="15.6">
      <c r="A50" s="1263"/>
      <c r="B50" s="1263" t="s">
        <v>348</v>
      </c>
      <c r="C50" s="1263"/>
      <c r="D50" s="1263"/>
      <c r="E50" s="1263"/>
      <c r="F50" s="1263"/>
      <c r="L50" s="1264"/>
      <c r="M50" s="1264"/>
      <c r="N50" s="1264"/>
    </row>
    <row r="51" spans="1:14" s="293" customFormat="1" ht="15.75" customHeight="1">
      <c r="A51" s="1263"/>
      <c r="B51" s="1263" t="s">
        <v>750</v>
      </c>
      <c r="C51" s="1263"/>
      <c r="D51" s="1263"/>
      <c r="E51" s="1263"/>
      <c r="F51" s="1263"/>
    </row>
    <row r="52" spans="1:14" s="595" customFormat="1" ht="12.75" customHeight="1">
      <c r="B52" s="595" t="s">
        <v>115</v>
      </c>
      <c r="D52" s="596"/>
      <c r="E52" s="596"/>
      <c r="F52" s="596"/>
      <c r="G52" s="596"/>
      <c r="H52" s="596"/>
      <c r="I52" s="596"/>
      <c r="L52" s="594"/>
      <c r="M52" s="596"/>
      <c r="N52" s="596"/>
    </row>
    <row r="53" spans="1:14" s="595" customFormat="1" ht="14.25" customHeight="1">
      <c r="C53" s="595" t="s">
        <v>116</v>
      </c>
      <c r="F53" s="1265"/>
      <c r="G53" s="597"/>
      <c r="H53" s="597"/>
      <c r="M53" s="597"/>
      <c r="N53" s="597"/>
    </row>
  </sheetData>
  <mergeCells count="3">
    <mergeCell ref="A29:I29"/>
    <mergeCell ref="L31:L33"/>
    <mergeCell ref="B1:C1"/>
  </mergeCells>
  <phoneticPr fontId="5" type="noConversion"/>
  <pageMargins left="0.78740157480314965" right="0.78740157480314965" top="0.43307086614173229" bottom="0.39370078740157483" header="0.31496062992125984" footer="0.31496062992125984"/>
  <pageSetup paperSize="9" scale="93" firstPageNumber="99" orientation="landscape" useFirstPageNumber="1" r:id="rId1"/>
  <headerFooter>
    <oddFooter>หน้าที่ &amp;P</oddFooter>
  </headerFooter>
  <rowBreaks count="1" manualBreakCount="1">
    <brk id="27" max="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rgb="FFFFFF00"/>
  </sheetPr>
  <dimension ref="A1:M30"/>
  <sheetViews>
    <sheetView showGridLines="0" view="pageBreakPreview" topLeftCell="A10" zoomScaleNormal="100" zoomScaleSheetLayoutView="100" workbookViewId="0">
      <selection activeCell="M12" sqref="M12"/>
    </sheetView>
  </sheetViews>
  <sheetFormatPr defaultColWidth="9" defaultRowHeight="23.4"/>
  <cols>
    <col min="1" max="1" width="21.59765625" style="467" customWidth="1"/>
    <col min="2" max="2" width="17.8984375" style="467" customWidth="1"/>
    <col min="3" max="3" width="15.59765625" style="467" customWidth="1"/>
    <col min="4" max="4" width="11.59765625" style="467" customWidth="1"/>
    <col min="5" max="5" width="12.3984375" style="467" customWidth="1"/>
    <col min="6" max="6" width="2.8984375" style="467" customWidth="1"/>
    <col min="7" max="7" width="2" style="467" customWidth="1"/>
    <col min="8" max="8" width="1.19921875" style="467" customWidth="1"/>
    <col min="9" max="9" width="18.09765625" style="467" customWidth="1"/>
    <col min="10" max="10" width="14.8984375" style="467" customWidth="1"/>
    <col min="11" max="11" width="15.19921875" style="467" customWidth="1"/>
    <col min="12" max="12" width="12.8984375" style="467" customWidth="1"/>
    <col min="13" max="13" width="14.19921875" style="467" customWidth="1"/>
    <col min="14" max="16384" width="9" style="467"/>
  </cols>
  <sheetData>
    <row r="1" spans="1:13">
      <c r="A1" s="463" t="s">
        <v>109</v>
      </c>
    </row>
    <row r="2" spans="1:13" s="475" customFormat="1" ht="9.75" customHeight="1"/>
    <row r="3" spans="1:13" s="1266" customFormat="1">
      <c r="A3" s="1971" t="s">
        <v>1415</v>
      </c>
      <c r="B3" s="1971"/>
      <c r="C3" s="1971"/>
      <c r="D3" s="1971"/>
      <c r="E3" s="1971"/>
      <c r="I3" s="475"/>
    </row>
    <row r="4" spans="1:13" ht="11.25" customHeight="1"/>
    <row r="5" spans="1:13">
      <c r="A5" s="1267" t="s">
        <v>380</v>
      </c>
      <c r="B5" s="1268" t="s">
        <v>381</v>
      </c>
      <c r="C5" s="1268"/>
      <c r="D5" s="1268" t="s">
        <v>899</v>
      </c>
      <c r="E5" s="1268"/>
      <c r="I5" s="1267" t="s">
        <v>380</v>
      </c>
      <c r="J5" s="1269" t="s">
        <v>382</v>
      </c>
      <c r="K5" s="1270"/>
      <c r="L5" s="1269" t="s">
        <v>383</v>
      </c>
      <c r="M5" s="1271"/>
    </row>
    <row r="6" spans="1:13">
      <c r="A6" s="1272"/>
      <c r="B6" s="1273" t="s">
        <v>382</v>
      </c>
      <c r="C6" s="1273" t="s">
        <v>383</v>
      </c>
      <c r="D6" s="1274" t="s">
        <v>900</v>
      </c>
      <c r="E6" s="1275" t="s">
        <v>901</v>
      </c>
      <c r="G6" s="502"/>
      <c r="I6" s="1275"/>
      <c r="J6" s="1276">
        <v>2565</v>
      </c>
      <c r="K6" s="1273">
        <v>2566</v>
      </c>
      <c r="L6" s="1276">
        <v>2565</v>
      </c>
      <c r="M6" s="1273">
        <v>2566</v>
      </c>
    </row>
    <row r="7" spans="1:13">
      <c r="A7" s="1277" t="s">
        <v>755</v>
      </c>
      <c r="B7" s="1278">
        <f>B18</f>
        <v>485053.33333333337</v>
      </c>
      <c r="C7" s="1279">
        <f>(B7/B$11)*100</f>
        <v>5.5897826603182539</v>
      </c>
      <c r="D7" s="1280"/>
      <c r="E7" s="1280"/>
      <c r="G7" s="1281"/>
      <c r="H7" s="1282"/>
      <c r="I7" s="1277" t="s">
        <v>243</v>
      </c>
      <c r="J7" s="1283">
        <f>B7</f>
        <v>485053.33333333337</v>
      </c>
      <c r="K7" s="1283">
        <f>B18</f>
        <v>485053.33333333337</v>
      </c>
      <c r="L7" s="1283">
        <f>C7</f>
        <v>5.5897826603182539</v>
      </c>
      <c r="M7" s="1279">
        <f>C18</f>
        <v>4.7965458166901236</v>
      </c>
    </row>
    <row r="8" spans="1:13">
      <c r="A8" s="1277" t="s">
        <v>898</v>
      </c>
      <c r="B8" s="1278">
        <f t="shared" ref="B8:B9" si="0">B19</f>
        <v>5478295.9426874984</v>
      </c>
      <c r="C8" s="1279">
        <f t="shared" ref="C8:C10" si="1">(B8/B$11)*100</f>
        <v>63.132199212168594</v>
      </c>
      <c r="D8" s="1280"/>
      <c r="E8" s="1284"/>
      <c r="G8" s="1281"/>
      <c r="H8" s="1282"/>
      <c r="I8" s="1277" t="s">
        <v>244</v>
      </c>
      <c r="J8" s="1283">
        <f>B8</f>
        <v>5478295.9426874984</v>
      </c>
      <c r="K8" s="1283">
        <f>B19</f>
        <v>5478295.9426874984</v>
      </c>
      <c r="L8" s="1283">
        <f>C8</f>
        <v>63.132199212168594</v>
      </c>
      <c r="M8" s="1279">
        <f>C19</f>
        <v>54.173212883438651</v>
      </c>
    </row>
    <row r="9" spans="1:13">
      <c r="A9" s="1277" t="s">
        <v>384</v>
      </c>
      <c r="B9" s="1278">
        <f t="shared" si="0"/>
        <v>2428935</v>
      </c>
      <c r="C9" s="1279">
        <f t="shared" si="1"/>
        <v>27.991187387036721</v>
      </c>
      <c r="D9" s="1280"/>
      <c r="E9" s="1284"/>
      <c r="G9" s="1281"/>
      <c r="H9" s="1282"/>
      <c r="I9" s="1277" t="s">
        <v>384</v>
      </c>
      <c r="J9" s="1283">
        <f>B9</f>
        <v>2428935</v>
      </c>
      <c r="K9" s="1283">
        <f>B20</f>
        <v>2428935</v>
      </c>
      <c r="L9" s="1283">
        <f>C9</f>
        <v>27.991187387036721</v>
      </c>
      <c r="M9" s="1279">
        <f>C20</f>
        <v>24.019004123111323</v>
      </c>
    </row>
    <row r="10" spans="1:13">
      <c r="A10" s="1277" t="s">
        <v>385</v>
      </c>
      <c r="B10" s="1283">
        <f>B11-SUM(B7:B9)</f>
        <v>285214.70397916809</v>
      </c>
      <c r="C10" s="1279">
        <f t="shared" si="1"/>
        <v>3.2868307404764234</v>
      </c>
      <c r="D10" s="1280"/>
      <c r="E10" s="1284"/>
      <c r="G10" s="1281"/>
      <c r="H10" s="1282"/>
      <c r="I10" s="1277" t="s">
        <v>385</v>
      </c>
      <c r="J10" s="1283">
        <f>B10</f>
        <v>285214.70397916809</v>
      </c>
      <c r="K10" s="1283">
        <f>B21</f>
        <v>1720270.7139791679</v>
      </c>
      <c r="L10" s="1283">
        <f>C10</f>
        <v>3.2868307404764234</v>
      </c>
      <c r="M10" s="1279">
        <f>C21</f>
        <v>17.011237176759895</v>
      </c>
    </row>
    <row r="11" spans="1:13" ht="24" thickBot="1">
      <c r="A11" s="1285" t="s">
        <v>333</v>
      </c>
      <c r="B11" s="1286">
        <f>' ข้อมูลการใช้ไฟฟ้า '!$F$20</f>
        <v>8677498.9800000004</v>
      </c>
      <c r="C11" s="1286">
        <f>SUM(C7:C10)</f>
        <v>99.999999999999986</v>
      </c>
      <c r="D11" s="1287"/>
      <c r="E11" s="1288"/>
      <c r="G11" s="1289"/>
      <c r="I11" s="1285" t="s">
        <v>333</v>
      </c>
      <c r="J11" s="1286">
        <f>SUM(J7:J10)</f>
        <v>8677498.9800000004</v>
      </c>
      <c r="K11" s="1286">
        <f>SUM(K7:K10)</f>
        <v>10112554.99</v>
      </c>
      <c r="L11" s="1286">
        <f>C11</f>
        <v>99.999999999999986</v>
      </c>
      <c r="M11" s="1290">
        <f>C22</f>
        <v>100</v>
      </c>
    </row>
    <row r="12" spans="1:13">
      <c r="A12" s="1291" t="s">
        <v>26</v>
      </c>
      <c r="E12" s="1292"/>
      <c r="G12" s="502"/>
    </row>
    <row r="13" spans="1:13">
      <c r="D13" s="1282"/>
      <c r="E13" s="1293"/>
      <c r="G13" s="1294"/>
    </row>
    <row r="14" spans="1:13" s="1266" customFormat="1">
      <c r="A14" s="1971" t="s">
        <v>1414</v>
      </c>
      <c r="B14" s="1971"/>
      <c r="C14" s="1971"/>
      <c r="D14" s="1971"/>
      <c r="E14" s="1971"/>
    </row>
    <row r="15" spans="1:13" ht="11.25" customHeight="1"/>
    <row r="16" spans="1:13">
      <c r="A16" s="1267" t="s">
        <v>380</v>
      </c>
      <c r="B16" s="1268" t="s">
        <v>381</v>
      </c>
      <c r="C16" s="1268"/>
      <c r="D16" s="1268" t="s">
        <v>899</v>
      </c>
      <c r="E16" s="1268"/>
    </row>
    <row r="17" spans="1:13">
      <c r="A17" s="1272"/>
      <c r="B17" s="1273" t="s">
        <v>382</v>
      </c>
      <c r="C17" s="1273" t="s">
        <v>383</v>
      </c>
      <c r="D17" s="1274" t="s">
        <v>900</v>
      </c>
      <c r="E17" s="1275" t="s">
        <v>901</v>
      </c>
      <c r="G17" s="502"/>
    </row>
    <row r="18" spans="1:13">
      <c r="A18" s="1277" t="s">
        <v>755</v>
      </c>
      <c r="B18" s="1283">
        <f>ข้อมูลไฟฟ้าเครื่องจักร!X12</f>
        <v>485053.33333333337</v>
      </c>
      <c r="C18" s="1279">
        <f>(B18/B$22)*100</f>
        <v>4.7965458166901236</v>
      </c>
      <c r="D18" s="1280"/>
      <c r="E18" s="1280"/>
      <c r="G18" s="1281"/>
      <c r="H18" s="1282"/>
    </row>
    <row r="19" spans="1:13">
      <c r="A19" s="1277" t="s">
        <v>898</v>
      </c>
      <c r="B19" s="1283">
        <f>ข้อมูลไฟฟ้าเครื่องจักร!X13</f>
        <v>5478295.9426874984</v>
      </c>
      <c r="C19" s="1279">
        <f>(B19/B$22)*100</f>
        <v>54.173212883438651</v>
      </c>
      <c r="D19" s="1280"/>
      <c r="E19" s="1284"/>
      <c r="G19" s="1281"/>
      <c r="H19" s="1282"/>
    </row>
    <row r="20" spans="1:13">
      <c r="A20" s="1277" t="s">
        <v>384</v>
      </c>
      <c r="B20" s="1283">
        <f>ข้อมูลไฟฟ้าเครื่องจักร!X14</f>
        <v>2428935</v>
      </c>
      <c r="C20" s="1279">
        <f>(B20/B$22)*100</f>
        <v>24.019004123111323</v>
      </c>
      <c r="D20" s="1280"/>
      <c r="E20" s="1284"/>
      <c r="G20" s="1281"/>
      <c r="H20" s="1282"/>
    </row>
    <row r="21" spans="1:13">
      <c r="A21" s="1277" t="s">
        <v>385</v>
      </c>
      <c r="B21" s="1283">
        <f>B22-SUM(B18:B20)</f>
        <v>1720270.7139791679</v>
      </c>
      <c r="C21" s="1279">
        <f>(B21/B$22)*100</f>
        <v>17.011237176759895</v>
      </c>
      <c r="D21" s="1280"/>
      <c r="E21" s="1284"/>
      <c r="G21" s="1281"/>
      <c r="H21" s="1282"/>
    </row>
    <row r="22" spans="1:13" ht="24" thickBot="1">
      <c r="A22" s="1285" t="s">
        <v>333</v>
      </c>
      <c r="B22" s="1286">
        <f>' ข้อมูลการใช้ไฟฟ้า '!F46</f>
        <v>10112554.99</v>
      </c>
      <c r="C22" s="1286">
        <f>SUM(C18:C21)</f>
        <v>100</v>
      </c>
      <c r="D22" s="1287"/>
      <c r="E22" s="1288"/>
      <c r="G22" s="1289"/>
    </row>
    <row r="23" spans="1:13">
      <c r="A23" s="1291" t="s">
        <v>26</v>
      </c>
      <c r="C23" s="1293"/>
      <c r="G23" s="502"/>
    </row>
    <row r="26" spans="1:13">
      <c r="I26" s="1267" t="s">
        <v>380</v>
      </c>
      <c r="J26" s="1269" t="s">
        <v>382</v>
      </c>
      <c r="K26" s="1270"/>
      <c r="L26" s="1269" t="s">
        <v>383</v>
      </c>
      <c r="M26" s="1271"/>
    </row>
    <row r="27" spans="1:13">
      <c r="I27" s="1275"/>
      <c r="J27" s="1276">
        <v>2565</v>
      </c>
      <c r="K27" s="1273">
        <v>2566</v>
      </c>
      <c r="L27" s="1276">
        <v>2565</v>
      </c>
      <c r="M27" s="1273">
        <v>2566</v>
      </c>
    </row>
    <row r="28" spans="1:13">
      <c r="I28" s="1277" t="s">
        <v>387</v>
      </c>
      <c r="J28" s="1283">
        <f>B11</f>
        <v>8677498.9800000004</v>
      </c>
      <c r="K28" s="1283">
        <f>B22</f>
        <v>10112554.99</v>
      </c>
      <c r="L28" s="1283">
        <v>1</v>
      </c>
      <c r="M28" s="1279">
        <v>1</v>
      </c>
    </row>
    <row r="29" spans="1:13">
      <c r="I29" s="1277" t="s">
        <v>388</v>
      </c>
      <c r="J29" s="1283">
        <v>0</v>
      </c>
      <c r="K29" s="1283">
        <v>0</v>
      </c>
      <c r="L29" s="1283">
        <f>C30</f>
        <v>0</v>
      </c>
      <c r="M29" s="1279">
        <f>C41</f>
        <v>0</v>
      </c>
    </row>
    <row r="30" spans="1:13" ht="24" thickBot="1">
      <c r="I30" s="1285" t="s">
        <v>333</v>
      </c>
      <c r="J30" s="1286">
        <f>SUM(J28:J29)</f>
        <v>8677498.9800000004</v>
      </c>
      <c r="K30" s="1286">
        <f>SUM(K28:K29)</f>
        <v>10112554.99</v>
      </c>
      <c r="L30" s="1286">
        <f>C33</f>
        <v>0</v>
      </c>
      <c r="M30" s="1290">
        <f>C44</f>
        <v>0</v>
      </c>
    </row>
  </sheetData>
  <mergeCells count="2">
    <mergeCell ref="A3:E3"/>
    <mergeCell ref="A14:E14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101" orientation="portrait" useFirstPageNumber="1" r:id="rId1"/>
  <headerFooter>
    <oddFooter>หน้าที่ &amp;P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indexed="10"/>
  </sheetPr>
  <dimension ref="A1:J188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9" width="9" style="216"/>
    <col min="10" max="10" width="3.5" style="216" customWidth="1"/>
    <col min="11" max="16384" width="9" style="216"/>
  </cols>
  <sheetData>
    <row r="1" spans="1:10" s="215" customFormat="1" ht="28.8">
      <c r="A1" s="263" t="s">
        <v>1270</v>
      </c>
    </row>
    <row r="2" spans="1:10" s="215" customFormat="1" ht="9.75" customHeight="1">
      <c r="A2" s="263"/>
    </row>
    <row r="3" spans="1:10">
      <c r="A3" s="264" t="s">
        <v>617</v>
      </c>
    </row>
    <row r="4" spans="1:10" ht="22.5" customHeight="1">
      <c r="B4" s="219" t="s">
        <v>52</v>
      </c>
      <c r="C4" s="317"/>
      <c r="D4" s="317"/>
      <c r="E4" s="317"/>
      <c r="F4" s="317"/>
      <c r="G4" s="317"/>
      <c r="H4" s="317"/>
      <c r="I4" s="317"/>
      <c r="J4" s="317"/>
    </row>
    <row r="5" spans="1:10" ht="22.5" customHeight="1" thickBot="1">
      <c r="B5" s="219"/>
      <c r="C5" s="317"/>
      <c r="D5" s="317"/>
      <c r="E5" s="317"/>
      <c r="F5" s="317"/>
      <c r="G5" s="317"/>
      <c r="H5" s="317"/>
      <c r="I5" s="317"/>
      <c r="J5" s="317"/>
    </row>
    <row r="6" spans="1:10" ht="24.75" customHeight="1">
      <c r="A6" s="1972" t="s">
        <v>762</v>
      </c>
      <c r="B6" s="1614"/>
      <c r="C6" s="1614"/>
      <c r="D6" s="1614"/>
      <c r="E6" s="1614"/>
      <c r="F6" s="1614"/>
      <c r="G6" s="1614"/>
      <c r="H6" s="1614"/>
      <c r="I6" s="1615"/>
    </row>
    <row r="7" spans="1:10" ht="24.75" customHeight="1">
      <c r="A7" s="1616"/>
      <c r="B7" s="1617"/>
      <c r="C7" s="1617"/>
      <c r="D7" s="1617"/>
      <c r="E7" s="1617"/>
      <c r="F7" s="1617"/>
      <c r="G7" s="1617"/>
      <c r="H7" s="1617"/>
      <c r="I7" s="1618"/>
    </row>
    <row r="8" spans="1:10" ht="24.75" customHeight="1">
      <c r="A8" s="1616"/>
      <c r="B8" s="1617"/>
      <c r="C8" s="1617"/>
      <c r="D8" s="1617"/>
      <c r="E8" s="1617"/>
      <c r="F8" s="1617"/>
      <c r="G8" s="1617"/>
      <c r="H8" s="1617"/>
      <c r="I8" s="1618"/>
    </row>
    <row r="9" spans="1:10" ht="24.75" customHeight="1">
      <c r="A9" s="1616"/>
      <c r="B9" s="1617"/>
      <c r="C9" s="1617"/>
      <c r="D9" s="1617"/>
      <c r="E9" s="1617"/>
      <c r="F9" s="1617"/>
      <c r="G9" s="1617"/>
      <c r="H9" s="1617"/>
      <c r="I9" s="1618"/>
    </row>
    <row r="10" spans="1:10" ht="24.75" customHeight="1">
      <c r="A10" s="1616"/>
      <c r="B10" s="1617"/>
      <c r="C10" s="1617"/>
      <c r="D10" s="1617"/>
      <c r="E10" s="1617"/>
      <c r="F10" s="1617"/>
      <c r="G10" s="1617"/>
      <c r="H10" s="1617"/>
      <c r="I10" s="1618"/>
    </row>
    <row r="11" spans="1:10" ht="24.75" customHeight="1">
      <c r="A11" s="1616"/>
      <c r="B11" s="1617"/>
      <c r="C11" s="1617"/>
      <c r="D11" s="1617"/>
      <c r="E11" s="1617"/>
      <c r="F11" s="1617"/>
      <c r="G11" s="1617"/>
      <c r="H11" s="1617"/>
      <c r="I11" s="1618"/>
    </row>
    <row r="12" spans="1:10" ht="24.75" customHeight="1">
      <c r="A12" s="1616"/>
      <c r="B12" s="1617"/>
      <c r="C12" s="1617"/>
      <c r="D12" s="1617"/>
      <c r="E12" s="1617"/>
      <c r="F12" s="1617"/>
      <c r="G12" s="1617"/>
      <c r="H12" s="1617"/>
      <c r="I12" s="1618"/>
    </row>
    <row r="13" spans="1:10" ht="24.75" customHeight="1">
      <c r="A13" s="1616"/>
      <c r="B13" s="1617"/>
      <c r="C13" s="1617"/>
      <c r="D13" s="1617"/>
      <c r="E13" s="1617"/>
      <c r="F13" s="1617"/>
      <c r="G13" s="1617"/>
      <c r="H13" s="1617"/>
      <c r="I13" s="1618"/>
    </row>
    <row r="14" spans="1:10" ht="24.75" customHeight="1">
      <c r="A14" s="1616"/>
      <c r="B14" s="1617"/>
      <c r="C14" s="1617"/>
      <c r="D14" s="1617"/>
      <c r="E14" s="1617"/>
      <c r="F14" s="1617"/>
      <c r="G14" s="1617"/>
      <c r="H14" s="1617"/>
      <c r="I14" s="1618"/>
    </row>
    <row r="15" spans="1:10" ht="24.75" customHeight="1">
      <c r="A15" s="1616"/>
      <c r="B15" s="1617"/>
      <c r="C15" s="1617"/>
      <c r="D15" s="1617"/>
      <c r="E15" s="1617"/>
      <c r="F15" s="1617"/>
      <c r="G15" s="1617"/>
      <c r="H15" s="1617"/>
      <c r="I15" s="1618"/>
    </row>
    <row r="16" spans="1:10" ht="24.75" customHeight="1">
      <c r="A16" s="1616"/>
      <c r="B16" s="1617"/>
      <c r="C16" s="1617"/>
      <c r="D16" s="1617"/>
      <c r="E16" s="1617"/>
      <c r="F16" s="1617"/>
      <c r="G16" s="1617"/>
      <c r="H16" s="1617"/>
      <c r="I16" s="1618"/>
    </row>
    <row r="17" spans="1:9" ht="24.75" customHeight="1">
      <c r="A17" s="1616"/>
      <c r="B17" s="1617"/>
      <c r="C17" s="1617"/>
      <c r="D17" s="1617"/>
      <c r="E17" s="1617"/>
      <c r="F17" s="1617"/>
      <c r="G17" s="1617"/>
      <c r="H17" s="1617"/>
      <c r="I17" s="1618"/>
    </row>
    <row r="18" spans="1:9" ht="24.75" customHeight="1">
      <c r="A18" s="1616"/>
      <c r="B18" s="1617"/>
      <c r="C18" s="1617"/>
      <c r="D18" s="1617"/>
      <c r="E18" s="1617"/>
      <c r="F18" s="1617"/>
      <c r="G18" s="1617"/>
      <c r="H18" s="1617"/>
      <c r="I18" s="1618"/>
    </row>
    <row r="19" spans="1:9" ht="24.75" customHeight="1">
      <c r="A19" s="1616"/>
      <c r="B19" s="1617"/>
      <c r="C19" s="1617"/>
      <c r="D19" s="1617"/>
      <c r="E19" s="1617"/>
      <c r="F19" s="1617"/>
      <c r="G19" s="1617"/>
      <c r="H19" s="1617"/>
      <c r="I19" s="1618"/>
    </row>
    <row r="20" spans="1:9" ht="24.75" customHeight="1">
      <c r="A20" s="1616"/>
      <c r="B20" s="1617"/>
      <c r="C20" s="1617"/>
      <c r="D20" s="1617"/>
      <c r="E20" s="1617"/>
      <c r="F20" s="1617"/>
      <c r="G20" s="1617"/>
      <c r="H20" s="1617"/>
      <c r="I20" s="1618"/>
    </row>
    <row r="21" spans="1:9" ht="24.75" customHeight="1">
      <c r="A21" s="1616"/>
      <c r="B21" s="1617"/>
      <c r="C21" s="1617"/>
      <c r="D21" s="1617"/>
      <c r="E21" s="1617"/>
      <c r="F21" s="1617"/>
      <c r="G21" s="1617"/>
      <c r="H21" s="1617"/>
      <c r="I21" s="1618"/>
    </row>
    <row r="22" spans="1:9" ht="24.75" customHeight="1">
      <c r="A22" s="1616"/>
      <c r="B22" s="1617"/>
      <c r="C22" s="1617"/>
      <c r="D22" s="1617"/>
      <c r="E22" s="1617"/>
      <c r="F22" s="1617"/>
      <c r="G22" s="1617"/>
      <c r="H22" s="1617"/>
      <c r="I22" s="1618"/>
    </row>
    <row r="23" spans="1:9" ht="24.75" customHeight="1">
      <c r="A23" s="1616"/>
      <c r="B23" s="1617"/>
      <c r="C23" s="1617"/>
      <c r="D23" s="1617"/>
      <c r="E23" s="1617"/>
      <c r="F23" s="1617"/>
      <c r="G23" s="1617"/>
      <c r="H23" s="1617"/>
      <c r="I23" s="1618"/>
    </row>
    <row r="24" spans="1:9" ht="24.75" customHeight="1">
      <c r="A24" s="1616"/>
      <c r="B24" s="1617"/>
      <c r="C24" s="1617"/>
      <c r="D24" s="1617"/>
      <c r="E24" s="1617"/>
      <c r="F24" s="1617"/>
      <c r="G24" s="1617"/>
      <c r="H24" s="1617"/>
      <c r="I24" s="1618"/>
    </row>
    <row r="25" spans="1:9" ht="24.75" customHeight="1">
      <c r="A25" s="1616"/>
      <c r="B25" s="1617"/>
      <c r="C25" s="1617"/>
      <c r="D25" s="1617"/>
      <c r="E25" s="1617"/>
      <c r="F25" s="1617"/>
      <c r="G25" s="1617"/>
      <c r="H25" s="1617"/>
      <c r="I25" s="1618"/>
    </row>
    <row r="26" spans="1:9" ht="24.75" customHeight="1">
      <c r="A26" s="1616"/>
      <c r="B26" s="1617"/>
      <c r="C26" s="1617"/>
      <c r="D26" s="1617"/>
      <c r="E26" s="1617"/>
      <c r="F26" s="1617"/>
      <c r="G26" s="1617"/>
      <c r="H26" s="1617"/>
      <c r="I26" s="1618"/>
    </row>
    <row r="27" spans="1:9" ht="24.75" customHeight="1">
      <c r="A27" s="1616"/>
      <c r="B27" s="1617"/>
      <c r="C27" s="1617"/>
      <c r="D27" s="1617"/>
      <c r="E27" s="1617"/>
      <c r="F27" s="1617"/>
      <c r="G27" s="1617"/>
      <c r="H27" s="1617"/>
      <c r="I27" s="1618"/>
    </row>
    <row r="28" spans="1:9" ht="24.75" customHeight="1">
      <c r="A28" s="1616"/>
      <c r="B28" s="1617"/>
      <c r="C28" s="1617"/>
      <c r="D28" s="1617"/>
      <c r="E28" s="1617"/>
      <c r="F28" s="1617"/>
      <c r="G28" s="1617"/>
      <c r="H28" s="1617"/>
      <c r="I28" s="1618"/>
    </row>
    <row r="29" spans="1:9" ht="24.75" customHeight="1">
      <c r="A29" s="1616"/>
      <c r="B29" s="1617"/>
      <c r="C29" s="1617"/>
      <c r="D29" s="1617"/>
      <c r="E29" s="1617"/>
      <c r="F29" s="1617"/>
      <c r="G29" s="1617"/>
      <c r="H29" s="1617"/>
      <c r="I29" s="1618"/>
    </row>
    <row r="30" spans="1:9" ht="24.75" customHeight="1">
      <c r="A30" s="1616"/>
      <c r="B30" s="1617"/>
      <c r="C30" s="1617"/>
      <c r="D30" s="1617"/>
      <c r="E30" s="1617"/>
      <c r="F30" s="1617"/>
      <c r="G30" s="1617"/>
      <c r="H30" s="1617"/>
      <c r="I30" s="1618"/>
    </row>
    <row r="31" spans="1:9" ht="24.75" customHeight="1" thickBot="1">
      <c r="A31" s="1973"/>
      <c r="B31" s="1974"/>
      <c r="C31" s="1974"/>
      <c r="D31" s="1974"/>
      <c r="E31" s="1974"/>
      <c r="F31" s="1974"/>
      <c r="G31" s="1974"/>
      <c r="H31" s="1974"/>
      <c r="I31" s="1975"/>
    </row>
    <row r="32" spans="1:9" ht="24.75" customHeight="1">
      <c r="A32" s="1976" t="s">
        <v>1271</v>
      </c>
      <c r="B32" s="1619"/>
      <c r="C32" s="1619"/>
      <c r="D32" s="1619"/>
      <c r="E32" s="1619"/>
      <c r="F32" s="1619"/>
      <c r="G32" s="1619"/>
      <c r="H32" s="1619"/>
      <c r="I32" s="1619"/>
    </row>
    <row r="33" spans="1:10" ht="22.5" customHeight="1" thickBot="1">
      <c r="B33" s="219"/>
      <c r="C33" s="317"/>
      <c r="D33" s="317"/>
      <c r="E33" s="317"/>
      <c r="F33" s="317"/>
      <c r="G33" s="317"/>
      <c r="H33" s="317"/>
      <c r="I33" s="317"/>
      <c r="J33" s="317"/>
    </row>
    <row r="34" spans="1:10" ht="24.75" customHeight="1">
      <c r="A34" s="1613" t="s">
        <v>762</v>
      </c>
      <c r="B34" s="1614"/>
      <c r="C34" s="1614"/>
      <c r="D34" s="1614"/>
      <c r="E34" s="1614"/>
      <c r="F34" s="1614"/>
      <c r="G34" s="1614"/>
      <c r="H34" s="1614"/>
      <c r="I34" s="1615"/>
    </row>
    <row r="35" spans="1:10" ht="24.75" customHeight="1">
      <c r="A35" s="1616"/>
      <c r="B35" s="1617"/>
      <c r="C35" s="1617"/>
      <c r="D35" s="1617"/>
      <c r="E35" s="1617"/>
      <c r="F35" s="1617"/>
      <c r="G35" s="1617"/>
      <c r="H35" s="1617"/>
      <c r="I35" s="1618"/>
    </row>
    <row r="36" spans="1:10" ht="24.75" customHeight="1">
      <c r="A36" s="1616"/>
      <c r="B36" s="1617"/>
      <c r="C36" s="1617"/>
      <c r="D36" s="1617"/>
      <c r="E36" s="1617"/>
      <c r="F36" s="1617"/>
      <c r="G36" s="1617"/>
      <c r="H36" s="1617"/>
      <c r="I36" s="1618"/>
    </row>
    <row r="37" spans="1:10" ht="24.75" customHeight="1">
      <c r="A37" s="1616"/>
      <c r="B37" s="1617"/>
      <c r="C37" s="1617"/>
      <c r="D37" s="1617"/>
      <c r="E37" s="1617"/>
      <c r="F37" s="1617"/>
      <c r="G37" s="1617"/>
      <c r="H37" s="1617"/>
      <c r="I37" s="1618"/>
    </row>
    <row r="38" spans="1:10" ht="24.75" customHeight="1">
      <c r="A38" s="1616"/>
      <c r="B38" s="1617"/>
      <c r="C38" s="1617"/>
      <c r="D38" s="1617"/>
      <c r="E38" s="1617"/>
      <c r="F38" s="1617"/>
      <c r="G38" s="1617"/>
      <c r="H38" s="1617"/>
      <c r="I38" s="1618"/>
    </row>
    <row r="39" spans="1:10" ht="24.75" customHeight="1">
      <c r="A39" s="1616"/>
      <c r="B39" s="1617"/>
      <c r="C39" s="1617"/>
      <c r="D39" s="1617"/>
      <c r="E39" s="1617"/>
      <c r="F39" s="1617"/>
      <c r="G39" s="1617"/>
      <c r="H39" s="1617"/>
      <c r="I39" s="1618"/>
    </row>
    <row r="40" spans="1:10" ht="24.75" customHeight="1">
      <c r="A40" s="1616"/>
      <c r="B40" s="1617"/>
      <c r="C40" s="1617"/>
      <c r="D40" s="1617"/>
      <c r="E40" s="1617"/>
      <c r="F40" s="1617"/>
      <c r="G40" s="1617"/>
      <c r="H40" s="1617"/>
      <c r="I40" s="1618"/>
    </row>
    <row r="41" spans="1:10" ht="24.75" customHeight="1">
      <c r="A41" s="1616"/>
      <c r="B41" s="1617"/>
      <c r="C41" s="1617"/>
      <c r="D41" s="1617"/>
      <c r="E41" s="1617"/>
      <c r="F41" s="1617"/>
      <c r="G41" s="1617"/>
      <c r="H41" s="1617"/>
      <c r="I41" s="1618"/>
    </row>
    <row r="42" spans="1:10" ht="24.75" customHeight="1">
      <c r="A42" s="1616"/>
      <c r="B42" s="1617"/>
      <c r="C42" s="1617"/>
      <c r="D42" s="1617"/>
      <c r="E42" s="1617"/>
      <c r="F42" s="1617"/>
      <c r="G42" s="1617"/>
      <c r="H42" s="1617"/>
      <c r="I42" s="1618"/>
    </row>
    <row r="43" spans="1:10" ht="24.75" customHeight="1">
      <c r="A43" s="1616"/>
      <c r="B43" s="1617"/>
      <c r="C43" s="1617"/>
      <c r="D43" s="1617"/>
      <c r="E43" s="1617"/>
      <c r="F43" s="1617"/>
      <c r="G43" s="1617"/>
      <c r="H43" s="1617"/>
      <c r="I43" s="1618"/>
    </row>
    <row r="44" spans="1:10" ht="24.75" customHeight="1">
      <c r="A44" s="1616"/>
      <c r="B44" s="1617"/>
      <c r="C44" s="1617"/>
      <c r="D44" s="1617"/>
      <c r="E44" s="1617"/>
      <c r="F44" s="1617"/>
      <c r="G44" s="1617"/>
      <c r="H44" s="1617"/>
      <c r="I44" s="1618"/>
    </row>
    <row r="45" spans="1:10" ht="24.75" customHeight="1">
      <c r="A45" s="1616"/>
      <c r="B45" s="1617"/>
      <c r="C45" s="1617"/>
      <c r="D45" s="1617"/>
      <c r="E45" s="1617"/>
      <c r="F45" s="1617"/>
      <c r="G45" s="1617"/>
      <c r="H45" s="1617"/>
      <c r="I45" s="1618"/>
    </row>
    <row r="46" spans="1:10" ht="24.75" customHeight="1">
      <c r="A46" s="1616"/>
      <c r="B46" s="1617"/>
      <c r="C46" s="1617"/>
      <c r="D46" s="1617"/>
      <c r="E46" s="1617"/>
      <c r="F46" s="1617"/>
      <c r="G46" s="1617"/>
      <c r="H46" s="1617"/>
      <c r="I46" s="1618"/>
    </row>
    <row r="47" spans="1:10" ht="24.75" customHeight="1">
      <c r="A47" s="1616"/>
      <c r="B47" s="1617"/>
      <c r="C47" s="1617"/>
      <c r="D47" s="1617"/>
      <c r="E47" s="1617"/>
      <c r="F47" s="1617"/>
      <c r="G47" s="1617"/>
      <c r="H47" s="1617"/>
      <c r="I47" s="1618"/>
    </row>
    <row r="48" spans="1:10" ht="24.75" customHeight="1">
      <c r="A48" s="1616"/>
      <c r="B48" s="1617"/>
      <c r="C48" s="1617"/>
      <c r="D48" s="1617"/>
      <c r="E48" s="1617"/>
      <c r="F48" s="1617"/>
      <c r="G48" s="1617"/>
      <c r="H48" s="1617"/>
      <c r="I48" s="1618"/>
    </row>
    <row r="49" spans="1:9" ht="24.75" customHeight="1">
      <c r="A49" s="1616"/>
      <c r="B49" s="1617"/>
      <c r="C49" s="1617"/>
      <c r="D49" s="1617"/>
      <c r="E49" s="1617"/>
      <c r="F49" s="1617"/>
      <c r="G49" s="1617"/>
      <c r="H49" s="1617"/>
      <c r="I49" s="1618"/>
    </row>
    <row r="50" spans="1:9" ht="24.75" customHeight="1">
      <c r="A50" s="1616"/>
      <c r="B50" s="1617"/>
      <c r="C50" s="1617"/>
      <c r="D50" s="1617"/>
      <c r="E50" s="1617"/>
      <c r="F50" s="1617"/>
      <c r="G50" s="1617"/>
      <c r="H50" s="1617"/>
      <c r="I50" s="1618"/>
    </row>
    <row r="51" spans="1:9" ht="24.75" customHeight="1">
      <c r="A51" s="1616"/>
      <c r="B51" s="1617"/>
      <c r="C51" s="1617"/>
      <c r="D51" s="1617"/>
      <c r="E51" s="1617"/>
      <c r="F51" s="1617"/>
      <c r="G51" s="1617"/>
      <c r="H51" s="1617"/>
      <c r="I51" s="1618"/>
    </row>
    <row r="52" spans="1:9" ht="24.75" customHeight="1">
      <c r="A52" s="1616"/>
      <c r="B52" s="1617"/>
      <c r="C52" s="1617"/>
      <c r="D52" s="1617"/>
      <c r="E52" s="1617"/>
      <c r="F52" s="1617"/>
      <c r="G52" s="1617"/>
      <c r="H52" s="1617"/>
      <c r="I52" s="1618"/>
    </row>
    <row r="53" spans="1:9" ht="24.75" customHeight="1">
      <c r="A53" s="1616"/>
      <c r="B53" s="1617"/>
      <c r="C53" s="1617"/>
      <c r="D53" s="1617"/>
      <c r="E53" s="1617"/>
      <c r="F53" s="1617"/>
      <c r="G53" s="1617"/>
      <c r="H53" s="1617"/>
      <c r="I53" s="1618"/>
    </row>
    <row r="54" spans="1:9" ht="24.75" customHeight="1">
      <c r="A54" s="1616"/>
      <c r="B54" s="1617"/>
      <c r="C54" s="1617"/>
      <c r="D54" s="1617"/>
      <c r="E54" s="1617"/>
      <c r="F54" s="1617"/>
      <c r="G54" s="1617"/>
      <c r="H54" s="1617"/>
      <c r="I54" s="1618"/>
    </row>
    <row r="55" spans="1:9" ht="24.75" customHeight="1">
      <c r="A55" s="1616"/>
      <c r="B55" s="1617"/>
      <c r="C55" s="1617"/>
      <c r="D55" s="1617"/>
      <c r="E55" s="1617"/>
      <c r="F55" s="1617"/>
      <c r="G55" s="1617"/>
      <c r="H55" s="1617"/>
      <c r="I55" s="1618"/>
    </row>
    <row r="56" spans="1:9" ht="24.75" customHeight="1">
      <c r="A56" s="1616"/>
      <c r="B56" s="1617"/>
      <c r="C56" s="1617"/>
      <c r="D56" s="1617"/>
      <c r="E56" s="1617"/>
      <c r="F56" s="1617"/>
      <c r="G56" s="1617"/>
      <c r="H56" s="1617"/>
      <c r="I56" s="1618"/>
    </row>
    <row r="57" spans="1:9" ht="24.75" customHeight="1">
      <c r="A57" s="1616"/>
      <c r="B57" s="1617"/>
      <c r="C57" s="1617"/>
      <c r="D57" s="1617"/>
      <c r="E57" s="1617"/>
      <c r="F57" s="1617"/>
      <c r="G57" s="1617"/>
      <c r="H57" s="1617"/>
      <c r="I57" s="1618"/>
    </row>
    <row r="58" spans="1:9" ht="24.75" customHeight="1">
      <c r="A58" s="1616"/>
      <c r="B58" s="1617"/>
      <c r="C58" s="1617"/>
      <c r="D58" s="1617"/>
      <c r="E58" s="1617"/>
      <c r="F58" s="1617"/>
      <c r="G58" s="1617"/>
      <c r="H58" s="1617"/>
      <c r="I58" s="1618"/>
    </row>
    <row r="59" spans="1:9" ht="24.75" customHeight="1">
      <c r="A59" s="1616"/>
      <c r="B59" s="1617"/>
      <c r="C59" s="1617"/>
      <c r="D59" s="1617"/>
      <c r="E59" s="1617"/>
      <c r="F59" s="1617"/>
      <c r="G59" s="1617"/>
      <c r="H59" s="1617"/>
      <c r="I59" s="1618"/>
    </row>
    <row r="60" spans="1:9" ht="24.75" customHeight="1">
      <c r="A60" s="1616"/>
      <c r="B60" s="1617"/>
      <c r="C60" s="1617"/>
      <c r="D60" s="1617"/>
      <c r="E60" s="1617"/>
      <c r="F60" s="1617"/>
      <c r="G60" s="1617"/>
      <c r="H60" s="1617"/>
      <c r="I60" s="1618"/>
    </row>
    <row r="61" spans="1:9" ht="24.75" customHeight="1">
      <c r="A61" s="1616"/>
      <c r="B61" s="1617"/>
      <c r="C61" s="1617"/>
      <c r="D61" s="1617"/>
      <c r="E61" s="1617"/>
      <c r="F61" s="1617"/>
      <c r="G61" s="1617"/>
      <c r="H61" s="1617"/>
      <c r="I61" s="1618"/>
    </row>
    <row r="62" spans="1:9" ht="15.6" customHeight="1">
      <c r="A62" s="1616"/>
      <c r="B62" s="1617"/>
      <c r="C62" s="1617"/>
      <c r="D62" s="1617"/>
      <c r="E62" s="1617"/>
      <c r="F62" s="1617"/>
      <c r="G62" s="1617"/>
      <c r="H62" s="1617"/>
      <c r="I62" s="1618"/>
    </row>
    <row r="63" spans="1:9" ht="24.75" customHeight="1" thickBot="1">
      <c r="A63" s="1973"/>
      <c r="B63" s="1974"/>
      <c r="C63" s="1974"/>
      <c r="D63" s="1974"/>
      <c r="E63" s="1974"/>
      <c r="F63" s="1974"/>
      <c r="G63" s="1974"/>
      <c r="H63" s="1974"/>
      <c r="I63" s="1975"/>
    </row>
    <row r="64" spans="1:9" ht="24.75" customHeight="1">
      <c r="A64" s="1976" t="s">
        <v>1272</v>
      </c>
      <c r="B64" s="1619"/>
      <c r="C64" s="1619"/>
      <c r="D64" s="1619"/>
      <c r="E64" s="1619"/>
      <c r="F64" s="1619"/>
      <c r="G64" s="1619"/>
      <c r="H64" s="1619"/>
      <c r="I64" s="1619"/>
    </row>
    <row r="65" spans="1:10" ht="22.5" customHeight="1" thickBot="1">
      <c r="B65" s="219"/>
      <c r="C65" s="317"/>
      <c r="D65" s="317"/>
      <c r="E65" s="317"/>
      <c r="F65" s="317"/>
      <c r="G65" s="317"/>
      <c r="H65" s="317"/>
      <c r="I65" s="317"/>
      <c r="J65" s="317"/>
    </row>
    <row r="66" spans="1:10" ht="24.75" customHeight="1">
      <c r="A66" s="1613" t="s">
        <v>762</v>
      </c>
      <c r="B66" s="1614"/>
      <c r="C66" s="1614"/>
      <c r="D66" s="1614"/>
      <c r="E66" s="1614"/>
      <c r="F66" s="1614"/>
      <c r="G66" s="1614"/>
      <c r="H66" s="1614"/>
      <c r="I66" s="1615"/>
    </row>
    <row r="67" spans="1:10" ht="24.75" customHeight="1">
      <c r="A67" s="1616"/>
      <c r="B67" s="1617"/>
      <c r="C67" s="1617"/>
      <c r="D67" s="1617"/>
      <c r="E67" s="1617"/>
      <c r="F67" s="1617"/>
      <c r="G67" s="1617"/>
      <c r="H67" s="1617"/>
      <c r="I67" s="1618"/>
    </row>
    <row r="68" spans="1:10" ht="24.75" customHeight="1">
      <c r="A68" s="1616"/>
      <c r="B68" s="1617"/>
      <c r="C68" s="1617"/>
      <c r="D68" s="1617"/>
      <c r="E68" s="1617"/>
      <c r="F68" s="1617"/>
      <c r="G68" s="1617"/>
      <c r="H68" s="1617"/>
      <c r="I68" s="1618"/>
    </row>
    <row r="69" spans="1:10" ht="24.75" customHeight="1">
      <c r="A69" s="1616"/>
      <c r="B69" s="1617"/>
      <c r="C69" s="1617"/>
      <c r="D69" s="1617"/>
      <c r="E69" s="1617"/>
      <c r="F69" s="1617"/>
      <c r="G69" s="1617"/>
      <c r="H69" s="1617"/>
      <c r="I69" s="1618"/>
    </row>
    <row r="70" spans="1:10" ht="24.75" customHeight="1">
      <c r="A70" s="1616"/>
      <c r="B70" s="1617"/>
      <c r="C70" s="1617"/>
      <c r="D70" s="1617"/>
      <c r="E70" s="1617"/>
      <c r="F70" s="1617"/>
      <c r="G70" s="1617"/>
      <c r="H70" s="1617"/>
      <c r="I70" s="1618"/>
    </row>
    <row r="71" spans="1:10" ht="24.75" customHeight="1">
      <c r="A71" s="1616"/>
      <c r="B71" s="1617"/>
      <c r="C71" s="1617"/>
      <c r="D71" s="1617"/>
      <c r="E71" s="1617"/>
      <c r="F71" s="1617"/>
      <c r="G71" s="1617"/>
      <c r="H71" s="1617"/>
      <c r="I71" s="1618"/>
    </row>
    <row r="72" spans="1:10" ht="24.75" customHeight="1">
      <c r="A72" s="1616"/>
      <c r="B72" s="1617"/>
      <c r="C72" s="1617"/>
      <c r="D72" s="1617"/>
      <c r="E72" s="1617"/>
      <c r="F72" s="1617"/>
      <c r="G72" s="1617"/>
      <c r="H72" s="1617"/>
      <c r="I72" s="1618"/>
    </row>
    <row r="73" spans="1:10" ht="24.75" customHeight="1">
      <c r="A73" s="1616"/>
      <c r="B73" s="1617"/>
      <c r="C73" s="1617"/>
      <c r="D73" s="1617"/>
      <c r="E73" s="1617"/>
      <c r="F73" s="1617"/>
      <c r="G73" s="1617"/>
      <c r="H73" s="1617"/>
      <c r="I73" s="1618"/>
    </row>
    <row r="74" spans="1:10" ht="24.75" customHeight="1">
      <c r="A74" s="1616"/>
      <c r="B74" s="1617"/>
      <c r="C74" s="1617"/>
      <c r="D74" s="1617"/>
      <c r="E74" s="1617"/>
      <c r="F74" s="1617"/>
      <c r="G74" s="1617"/>
      <c r="H74" s="1617"/>
      <c r="I74" s="1618"/>
    </row>
    <row r="75" spans="1:10" ht="24.75" customHeight="1">
      <c r="A75" s="1616"/>
      <c r="B75" s="1617"/>
      <c r="C75" s="1617"/>
      <c r="D75" s="1617"/>
      <c r="E75" s="1617"/>
      <c r="F75" s="1617"/>
      <c r="G75" s="1617"/>
      <c r="H75" s="1617"/>
      <c r="I75" s="1618"/>
    </row>
    <row r="76" spans="1:10" ht="24.75" customHeight="1">
      <c r="A76" s="1616"/>
      <c r="B76" s="1617"/>
      <c r="C76" s="1617"/>
      <c r="D76" s="1617"/>
      <c r="E76" s="1617"/>
      <c r="F76" s="1617"/>
      <c r="G76" s="1617"/>
      <c r="H76" s="1617"/>
      <c r="I76" s="1618"/>
    </row>
    <row r="77" spans="1:10" ht="24.75" customHeight="1">
      <c r="A77" s="1616"/>
      <c r="B77" s="1617"/>
      <c r="C77" s="1617"/>
      <c r="D77" s="1617"/>
      <c r="E77" s="1617"/>
      <c r="F77" s="1617"/>
      <c r="G77" s="1617"/>
      <c r="H77" s="1617"/>
      <c r="I77" s="1618"/>
    </row>
    <row r="78" spans="1:10" ht="24.75" customHeight="1">
      <c r="A78" s="1616"/>
      <c r="B78" s="1617"/>
      <c r="C78" s="1617"/>
      <c r="D78" s="1617"/>
      <c r="E78" s="1617"/>
      <c r="F78" s="1617"/>
      <c r="G78" s="1617"/>
      <c r="H78" s="1617"/>
      <c r="I78" s="1618"/>
    </row>
    <row r="79" spans="1:10" ht="24.75" customHeight="1">
      <c r="A79" s="1616"/>
      <c r="B79" s="1617"/>
      <c r="C79" s="1617"/>
      <c r="D79" s="1617"/>
      <c r="E79" s="1617"/>
      <c r="F79" s="1617"/>
      <c r="G79" s="1617"/>
      <c r="H79" s="1617"/>
      <c r="I79" s="1618"/>
    </row>
    <row r="80" spans="1:10" ht="24.75" customHeight="1">
      <c r="A80" s="1616"/>
      <c r="B80" s="1617"/>
      <c r="C80" s="1617"/>
      <c r="D80" s="1617"/>
      <c r="E80" s="1617"/>
      <c r="F80" s="1617"/>
      <c r="G80" s="1617"/>
      <c r="H80" s="1617"/>
      <c r="I80" s="1618"/>
    </row>
    <row r="81" spans="1:9" ht="24.75" customHeight="1">
      <c r="A81" s="1616"/>
      <c r="B81" s="1617"/>
      <c r="C81" s="1617"/>
      <c r="D81" s="1617"/>
      <c r="E81" s="1617"/>
      <c r="F81" s="1617"/>
      <c r="G81" s="1617"/>
      <c r="H81" s="1617"/>
      <c r="I81" s="1618"/>
    </row>
    <row r="82" spans="1:9" ht="24.75" customHeight="1">
      <c r="A82" s="1616"/>
      <c r="B82" s="1617"/>
      <c r="C82" s="1617"/>
      <c r="D82" s="1617"/>
      <c r="E82" s="1617"/>
      <c r="F82" s="1617"/>
      <c r="G82" s="1617"/>
      <c r="H82" s="1617"/>
      <c r="I82" s="1618"/>
    </row>
    <row r="83" spans="1:9" ht="24.75" customHeight="1">
      <c r="A83" s="1616"/>
      <c r="B83" s="1617"/>
      <c r="C83" s="1617"/>
      <c r="D83" s="1617"/>
      <c r="E83" s="1617"/>
      <c r="F83" s="1617"/>
      <c r="G83" s="1617"/>
      <c r="H83" s="1617"/>
      <c r="I83" s="1618"/>
    </row>
    <row r="84" spans="1:9" ht="24.75" customHeight="1">
      <c r="A84" s="1616"/>
      <c r="B84" s="1617"/>
      <c r="C84" s="1617"/>
      <c r="D84" s="1617"/>
      <c r="E84" s="1617"/>
      <c r="F84" s="1617"/>
      <c r="G84" s="1617"/>
      <c r="H84" s="1617"/>
      <c r="I84" s="1618"/>
    </row>
    <row r="85" spans="1:9" ht="24.75" customHeight="1">
      <c r="A85" s="1616"/>
      <c r="B85" s="1617"/>
      <c r="C85" s="1617"/>
      <c r="D85" s="1617"/>
      <c r="E85" s="1617"/>
      <c r="F85" s="1617"/>
      <c r="G85" s="1617"/>
      <c r="H85" s="1617"/>
      <c r="I85" s="1618"/>
    </row>
    <row r="86" spans="1:9" ht="24.75" customHeight="1">
      <c r="A86" s="1616"/>
      <c r="B86" s="1617"/>
      <c r="C86" s="1617"/>
      <c r="D86" s="1617"/>
      <c r="E86" s="1617"/>
      <c r="F86" s="1617"/>
      <c r="G86" s="1617"/>
      <c r="H86" s="1617"/>
      <c r="I86" s="1618"/>
    </row>
    <row r="87" spans="1:9" ht="24.75" customHeight="1">
      <c r="A87" s="1616"/>
      <c r="B87" s="1617"/>
      <c r="C87" s="1617"/>
      <c r="D87" s="1617"/>
      <c r="E87" s="1617"/>
      <c r="F87" s="1617"/>
      <c r="G87" s="1617"/>
      <c r="H87" s="1617"/>
      <c r="I87" s="1618"/>
    </row>
    <row r="88" spans="1:9" ht="24.75" customHeight="1">
      <c r="A88" s="1616"/>
      <c r="B88" s="1617"/>
      <c r="C88" s="1617"/>
      <c r="D88" s="1617"/>
      <c r="E88" s="1617"/>
      <c r="F88" s="1617"/>
      <c r="G88" s="1617"/>
      <c r="H88" s="1617"/>
      <c r="I88" s="1618"/>
    </row>
    <row r="89" spans="1:9" ht="24.75" customHeight="1">
      <c r="A89" s="1616"/>
      <c r="B89" s="1617"/>
      <c r="C89" s="1617"/>
      <c r="D89" s="1617"/>
      <c r="E89" s="1617"/>
      <c r="F89" s="1617"/>
      <c r="G89" s="1617"/>
      <c r="H89" s="1617"/>
      <c r="I89" s="1618"/>
    </row>
    <row r="90" spans="1:9" ht="24.75" customHeight="1">
      <c r="A90" s="1616"/>
      <c r="B90" s="1617"/>
      <c r="C90" s="1617"/>
      <c r="D90" s="1617"/>
      <c r="E90" s="1617"/>
      <c r="F90" s="1617"/>
      <c r="G90" s="1617"/>
      <c r="H90" s="1617"/>
      <c r="I90" s="1618"/>
    </row>
    <row r="91" spans="1:9" ht="24.75" customHeight="1">
      <c r="A91" s="1616"/>
      <c r="B91" s="1617"/>
      <c r="C91" s="1617"/>
      <c r="D91" s="1617"/>
      <c r="E91" s="1617"/>
      <c r="F91" s="1617"/>
      <c r="G91" s="1617"/>
      <c r="H91" s="1617"/>
      <c r="I91" s="1618"/>
    </row>
    <row r="92" spans="1:9" ht="24.75" customHeight="1">
      <c r="A92" s="1616"/>
      <c r="B92" s="1617"/>
      <c r="C92" s="1617"/>
      <c r="D92" s="1617"/>
      <c r="E92" s="1617"/>
      <c r="F92" s="1617"/>
      <c r="G92" s="1617"/>
      <c r="H92" s="1617"/>
      <c r="I92" s="1618"/>
    </row>
    <row r="93" spans="1:9" ht="24.75" customHeight="1">
      <c r="A93" s="1616"/>
      <c r="B93" s="1617"/>
      <c r="C93" s="1617"/>
      <c r="D93" s="1617"/>
      <c r="E93" s="1617"/>
      <c r="F93" s="1617"/>
      <c r="G93" s="1617"/>
      <c r="H93" s="1617"/>
      <c r="I93" s="1618"/>
    </row>
    <row r="94" spans="1:9" ht="24.75" customHeight="1" thickBot="1">
      <c r="A94" s="1616"/>
      <c r="B94" s="1617"/>
      <c r="C94" s="1617"/>
      <c r="D94" s="1617"/>
      <c r="E94" s="1617"/>
      <c r="F94" s="1617"/>
      <c r="G94" s="1617"/>
      <c r="H94" s="1617"/>
      <c r="I94" s="1618"/>
    </row>
    <row r="95" spans="1:9" ht="24.75" customHeight="1">
      <c r="A95" s="1976" t="s">
        <v>1273</v>
      </c>
      <c r="B95" s="1619"/>
      <c r="C95" s="1619"/>
      <c r="D95" s="1619"/>
      <c r="E95" s="1619"/>
      <c r="F95" s="1619"/>
      <c r="G95" s="1619"/>
      <c r="H95" s="1619"/>
      <c r="I95" s="1619"/>
    </row>
    <row r="96" spans="1:9" ht="24.75" customHeight="1" thickBot="1">
      <c r="A96" s="1295"/>
      <c r="B96" s="549"/>
      <c r="C96" s="549"/>
      <c r="D96" s="549"/>
      <c r="E96" s="549"/>
      <c r="F96" s="549"/>
      <c r="G96" s="549"/>
      <c r="H96" s="549"/>
      <c r="I96" s="549"/>
    </row>
    <row r="97" spans="1:9" ht="24.75" customHeight="1">
      <c r="A97" s="1613" t="s">
        <v>762</v>
      </c>
      <c r="B97" s="1614"/>
      <c r="C97" s="1614"/>
      <c r="D97" s="1614"/>
      <c r="E97" s="1614"/>
      <c r="F97" s="1614"/>
      <c r="G97" s="1614"/>
      <c r="H97" s="1614"/>
      <c r="I97" s="1615"/>
    </row>
    <row r="98" spans="1:9" ht="24.75" customHeight="1">
      <c r="A98" s="1616"/>
      <c r="B98" s="1617"/>
      <c r="C98" s="1617"/>
      <c r="D98" s="1617"/>
      <c r="E98" s="1617"/>
      <c r="F98" s="1617"/>
      <c r="G98" s="1617"/>
      <c r="H98" s="1617"/>
      <c r="I98" s="1618"/>
    </row>
    <row r="99" spans="1:9" ht="24.75" customHeight="1">
      <c r="A99" s="1616"/>
      <c r="B99" s="1617"/>
      <c r="C99" s="1617"/>
      <c r="D99" s="1617"/>
      <c r="E99" s="1617"/>
      <c r="F99" s="1617"/>
      <c r="G99" s="1617"/>
      <c r="H99" s="1617"/>
      <c r="I99" s="1618"/>
    </row>
    <row r="100" spans="1:9" ht="24.75" customHeight="1">
      <c r="A100" s="1616"/>
      <c r="B100" s="1617"/>
      <c r="C100" s="1617"/>
      <c r="D100" s="1617"/>
      <c r="E100" s="1617"/>
      <c r="F100" s="1617"/>
      <c r="G100" s="1617"/>
      <c r="H100" s="1617"/>
      <c r="I100" s="1618"/>
    </row>
    <row r="101" spans="1:9" ht="24.75" customHeight="1">
      <c r="A101" s="1616"/>
      <c r="B101" s="1617"/>
      <c r="C101" s="1617"/>
      <c r="D101" s="1617"/>
      <c r="E101" s="1617"/>
      <c r="F101" s="1617"/>
      <c r="G101" s="1617"/>
      <c r="H101" s="1617"/>
      <c r="I101" s="1618"/>
    </row>
    <row r="102" spans="1:9" ht="24.75" customHeight="1">
      <c r="A102" s="1616"/>
      <c r="B102" s="1617"/>
      <c r="C102" s="1617"/>
      <c r="D102" s="1617"/>
      <c r="E102" s="1617"/>
      <c r="F102" s="1617"/>
      <c r="G102" s="1617"/>
      <c r="H102" s="1617"/>
      <c r="I102" s="1618"/>
    </row>
    <row r="103" spans="1:9" ht="24.75" customHeight="1">
      <c r="A103" s="1616"/>
      <c r="B103" s="1617"/>
      <c r="C103" s="1617"/>
      <c r="D103" s="1617"/>
      <c r="E103" s="1617"/>
      <c r="F103" s="1617"/>
      <c r="G103" s="1617"/>
      <c r="H103" s="1617"/>
      <c r="I103" s="1618"/>
    </row>
    <row r="104" spans="1:9" ht="24.75" customHeight="1">
      <c r="A104" s="1616"/>
      <c r="B104" s="1617"/>
      <c r="C104" s="1617"/>
      <c r="D104" s="1617"/>
      <c r="E104" s="1617"/>
      <c r="F104" s="1617"/>
      <c r="G104" s="1617"/>
      <c r="H104" s="1617"/>
      <c r="I104" s="1618"/>
    </row>
    <row r="105" spans="1:9" ht="24.75" customHeight="1">
      <c r="A105" s="1616"/>
      <c r="B105" s="1617"/>
      <c r="C105" s="1617"/>
      <c r="D105" s="1617"/>
      <c r="E105" s="1617"/>
      <c r="F105" s="1617"/>
      <c r="G105" s="1617"/>
      <c r="H105" s="1617"/>
      <c r="I105" s="1618"/>
    </row>
    <row r="106" spans="1:9" ht="24.75" customHeight="1">
      <c r="A106" s="1616"/>
      <c r="B106" s="1617"/>
      <c r="C106" s="1617"/>
      <c r="D106" s="1617"/>
      <c r="E106" s="1617"/>
      <c r="F106" s="1617"/>
      <c r="G106" s="1617"/>
      <c r="H106" s="1617"/>
      <c r="I106" s="1618"/>
    </row>
    <row r="107" spans="1:9" ht="24.75" customHeight="1">
      <c r="A107" s="1616"/>
      <c r="B107" s="1617"/>
      <c r="C107" s="1617"/>
      <c r="D107" s="1617"/>
      <c r="E107" s="1617"/>
      <c r="F107" s="1617"/>
      <c r="G107" s="1617"/>
      <c r="H107" s="1617"/>
      <c r="I107" s="1618"/>
    </row>
    <row r="108" spans="1:9" ht="24.75" customHeight="1">
      <c r="A108" s="1616"/>
      <c r="B108" s="1617"/>
      <c r="C108" s="1617"/>
      <c r="D108" s="1617"/>
      <c r="E108" s="1617"/>
      <c r="F108" s="1617"/>
      <c r="G108" s="1617"/>
      <c r="H108" s="1617"/>
      <c r="I108" s="1618"/>
    </row>
    <row r="109" spans="1:9" ht="24.75" customHeight="1">
      <c r="A109" s="1616"/>
      <c r="B109" s="1617"/>
      <c r="C109" s="1617"/>
      <c r="D109" s="1617"/>
      <c r="E109" s="1617"/>
      <c r="F109" s="1617"/>
      <c r="G109" s="1617"/>
      <c r="H109" s="1617"/>
      <c r="I109" s="1618"/>
    </row>
    <row r="110" spans="1:9" ht="24.75" customHeight="1">
      <c r="A110" s="1616"/>
      <c r="B110" s="1617"/>
      <c r="C110" s="1617"/>
      <c r="D110" s="1617"/>
      <c r="E110" s="1617"/>
      <c r="F110" s="1617"/>
      <c r="G110" s="1617"/>
      <c r="H110" s="1617"/>
      <c r="I110" s="1618"/>
    </row>
    <row r="111" spans="1:9" ht="24.75" customHeight="1">
      <c r="A111" s="1616"/>
      <c r="B111" s="1617"/>
      <c r="C111" s="1617"/>
      <c r="D111" s="1617"/>
      <c r="E111" s="1617"/>
      <c r="F111" s="1617"/>
      <c r="G111" s="1617"/>
      <c r="H111" s="1617"/>
      <c r="I111" s="1618"/>
    </row>
    <row r="112" spans="1:9" ht="24.75" customHeight="1">
      <c r="A112" s="1616"/>
      <c r="B112" s="1617"/>
      <c r="C112" s="1617"/>
      <c r="D112" s="1617"/>
      <c r="E112" s="1617"/>
      <c r="F112" s="1617"/>
      <c r="G112" s="1617"/>
      <c r="H112" s="1617"/>
      <c r="I112" s="1618"/>
    </row>
    <row r="113" spans="1:9" ht="24.75" customHeight="1">
      <c r="A113" s="1616"/>
      <c r="B113" s="1617"/>
      <c r="C113" s="1617"/>
      <c r="D113" s="1617"/>
      <c r="E113" s="1617"/>
      <c r="F113" s="1617"/>
      <c r="G113" s="1617"/>
      <c r="H113" s="1617"/>
      <c r="I113" s="1618"/>
    </row>
    <row r="114" spans="1:9" ht="24.75" customHeight="1">
      <c r="A114" s="1616"/>
      <c r="B114" s="1617"/>
      <c r="C114" s="1617"/>
      <c r="D114" s="1617"/>
      <c r="E114" s="1617"/>
      <c r="F114" s="1617"/>
      <c r="G114" s="1617"/>
      <c r="H114" s="1617"/>
      <c r="I114" s="1618"/>
    </row>
    <row r="115" spans="1:9" ht="24.75" customHeight="1">
      <c r="A115" s="1616"/>
      <c r="B115" s="1617"/>
      <c r="C115" s="1617"/>
      <c r="D115" s="1617"/>
      <c r="E115" s="1617"/>
      <c r="F115" s="1617"/>
      <c r="G115" s="1617"/>
      <c r="H115" s="1617"/>
      <c r="I115" s="1618"/>
    </row>
    <row r="116" spans="1:9" ht="24.75" customHeight="1">
      <c r="A116" s="1616"/>
      <c r="B116" s="1617"/>
      <c r="C116" s="1617"/>
      <c r="D116" s="1617"/>
      <c r="E116" s="1617"/>
      <c r="F116" s="1617"/>
      <c r="G116" s="1617"/>
      <c r="H116" s="1617"/>
      <c r="I116" s="1618"/>
    </row>
    <row r="117" spans="1:9" ht="24.75" customHeight="1">
      <c r="A117" s="1616"/>
      <c r="B117" s="1617"/>
      <c r="C117" s="1617"/>
      <c r="D117" s="1617"/>
      <c r="E117" s="1617"/>
      <c r="F117" s="1617"/>
      <c r="G117" s="1617"/>
      <c r="H117" s="1617"/>
      <c r="I117" s="1618"/>
    </row>
    <row r="118" spans="1:9" ht="24.75" customHeight="1">
      <c r="A118" s="1616"/>
      <c r="B118" s="1617"/>
      <c r="C118" s="1617"/>
      <c r="D118" s="1617"/>
      <c r="E118" s="1617"/>
      <c r="F118" s="1617"/>
      <c r="G118" s="1617"/>
      <c r="H118" s="1617"/>
      <c r="I118" s="1618"/>
    </row>
    <row r="119" spans="1:9" ht="24.75" customHeight="1">
      <c r="A119" s="1616"/>
      <c r="B119" s="1617"/>
      <c r="C119" s="1617"/>
      <c r="D119" s="1617"/>
      <c r="E119" s="1617"/>
      <c r="F119" s="1617"/>
      <c r="G119" s="1617"/>
      <c r="H119" s="1617"/>
      <c r="I119" s="1618"/>
    </row>
    <row r="120" spans="1:9" ht="24.75" customHeight="1">
      <c r="A120" s="1616"/>
      <c r="B120" s="1617"/>
      <c r="C120" s="1617"/>
      <c r="D120" s="1617"/>
      <c r="E120" s="1617"/>
      <c r="F120" s="1617"/>
      <c r="G120" s="1617"/>
      <c r="H120" s="1617"/>
      <c r="I120" s="1618"/>
    </row>
    <row r="121" spans="1:9" ht="24.75" customHeight="1">
      <c r="A121" s="1616"/>
      <c r="B121" s="1617"/>
      <c r="C121" s="1617"/>
      <c r="D121" s="1617"/>
      <c r="E121" s="1617"/>
      <c r="F121" s="1617"/>
      <c r="G121" s="1617"/>
      <c r="H121" s="1617"/>
      <c r="I121" s="1618"/>
    </row>
    <row r="122" spans="1:9" ht="24.75" customHeight="1">
      <c r="A122" s="1616"/>
      <c r="B122" s="1617"/>
      <c r="C122" s="1617"/>
      <c r="D122" s="1617"/>
      <c r="E122" s="1617"/>
      <c r="F122" s="1617"/>
      <c r="G122" s="1617"/>
      <c r="H122" s="1617"/>
      <c r="I122" s="1618"/>
    </row>
    <row r="123" spans="1:9" ht="24.75" customHeight="1">
      <c r="A123" s="1616"/>
      <c r="B123" s="1617"/>
      <c r="C123" s="1617"/>
      <c r="D123" s="1617"/>
      <c r="E123" s="1617"/>
      <c r="F123" s="1617"/>
      <c r="G123" s="1617"/>
      <c r="H123" s="1617"/>
      <c r="I123" s="1618"/>
    </row>
    <row r="124" spans="1:9" ht="24.75" customHeight="1">
      <c r="A124" s="1616"/>
      <c r="B124" s="1617"/>
      <c r="C124" s="1617"/>
      <c r="D124" s="1617"/>
      <c r="E124" s="1617"/>
      <c r="F124" s="1617"/>
      <c r="G124" s="1617"/>
      <c r="H124" s="1617"/>
      <c r="I124" s="1618"/>
    </row>
    <row r="125" spans="1:9" ht="24.75" customHeight="1" thickBot="1">
      <c r="A125" s="1616"/>
      <c r="B125" s="1617"/>
      <c r="C125" s="1617"/>
      <c r="D125" s="1617"/>
      <c r="E125" s="1617"/>
      <c r="F125" s="1617"/>
      <c r="G125" s="1617"/>
      <c r="H125" s="1617"/>
      <c r="I125" s="1618"/>
    </row>
    <row r="126" spans="1:9" ht="24.75" customHeight="1">
      <c r="A126" s="1976" t="s">
        <v>1274</v>
      </c>
      <c r="B126" s="1619"/>
      <c r="C126" s="1619"/>
      <c r="D126" s="1619"/>
      <c r="E126" s="1619"/>
      <c r="F126" s="1619"/>
      <c r="G126" s="1619"/>
      <c r="H126" s="1619"/>
      <c r="I126" s="1619"/>
    </row>
    <row r="127" spans="1:9" ht="24.75" customHeight="1" thickBot="1">
      <c r="A127" s="1295"/>
      <c r="B127" s="549"/>
      <c r="C127" s="549"/>
      <c r="D127" s="549"/>
      <c r="E127" s="549"/>
      <c r="F127" s="549"/>
      <c r="G127" s="549"/>
      <c r="H127" s="549"/>
      <c r="I127" s="549"/>
    </row>
    <row r="128" spans="1:9" ht="24.75" customHeight="1">
      <c r="A128" s="1613" t="s">
        <v>762</v>
      </c>
      <c r="B128" s="1614"/>
      <c r="C128" s="1614"/>
      <c r="D128" s="1614"/>
      <c r="E128" s="1614"/>
      <c r="F128" s="1614"/>
      <c r="G128" s="1614"/>
      <c r="H128" s="1614"/>
      <c r="I128" s="1615"/>
    </row>
    <row r="129" spans="1:9" ht="24.75" customHeight="1">
      <c r="A129" s="1616"/>
      <c r="B129" s="1617"/>
      <c r="C129" s="1617"/>
      <c r="D129" s="1617"/>
      <c r="E129" s="1617"/>
      <c r="F129" s="1617"/>
      <c r="G129" s="1617"/>
      <c r="H129" s="1617"/>
      <c r="I129" s="1618"/>
    </row>
    <row r="130" spans="1:9" ht="24.75" customHeight="1">
      <c r="A130" s="1616"/>
      <c r="B130" s="1617"/>
      <c r="C130" s="1617"/>
      <c r="D130" s="1617"/>
      <c r="E130" s="1617"/>
      <c r="F130" s="1617"/>
      <c r="G130" s="1617"/>
      <c r="H130" s="1617"/>
      <c r="I130" s="1618"/>
    </row>
    <row r="131" spans="1:9" ht="24.75" customHeight="1">
      <c r="A131" s="1616"/>
      <c r="B131" s="1617"/>
      <c r="C131" s="1617"/>
      <c r="D131" s="1617"/>
      <c r="E131" s="1617"/>
      <c r="F131" s="1617"/>
      <c r="G131" s="1617"/>
      <c r="H131" s="1617"/>
      <c r="I131" s="1618"/>
    </row>
    <row r="132" spans="1:9" ht="24.75" customHeight="1">
      <c r="A132" s="1616"/>
      <c r="B132" s="1617"/>
      <c r="C132" s="1617"/>
      <c r="D132" s="1617"/>
      <c r="E132" s="1617"/>
      <c r="F132" s="1617"/>
      <c r="G132" s="1617"/>
      <c r="H132" s="1617"/>
      <c r="I132" s="1618"/>
    </row>
    <row r="133" spans="1:9" ht="24.75" customHeight="1">
      <c r="A133" s="1616"/>
      <c r="B133" s="1617"/>
      <c r="C133" s="1617"/>
      <c r="D133" s="1617"/>
      <c r="E133" s="1617"/>
      <c r="F133" s="1617"/>
      <c r="G133" s="1617"/>
      <c r="H133" s="1617"/>
      <c r="I133" s="1618"/>
    </row>
    <row r="134" spans="1:9" ht="24.75" customHeight="1">
      <c r="A134" s="1616"/>
      <c r="B134" s="1617"/>
      <c r="C134" s="1617"/>
      <c r="D134" s="1617"/>
      <c r="E134" s="1617"/>
      <c r="F134" s="1617"/>
      <c r="G134" s="1617"/>
      <c r="H134" s="1617"/>
      <c r="I134" s="1618"/>
    </row>
    <row r="135" spans="1:9" ht="24.75" customHeight="1">
      <c r="A135" s="1616"/>
      <c r="B135" s="1617"/>
      <c r="C135" s="1617"/>
      <c r="D135" s="1617"/>
      <c r="E135" s="1617"/>
      <c r="F135" s="1617"/>
      <c r="G135" s="1617"/>
      <c r="H135" s="1617"/>
      <c r="I135" s="1618"/>
    </row>
    <row r="136" spans="1:9" ht="24.75" customHeight="1">
      <c r="A136" s="1616"/>
      <c r="B136" s="1617"/>
      <c r="C136" s="1617"/>
      <c r="D136" s="1617"/>
      <c r="E136" s="1617"/>
      <c r="F136" s="1617"/>
      <c r="G136" s="1617"/>
      <c r="H136" s="1617"/>
      <c r="I136" s="1618"/>
    </row>
    <row r="137" spans="1:9" ht="24.75" customHeight="1">
      <c r="A137" s="1616"/>
      <c r="B137" s="1617"/>
      <c r="C137" s="1617"/>
      <c r="D137" s="1617"/>
      <c r="E137" s="1617"/>
      <c r="F137" s="1617"/>
      <c r="G137" s="1617"/>
      <c r="H137" s="1617"/>
      <c r="I137" s="1618"/>
    </row>
    <row r="138" spans="1:9" ht="24.75" customHeight="1">
      <c r="A138" s="1616"/>
      <c r="B138" s="1617"/>
      <c r="C138" s="1617"/>
      <c r="D138" s="1617"/>
      <c r="E138" s="1617"/>
      <c r="F138" s="1617"/>
      <c r="G138" s="1617"/>
      <c r="H138" s="1617"/>
      <c r="I138" s="1618"/>
    </row>
    <row r="139" spans="1:9" ht="24.75" customHeight="1">
      <c r="A139" s="1616"/>
      <c r="B139" s="1617"/>
      <c r="C139" s="1617"/>
      <c r="D139" s="1617"/>
      <c r="E139" s="1617"/>
      <c r="F139" s="1617"/>
      <c r="G139" s="1617"/>
      <c r="H139" s="1617"/>
      <c r="I139" s="1618"/>
    </row>
    <row r="140" spans="1:9" ht="24.75" customHeight="1">
      <c r="A140" s="1616"/>
      <c r="B140" s="1617"/>
      <c r="C140" s="1617"/>
      <c r="D140" s="1617"/>
      <c r="E140" s="1617"/>
      <c r="F140" s="1617"/>
      <c r="G140" s="1617"/>
      <c r="H140" s="1617"/>
      <c r="I140" s="1618"/>
    </row>
    <row r="141" spans="1:9" ht="24.75" customHeight="1">
      <c r="A141" s="1616"/>
      <c r="B141" s="1617"/>
      <c r="C141" s="1617"/>
      <c r="D141" s="1617"/>
      <c r="E141" s="1617"/>
      <c r="F141" s="1617"/>
      <c r="G141" s="1617"/>
      <c r="H141" s="1617"/>
      <c r="I141" s="1618"/>
    </row>
    <row r="142" spans="1:9" ht="24.75" customHeight="1">
      <c r="A142" s="1616"/>
      <c r="B142" s="1617"/>
      <c r="C142" s="1617"/>
      <c r="D142" s="1617"/>
      <c r="E142" s="1617"/>
      <c r="F142" s="1617"/>
      <c r="G142" s="1617"/>
      <c r="H142" s="1617"/>
      <c r="I142" s="1618"/>
    </row>
    <row r="143" spans="1:9" ht="24.75" customHeight="1">
      <c r="A143" s="1616"/>
      <c r="B143" s="1617"/>
      <c r="C143" s="1617"/>
      <c r="D143" s="1617"/>
      <c r="E143" s="1617"/>
      <c r="F143" s="1617"/>
      <c r="G143" s="1617"/>
      <c r="H143" s="1617"/>
      <c r="I143" s="1618"/>
    </row>
    <row r="144" spans="1:9" ht="24.75" customHeight="1">
      <c r="A144" s="1616"/>
      <c r="B144" s="1617"/>
      <c r="C144" s="1617"/>
      <c r="D144" s="1617"/>
      <c r="E144" s="1617"/>
      <c r="F144" s="1617"/>
      <c r="G144" s="1617"/>
      <c r="H144" s="1617"/>
      <c r="I144" s="1618"/>
    </row>
    <row r="145" spans="1:9" ht="24.75" customHeight="1">
      <c r="A145" s="1616"/>
      <c r="B145" s="1617"/>
      <c r="C145" s="1617"/>
      <c r="D145" s="1617"/>
      <c r="E145" s="1617"/>
      <c r="F145" s="1617"/>
      <c r="G145" s="1617"/>
      <c r="H145" s="1617"/>
      <c r="I145" s="1618"/>
    </row>
    <row r="146" spans="1:9" ht="24.75" customHeight="1">
      <c r="A146" s="1616"/>
      <c r="B146" s="1617"/>
      <c r="C146" s="1617"/>
      <c r="D146" s="1617"/>
      <c r="E146" s="1617"/>
      <c r="F146" s="1617"/>
      <c r="G146" s="1617"/>
      <c r="H146" s="1617"/>
      <c r="I146" s="1618"/>
    </row>
    <row r="147" spans="1:9" ht="24.75" customHeight="1">
      <c r="A147" s="1616"/>
      <c r="B147" s="1617"/>
      <c r="C147" s="1617"/>
      <c r="D147" s="1617"/>
      <c r="E147" s="1617"/>
      <c r="F147" s="1617"/>
      <c r="G147" s="1617"/>
      <c r="H147" s="1617"/>
      <c r="I147" s="1618"/>
    </row>
    <row r="148" spans="1:9" ht="24.75" customHeight="1">
      <c r="A148" s="1616"/>
      <c r="B148" s="1617"/>
      <c r="C148" s="1617"/>
      <c r="D148" s="1617"/>
      <c r="E148" s="1617"/>
      <c r="F148" s="1617"/>
      <c r="G148" s="1617"/>
      <c r="H148" s="1617"/>
      <c r="I148" s="1618"/>
    </row>
    <row r="149" spans="1:9" ht="24.75" customHeight="1">
      <c r="A149" s="1616"/>
      <c r="B149" s="1617"/>
      <c r="C149" s="1617"/>
      <c r="D149" s="1617"/>
      <c r="E149" s="1617"/>
      <c r="F149" s="1617"/>
      <c r="G149" s="1617"/>
      <c r="H149" s="1617"/>
      <c r="I149" s="1618"/>
    </row>
    <row r="150" spans="1:9" ht="24.75" customHeight="1">
      <c r="A150" s="1616"/>
      <c r="B150" s="1617"/>
      <c r="C150" s="1617"/>
      <c r="D150" s="1617"/>
      <c r="E150" s="1617"/>
      <c r="F150" s="1617"/>
      <c r="G150" s="1617"/>
      <c r="H150" s="1617"/>
      <c r="I150" s="1618"/>
    </row>
    <row r="151" spans="1:9" ht="24.75" customHeight="1">
      <c r="A151" s="1616"/>
      <c r="B151" s="1617"/>
      <c r="C151" s="1617"/>
      <c r="D151" s="1617"/>
      <c r="E151" s="1617"/>
      <c r="F151" s="1617"/>
      <c r="G151" s="1617"/>
      <c r="H151" s="1617"/>
      <c r="I151" s="1618"/>
    </row>
    <row r="152" spans="1:9" ht="24.75" customHeight="1">
      <c r="A152" s="1616"/>
      <c r="B152" s="1617"/>
      <c r="C152" s="1617"/>
      <c r="D152" s="1617"/>
      <c r="E152" s="1617"/>
      <c r="F152" s="1617"/>
      <c r="G152" s="1617"/>
      <c r="H152" s="1617"/>
      <c r="I152" s="1618"/>
    </row>
    <row r="153" spans="1:9" ht="24.75" customHeight="1">
      <c r="A153" s="1616"/>
      <c r="B153" s="1617"/>
      <c r="C153" s="1617"/>
      <c r="D153" s="1617"/>
      <c r="E153" s="1617"/>
      <c r="F153" s="1617"/>
      <c r="G153" s="1617"/>
      <c r="H153" s="1617"/>
      <c r="I153" s="1618"/>
    </row>
    <row r="154" spans="1:9" ht="24.75" customHeight="1">
      <c r="A154" s="1616"/>
      <c r="B154" s="1617"/>
      <c r="C154" s="1617"/>
      <c r="D154" s="1617"/>
      <c r="E154" s="1617"/>
      <c r="F154" s="1617"/>
      <c r="G154" s="1617"/>
      <c r="H154" s="1617"/>
      <c r="I154" s="1618"/>
    </row>
    <row r="155" spans="1:9" ht="24.75" customHeight="1">
      <c r="A155" s="1616"/>
      <c r="B155" s="1617"/>
      <c r="C155" s="1617"/>
      <c r="D155" s="1617"/>
      <c r="E155" s="1617"/>
      <c r="F155" s="1617"/>
      <c r="G155" s="1617"/>
      <c r="H155" s="1617"/>
      <c r="I155" s="1618"/>
    </row>
    <row r="156" spans="1:9" ht="24.75" customHeight="1" thickBot="1">
      <c r="A156" s="1616"/>
      <c r="B156" s="1617"/>
      <c r="C156" s="1617"/>
      <c r="D156" s="1617"/>
      <c r="E156" s="1617"/>
      <c r="F156" s="1617"/>
      <c r="G156" s="1617"/>
      <c r="H156" s="1617"/>
      <c r="I156" s="1618"/>
    </row>
    <row r="157" spans="1:9" ht="24.75" customHeight="1">
      <c r="A157" s="1976" t="s">
        <v>1275</v>
      </c>
      <c r="B157" s="1619"/>
      <c r="C157" s="1619"/>
      <c r="D157" s="1619"/>
      <c r="E157" s="1619"/>
      <c r="F157" s="1619"/>
      <c r="G157" s="1619"/>
      <c r="H157" s="1619"/>
      <c r="I157" s="1619"/>
    </row>
    <row r="158" spans="1:9" ht="24.75" hidden="1" customHeight="1" thickBot="1">
      <c r="A158" s="1295"/>
      <c r="B158" s="549"/>
      <c r="C158" s="549"/>
      <c r="D158" s="549"/>
      <c r="E158" s="549"/>
      <c r="F158" s="549"/>
      <c r="G158" s="549"/>
      <c r="H158" s="549"/>
      <c r="I158" s="549"/>
    </row>
    <row r="159" spans="1:9" ht="24.75" hidden="1" customHeight="1">
      <c r="A159" s="1613" t="s">
        <v>762</v>
      </c>
      <c r="B159" s="1614"/>
      <c r="C159" s="1614"/>
      <c r="D159" s="1614"/>
      <c r="E159" s="1614"/>
      <c r="F159" s="1614"/>
      <c r="G159" s="1614"/>
      <c r="H159" s="1614"/>
      <c r="I159" s="1615"/>
    </row>
    <row r="160" spans="1:9" ht="24.75" hidden="1" customHeight="1">
      <c r="A160" s="1616"/>
      <c r="B160" s="1617"/>
      <c r="C160" s="1617"/>
      <c r="D160" s="1617"/>
      <c r="E160" s="1617"/>
      <c r="F160" s="1617"/>
      <c r="G160" s="1617"/>
      <c r="H160" s="1617"/>
      <c r="I160" s="1618"/>
    </row>
    <row r="161" spans="1:9" ht="24.75" hidden="1" customHeight="1">
      <c r="A161" s="1616"/>
      <c r="B161" s="1617"/>
      <c r="C161" s="1617"/>
      <c r="D161" s="1617"/>
      <c r="E161" s="1617"/>
      <c r="F161" s="1617"/>
      <c r="G161" s="1617"/>
      <c r="H161" s="1617"/>
      <c r="I161" s="1618"/>
    </row>
    <row r="162" spans="1:9" ht="24.75" hidden="1" customHeight="1">
      <c r="A162" s="1616"/>
      <c r="B162" s="1617"/>
      <c r="C162" s="1617"/>
      <c r="D162" s="1617"/>
      <c r="E162" s="1617"/>
      <c r="F162" s="1617"/>
      <c r="G162" s="1617"/>
      <c r="H162" s="1617"/>
      <c r="I162" s="1618"/>
    </row>
    <row r="163" spans="1:9" ht="24.75" hidden="1" customHeight="1">
      <c r="A163" s="1616"/>
      <c r="B163" s="1617"/>
      <c r="C163" s="1617"/>
      <c r="D163" s="1617"/>
      <c r="E163" s="1617"/>
      <c r="F163" s="1617"/>
      <c r="G163" s="1617"/>
      <c r="H163" s="1617"/>
      <c r="I163" s="1618"/>
    </row>
    <row r="164" spans="1:9" ht="24.75" hidden="1" customHeight="1">
      <c r="A164" s="1616"/>
      <c r="B164" s="1617"/>
      <c r="C164" s="1617"/>
      <c r="D164" s="1617"/>
      <c r="E164" s="1617"/>
      <c r="F164" s="1617"/>
      <c r="G164" s="1617"/>
      <c r="H164" s="1617"/>
      <c r="I164" s="1618"/>
    </row>
    <row r="165" spans="1:9" ht="24.75" hidden="1" customHeight="1">
      <c r="A165" s="1616"/>
      <c r="B165" s="1617"/>
      <c r="C165" s="1617"/>
      <c r="D165" s="1617"/>
      <c r="E165" s="1617"/>
      <c r="F165" s="1617"/>
      <c r="G165" s="1617"/>
      <c r="H165" s="1617"/>
      <c r="I165" s="1618"/>
    </row>
    <row r="166" spans="1:9" ht="24.75" hidden="1" customHeight="1">
      <c r="A166" s="1616"/>
      <c r="B166" s="1617"/>
      <c r="C166" s="1617"/>
      <c r="D166" s="1617"/>
      <c r="E166" s="1617"/>
      <c r="F166" s="1617"/>
      <c r="G166" s="1617"/>
      <c r="H166" s="1617"/>
      <c r="I166" s="1618"/>
    </row>
    <row r="167" spans="1:9" ht="24.75" hidden="1" customHeight="1">
      <c r="A167" s="1616"/>
      <c r="B167" s="1617"/>
      <c r="C167" s="1617"/>
      <c r="D167" s="1617"/>
      <c r="E167" s="1617"/>
      <c r="F167" s="1617"/>
      <c r="G167" s="1617"/>
      <c r="H167" s="1617"/>
      <c r="I167" s="1618"/>
    </row>
    <row r="168" spans="1:9" ht="24.75" hidden="1" customHeight="1">
      <c r="A168" s="1616"/>
      <c r="B168" s="1617"/>
      <c r="C168" s="1617"/>
      <c r="D168" s="1617"/>
      <c r="E168" s="1617"/>
      <c r="F168" s="1617"/>
      <c r="G168" s="1617"/>
      <c r="H168" s="1617"/>
      <c r="I168" s="1618"/>
    </row>
    <row r="169" spans="1:9" ht="24.75" hidden="1" customHeight="1">
      <c r="A169" s="1616"/>
      <c r="B169" s="1617"/>
      <c r="C169" s="1617"/>
      <c r="D169" s="1617"/>
      <c r="E169" s="1617"/>
      <c r="F169" s="1617"/>
      <c r="G169" s="1617"/>
      <c r="H169" s="1617"/>
      <c r="I169" s="1618"/>
    </row>
    <row r="170" spans="1:9" ht="24.75" hidden="1" customHeight="1">
      <c r="A170" s="1616"/>
      <c r="B170" s="1617"/>
      <c r="C170" s="1617"/>
      <c r="D170" s="1617"/>
      <c r="E170" s="1617"/>
      <c r="F170" s="1617"/>
      <c r="G170" s="1617"/>
      <c r="H170" s="1617"/>
      <c r="I170" s="1618"/>
    </row>
    <row r="171" spans="1:9" ht="24.75" hidden="1" customHeight="1">
      <c r="A171" s="1616"/>
      <c r="B171" s="1617"/>
      <c r="C171" s="1617"/>
      <c r="D171" s="1617"/>
      <c r="E171" s="1617"/>
      <c r="F171" s="1617"/>
      <c r="G171" s="1617"/>
      <c r="H171" s="1617"/>
      <c r="I171" s="1618"/>
    </row>
    <row r="172" spans="1:9" ht="24.75" hidden="1" customHeight="1">
      <c r="A172" s="1616"/>
      <c r="B172" s="1617"/>
      <c r="C172" s="1617"/>
      <c r="D172" s="1617"/>
      <c r="E172" s="1617"/>
      <c r="F172" s="1617"/>
      <c r="G172" s="1617"/>
      <c r="H172" s="1617"/>
      <c r="I172" s="1618"/>
    </row>
    <row r="173" spans="1:9" ht="24.75" hidden="1" customHeight="1">
      <c r="A173" s="1616"/>
      <c r="B173" s="1617"/>
      <c r="C173" s="1617"/>
      <c r="D173" s="1617"/>
      <c r="E173" s="1617"/>
      <c r="F173" s="1617"/>
      <c r="G173" s="1617"/>
      <c r="H173" s="1617"/>
      <c r="I173" s="1618"/>
    </row>
    <row r="174" spans="1:9" ht="24.75" hidden="1" customHeight="1">
      <c r="A174" s="1616"/>
      <c r="B174" s="1617"/>
      <c r="C174" s="1617"/>
      <c r="D174" s="1617"/>
      <c r="E174" s="1617"/>
      <c r="F174" s="1617"/>
      <c r="G174" s="1617"/>
      <c r="H174" s="1617"/>
      <c r="I174" s="1618"/>
    </row>
    <row r="175" spans="1:9" ht="24.75" hidden="1" customHeight="1">
      <c r="A175" s="1616"/>
      <c r="B175" s="1617"/>
      <c r="C175" s="1617"/>
      <c r="D175" s="1617"/>
      <c r="E175" s="1617"/>
      <c r="F175" s="1617"/>
      <c r="G175" s="1617"/>
      <c r="H175" s="1617"/>
      <c r="I175" s="1618"/>
    </row>
    <row r="176" spans="1:9" ht="24.75" hidden="1" customHeight="1">
      <c r="A176" s="1616"/>
      <c r="B176" s="1617"/>
      <c r="C176" s="1617"/>
      <c r="D176" s="1617"/>
      <c r="E176" s="1617"/>
      <c r="F176" s="1617"/>
      <c r="G176" s="1617"/>
      <c r="H176" s="1617"/>
      <c r="I176" s="1618"/>
    </row>
    <row r="177" spans="1:9" ht="24.75" hidden="1" customHeight="1">
      <c r="A177" s="1616"/>
      <c r="B177" s="1617"/>
      <c r="C177" s="1617"/>
      <c r="D177" s="1617"/>
      <c r="E177" s="1617"/>
      <c r="F177" s="1617"/>
      <c r="G177" s="1617"/>
      <c r="H177" s="1617"/>
      <c r="I177" s="1618"/>
    </row>
    <row r="178" spans="1:9" ht="24.75" hidden="1" customHeight="1">
      <c r="A178" s="1616"/>
      <c r="B178" s="1617"/>
      <c r="C178" s="1617"/>
      <c r="D178" s="1617"/>
      <c r="E178" s="1617"/>
      <c r="F178" s="1617"/>
      <c r="G178" s="1617"/>
      <c r="H178" s="1617"/>
      <c r="I178" s="1618"/>
    </row>
    <row r="179" spans="1:9" ht="24.75" hidden="1" customHeight="1">
      <c r="A179" s="1616"/>
      <c r="B179" s="1617"/>
      <c r="C179" s="1617"/>
      <c r="D179" s="1617"/>
      <c r="E179" s="1617"/>
      <c r="F179" s="1617"/>
      <c r="G179" s="1617"/>
      <c r="H179" s="1617"/>
      <c r="I179" s="1618"/>
    </row>
    <row r="180" spans="1:9" ht="24.75" hidden="1" customHeight="1">
      <c r="A180" s="1616"/>
      <c r="B180" s="1617"/>
      <c r="C180" s="1617"/>
      <c r="D180" s="1617"/>
      <c r="E180" s="1617"/>
      <c r="F180" s="1617"/>
      <c r="G180" s="1617"/>
      <c r="H180" s="1617"/>
      <c r="I180" s="1618"/>
    </row>
    <row r="181" spans="1:9" ht="24.75" hidden="1" customHeight="1">
      <c r="A181" s="1616"/>
      <c r="B181" s="1617"/>
      <c r="C181" s="1617"/>
      <c r="D181" s="1617"/>
      <c r="E181" s="1617"/>
      <c r="F181" s="1617"/>
      <c r="G181" s="1617"/>
      <c r="H181" s="1617"/>
      <c r="I181" s="1618"/>
    </row>
    <row r="182" spans="1:9" ht="24.75" hidden="1" customHeight="1">
      <c r="A182" s="1616"/>
      <c r="B182" s="1617"/>
      <c r="C182" s="1617"/>
      <c r="D182" s="1617"/>
      <c r="E182" s="1617"/>
      <c r="F182" s="1617"/>
      <c r="G182" s="1617"/>
      <c r="H182" s="1617"/>
      <c r="I182" s="1618"/>
    </row>
    <row r="183" spans="1:9" ht="24.75" hidden="1" customHeight="1">
      <c r="A183" s="1616"/>
      <c r="B183" s="1617"/>
      <c r="C183" s="1617"/>
      <c r="D183" s="1617"/>
      <c r="E183" s="1617"/>
      <c r="F183" s="1617"/>
      <c r="G183" s="1617"/>
      <c r="H183" s="1617"/>
      <c r="I183" s="1618"/>
    </row>
    <row r="184" spans="1:9" ht="24.75" hidden="1" customHeight="1">
      <c r="A184" s="1616"/>
      <c r="B184" s="1617"/>
      <c r="C184" s="1617"/>
      <c r="D184" s="1617"/>
      <c r="E184" s="1617"/>
      <c r="F184" s="1617"/>
      <c r="G184" s="1617"/>
      <c r="H184" s="1617"/>
      <c r="I184" s="1618"/>
    </row>
    <row r="185" spans="1:9" ht="24.75" hidden="1" customHeight="1">
      <c r="A185" s="1616"/>
      <c r="B185" s="1617"/>
      <c r="C185" s="1617"/>
      <c r="D185" s="1617"/>
      <c r="E185" s="1617"/>
      <c r="F185" s="1617"/>
      <c r="G185" s="1617"/>
      <c r="H185" s="1617"/>
      <c r="I185" s="1618"/>
    </row>
    <row r="186" spans="1:9" ht="24.75" hidden="1" customHeight="1">
      <c r="A186" s="1616"/>
      <c r="B186" s="1617"/>
      <c r="C186" s="1617"/>
      <c r="D186" s="1617"/>
      <c r="E186" s="1617"/>
      <c r="F186" s="1617"/>
      <c r="G186" s="1617"/>
      <c r="H186" s="1617"/>
      <c r="I186" s="1618"/>
    </row>
    <row r="187" spans="1:9" ht="24.75" hidden="1" customHeight="1" thickBot="1">
      <c r="A187" s="1616"/>
      <c r="B187" s="1617"/>
      <c r="C187" s="1617"/>
      <c r="D187" s="1617"/>
      <c r="E187" s="1617"/>
      <c r="F187" s="1617"/>
      <c r="G187" s="1617"/>
      <c r="H187" s="1617"/>
      <c r="I187" s="1618"/>
    </row>
    <row r="188" spans="1:9" ht="24.75" hidden="1" customHeight="1">
      <c r="A188" s="1976" t="s">
        <v>1276</v>
      </c>
      <c r="B188" s="1619"/>
      <c r="C188" s="1619"/>
      <c r="D188" s="1619"/>
      <c r="E188" s="1619"/>
      <c r="F188" s="1619"/>
      <c r="G188" s="1619"/>
      <c r="H188" s="1619"/>
      <c r="I188" s="1619"/>
    </row>
  </sheetData>
  <mergeCells count="12">
    <mergeCell ref="A6:I31"/>
    <mergeCell ref="A32:I32"/>
    <mergeCell ref="A159:I187"/>
    <mergeCell ref="A188:I188"/>
    <mergeCell ref="A34:I63"/>
    <mergeCell ref="A64:I64"/>
    <mergeCell ref="A66:I94"/>
    <mergeCell ref="A95:I95"/>
    <mergeCell ref="A97:I125"/>
    <mergeCell ref="A126:I126"/>
    <mergeCell ref="A128:I156"/>
    <mergeCell ref="A157:I157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1" firstPageNumber="104" orientation="portrait" useFirstPageNumber="1" r:id="rId1"/>
  <headerFooter>
    <oddFooter>หน้าที่ &amp;P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theme="0" tint="-0.14999847407452621"/>
  </sheetPr>
  <dimension ref="A1:L125"/>
  <sheetViews>
    <sheetView showGridLines="0" view="pageBreakPreview" topLeftCell="A7" zoomScaleNormal="100" zoomScaleSheetLayoutView="100" workbookViewId="0">
      <selection activeCell="M12" sqref="M12"/>
    </sheetView>
  </sheetViews>
  <sheetFormatPr defaultColWidth="9" defaultRowHeight="15.6"/>
  <cols>
    <col min="1" max="1" width="5.59765625" style="184" customWidth="1"/>
    <col min="2" max="9" width="9" style="184"/>
    <col min="10" max="10" width="8.09765625" style="184" customWidth="1"/>
    <col min="11" max="16384" width="9" style="184"/>
  </cols>
  <sheetData>
    <row r="1" spans="1:12" s="347" customFormat="1" ht="23.4">
      <c r="A1" s="347" t="s">
        <v>702</v>
      </c>
    </row>
    <row r="2" spans="1:12" s="347" customFormat="1" ht="23.4">
      <c r="B2" s="1977" t="s">
        <v>74</v>
      </c>
      <c r="C2" s="1978"/>
      <c r="D2" s="1978"/>
      <c r="E2" s="1978"/>
      <c r="F2" s="1978"/>
      <c r="G2" s="1978"/>
      <c r="H2" s="1978"/>
      <c r="I2" s="1978"/>
      <c r="J2" s="1978"/>
      <c r="L2" s="219"/>
    </row>
    <row r="3" spans="1:12" s="347" customFormat="1" ht="23.4">
      <c r="B3" s="1978"/>
      <c r="C3" s="1978"/>
      <c r="D3" s="1978"/>
      <c r="E3" s="1978"/>
      <c r="F3" s="1978"/>
      <c r="G3" s="1978"/>
      <c r="H3" s="1978"/>
      <c r="I3" s="1978"/>
      <c r="J3" s="1978"/>
      <c r="L3" s="1296"/>
    </row>
    <row r="4" spans="1:12" s="235" customFormat="1" ht="23.4">
      <c r="A4" s="235" t="s">
        <v>53</v>
      </c>
    </row>
    <row r="5" spans="1:12" s="235" customFormat="1" ht="23.4">
      <c r="C5" s="294" t="s">
        <v>786</v>
      </c>
      <c r="D5" s="170" t="s">
        <v>787</v>
      </c>
      <c r="E5" s="170"/>
      <c r="F5" s="170"/>
      <c r="G5" s="295"/>
      <c r="H5" s="550" t="s">
        <v>788</v>
      </c>
      <c r="I5" s="550"/>
      <c r="J5" s="550"/>
    </row>
    <row r="6" spans="1:12" s="235" customFormat="1" ht="23.4">
      <c r="C6" s="294"/>
      <c r="D6" s="170" t="s">
        <v>1176</v>
      </c>
      <c r="E6" s="170"/>
      <c r="F6" s="170"/>
      <c r="G6" s="297"/>
      <c r="H6" s="170" t="s">
        <v>1165</v>
      </c>
      <c r="I6" s="550"/>
      <c r="J6" s="550"/>
    </row>
    <row r="7" spans="1:12" s="235" customFormat="1" ht="23.4">
      <c r="C7" s="294"/>
      <c r="D7" s="170" t="s">
        <v>937</v>
      </c>
      <c r="E7" s="170"/>
      <c r="F7" s="170"/>
      <c r="G7" s="297"/>
      <c r="H7" s="170" t="s">
        <v>1166</v>
      </c>
      <c r="I7" s="550"/>
      <c r="J7" s="550"/>
    </row>
    <row r="8" spans="1:12" s="235" customFormat="1" ht="23.4">
      <c r="C8" s="294"/>
      <c r="D8" s="170" t="s">
        <v>1163</v>
      </c>
      <c r="E8" s="170"/>
      <c r="F8" s="170"/>
      <c r="G8" s="297"/>
      <c r="H8" s="170" t="s">
        <v>1167</v>
      </c>
      <c r="I8" s="550"/>
      <c r="J8" s="550"/>
    </row>
    <row r="9" spans="1:12" s="235" customFormat="1" ht="23.4">
      <c r="C9" s="294"/>
      <c r="D9" s="170" t="s">
        <v>1164</v>
      </c>
      <c r="E9" s="170"/>
      <c r="F9" s="170"/>
      <c r="G9" s="297"/>
      <c r="H9" s="170" t="s">
        <v>1168</v>
      </c>
      <c r="I9" s="550"/>
      <c r="J9" s="550"/>
    </row>
    <row r="10" spans="1:12" s="235" customFormat="1" ht="23.4">
      <c r="C10" s="297"/>
      <c r="D10" s="170" t="s">
        <v>789</v>
      </c>
      <c r="E10" s="170"/>
      <c r="F10" s="170"/>
      <c r="G10" s="297"/>
      <c r="H10" s="550" t="s">
        <v>790</v>
      </c>
      <c r="I10" s="550"/>
      <c r="J10" s="550"/>
    </row>
    <row r="11" spans="1:12" s="235" customFormat="1" ht="23.4">
      <c r="C11" s="297"/>
      <c r="D11" s="170" t="s">
        <v>791</v>
      </c>
      <c r="E11" s="170"/>
      <c r="F11" s="170"/>
      <c r="H11" s="170" t="s">
        <v>792</v>
      </c>
      <c r="I11" s="550"/>
      <c r="J11" s="550"/>
    </row>
    <row r="12" spans="1:12" s="235" customFormat="1" ht="23.4">
      <c r="C12" s="294" t="s">
        <v>793</v>
      </c>
      <c r="D12" s="550" t="s">
        <v>770</v>
      </c>
      <c r="E12" s="550"/>
      <c r="F12" s="550"/>
      <c r="H12" s="550" t="s">
        <v>928</v>
      </c>
      <c r="I12" s="550"/>
      <c r="J12" s="550"/>
    </row>
    <row r="13" spans="1:12" s="235" customFormat="1" ht="23.4">
      <c r="C13" s="294"/>
      <c r="D13" s="170" t="s">
        <v>1357</v>
      </c>
      <c r="E13" s="550"/>
      <c r="F13" s="550"/>
      <c r="H13" s="550" t="s">
        <v>929</v>
      </c>
      <c r="I13" s="550"/>
      <c r="J13" s="550"/>
    </row>
    <row r="14" spans="1:12" s="235" customFormat="1" ht="23.4">
      <c r="C14" s="294"/>
      <c r="D14" s="170" t="s">
        <v>794</v>
      </c>
      <c r="E14" s="550"/>
      <c r="F14" s="550"/>
      <c r="H14" s="170"/>
      <c r="I14" s="170"/>
      <c r="J14" s="550"/>
    </row>
    <row r="15" spans="1:12" s="235" customFormat="1" ht="23.4">
      <c r="C15" s="294" t="s">
        <v>793</v>
      </c>
      <c r="D15" s="550" t="s">
        <v>555</v>
      </c>
      <c r="E15" s="550"/>
      <c r="F15" s="550"/>
      <c r="H15" s="297"/>
      <c r="I15" s="1635"/>
      <c r="J15" s="1635"/>
    </row>
    <row r="16" spans="1:12" s="235" customFormat="1" ht="23.4">
      <c r="C16" s="294" t="s">
        <v>793</v>
      </c>
      <c r="D16" s="550" t="s">
        <v>547</v>
      </c>
      <c r="E16" s="550"/>
      <c r="F16" s="550"/>
      <c r="H16" s="297"/>
      <c r="I16" s="1635"/>
      <c r="J16" s="1635"/>
    </row>
    <row r="17" spans="1:10" s="235" customFormat="1" ht="23.4">
      <c r="B17" s="702" t="s">
        <v>1088</v>
      </c>
      <c r="F17" s="171"/>
      <c r="G17" s="171"/>
    </row>
    <row r="18" spans="1:10" ht="24.6" customHeight="1">
      <c r="A18" s="171"/>
      <c r="B18" s="1659" t="s">
        <v>38</v>
      </c>
      <c r="C18" s="1660"/>
      <c r="D18" s="1660"/>
      <c r="E18" s="1660"/>
      <c r="F18" s="1660"/>
      <c r="G18" s="1660"/>
      <c r="H18" s="1660"/>
      <c r="I18" s="1661"/>
      <c r="J18" s="1297"/>
    </row>
    <row r="19" spans="1:10" ht="24.6" customHeight="1">
      <c r="A19" s="171"/>
      <c r="B19" s="1662"/>
      <c r="C19" s="1621"/>
      <c r="D19" s="1621"/>
      <c r="E19" s="1621"/>
      <c r="F19" s="1621"/>
      <c r="G19" s="1621"/>
      <c r="H19" s="1621"/>
      <c r="I19" s="1663"/>
      <c r="J19" s="1297"/>
    </row>
    <row r="20" spans="1:10" ht="24.6" customHeight="1">
      <c r="A20" s="171"/>
      <c r="B20" s="1662"/>
      <c r="C20" s="1621"/>
      <c r="D20" s="1621"/>
      <c r="E20" s="1621"/>
      <c r="F20" s="1621"/>
      <c r="G20" s="1621"/>
      <c r="H20" s="1621"/>
      <c r="I20" s="1663"/>
      <c r="J20" s="1297"/>
    </row>
    <row r="21" spans="1:10" ht="24.6" customHeight="1">
      <c r="A21" s="171"/>
      <c r="B21" s="1662"/>
      <c r="C21" s="1621"/>
      <c r="D21" s="1621"/>
      <c r="E21" s="1621"/>
      <c r="F21" s="1621"/>
      <c r="G21" s="1621"/>
      <c r="H21" s="1621"/>
      <c r="I21" s="1663"/>
      <c r="J21" s="1297"/>
    </row>
    <row r="22" spans="1:10" ht="24.6" customHeight="1">
      <c r="A22" s="171"/>
      <c r="B22" s="1662"/>
      <c r="C22" s="1621"/>
      <c r="D22" s="1621"/>
      <c r="E22" s="1621"/>
      <c r="F22" s="1621"/>
      <c r="G22" s="1621"/>
      <c r="H22" s="1621"/>
      <c r="I22" s="1663"/>
      <c r="J22" s="1297"/>
    </row>
    <row r="23" spans="1:10" ht="24.6" customHeight="1">
      <c r="A23" s="171"/>
      <c r="B23" s="1662"/>
      <c r="C23" s="1621"/>
      <c r="D23" s="1621"/>
      <c r="E23" s="1621"/>
      <c r="F23" s="1621"/>
      <c r="G23" s="1621"/>
      <c r="H23" s="1621"/>
      <c r="I23" s="1663"/>
      <c r="J23" s="1297"/>
    </row>
    <row r="24" spans="1:10" ht="24.6" customHeight="1">
      <c r="A24" s="171"/>
      <c r="B24" s="1662"/>
      <c r="C24" s="1621"/>
      <c r="D24" s="1621"/>
      <c r="E24" s="1621"/>
      <c r="F24" s="1621"/>
      <c r="G24" s="1621"/>
      <c r="H24" s="1621"/>
      <c r="I24" s="1663"/>
      <c r="J24" s="1297"/>
    </row>
    <row r="25" spans="1:10" ht="24.6" customHeight="1">
      <c r="A25" s="171"/>
      <c r="B25" s="1662"/>
      <c r="C25" s="1621"/>
      <c r="D25" s="1621"/>
      <c r="E25" s="1621"/>
      <c r="F25" s="1621"/>
      <c r="G25" s="1621"/>
      <c r="H25" s="1621"/>
      <c r="I25" s="1663"/>
      <c r="J25" s="1297"/>
    </row>
    <row r="26" spans="1:10" ht="24.6" customHeight="1">
      <c r="A26" s="235"/>
      <c r="B26" s="1662"/>
      <c r="C26" s="1621"/>
      <c r="D26" s="1621"/>
      <c r="E26" s="1621"/>
      <c r="F26" s="1621"/>
      <c r="G26" s="1621"/>
      <c r="H26" s="1621"/>
      <c r="I26" s="1663"/>
      <c r="J26" s="1297"/>
    </row>
    <row r="27" spans="1:10" ht="24.6" customHeight="1">
      <c r="A27" s="171"/>
      <c r="B27" s="1662"/>
      <c r="C27" s="1621"/>
      <c r="D27" s="1621"/>
      <c r="E27" s="1621"/>
      <c r="F27" s="1621"/>
      <c r="G27" s="1621"/>
      <c r="H27" s="1621"/>
      <c r="I27" s="1663"/>
      <c r="J27" s="1297"/>
    </row>
    <row r="28" spans="1:10" ht="24.6" customHeight="1">
      <c r="A28" s="171"/>
      <c r="B28" s="1662"/>
      <c r="C28" s="1621"/>
      <c r="D28" s="1621"/>
      <c r="E28" s="1621"/>
      <c r="F28" s="1621"/>
      <c r="G28" s="1621"/>
      <c r="H28" s="1621"/>
      <c r="I28" s="1663"/>
      <c r="J28" s="1297"/>
    </row>
    <row r="29" spans="1:10" ht="24.6" customHeight="1">
      <c r="A29" s="195"/>
      <c r="B29" s="1664"/>
      <c r="C29" s="1665"/>
      <c r="D29" s="1665"/>
      <c r="E29" s="1665"/>
      <c r="F29" s="1665"/>
      <c r="G29" s="1665"/>
      <c r="H29" s="1665"/>
      <c r="I29" s="1666"/>
      <c r="J29" s="1297"/>
    </row>
    <row r="30" spans="1:10" ht="23.4">
      <c r="A30" s="1657" t="s">
        <v>126</v>
      </c>
      <c r="B30" s="1657"/>
      <c r="C30" s="1657"/>
      <c r="D30" s="1657"/>
      <c r="E30" s="1657"/>
      <c r="F30" s="1657"/>
      <c r="G30" s="1657"/>
      <c r="H30" s="1657"/>
      <c r="I30" s="1657"/>
    </row>
    <row r="31" spans="1:10" ht="23.4">
      <c r="A31" s="554"/>
      <c r="B31" s="554"/>
      <c r="C31" s="554"/>
      <c r="D31" s="554"/>
      <c r="E31" s="554"/>
      <c r="F31" s="554"/>
      <c r="G31" s="554"/>
      <c r="H31" s="554"/>
      <c r="I31" s="554"/>
    </row>
    <row r="32" spans="1:10" s="216" customFormat="1" ht="24.75" customHeight="1">
      <c r="A32" s="265"/>
      <c r="B32" s="1659" t="s">
        <v>38</v>
      </c>
      <c r="C32" s="1660"/>
      <c r="D32" s="1660"/>
      <c r="E32" s="1660"/>
      <c r="F32" s="1660"/>
      <c r="G32" s="1660"/>
      <c r="H32" s="1660"/>
      <c r="I32" s="1661"/>
    </row>
    <row r="33" spans="1:10" s="216" customFormat="1" ht="24.75" customHeight="1">
      <c r="A33" s="265"/>
      <c r="B33" s="1662"/>
      <c r="C33" s="1621"/>
      <c r="D33" s="1621"/>
      <c r="E33" s="1621"/>
      <c r="F33" s="1621"/>
      <c r="G33" s="1621"/>
      <c r="H33" s="1621"/>
      <c r="I33" s="1663"/>
    </row>
    <row r="34" spans="1:10" s="216" customFormat="1" ht="24.75" customHeight="1">
      <c r="A34" s="265"/>
      <c r="B34" s="1662"/>
      <c r="C34" s="1621"/>
      <c r="D34" s="1621"/>
      <c r="E34" s="1621"/>
      <c r="F34" s="1621"/>
      <c r="G34" s="1621"/>
      <c r="H34" s="1621"/>
      <c r="I34" s="1663"/>
    </row>
    <row r="35" spans="1:10" s="216" customFormat="1" ht="24.75" customHeight="1">
      <c r="A35" s="265"/>
      <c r="B35" s="1662"/>
      <c r="C35" s="1621"/>
      <c r="D35" s="1621"/>
      <c r="E35" s="1621"/>
      <c r="F35" s="1621"/>
      <c r="G35" s="1621"/>
      <c r="H35" s="1621"/>
      <c r="I35" s="1663"/>
    </row>
    <row r="36" spans="1:10" s="216" customFormat="1" ht="24.75" customHeight="1">
      <c r="A36" s="265"/>
      <c r="B36" s="1662"/>
      <c r="C36" s="1621"/>
      <c r="D36" s="1621"/>
      <c r="E36" s="1621"/>
      <c r="F36" s="1621"/>
      <c r="G36" s="1621"/>
      <c r="H36" s="1621"/>
      <c r="I36" s="1663"/>
    </row>
    <row r="37" spans="1:10" s="216" customFormat="1" ht="24.75" customHeight="1">
      <c r="A37" s="265"/>
      <c r="B37" s="1662"/>
      <c r="C37" s="1621"/>
      <c r="D37" s="1621"/>
      <c r="E37" s="1621"/>
      <c r="F37" s="1621"/>
      <c r="G37" s="1621"/>
      <c r="H37" s="1621"/>
      <c r="I37" s="1663"/>
    </row>
    <row r="38" spans="1:10" s="216" customFormat="1" ht="24.75" customHeight="1">
      <c r="A38" s="265"/>
      <c r="B38" s="1662"/>
      <c r="C38" s="1621"/>
      <c r="D38" s="1621"/>
      <c r="E38" s="1621"/>
      <c r="F38" s="1621"/>
      <c r="G38" s="1621"/>
      <c r="H38" s="1621"/>
      <c r="I38" s="1663"/>
    </row>
    <row r="39" spans="1:10" s="216" customFormat="1" ht="24.75" customHeight="1">
      <c r="A39" s="265"/>
      <c r="B39" s="1662"/>
      <c r="C39" s="1621"/>
      <c r="D39" s="1621"/>
      <c r="E39" s="1621"/>
      <c r="F39" s="1621"/>
      <c r="G39" s="1621"/>
      <c r="H39" s="1621"/>
      <c r="I39" s="1663"/>
    </row>
    <row r="40" spans="1:10" s="216" customFormat="1" ht="24.75" customHeight="1">
      <c r="A40" s="265"/>
      <c r="B40" s="1662"/>
      <c r="C40" s="1621"/>
      <c r="D40" s="1621"/>
      <c r="E40" s="1621"/>
      <c r="F40" s="1621"/>
      <c r="G40" s="1621"/>
      <c r="H40" s="1621"/>
      <c r="I40" s="1663"/>
    </row>
    <row r="41" spans="1:10" s="216" customFormat="1" ht="24.75" customHeight="1">
      <c r="A41" s="265"/>
      <c r="B41" s="1662"/>
      <c r="C41" s="1621"/>
      <c r="D41" s="1621"/>
      <c r="E41" s="1621"/>
      <c r="F41" s="1621"/>
      <c r="G41" s="1621"/>
      <c r="H41" s="1621"/>
      <c r="I41" s="1663"/>
    </row>
    <row r="42" spans="1:10" s="216" customFormat="1" ht="24.75" customHeight="1">
      <c r="A42" s="265"/>
      <c r="B42" s="1662"/>
      <c r="C42" s="1621"/>
      <c r="D42" s="1621"/>
      <c r="E42" s="1621"/>
      <c r="F42" s="1621"/>
      <c r="G42" s="1621"/>
      <c r="H42" s="1621"/>
      <c r="I42" s="1663"/>
    </row>
    <row r="43" spans="1:10" ht="21" customHeight="1">
      <c r="A43" s="171"/>
      <c r="B43" s="1664"/>
      <c r="C43" s="1665"/>
      <c r="D43" s="1665"/>
      <c r="E43" s="1665"/>
      <c r="F43" s="1665"/>
      <c r="G43" s="1665"/>
      <c r="H43" s="1665"/>
      <c r="I43" s="1666"/>
      <c r="J43" s="216"/>
    </row>
    <row r="44" spans="1:10" ht="15" customHeight="1">
      <c r="A44" s="171"/>
      <c r="B44" s="548"/>
      <c r="C44" s="548"/>
      <c r="D44" s="548"/>
      <c r="E44" s="548"/>
      <c r="F44" s="548"/>
      <c r="G44" s="548"/>
      <c r="H44" s="548"/>
      <c r="I44" s="548"/>
      <c r="J44" s="216"/>
    </row>
    <row r="45" spans="1:10" ht="21" customHeight="1">
      <c r="A45" s="1657" t="s">
        <v>1024</v>
      </c>
      <c r="B45" s="1657"/>
      <c r="C45" s="1657"/>
      <c r="D45" s="1657"/>
      <c r="E45" s="1657"/>
      <c r="F45" s="1657"/>
      <c r="G45" s="1657"/>
      <c r="H45" s="1657"/>
      <c r="I45" s="1657"/>
      <c r="J45" s="216"/>
    </row>
    <row r="46" spans="1:10" ht="21" customHeight="1">
      <c r="A46" s="554"/>
      <c r="B46" s="554"/>
      <c r="C46" s="554"/>
      <c r="D46" s="554"/>
      <c r="E46" s="554"/>
      <c r="F46" s="554"/>
      <c r="G46" s="554"/>
      <c r="H46" s="554"/>
      <c r="I46" s="554"/>
      <c r="J46" s="216"/>
    </row>
    <row r="47" spans="1:10" s="216" customFormat="1" ht="24.75" customHeight="1">
      <c r="A47" s="265"/>
      <c r="B47" s="1659" t="s">
        <v>38</v>
      </c>
      <c r="C47" s="1660"/>
      <c r="D47" s="1660"/>
      <c r="E47" s="1660"/>
      <c r="F47" s="1660"/>
      <c r="G47" s="1660"/>
      <c r="H47" s="1660"/>
      <c r="I47" s="1661"/>
    </row>
    <row r="48" spans="1:10" s="216" customFormat="1" ht="24.75" customHeight="1">
      <c r="A48" s="265"/>
      <c r="B48" s="1662"/>
      <c r="C48" s="1621"/>
      <c r="D48" s="1621"/>
      <c r="E48" s="1621"/>
      <c r="F48" s="1621"/>
      <c r="G48" s="1621"/>
      <c r="H48" s="1621"/>
      <c r="I48" s="1663"/>
    </row>
    <row r="49" spans="1:10" s="216" customFormat="1" ht="24.75" customHeight="1">
      <c r="A49" s="265"/>
      <c r="B49" s="1662"/>
      <c r="C49" s="1621"/>
      <c r="D49" s="1621"/>
      <c r="E49" s="1621"/>
      <c r="F49" s="1621"/>
      <c r="G49" s="1621"/>
      <c r="H49" s="1621"/>
      <c r="I49" s="1663"/>
    </row>
    <row r="50" spans="1:10" s="216" customFormat="1" ht="24.75" customHeight="1">
      <c r="A50" s="265"/>
      <c r="B50" s="1662"/>
      <c r="C50" s="1621"/>
      <c r="D50" s="1621"/>
      <c r="E50" s="1621"/>
      <c r="F50" s="1621"/>
      <c r="G50" s="1621"/>
      <c r="H50" s="1621"/>
      <c r="I50" s="1663"/>
    </row>
    <row r="51" spans="1:10" s="216" customFormat="1" ht="24.75" customHeight="1">
      <c r="A51" s="265"/>
      <c r="B51" s="1662"/>
      <c r="C51" s="1621"/>
      <c r="D51" s="1621"/>
      <c r="E51" s="1621"/>
      <c r="F51" s="1621"/>
      <c r="G51" s="1621"/>
      <c r="H51" s="1621"/>
      <c r="I51" s="1663"/>
    </row>
    <row r="52" spans="1:10" s="216" customFormat="1" ht="24.75" customHeight="1">
      <c r="A52" s="265"/>
      <c r="B52" s="1662"/>
      <c r="C52" s="1621"/>
      <c r="D52" s="1621"/>
      <c r="E52" s="1621"/>
      <c r="F52" s="1621"/>
      <c r="G52" s="1621"/>
      <c r="H52" s="1621"/>
      <c r="I52" s="1663"/>
    </row>
    <row r="53" spans="1:10" s="216" customFormat="1" ht="24.75" customHeight="1">
      <c r="A53" s="265"/>
      <c r="B53" s="1662"/>
      <c r="C53" s="1621"/>
      <c r="D53" s="1621"/>
      <c r="E53" s="1621"/>
      <c r="F53" s="1621"/>
      <c r="G53" s="1621"/>
      <c r="H53" s="1621"/>
      <c r="I53" s="1663"/>
    </row>
    <row r="54" spans="1:10" s="216" customFormat="1" ht="24.75" customHeight="1">
      <c r="A54" s="265"/>
      <c r="B54" s="1662"/>
      <c r="C54" s="1621"/>
      <c r="D54" s="1621"/>
      <c r="E54" s="1621"/>
      <c r="F54" s="1621"/>
      <c r="G54" s="1621"/>
      <c r="H54" s="1621"/>
      <c r="I54" s="1663"/>
    </row>
    <row r="55" spans="1:10" s="216" customFormat="1" ht="24.75" customHeight="1">
      <c r="A55" s="265"/>
      <c r="B55" s="1662"/>
      <c r="C55" s="1621"/>
      <c r="D55" s="1621"/>
      <c r="E55" s="1621"/>
      <c r="F55" s="1621"/>
      <c r="G55" s="1621"/>
      <c r="H55" s="1621"/>
      <c r="I55" s="1663"/>
    </row>
    <row r="56" spans="1:10" s="216" customFormat="1" ht="24.75" customHeight="1">
      <c r="A56" s="265"/>
      <c r="B56" s="1662"/>
      <c r="C56" s="1621"/>
      <c r="D56" s="1621"/>
      <c r="E56" s="1621"/>
      <c r="F56" s="1621"/>
      <c r="G56" s="1621"/>
      <c r="H56" s="1621"/>
      <c r="I56" s="1663"/>
    </row>
    <row r="57" spans="1:10" s="216" customFormat="1" ht="24.75" customHeight="1">
      <c r="A57" s="265"/>
      <c r="B57" s="1662"/>
      <c r="C57" s="1621"/>
      <c r="D57" s="1621"/>
      <c r="E57" s="1621"/>
      <c r="F57" s="1621"/>
      <c r="G57" s="1621"/>
      <c r="H57" s="1621"/>
      <c r="I57" s="1663"/>
    </row>
    <row r="58" spans="1:10" ht="21" customHeight="1">
      <c r="A58" s="171"/>
      <c r="B58" s="1664"/>
      <c r="C58" s="1665"/>
      <c r="D58" s="1665"/>
      <c r="E58" s="1665"/>
      <c r="F58" s="1665"/>
      <c r="G58" s="1665"/>
      <c r="H58" s="1665"/>
      <c r="I58" s="1666"/>
      <c r="J58" s="216"/>
    </row>
    <row r="59" spans="1:10" ht="13.95" customHeight="1">
      <c r="A59" s="171"/>
      <c r="B59" s="548"/>
      <c r="C59" s="548"/>
      <c r="D59" s="548"/>
      <c r="E59" s="548"/>
      <c r="F59" s="548"/>
      <c r="G59" s="548"/>
      <c r="H59" s="548"/>
      <c r="I59" s="548"/>
      <c r="J59" s="216"/>
    </row>
    <row r="60" spans="1:10" ht="21" customHeight="1">
      <c r="A60" s="1632" t="s">
        <v>1028</v>
      </c>
      <c r="B60" s="1632"/>
      <c r="C60" s="1632"/>
      <c r="D60" s="1632"/>
      <c r="E60" s="1632"/>
      <c r="F60" s="1632"/>
      <c r="G60" s="1632"/>
      <c r="H60" s="1632"/>
      <c r="I60" s="1632"/>
    </row>
    <row r="61" spans="1:10" ht="21" customHeight="1"/>
    <row r="62" spans="1:10" ht="21" customHeight="1"/>
    <row r="63" spans="1:10" ht="21" customHeight="1"/>
    <row r="64" spans="1:10" ht="21" customHeight="1">
      <c r="A64" s="171"/>
      <c r="B64" s="1659" t="s">
        <v>38</v>
      </c>
      <c r="C64" s="1660"/>
      <c r="D64" s="1660"/>
      <c r="E64" s="1660"/>
      <c r="F64" s="1660"/>
      <c r="G64" s="1660"/>
      <c r="H64" s="1660"/>
      <c r="I64" s="1661"/>
      <c r="J64" s="216"/>
    </row>
    <row r="65" spans="1:10" ht="21" customHeight="1">
      <c r="A65" s="171"/>
      <c r="B65" s="1662"/>
      <c r="C65" s="1621"/>
      <c r="D65" s="1621"/>
      <c r="E65" s="1621"/>
      <c r="F65" s="1621"/>
      <c r="G65" s="1621"/>
      <c r="H65" s="1621"/>
      <c r="I65" s="1663"/>
      <c r="J65" s="216"/>
    </row>
    <row r="66" spans="1:10" ht="21" customHeight="1">
      <c r="A66" s="171"/>
      <c r="B66" s="1662"/>
      <c r="C66" s="1621"/>
      <c r="D66" s="1621"/>
      <c r="E66" s="1621"/>
      <c r="F66" s="1621"/>
      <c r="G66" s="1621"/>
      <c r="H66" s="1621"/>
      <c r="I66" s="1663"/>
      <c r="J66" s="216"/>
    </row>
    <row r="67" spans="1:10" ht="21" customHeight="1">
      <c r="A67" s="171"/>
      <c r="B67" s="1662"/>
      <c r="C67" s="1621"/>
      <c r="D67" s="1621"/>
      <c r="E67" s="1621"/>
      <c r="F67" s="1621"/>
      <c r="G67" s="1621"/>
      <c r="H67" s="1621"/>
      <c r="I67" s="1663"/>
      <c r="J67" s="216"/>
    </row>
    <row r="68" spans="1:10" ht="21" customHeight="1">
      <c r="A68" s="171"/>
      <c r="B68" s="1662"/>
      <c r="C68" s="1621"/>
      <c r="D68" s="1621"/>
      <c r="E68" s="1621"/>
      <c r="F68" s="1621"/>
      <c r="G68" s="1621"/>
      <c r="H68" s="1621"/>
      <c r="I68" s="1663"/>
      <c r="J68" s="216"/>
    </row>
    <row r="69" spans="1:10" ht="21" customHeight="1">
      <c r="A69" s="171"/>
      <c r="B69" s="1662"/>
      <c r="C69" s="1621"/>
      <c r="D69" s="1621"/>
      <c r="E69" s="1621"/>
      <c r="F69" s="1621"/>
      <c r="G69" s="1621"/>
      <c r="H69" s="1621"/>
      <c r="I69" s="1663"/>
      <c r="J69" s="216"/>
    </row>
    <row r="70" spans="1:10" ht="21" customHeight="1">
      <c r="A70" s="171"/>
      <c r="B70" s="1662"/>
      <c r="C70" s="1621"/>
      <c r="D70" s="1621"/>
      <c r="E70" s="1621"/>
      <c r="F70" s="1621"/>
      <c r="G70" s="1621"/>
      <c r="H70" s="1621"/>
      <c r="I70" s="1663"/>
      <c r="J70" s="216"/>
    </row>
    <row r="71" spans="1:10" ht="21" customHeight="1">
      <c r="A71" s="171"/>
      <c r="B71" s="1662"/>
      <c r="C71" s="1621"/>
      <c r="D71" s="1621"/>
      <c r="E71" s="1621"/>
      <c r="F71" s="1621"/>
      <c r="G71" s="1621"/>
      <c r="H71" s="1621"/>
      <c r="I71" s="1663"/>
      <c r="J71" s="216"/>
    </row>
    <row r="72" spans="1:10" ht="21" customHeight="1">
      <c r="A72" s="171"/>
      <c r="B72" s="1662"/>
      <c r="C72" s="1621"/>
      <c r="D72" s="1621"/>
      <c r="E72" s="1621"/>
      <c r="F72" s="1621"/>
      <c r="G72" s="1621"/>
      <c r="H72" s="1621"/>
      <c r="I72" s="1663"/>
      <c r="J72" s="216"/>
    </row>
    <row r="73" spans="1:10" ht="21" customHeight="1">
      <c r="A73" s="171"/>
      <c r="B73" s="1662"/>
      <c r="C73" s="1621"/>
      <c r="D73" s="1621"/>
      <c r="E73" s="1621"/>
      <c r="F73" s="1621"/>
      <c r="G73" s="1621"/>
      <c r="H73" s="1621"/>
      <c r="I73" s="1663"/>
      <c r="J73" s="216"/>
    </row>
    <row r="74" spans="1:10" ht="21" customHeight="1">
      <c r="A74" s="235"/>
      <c r="B74" s="1662"/>
      <c r="C74" s="1621"/>
      <c r="D74" s="1621"/>
      <c r="E74" s="1621"/>
      <c r="F74" s="1621"/>
      <c r="G74" s="1621"/>
      <c r="H74" s="1621"/>
      <c r="I74" s="1663"/>
      <c r="J74" s="216"/>
    </row>
    <row r="75" spans="1:10" ht="21" customHeight="1">
      <c r="A75" s="171"/>
      <c r="B75" s="1662"/>
      <c r="C75" s="1621"/>
      <c r="D75" s="1621"/>
      <c r="E75" s="1621"/>
      <c r="F75" s="1621"/>
      <c r="G75" s="1621"/>
      <c r="H75" s="1621"/>
      <c r="I75" s="1663"/>
      <c r="J75" s="216"/>
    </row>
    <row r="76" spans="1:10" ht="21" customHeight="1">
      <c r="A76" s="171"/>
      <c r="B76" s="1662"/>
      <c r="C76" s="1621"/>
      <c r="D76" s="1621"/>
      <c r="E76" s="1621"/>
      <c r="F76" s="1621"/>
      <c r="G76" s="1621"/>
      <c r="H76" s="1621"/>
      <c r="I76" s="1663"/>
      <c r="J76" s="216"/>
    </row>
    <row r="77" spans="1:10" ht="21" customHeight="1">
      <c r="A77" s="195"/>
      <c r="B77" s="1664"/>
      <c r="C77" s="1665"/>
      <c r="D77" s="1665"/>
      <c r="E77" s="1665"/>
      <c r="F77" s="1665"/>
      <c r="G77" s="1665"/>
      <c r="H77" s="1665"/>
      <c r="I77" s="1666"/>
      <c r="J77" s="216"/>
    </row>
    <row r="78" spans="1:10" ht="10.199999999999999" customHeight="1">
      <c r="A78" s="195"/>
      <c r="B78" s="548"/>
      <c r="C78" s="548"/>
      <c r="D78" s="548"/>
      <c r="E78" s="548"/>
      <c r="F78" s="548"/>
      <c r="G78" s="548"/>
      <c r="H78" s="548"/>
      <c r="I78" s="548"/>
      <c r="J78" s="216"/>
    </row>
    <row r="79" spans="1:10" ht="21" customHeight="1">
      <c r="A79" s="1656" t="s">
        <v>1029</v>
      </c>
      <c r="B79" s="1656"/>
      <c r="C79" s="1656"/>
      <c r="D79" s="1656"/>
      <c r="E79" s="1656"/>
      <c r="F79" s="1656"/>
      <c r="G79" s="1656"/>
      <c r="H79" s="1656"/>
      <c r="I79" s="1656"/>
    </row>
    <row r="80" spans="1:10" ht="21" customHeight="1"/>
    <row r="81" spans="1:10" ht="21" customHeight="1">
      <c r="A81" s="171"/>
      <c r="B81" s="1659" t="s">
        <v>38</v>
      </c>
      <c r="C81" s="1660"/>
      <c r="D81" s="1660"/>
      <c r="E81" s="1660"/>
      <c r="F81" s="1660"/>
      <c r="G81" s="1660"/>
      <c r="H81" s="1660"/>
      <c r="I81" s="1661"/>
      <c r="J81" s="216"/>
    </row>
    <row r="82" spans="1:10" ht="21" customHeight="1">
      <c r="A82" s="171"/>
      <c r="B82" s="1662"/>
      <c r="C82" s="1621"/>
      <c r="D82" s="1621"/>
      <c r="E82" s="1621"/>
      <c r="F82" s="1621"/>
      <c r="G82" s="1621"/>
      <c r="H82" s="1621"/>
      <c r="I82" s="1663"/>
      <c r="J82" s="216"/>
    </row>
    <row r="83" spans="1:10" ht="21" customHeight="1">
      <c r="A83" s="171"/>
      <c r="B83" s="1662"/>
      <c r="C83" s="1621"/>
      <c r="D83" s="1621"/>
      <c r="E83" s="1621"/>
      <c r="F83" s="1621"/>
      <c r="G83" s="1621"/>
      <c r="H83" s="1621"/>
      <c r="I83" s="1663"/>
      <c r="J83" s="216"/>
    </row>
    <row r="84" spans="1:10" ht="21" customHeight="1">
      <c r="A84" s="171"/>
      <c r="B84" s="1662"/>
      <c r="C84" s="1621"/>
      <c r="D84" s="1621"/>
      <c r="E84" s="1621"/>
      <c r="F84" s="1621"/>
      <c r="G84" s="1621"/>
      <c r="H84" s="1621"/>
      <c r="I84" s="1663"/>
      <c r="J84" s="216"/>
    </row>
    <row r="85" spans="1:10" ht="21" customHeight="1">
      <c r="A85" s="171"/>
      <c r="B85" s="1662"/>
      <c r="C85" s="1621"/>
      <c r="D85" s="1621"/>
      <c r="E85" s="1621"/>
      <c r="F85" s="1621"/>
      <c r="G85" s="1621"/>
      <c r="H85" s="1621"/>
      <c r="I85" s="1663"/>
      <c r="J85" s="216"/>
    </row>
    <row r="86" spans="1:10" ht="21" customHeight="1">
      <c r="A86" s="171"/>
      <c r="B86" s="1662"/>
      <c r="C86" s="1621"/>
      <c r="D86" s="1621"/>
      <c r="E86" s="1621"/>
      <c r="F86" s="1621"/>
      <c r="G86" s="1621"/>
      <c r="H86" s="1621"/>
      <c r="I86" s="1663"/>
      <c r="J86" s="216"/>
    </row>
    <row r="87" spans="1:10" ht="21" customHeight="1">
      <c r="A87" s="171"/>
      <c r="B87" s="1662"/>
      <c r="C87" s="1621"/>
      <c r="D87" s="1621"/>
      <c r="E87" s="1621"/>
      <c r="F87" s="1621"/>
      <c r="G87" s="1621"/>
      <c r="H87" s="1621"/>
      <c r="I87" s="1663"/>
      <c r="J87" s="216"/>
    </row>
    <row r="88" spans="1:10" ht="21" customHeight="1">
      <c r="A88" s="171"/>
      <c r="B88" s="1662"/>
      <c r="C88" s="1621"/>
      <c r="D88" s="1621"/>
      <c r="E88" s="1621"/>
      <c r="F88" s="1621"/>
      <c r="G88" s="1621"/>
      <c r="H88" s="1621"/>
      <c r="I88" s="1663"/>
      <c r="J88" s="216"/>
    </row>
    <row r="89" spans="1:10" ht="21" customHeight="1">
      <c r="A89" s="171"/>
      <c r="B89" s="1662"/>
      <c r="C89" s="1621"/>
      <c r="D89" s="1621"/>
      <c r="E89" s="1621"/>
      <c r="F89" s="1621"/>
      <c r="G89" s="1621"/>
      <c r="H89" s="1621"/>
      <c r="I89" s="1663"/>
      <c r="J89" s="216"/>
    </row>
    <row r="90" spans="1:10" ht="21" customHeight="1">
      <c r="A90" s="171"/>
      <c r="B90" s="1662"/>
      <c r="C90" s="1621"/>
      <c r="D90" s="1621"/>
      <c r="E90" s="1621"/>
      <c r="F90" s="1621"/>
      <c r="G90" s="1621"/>
      <c r="H90" s="1621"/>
      <c r="I90" s="1663"/>
      <c r="J90" s="216"/>
    </row>
    <row r="91" spans="1:10" ht="21" customHeight="1">
      <c r="A91" s="235"/>
      <c r="B91" s="1662"/>
      <c r="C91" s="1621"/>
      <c r="D91" s="1621"/>
      <c r="E91" s="1621"/>
      <c r="F91" s="1621"/>
      <c r="G91" s="1621"/>
      <c r="H91" s="1621"/>
      <c r="I91" s="1663"/>
      <c r="J91" s="216"/>
    </row>
    <row r="92" spans="1:10" ht="21" customHeight="1">
      <c r="A92" s="171"/>
      <c r="B92" s="1662"/>
      <c r="C92" s="1621"/>
      <c r="D92" s="1621"/>
      <c r="E92" s="1621"/>
      <c r="F92" s="1621"/>
      <c r="G92" s="1621"/>
      <c r="H92" s="1621"/>
      <c r="I92" s="1663"/>
      <c r="J92" s="216"/>
    </row>
    <row r="93" spans="1:10" ht="21" customHeight="1">
      <c r="A93" s="171"/>
      <c r="B93" s="1662"/>
      <c r="C93" s="1621"/>
      <c r="D93" s="1621"/>
      <c r="E93" s="1621"/>
      <c r="F93" s="1621"/>
      <c r="G93" s="1621"/>
      <c r="H93" s="1621"/>
      <c r="I93" s="1663"/>
      <c r="J93" s="216"/>
    </row>
    <row r="94" spans="1:10" ht="21" customHeight="1">
      <c r="A94" s="195"/>
      <c r="B94" s="1664"/>
      <c r="C94" s="1665"/>
      <c r="D94" s="1665"/>
      <c r="E94" s="1665"/>
      <c r="F94" s="1665"/>
      <c r="G94" s="1665"/>
      <c r="H94" s="1665"/>
      <c r="I94" s="1666"/>
      <c r="J94" s="216"/>
    </row>
    <row r="95" spans="1:10" ht="12.6" customHeight="1">
      <c r="A95" s="195"/>
      <c r="B95" s="548"/>
      <c r="C95" s="548"/>
      <c r="D95" s="548"/>
      <c r="E95" s="548"/>
      <c r="F95" s="548"/>
      <c r="G95" s="548"/>
      <c r="H95" s="548"/>
      <c r="I95" s="548"/>
      <c r="J95" s="216"/>
    </row>
    <row r="96" spans="1:10" ht="21" customHeight="1">
      <c r="A96" s="1657" t="s">
        <v>1027</v>
      </c>
      <c r="B96" s="1657"/>
      <c r="C96" s="1657"/>
      <c r="D96" s="1657"/>
      <c r="E96" s="1657"/>
      <c r="F96" s="1657"/>
      <c r="G96" s="1657"/>
      <c r="H96" s="1657"/>
      <c r="I96" s="1657"/>
    </row>
    <row r="97" spans="1:10" ht="12.6" customHeight="1">
      <c r="A97" s="20"/>
      <c r="B97" s="20"/>
      <c r="C97" s="20"/>
      <c r="D97" s="20"/>
      <c r="E97" s="20"/>
      <c r="F97" s="20"/>
      <c r="G97" s="20"/>
      <c r="H97" s="20"/>
      <c r="I97" s="20"/>
    </row>
    <row r="98" spans="1:10" ht="21" customHeight="1">
      <c r="A98" s="1179" t="s">
        <v>1277</v>
      </c>
      <c r="B98" s="1298"/>
      <c r="C98" s="1298"/>
      <c r="D98" s="1298"/>
      <c r="E98" s="1298"/>
      <c r="F98" s="1298"/>
      <c r="G98" s="1298"/>
      <c r="H98" s="1298"/>
      <c r="I98" s="1298"/>
      <c r="J98" s="1299"/>
    </row>
    <row r="99" spans="1:10" ht="21" customHeight="1">
      <c r="A99" s="1296" t="s">
        <v>93</v>
      </c>
      <c r="B99" s="20"/>
      <c r="C99" s="20"/>
      <c r="D99" s="20"/>
      <c r="E99" s="20"/>
      <c r="F99" s="20"/>
      <c r="G99" s="20"/>
      <c r="H99" s="20"/>
      <c r="I99" s="20"/>
    </row>
    <row r="100" spans="1:10" ht="21" customHeight="1"/>
    <row r="101" spans="1:10" ht="21" customHeight="1"/>
    <row r="102" spans="1:10" ht="21" customHeight="1"/>
    <row r="103" spans="1:10" ht="21" customHeight="1"/>
    <row r="104" spans="1:10" ht="21" customHeight="1"/>
    <row r="105" spans="1:10" ht="21" customHeight="1"/>
    <row r="106" spans="1:10" ht="21" customHeight="1"/>
    <row r="107" spans="1:10" ht="21" customHeight="1"/>
    <row r="108" spans="1:10" ht="21" customHeight="1"/>
    <row r="109" spans="1:10" ht="21" customHeight="1"/>
    <row r="110" spans="1:10" ht="21" customHeight="1"/>
    <row r="111" spans="1:10" ht="21" customHeight="1"/>
    <row r="112" spans="1:10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</sheetData>
  <mergeCells count="13">
    <mergeCell ref="B2:J3"/>
    <mergeCell ref="I15:J15"/>
    <mergeCell ref="I16:J16"/>
    <mergeCell ref="B18:I29"/>
    <mergeCell ref="B47:I58"/>
    <mergeCell ref="A96:I96"/>
    <mergeCell ref="A30:I30"/>
    <mergeCell ref="A60:I60"/>
    <mergeCell ref="A79:I79"/>
    <mergeCell ref="B64:I77"/>
    <mergeCell ref="B81:I94"/>
    <mergeCell ref="B32:I43"/>
    <mergeCell ref="A45:I45"/>
  </mergeCells>
  <phoneticPr fontId="5" type="noConversion"/>
  <pageMargins left="0.70866141732283472" right="0.19685039370078741" top="0.59055118110236227" bottom="0.31496062992125984" header="0.31496062992125984" footer="0.15748031496062992"/>
  <pageSetup paperSize="9" firstPageNumber="109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7330" r:id="rId4" name="Check Box 50">
              <controlPr defaultSize="0" autoFill="0" autoLine="0" autoPict="0">
                <anchor moveWithCells="1">
                  <from>
                    <xdr:col>2</xdr:col>
                    <xdr:colOff>342900</xdr:colOff>
                    <xdr:row>4</xdr:row>
                    <xdr:rowOff>22860</xdr:rowOff>
                  </from>
                  <to>
                    <xdr:col>2</xdr:col>
                    <xdr:colOff>647700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1" r:id="rId5" name="Check Box 51">
              <controlPr defaultSize="0" autoFill="0" autoLine="0" autoPict="0">
                <anchor moveWithCells="1">
                  <from>
                    <xdr:col>6</xdr:col>
                    <xdr:colOff>373380</xdr:colOff>
                    <xdr:row>4</xdr:row>
                    <xdr:rowOff>45720</xdr:rowOff>
                  </from>
                  <to>
                    <xdr:col>6</xdr:col>
                    <xdr:colOff>678180</xdr:colOff>
                    <xdr:row>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2" r:id="rId6" name="Check Box 52">
              <controlPr defaultSize="0" autoFill="0" autoLine="0" autoPict="0">
                <anchor moveWithCells="1">
                  <from>
                    <xdr:col>6</xdr:col>
                    <xdr:colOff>381000</xdr:colOff>
                    <xdr:row>9</xdr:row>
                    <xdr:rowOff>45720</xdr:rowOff>
                  </from>
                  <to>
                    <xdr:col>7</xdr:col>
                    <xdr:colOff>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3" r:id="rId7" name="Check Box 53">
              <controlPr defaultSize="0" autoFill="0" autoLine="0" autoPict="0">
                <anchor moveWithCells="1">
                  <from>
                    <xdr:col>2</xdr:col>
                    <xdr:colOff>342900</xdr:colOff>
                    <xdr:row>9</xdr:row>
                    <xdr:rowOff>60960</xdr:rowOff>
                  </from>
                  <to>
                    <xdr:col>2</xdr:col>
                    <xdr:colOff>647700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4" r:id="rId8" name="Check Box 54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5" r:id="rId9" name="Check Box 55">
              <controlPr defaultSize="0" autoFill="0" autoLine="0" autoPict="0">
                <anchor moveWithCells="1">
                  <from>
                    <xdr:col>2</xdr:col>
                    <xdr:colOff>342900</xdr:colOff>
                    <xdr:row>11</xdr:row>
                    <xdr:rowOff>60960</xdr:rowOff>
                  </from>
                  <to>
                    <xdr:col>2</xdr:col>
                    <xdr:colOff>647700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6" r:id="rId10" name="Check Box 56">
              <controlPr defaultSize="0" autoFill="0" autoLine="0" autoPict="0">
                <anchor moveWithCells="1">
                  <from>
                    <xdr:col>6</xdr:col>
                    <xdr:colOff>381000</xdr:colOff>
                    <xdr:row>11</xdr:row>
                    <xdr:rowOff>45720</xdr:rowOff>
                  </from>
                  <to>
                    <xdr:col>7</xdr:col>
                    <xdr:colOff>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7" r:id="rId11" name="Check Box 57">
              <controlPr defaultSize="0" autoFill="0" autoLine="0" autoPict="0">
                <anchor moveWithCells="1">
                  <from>
                    <xdr:col>2</xdr:col>
                    <xdr:colOff>365760</xdr:colOff>
                    <xdr:row>14</xdr:row>
                    <xdr:rowOff>274320</xdr:rowOff>
                  </from>
                  <to>
                    <xdr:col>2</xdr:col>
                    <xdr:colOff>670560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8" r:id="rId12" name="Check Box 58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0000"/>
  </sheetPr>
  <dimension ref="A1:G22"/>
  <sheetViews>
    <sheetView showGridLines="0" view="pageBreakPreview" topLeftCell="A23" zoomScale="85" zoomScaleNormal="100" zoomScaleSheetLayoutView="85" zoomScalePageLayoutView="50" workbookViewId="0">
      <selection activeCell="M12" sqref="M12"/>
    </sheetView>
  </sheetViews>
  <sheetFormatPr defaultColWidth="9" defaultRowHeight="19.8"/>
  <cols>
    <col min="1" max="1" width="27.09765625" style="289" customWidth="1"/>
    <col min="2" max="2" width="59" style="289" bestFit="1" customWidth="1"/>
    <col min="3" max="3" width="6.59765625" style="289" customWidth="1"/>
    <col min="4" max="4" width="8.19921875" style="289" customWidth="1"/>
    <col min="5" max="6" width="8" style="289" customWidth="1"/>
    <col min="7" max="7" width="28.5" style="289" bestFit="1" customWidth="1"/>
    <col min="8" max="16384" width="9" style="289"/>
  </cols>
  <sheetData>
    <row r="1" spans="1:7" ht="16.8" hidden="1" customHeight="1">
      <c r="A1" s="732" t="s">
        <v>763</v>
      </c>
      <c r="B1" s="209"/>
      <c r="C1" s="209"/>
      <c r="D1" s="209"/>
      <c r="E1" s="209"/>
      <c r="F1" s="209"/>
      <c r="G1" s="209"/>
    </row>
    <row r="2" spans="1:7" ht="16.8" hidden="1" customHeight="1">
      <c r="A2" s="209"/>
      <c r="B2" s="209"/>
      <c r="C2" s="209"/>
      <c r="D2" s="209"/>
      <c r="E2" s="209"/>
      <c r="F2" s="209"/>
      <c r="G2" s="209"/>
    </row>
    <row r="3" spans="1:7" ht="16.8" hidden="1" customHeight="1">
      <c r="A3" s="1671" t="s">
        <v>1348</v>
      </c>
      <c r="B3" s="1671"/>
      <c r="C3" s="1671"/>
      <c r="D3" s="1671"/>
      <c r="E3" s="1671"/>
      <c r="F3" s="1671"/>
      <c r="G3" s="1671"/>
    </row>
    <row r="4" spans="1:7" ht="16.8" hidden="1" customHeight="1">
      <c r="A4" s="209"/>
      <c r="B4" s="209"/>
      <c r="C4" s="209"/>
      <c r="D4" s="209"/>
      <c r="E4" s="209"/>
      <c r="F4" s="209"/>
      <c r="G4" s="209"/>
    </row>
    <row r="5" spans="1:7" ht="16.8" hidden="1" customHeight="1">
      <c r="A5" s="1711" t="s">
        <v>676</v>
      </c>
      <c r="B5" s="1711" t="s">
        <v>618</v>
      </c>
      <c r="C5" s="1982" t="s">
        <v>619</v>
      </c>
      <c r="D5" s="1983"/>
      <c r="E5" s="1780" t="s">
        <v>704</v>
      </c>
      <c r="F5" s="1780"/>
      <c r="G5" s="1780" t="s">
        <v>624</v>
      </c>
    </row>
    <row r="6" spans="1:7" ht="16.8" hidden="1" customHeight="1">
      <c r="A6" s="1711"/>
      <c r="B6" s="1711"/>
      <c r="C6" s="1984"/>
      <c r="D6" s="1985"/>
      <c r="E6" s="1988" t="s">
        <v>703</v>
      </c>
      <c r="F6" s="1989"/>
      <c r="G6" s="1986"/>
    </row>
    <row r="7" spans="1:7" ht="16.8" hidden="1" customHeight="1">
      <c r="A7" s="1711"/>
      <c r="B7" s="1711"/>
      <c r="C7" s="1511" t="s">
        <v>620</v>
      </c>
      <c r="D7" s="1511" t="s">
        <v>621</v>
      </c>
      <c r="E7" s="1511" t="s">
        <v>622</v>
      </c>
      <c r="F7" s="1511" t="s">
        <v>623</v>
      </c>
      <c r="G7" s="1987"/>
    </row>
    <row r="8" spans="1:7" ht="16.8" hidden="1" customHeight="1">
      <c r="A8" s="1304" t="s">
        <v>625</v>
      </c>
      <c r="B8" s="1516" t="s">
        <v>1199</v>
      </c>
      <c r="C8" s="1517"/>
      <c r="D8" s="1518"/>
      <c r="E8" s="1517"/>
      <c r="F8" s="16"/>
      <c r="G8" s="57"/>
    </row>
    <row r="9" spans="1:7" ht="16.8" hidden="1" customHeight="1">
      <c r="A9" s="1304"/>
      <c r="B9" s="1512" t="s">
        <v>626</v>
      </c>
      <c r="C9" s="1979"/>
      <c r="D9" s="26"/>
      <c r="E9" s="1979"/>
      <c r="F9" s="18"/>
      <c r="G9" s="33"/>
    </row>
    <row r="10" spans="1:7" ht="16.8" hidden="1" customHeight="1">
      <c r="A10" s="1304"/>
      <c r="B10" s="1305" t="s">
        <v>627</v>
      </c>
      <c r="C10" s="1980"/>
      <c r="D10" s="27"/>
      <c r="E10" s="1980"/>
      <c r="F10" s="17"/>
      <c r="G10" s="52"/>
    </row>
    <row r="11" spans="1:7" ht="16.8" hidden="1" customHeight="1">
      <c r="A11" s="1305"/>
      <c r="B11" s="781" t="s">
        <v>628</v>
      </c>
      <c r="C11" s="29"/>
      <c r="D11" s="29"/>
      <c r="E11" s="29"/>
      <c r="F11" s="2"/>
      <c r="G11" s="19"/>
    </row>
    <row r="12" spans="1:7" ht="16.8" hidden="1" customHeight="1">
      <c r="A12" s="1512" t="s">
        <v>629</v>
      </c>
      <c r="B12" s="1512" t="s">
        <v>631</v>
      </c>
      <c r="C12" s="1979"/>
      <c r="D12" s="54"/>
      <c r="E12" s="1979"/>
      <c r="F12" s="18"/>
      <c r="G12" s="33"/>
    </row>
    <row r="13" spans="1:7" ht="16.8" hidden="1" customHeight="1">
      <c r="A13" s="1304" t="s">
        <v>630</v>
      </c>
      <c r="B13" s="1304" t="s">
        <v>707</v>
      </c>
      <c r="C13" s="1981"/>
      <c r="D13" s="55"/>
      <c r="E13" s="1981"/>
      <c r="F13" s="16"/>
      <c r="G13" s="15"/>
    </row>
    <row r="14" spans="1:7" ht="16.8" hidden="1" customHeight="1">
      <c r="A14" s="1304"/>
      <c r="B14" s="1305" t="s">
        <v>632</v>
      </c>
      <c r="C14" s="27"/>
      <c r="D14" s="27"/>
      <c r="E14" s="27"/>
      <c r="F14" s="17"/>
      <c r="G14" s="14"/>
    </row>
    <row r="15" spans="1:7" ht="16.8" hidden="1" customHeight="1">
      <c r="A15" s="1305"/>
      <c r="B15" s="781"/>
      <c r="C15" s="27"/>
      <c r="D15" s="29"/>
      <c r="E15" s="27"/>
      <c r="F15" s="2"/>
      <c r="G15" s="19"/>
    </row>
    <row r="16" spans="1:7" ht="16.8" hidden="1" customHeight="1">
      <c r="A16" s="1522" t="s">
        <v>633</v>
      </c>
      <c r="B16" s="842" t="s">
        <v>634</v>
      </c>
      <c r="C16" s="1519"/>
      <c r="D16" s="56"/>
      <c r="E16" s="1519"/>
      <c r="F16" s="2"/>
      <c r="G16" s="1520"/>
    </row>
    <row r="17" spans="1:7" ht="16.8" hidden="1" customHeight="1">
      <c r="A17" s="1304"/>
      <c r="B17" s="1512" t="s">
        <v>635</v>
      </c>
      <c r="C17" s="1521"/>
      <c r="D17" s="28"/>
      <c r="E17" s="1521"/>
      <c r="F17" s="18"/>
      <c r="G17" s="33"/>
    </row>
    <row r="18" spans="1:7" ht="16.8" hidden="1" customHeight="1">
      <c r="A18" s="1304"/>
      <c r="B18" s="1305" t="s">
        <v>636</v>
      </c>
      <c r="C18" s="27"/>
      <c r="D18" s="27"/>
      <c r="E18" s="27"/>
      <c r="F18" s="17"/>
      <c r="G18" s="14"/>
    </row>
    <row r="19" spans="1:7" ht="16.8" hidden="1" customHeight="1">
      <c r="A19" s="1305"/>
      <c r="B19" s="1305" t="s">
        <v>628</v>
      </c>
      <c r="C19" s="17"/>
      <c r="D19" s="17"/>
      <c r="E19" s="17"/>
      <c r="F19" s="17"/>
      <c r="G19" s="14"/>
    </row>
    <row r="20" spans="1:7" ht="16.8" hidden="1" customHeight="1"/>
    <row r="21" spans="1:7" ht="16.8" hidden="1" customHeight="1"/>
    <row r="22" spans="1:7" ht="16.8" hidden="1" customHeight="1"/>
  </sheetData>
  <mergeCells count="11">
    <mergeCell ref="C9:C10"/>
    <mergeCell ref="E9:E10"/>
    <mergeCell ref="C12:C13"/>
    <mergeCell ref="E12:E13"/>
    <mergeCell ref="A3:G3"/>
    <mergeCell ref="A5:A7"/>
    <mergeCell ref="C5:D6"/>
    <mergeCell ref="E5:F5"/>
    <mergeCell ref="G5:G7"/>
    <mergeCell ref="B5:B7"/>
    <mergeCell ref="E6:F6"/>
  </mergeCells>
  <phoneticPr fontId="5" type="noConversion"/>
  <pageMargins left="0.47244094488188981" right="0.39370078740157483" top="0.78740157480314965" bottom="0.59055118110236227" header="0.31496062992125984" footer="0.31496062992125984"/>
  <pageSetup paperSize="9" scale="89" firstPageNumber="112" orientation="landscape" useFirstPageNumber="1" r:id="rId1"/>
  <headerFooter>
    <oddFooter>หน้าที่ &amp;P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F0000"/>
  </sheetPr>
  <dimension ref="A1:G26"/>
  <sheetViews>
    <sheetView showGridLines="0" view="pageBreakPreview" topLeftCell="A27" zoomScaleNormal="100" zoomScaleSheetLayoutView="100" zoomScalePageLayoutView="70" workbookViewId="0">
      <selection activeCell="M12" sqref="M12"/>
    </sheetView>
  </sheetViews>
  <sheetFormatPr defaultColWidth="9" defaultRowHeight="19.8"/>
  <cols>
    <col min="1" max="1" width="27.09765625" style="69" customWidth="1"/>
    <col min="2" max="2" width="44.8984375" style="69" customWidth="1"/>
    <col min="3" max="4" width="5.8984375" style="69" customWidth="1"/>
    <col min="5" max="6" width="8" style="69" customWidth="1"/>
    <col min="7" max="7" width="29" style="69" customWidth="1"/>
    <col min="8" max="16384" width="9" style="69"/>
  </cols>
  <sheetData>
    <row r="1" spans="1:7" ht="23.4" hidden="1">
      <c r="A1" s="1990" t="s">
        <v>1279</v>
      </c>
      <c r="B1" s="1990"/>
      <c r="C1" s="1990"/>
      <c r="D1" s="1990"/>
      <c r="E1" s="1990"/>
      <c r="F1" s="1990"/>
      <c r="G1" s="1990"/>
    </row>
    <row r="2" spans="1:7" ht="9.75" hidden="1" customHeight="1"/>
    <row r="3" spans="1:7" ht="21" hidden="1" customHeight="1">
      <c r="A3" s="1692" t="s">
        <v>676</v>
      </c>
      <c r="B3" s="1692" t="s">
        <v>618</v>
      </c>
      <c r="C3" s="1991" t="s">
        <v>619</v>
      </c>
      <c r="D3" s="1992"/>
      <c r="E3" s="1696" t="s">
        <v>704</v>
      </c>
      <c r="F3" s="1696"/>
      <c r="G3" s="1696" t="s">
        <v>624</v>
      </c>
    </row>
    <row r="4" spans="1:7" hidden="1">
      <c r="A4" s="1692"/>
      <c r="B4" s="1692"/>
      <c r="C4" s="1993"/>
      <c r="D4" s="1994"/>
      <c r="E4" s="1722" t="s">
        <v>703</v>
      </c>
      <c r="F4" s="1723"/>
      <c r="G4" s="1995"/>
    </row>
    <row r="5" spans="1:7" hidden="1">
      <c r="A5" s="1696"/>
      <c r="B5" s="1696"/>
      <c r="C5" s="576" t="s">
        <v>620</v>
      </c>
      <c r="D5" s="576" t="s">
        <v>621</v>
      </c>
      <c r="E5" s="576" t="s">
        <v>622</v>
      </c>
      <c r="F5" s="576" t="s">
        <v>623</v>
      </c>
      <c r="G5" s="1995"/>
    </row>
    <row r="6" spans="1:7" hidden="1">
      <c r="A6" s="1323" t="s">
        <v>637</v>
      </c>
      <c r="B6" s="1317" t="s">
        <v>638</v>
      </c>
      <c r="C6" s="1301"/>
      <c r="D6" s="28"/>
      <c r="E6" s="1301"/>
      <c r="F6" s="30"/>
      <c r="G6" s="53"/>
    </row>
    <row r="7" spans="1:7" hidden="1">
      <c r="A7" s="1523"/>
      <c r="B7" s="1317" t="s">
        <v>764</v>
      </c>
      <c r="C7" s="1301"/>
      <c r="D7" s="28"/>
      <c r="E7" s="1301"/>
      <c r="F7" s="30"/>
      <c r="G7" s="34"/>
    </row>
    <row r="8" spans="1:7" hidden="1">
      <c r="A8" s="1523"/>
      <c r="B8" s="1318" t="s">
        <v>639</v>
      </c>
      <c r="C8" s="1301"/>
      <c r="D8" s="28"/>
      <c r="E8" s="1301"/>
      <c r="F8" s="30"/>
      <c r="G8" s="1319"/>
    </row>
    <row r="9" spans="1:7" hidden="1">
      <c r="A9" s="1324"/>
      <c r="B9" s="616" t="s">
        <v>640</v>
      </c>
      <c r="C9" s="30"/>
      <c r="D9" s="30"/>
      <c r="E9" s="30"/>
      <c r="F9" s="30"/>
      <c r="G9" s="31"/>
    </row>
    <row r="10" spans="1:7" hidden="1">
      <c r="A10" s="1323" t="s">
        <v>641</v>
      </c>
      <c r="B10" s="616" t="s">
        <v>643</v>
      </c>
      <c r="C10" s="1301"/>
      <c r="D10" s="28"/>
      <c r="E10" s="1301"/>
      <c r="F10" s="616"/>
      <c r="G10" s="616"/>
    </row>
    <row r="11" spans="1:7" hidden="1">
      <c r="A11" s="1523" t="s">
        <v>642</v>
      </c>
      <c r="B11" s="616" t="s">
        <v>644</v>
      </c>
      <c r="C11" s="1301"/>
      <c r="D11" s="28"/>
      <c r="E11" s="1301"/>
      <c r="F11" s="616"/>
      <c r="G11" s="616"/>
    </row>
    <row r="12" spans="1:7" hidden="1">
      <c r="A12" s="1523"/>
      <c r="B12" s="616" t="s">
        <v>645</v>
      </c>
      <c r="C12" s="1301"/>
      <c r="D12" s="28"/>
      <c r="E12" s="1301"/>
      <c r="F12" s="616"/>
      <c r="G12" s="616"/>
    </row>
    <row r="13" spans="1:7" hidden="1">
      <c r="A13" s="1523"/>
      <c r="B13" s="1320" t="s">
        <v>915</v>
      </c>
      <c r="C13" s="1301"/>
      <c r="D13" s="28"/>
      <c r="E13" s="1301"/>
      <c r="F13" s="616"/>
      <c r="G13" s="1321"/>
    </row>
    <row r="14" spans="1:7" hidden="1">
      <c r="A14" s="1523"/>
      <c r="B14" s="616" t="s">
        <v>916</v>
      </c>
      <c r="C14" s="1301"/>
      <c r="D14" s="28"/>
      <c r="E14" s="1301"/>
      <c r="F14" s="616"/>
      <c r="G14" s="616"/>
    </row>
    <row r="15" spans="1:7" hidden="1">
      <c r="A15" s="1324"/>
      <c r="B15" s="616" t="s">
        <v>917</v>
      </c>
      <c r="C15" s="616"/>
      <c r="D15" s="616"/>
      <c r="E15" s="616"/>
      <c r="F15" s="616"/>
      <c r="G15" s="616"/>
    </row>
    <row r="16" spans="1:7" hidden="1">
      <c r="A16" s="1323" t="s">
        <v>677</v>
      </c>
      <c r="B16" s="616" t="s">
        <v>646</v>
      </c>
      <c r="C16" s="1301"/>
      <c r="D16" s="28"/>
      <c r="E16" s="1301"/>
      <c r="F16" s="616"/>
      <c r="G16" s="616"/>
    </row>
    <row r="17" spans="1:7" hidden="1">
      <c r="A17" s="1524" t="s">
        <v>918</v>
      </c>
      <c r="B17" s="1322" t="s">
        <v>919</v>
      </c>
      <c r="C17" s="1301"/>
      <c r="D17" s="28"/>
      <c r="E17" s="1301"/>
      <c r="F17" s="1323"/>
      <c r="G17" s="1323"/>
    </row>
    <row r="18" spans="1:7" hidden="1">
      <c r="A18" s="1523" t="s">
        <v>920</v>
      </c>
      <c r="B18" s="1323" t="s">
        <v>679</v>
      </c>
      <c r="C18" s="1301"/>
      <c r="D18" s="28"/>
      <c r="E18" s="1301"/>
      <c r="F18" s="1323"/>
      <c r="G18" s="1323"/>
    </row>
    <row r="19" spans="1:7" hidden="1">
      <c r="A19" s="1523"/>
      <c r="B19" s="1324" t="s">
        <v>678</v>
      </c>
      <c r="C19" s="1325"/>
      <c r="D19" s="27"/>
      <c r="E19" s="1325"/>
      <c r="F19" s="1324"/>
      <c r="G19" s="1324"/>
    </row>
    <row r="20" spans="1:7" hidden="1">
      <c r="A20" s="1523"/>
      <c r="B20" s="1323" t="s">
        <v>921</v>
      </c>
      <c r="C20" s="1301"/>
      <c r="D20" s="28"/>
      <c r="E20" s="1301"/>
      <c r="F20" s="1323"/>
      <c r="G20" s="1326"/>
    </row>
    <row r="21" spans="1:7" hidden="1">
      <c r="A21" s="1523"/>
      <c r="B21" s="1324" t="s">
        <v>680</v>
      </c>
      <c r="C21" s="1325"/>
      <c r="D21" s="32"/>
      <c r="E21" s="1325"/>
      <c r="F21" s="1324"/>
      <c r="G21" s="1324"/>
    </row>
    <row r="22" spans="1:7" hidden="1">
      <c r="A22" s="1523"/>
      <c r="B22" s="1323" t="s">
        <v>922</v>
      </c>
      <c r="C22" s="1301"/>
      <c r="D22" s="28"/>
      <c r="E22" s="1301"/>
      <c r="F22" s="1323"/>
      <c r="G22" s="1323"/>
    </row>
    <row r="23" spans="1:7" hidden="1">
      <c r="A23" s="1523"/>
      <c r="B23" s="1323" t="s">
        <v>923</v>
      </c>
      <c r="C23" s="1301"/>
      <c r="D23" s="28"/>
      <c r="E23" s="1301"/>
      <c r="F23" s="1323"/>
      <c r="G23" s="1323"/>
    </row>
    <row r="24" spans="1:7" hidden="1">
      <c r="A24" s="1523"/>
      <c r="B24" s="1324" t="s">
        <v>647</v>
      </c>
      <c r="C24" s="1325"/>
      <c r="D24" s="27"/>
      <c r="E24" s="1325"/>
      <c r="F24" s="1324"/>
      <c r="G24" s="1324"/>
    </row>
    <row r="25" spans="1:7" hidden="1">
      <c r="A25" s="1324"/>
      <c r="B25" s="1324" t="s">
        <v>924</v>
      </c>
      <c r="C25" s="1324"/>
      <c r="D25" s="1324"/>
      <c r="E25" s="1324"/>
      <c r="F25" s="1324"/>
      <c r="G25" s="1324"/>
    </row>
    <row r="26" spans="1:7" hidden="1"/>
  </sheetData>
  <mergeCells count="7"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55118110236220474" bottom="0.74803149606299213" header="0.31496062992125984" footer="0.31496062992125984"/>
  <pageSetup paperSize="9" scale="82" firstPageNumber="113" orientation="landscape" useFirstPageNumber="1" r:id="rId1"/>
  <headerFooter>
    <oddFooter>หน้าที่ &amp;P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G21"/>
  <sheetViews>
    <sheetView showGridLines="0" view="pageBreakPreview" topLeftCell="A22" zoomScaleNormal="100" zoomScaleSheetLayoutView="100" workbookViewId="0">
      <selection activeCell="M12" sqref="M12"/>
    </sheetView>
  </sheetViews>
  <sheetFormatPr defaultColWidth="9" defaultRowHeight="19.8"/>
  <cols>
    <col min="1" max="1" width="27.09765625" style="289" customWidth="1"/>
    <col min="2" max="2" width="44.8984375" style="289" customWidth="1"/>
    <col min="3" max="4" width="5.8984375" style="289" customWidth="1"/>
    <col min="5" max="6" width="8" style="289" customWidth="1"/>
    <col min="7" max="7" width="22.8984375" style="289" customWidth="1"/>
    <col min="8" max="16384" width="9" style="289"/>
  </cols>
  <sheetData>
    <row r="1" spans="1:7" ht="23.4" hidden="1">
      <c r="A1" s="1671" t="s">
        <v>1278</v>
      </c>
      <c r="B1" s="1671"/>
      <c r="C1" s="1671"/>
      <c r="D1" s="1671"/>
      <c r="E1" s="1671"/>
      <c r="F1" s="1671"/>
      <c r="G1" s="1671"/>
    </row>
    <row r="2" spans="1:7" ht="9.75" hidden="1" customHeight="1"/>
    <row r="3" spans="1:7" ht="21" hidden="1" customHeight="1">
      <c r="A3" s="1711" t="s">
        <v>676</v>
      </c>
      <c r="B3" s="1711" t="s">
        <v>618</v>
      </c>
      <c r="C3" s="1712" t="s">
        <v>619</v>
      </c>
      <c r="D3" s="1713"/>
      <c r="E3" s="1780" t="s">
        <v>704</v>
      </c>
      <c r="F3" s="1997"/>
      <c r="G3" s="1998" t="s">
        <v>624</v>
      </c>
    </row>
    <row r="4" spans="1:7" hidden="1">
      <c r="A4" s="1711"/>
      <c r="B4" s="1711"/>
      <c r="C4" s="1716"/>
      <c r="D4" s="1717"/>
      <c r="E4" s="1988" t="s">
        <v>703</v>
      </c>
      <c r="F4" s="2000"/>
      <c r="G4" s="1999"/>
    </row>
    <row r="5" spans="1:7" hidden="1">
      <c r="A5" s="1780"/>
      <c r="B5" s="1780"/>
      <c r="C5" s="628" t="s">
        <v>620</v>
      </c>
      <c r="D5" s="628" t="s">
        <v>621</v>
      </c>
      <c r="E5" s="628" t="s">
        <v>622</v>
      </c>
      <c r="F5" s="1300" t="s">
        <v>623</v>
      </c>
      <c r="G5" s="1999"/>
    </row>
    <row r="6" spans="1:7" hidden="1">
      <c r="A6" s="1512" t="s">
        <v>648</v>
      </c>
      <c r="B6" s="779" t="s">
        <v>649</v>
      </c>
      <c r="C6" s="1301"/>
      <c r="D6" s="28"/>
      <c r="E6" s="1301"/>
      <c r="F6" s="779"/>
      <c r="G6" s="1512"/>
    </row>
    <row r="7" spans="1:7" hidden="1">
      <c r="A7" s="1304" t="s">
        <v>642</v>
      </c>
      <c r="B7" s="782" t="s">
        <v>650</v>
      </c>
      <c r="C7" s="1302"/>
      <c r="D7" s="1302"/>
      <c r="E7" s="1302"/>
      <c r="F7" s="782"/>
      <c r="G7" s="1305"/>
    </row>
    <row r="8" spans="1:7" hidden="1">
      <c r="A8" s="1304"/>
      <c r="B8" s="773" t="s">
        <v>651</v>
      </c>
      <c r="C8" s="1301"/>
      <c r="D8" s="28"/>
      <c r="E8" s="1301"/>
      <c r="F8" s="773"/>
      <c r="G8" s="781"/>
    </row>
    <row r="9" spans="1:7" hidden="1">
      <c r="A9" s="1305"/>
      <c r="B9" s="773" t="s">
        <v>652</v>
      </c>
      <c r="C9" s="1303"/>
      <c r="D9" s="1303"/>
      <c r="E9" s="1303"/>
      <c r="F9" s="773"/>
      <c r="G9" s="781"/>
    </row>
    <row r="10" spans="1:7" hidden="1">
      <c r="A10" s="1304" t="s">
        <v>653</v>
      </c>
      <c r="B10" s="773" t="s">
        <v>655</v>
      </c>
      <c r="C10" s="1301"/>
      <c r="D10" s="28"/>
      <c r="E10" s="1301"/>
      <c r="F10" s="773"/>
      <c r="G10" s="781"/>
    </row>
    <row r="11" spans="1:7" hidden="1">
      <c r="A11" s="1304" t="s">
        <v>654</v>
      </c>
      <c r="B11" s="779" t="s">
        <v>656</v>
      </c>
      <c r="C11" s="1301"/>
      <c r="D11" s="28"/>
      <c r="E11" s="1301"/>
      <c r="F11" s="779"/>
      <c r="G11" s="1513"/>
    </row>
    <row r="12" spans="1:7" hidden="1">
      <c r="A12" s="1304"/>
      <c r="B12" s="780" t="s">
        <v>657</v>
      </c>
      <c r="C12" s="1304"/>
      <c r="D12" s="1304"/>
      <c r="E12" s="1304"/>
      <c r="F12" s="780"/>
      <c r="G12" s="1514"/>
    </row>
    <row r="13" spans="1:7" hidden="1">
      <c r="A13" s="1304"/>
      <c r="B13" s="782"/>
      <c r="C13" s="1305"/>
      <c r="D13" s="1305"/>
      <c r="E13" s="1305"/>
      <c r="F13" s="782"/>
      <c r="G13" s="1515"/>
    </row>
    <row r="14" spans="1:7" hidden="1">
      <c r="A14" s="1305"/>
      <c r="B14" s="773" t="s">
        <v>652</v>
      </c>
      <c r="C14" s="781"/>
      <c r="D14" s="781"/>
      <c r="E14" s="781"/>
      <c r="F14" s="773"/>
      <c r="G14" s="781"/>
    </row>
    <row r="15" spans="1:7" hidden="1"/>
    <row r="16" spans="1:7" ht="12" hidden="1" customHeight="1">
      <c r="D16" s="1306"/>
      <c r="E16" s="1306"/>
      <c r="F16" s="1306"/>
      <c r="G16" s="1306"/>
    </row>
    <row r="17" spans="1:7" s="1306" customFormat="1" hidden="1">
      <c r="D17" s="1307" t="s">
        <v>658</v>
      </c>
      <c r="E17" s="1308"/>
      <c r="F17" s="1996"/>
      <c r="G17" s="1996"/>
    </row>
    <row r="18" spans="1:7" s="1306" customFormat="1" ht="23.4" hidden="1">
      <c r="D18" s="1309"/>
      <c r="E18" s="1310" t="s">
        <v>1349</v>
      </c>
      <c r="F18" s="1311"/>
      <c r="G18" s="1311"/>
    </row>
    <row r="19" spans="1:7" s="1306" customFormat="1" ht="23.4" hidden="1">
      <c r="D19" s="735"/>
      <c r="E19" s="1312" t="s">
        <v>1021</v>
      </c>
      <c r="F19" s="1312"/>
      <c r="G19" s="1312"/>
    </row>
    <row r="20" spans="1:7" s="1306" customFormat="1" hidden="1">
      <c r="A20" s="1313"/>
      <c r="B20" s="1314"/>
      <c r="C20" s="1314"/>
      <c r="D20" s="1315"/>
      <c r="E20" s="1316" t="s">
        <v>705</v>
      </c>
      <c r="F20" s="1316"/>
      <c r="G20" s="1316"/>
    </row>
    <row r="21" spans="1:7" hidden="1">
      <c r="D21" s="1306"/>
      <c r="E21" s="1306"/>
      <c r="F21" s="1306"/>
      <c r="G21" s="1306"/>
    </row>
  </sheetData>
  <mergeCells count="8">
    <mergeCell ref="F17:G17"/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14" orientation="landscape" useFirstPageNumber="1" r:id="rId1"/>
  <headerFooter>
    <oddFooter>หน้าที่ &amp;P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FF0000"/>
  </sheetPr>
  <dimension ref="A1:M20"/>
  <sheetViews>
    <sheetView showGridLines="0" view="pageBreakPreview" zoomScaleNormal="100" zoomScaleSheetLayoutView="100" zoomScalePageLayoutView="90" workbookViewId="0">
      <selection activeCell="M12" sqref="M12"/>
    </sheetView>
  </sheetViews>
  <sheetFormatPr defaultColWidth="9" defaultRowHeight="23.4"/>
  <cols>
    <col min="1" max="1" width="7" style="216" customWidth="1"/>
    <col min="2" max="2" width="6.5" style="216" customWidth="1"/>
    <col min="3" max="4" width="7" style="216" customWidth="1"/>
    <col min="5" max="12" width="5.8984375" style="216" customWidth="1"/>
    <col min="13" max="13" width="4.8984375" style="216" customWidth="1"/>
    <col min="14" max="16384" width="9" style="216"/>
  </cols>
  <sheetData>
    <row r="1" spans="1:13" s="215" customFormat="1" ht="28.8">
      <c r="A1" s="263" t="s">
        <v>1280</v>
      </c>
      <c r="B1" s="263"/>
      <c r="C1" s="263"/>
      <c r="D1" s="263"/>
    </row>
    <row r="2" spans="1:13">
      <c r="A2" s="287" t="s">
        <v>1281</v>
      </c>
      <c r="B2" s="287"/>
      <c r="C2" s="287"/>
      <c r="D2" s="287"/>
      <c r="E2" s="287"/>
      <c r="F2" s="287"/>
      <c r="G2" s="287"/>
    </row>
    <row r="3" spans="1:13">
      <c r="A3" s="287" t="s">
        <v>765</v>
      </c>
      <c r="B3" s="287"/>
      <c r="C3" s="287"/>
      <c r="D3" s="287"/>
      <c r="E3" s="287"/>
      <c r="F3" s="287"/>
      <c r="G3" s="287"/>
    </row>
    <row r="4" spans="1:13">
      <c r="A4" s="287" t="s">
        <v>1282</v>
      </c>
      <c r="B4" s="287"/>
      <c r="C4" s="287"/>
      <c r="D4" s="287"/>
      <c r="E4" s="287"/>
      <c r="F4" s="287"/>
      <c r="G4" s="287"/>
    </row>
    <row r="5" spans="1:13">
      <c r="A5" s="287" t="s">
        <v>1089</v>
      </c>
      <c r="B5" s="287"/>
      <c r="C5" s="287"/>
      <c r="D5" s="287"/>
      <c r="E5" s="287"/>
      <c r="F5" s="287"/>
      <c r="G5" s="287"/>
    </row>
    <row r="6" spans="1:13">
      <c r="A6" s="264" t="s">
        <v>54</v>
      </c>
      <c r="B6" s="264"/>
      <c r="C6" s="264"/>
      <c r="D6" s="264"/>
      <c r="E6" s="287"/>
      <c r="F6" s="287"/>
      <c r="G6" s="287"/>
    </row>
    <row r="7" spans="1:13" s="287" customFormat="1">
      <c r="A7" s="2002" t="s">
        <v>1405</v>
      </c>
      <c r="B7" s="2002"/>
      <c r="C7" s="2002"/>
      <c r="D7" s="2002"/>
      <c r="E7" s="2002"/>
      <c r="F7" s="2002"/>
      <c r="G7" s="2002"/>
      <c r="H7" s="2002"/>
      <c r="I7" s="2002"/>
      <c r="J7" s="2002"/>
      <c r="K7" s="2002"/>
      <c r="L7" s="2002"/>
      <c r="M7" s="2002"/>
    </row>
    <row r="8" spans="1:13" ht="12.75" customHeight="1"/>
    <row r="9" spans="1:13">
      <c r="A9" s="1791" t="s">
        <v>659</v>
      </c>
      <c r="B9" s="2003" t="s">
        <v>1291</v>
      </c>
      <c r="C9" s="2004"/>
      <c r="D9" s="2004"/>
      <c r="E9" s="2004"/>
      <c r="F9" s="2004"/>
      <c r="G9" s="2004"/>
      <c r="H9" s="2004"/>
      <c r="I9" s="2004"/>
      <c r="J9" s="2004"/>
      <c r="K9" s="2004"/>
      <c r="L9" s="2004"/>
      <c r="M9" s="2005"/>
    </row>
    <row r="10" spans="1:13">
      <c r="A10" s="1791"/>
      <c r="B10" s="1791" t="s">
        <v>287</v>
      </c>
      <c r="C10" s="1791"/>
      <c r="D10" s="1791"/>
      <c r="E10" s="1791"/>
      <c r="F10" s="1791"/>
      <c r="G10" s="1791"/>
      <c r="H10" s="1791"/>
      <c r="I10" s="1791"/>
      <c r="J10" s="1791"/>
      <c r="K10" s="1791"/>
      <c r="L10" s="1791"/>
      <c r="M10" s="1791"/>
    </row>
    <row r="11" spans="1:13">
      <c r="A11" s="1791"/>
      <c r="B11" s="1543" t="s">
        <v>294</v>
      </c>
      <c r="C11" s="1543" t="s">
        <v>295</v>
      </c>
      <c r="D11" s="1543" t="s">
        <v>296</v>
      </c>
      <c r="E11" s="1543" t="s">
        <v>297</v>
      </c>
      <c r="F11" s="1543" t="s">
        <v>298</v>
      </c>
      <c r="G11" s="1543" t="s">
        <v>299</v>
      </c>
      <c r="H11" s="1543" t="s">
        <v>300</v>
      </c>
      <c r="I11" s="1543" t="s">
        <v>301</v>
      </c>
      <c r="J11" s="1543" t="s">
        <v>302</v>
      </c>
      <c r="K11" s="1543" t="s">
        <v>303</v>
      </c>
      <c r="L11" s="1543" t="s">
        <v>304</v>
      </c>
      <c r="M11" s="1543" t="s">
        <v>305</v>
      </c>
    </row>
    <row r="12" spans="1:13">
      <c r="A12" s="1327"/>
      <c r="B12" s="1542"/>
      <c r="C12" s="1542"/>
      <c r="D12" s="1542"/>
      <c r="E12" s="1542"/>
      <c r="F12" s="1542"/>
      <c r="G12" s="1328"/>
      <c r="H12" s="1328"/>
      <c r="I12" s="1329"/>
      <c r="J12" s="1330"/>
      <c r="K12" s="1331"/>
      <c r="L12" s="1329"/>
      <c r="M12" s="1329"/>
    </row>
    <row r="13" spans="1:13">
      <c r="A13" s="1332"/>
      <c r="B13" s="1333"/>
      <c r="C13" s="1334"/>
      <c r="D13" s="1334"/>
      <c r="E13" s="1334"/>
      <c r="F13" s="1329"/>
      <c r="G13" s="1329"/>
      <c r="H13" s="1329"/>
      <c r="I13" s="1329"/>
      <c r="J13" s="1335"/>
      <c r="K13" s="1336"/>
      <c r="L13" s="1329"/>
      <c r="M13" s="1329"/>
    </row>
    <row r="14" spans="1:13">
      <c r="A14" s="1337"/>
      <c r="B14" s="1338"/>
      <c r="C14" s="1338"/>
      <c r="D14" s="1338"/>
      <c r="E14" s="1338"/>
      <c r="F14" s="1338"/>
      <c r="G14" s="1329"/>
      <c r="H14" s="1338"/>
      <c r="I14" s="1338"/>
      <c r="J14" s="1338"/>
      <c r="K14" s="1338"/>
      <c r="L14" s="1338"/>
      <c r="M14" s="1338"/>
    </row>
    <row r="15" spans="1:13">
      <c r="A15" s="1337"/>
      <c r="B15" s="1338"/>
      <c r="C15" s="1338"/>
      <c r="D15" s="1338"/>
      <c r="E15" s="1338"/>
      <c r="F15" s="1338"/>
      <c r="G15" s="1338"/>
      <c r="H15" s="1329"/>
      <c r="I15" s="1338"/>
      <c r="J15" s="1338"/>
      <c r="K15" s="1338"/>
      <c r="L15" s="1338"/>
      <c r="M15" s="1338"/>
    </row>
    <row r="17" spans="1:13">
      <c r="A17" s="2001" t="s">
        <v>1090</v>
      </c>
      <c r="B17" s="2001"/>
      <c r="C17" s="2001"/>
      <c r="D17" s="2001"/>
      <c r="E17" s="2001"/>
      <c r="F17" s="2001"/>
      <c r="G17" s="2001"/>
      <c r="H17" s="2001"/>
      <c r="I17" s="2001"/>
      <c r="J17" s="2001"/>
      <c r="K17" s="2001"/>
      <c r="L17" s="2001"/>
      <c r="M17" s="2001"/>
    </row>
    <row r="18" spans="1:13">
      <c r="A18" s="70"/>
      <c r="B18" s="1339" t="s">
        <v>1091</v>
      </c>
      <c r="C18" s="1340">
        <v>1</v>
      </c>
      <c r="D18" s="1339" t="s">
        <v>287</v>
      </c>
      <c r="E18" s="1541">
        <v>45356</v>
      </c>
      <c r="F18" s="1341"/>
      <c r="G18" s="1339" t="s">
        <v>1092</v>
      </c>
      <c r="H18" s="1340">
        <v>2567</v>
      </c>
      <c r="I18" s="70"/>
      <c r="J18" s="70"/>
      <c r="K18" s="70"/>
      <c r="L18" s="70"/>
      <c r="M18" s="70"/>
    </row>
    <row r="19" spans="1:13">
      <c r="A19" s="70"/>
      <c r="B19" s="1339" t="s">
        <v>1091</v>
      </c>
      <c r="C19" s="1342"/>
      <c r="D19" s="1339" t="s">
        <v>287</v>
      </c>
      <c r="E19" s="1342"/>
      <c r="F19" s="1342"/>
      <c r="G19" s="1339" t="s">
        <v>1092</v>
      </c>
      <c r="H19" s="1343"/>
      <c r="I19" s="70"/>
      <c r="J19" s="70"/>
      <c r="K19" s="70"/>
      <c r="L19" s="70"/>
      <c r="M19" s="70"/>
    </row>
    <row r="20" spans="1:13">
      <c r="A20" s="70"/>
      <c r="B20" s="1339" t="s">
        <v>1091</v>
      </c>
      <c r="C20" s="1342"/>
      <c r="D20" s="1339" t="s">
        <v>287</v>
      </c>
      <c r="E20" s="1342"/>
      <c r="F20" s="1342"/>
      <c r="G20" s="1339" t="s">
        <v>1092</v>
      </c>
      <c r="H20" s="1343"/>
      <c r="I20" s="70"/>
      <c r="J20" s="70"/>
      <c r="K20" s="70"/>
      <c r="L20" s="70"/>
      <c r="M20" s="70"/>
    </row>
  </sheetData>
  <mergeCells count="5">
    <mergeCell ref="A17:M17"/>
    <mergeCell ref="A7:M7"/>
    <mergeCell ref="A9:A11"/>
    <mergeCell ref="B10:M10"/>
    <mergeCell ref="B9:M9"/>
  </mergeCells>
  <phoneticPr fontId="5" type="noConversion"/>
  <pageMargins left="0.98425196850393704" right="0.39370078740157483" top="0.78740157480314965" bottom="0.59055118110236227" header="0.31496062992125984" footer="0.31496062992125984"/>
  <pageSetup paperSize="9" scale="99" firstPageNumber="115" orientation="portrait" useFirstPageNumber="1" r:id="rId1"/>
  <headerFooter>
    <oddFooter>หน้าที่ 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theme="0" tint="-0.14999847407452621"/>
  </sheetPr>
  <dimension ref="A1:S570"/>
  <sheetViews>
    <sheetView showGridLines="0" view="pageBreakPreview" zoomScaleNormal="100" zoomScaleSheetLayoutView="100" zoomScalePageLayoutView="60" workbookViewId="0">
      <selection activeCell="M12" sqref="M12"/>
    </sheetView>
  </sheetViews>
  <sheetFormatPr defaultColWidth="9" defaultRowHeight="15.6"/>
  <cols>
    <col min="1" max="9" width="9" style="293"/>
    <col min="10" max="10" width="9" style="292"/>
    <col min="11" max="16384" width="9" style="293"/>
  </cols>
  <sheetData>
    <row r="1" spans="1:9" ht="16.2" thickBot="1"/>
    <row r="2" spans="1:9" ht="15" customHeight="1">
      <c r="A2" s="2006" t="s">
        <v>681</v>
      </c>
      <c r="B2" s="2007"/>
      <c r="C2" s="2007"/>
      <c r="D2" s="2007"/>
      <c r="E2" s="2007"/>
      <c r="F2" s="2007"/>
      <c r="G2" s="2007"/>
      <c r="H2" s="2007"/>
      <c r="I2" s="2008"/>
    </row>
    <row r="3" spans="1:9" ht="15" customHeight="1">
      <c r="A3" s="2009"/>
      <c r="B3" s="2010"/>
      <c r="C3" s="2010"/>
      <c r="D3" s="2010"/>
      <c r="E3" s="2010"/>
      <c r="F3" s="2010"/>
      <c r="G3" s="2010"/>
      <c r="H3" s="2010"/>
      <c r="I3" s="2011"/>
    </row>
    <row r="4" spans="1:9" ht="15" customHeight="1">
      <c r="A4" s="2009"/>
      <c r="B4" s="2010"/>
      <c r="C4" s="2010"/>
      <c r="D4" s="2010"/>
      <c r="E4" s="2010"/>
      <c r="F4" s="2010"/>
      <c r="G4" s="2010"/>
      <c r="H4" s="2010"/>
      <c r="I4" s="2011"/>
    </row>
    <row r="5" spans="1:9" ht="15" customHeight="1">
      <c r="A5" s="2009"/>
      <c r="B5" s="2010"/>
      <c r="C5" s="2010"/>
      <c r="D5" s="2010"/>
      <c r="E5" s="2010"/>
      <c r="F5" s="2010"/>
      <c r="G5" s="2010"/>
      <c r="H5" s="2010"/>
      <c r="I5" s="2011"/>
    </row>
    <row r="6" spans="1:9" ht="15" customHeight="1">
      <c r="A6" s="2009"/>
      <c r="B6" s="2010"/>
      <c r="C6" s="2010"/>
      <c r="D6" s="2010"/>
      <c r="E6" s="2010"/>
      <c r="F6" s="2010"/>
      <c r="G6" s="2010"/>
      <c r="H6" s="2010"/>
      <c r="I6" s="2011"/>
    </row>
    <row r="7" spans="1:9" ht="15" customHeight="1">
      <c r="A7" s="2009"/>
      <c r="B7" s="2010"/>
      <c r="C7" s="2010"/>
      <c r="D7" s="2010"/>
      <c r="E7" s="2010"/>
      <c r="F7" s="2010"/>
      <c r="G7" s="2010"/>
      <c r="H7" s="2010"/>
      <c r="I7" s="2011"/>
    </row>
    <row r="8" spans="1:9" ht="15" customHeight="1">
      <c r="A8" s="2009"/>
      <c r="B8" s="2010"/>
      <c r="C8" s="2010"/>
      <c r="D8" s="2010"/>
      <c r="E8" s="2010"/>
      <c r="F8" s="2010"/>
      <c r="G8" s="2010"/>
      <c r="H8" s="2010"/>
      <c r="I8" s="2011"/>
    </row>
    <row r="9" spans="1:9" ht="15" customHeight="1">
      <c r="A9" s="2009"/>
      <c r="B9" s="2010"/>
      <c r="C9" s="2010"/>
      <c r="D9" s="2010"/>
      <c r="E9" s="2010"/>
      <c r="F9" s="2010"/>
      <c r="G9" s="2010"/>
      <c r="H9" s="2010"/>
      <c r="I9" s="2011"/>
    </row>
    <row r="10" spans="1:9" ht="15" customHeight="1">
      <c r="A10" s="2009"/>
      <c r="B10" s="2010"/>
      <c r="C10" s="2010"/>
      <c r="D10" s="2010"/>
      <c r="E10" s="2010"/>
      <c r="F10" s="2010"/>
      <c r="G10" s="2010"/>
      <c r="H10" s="2010"/>
      <c r="I10" s="2011"/>
    </row>
    <row r="11" spans="1:9" ht="15" customHeight="1">
      <c r="A11" s="2009"/>
      <c r="B11" s="2010"/>
      <c r="C11" s="2010"/>
      <c r="D11" s="2010"/>
      <c r="E11" s="2010"/>
      <c r="F11" s="2010"/>
      <c r="G11" s="2010"/>
      <c r="H11" s="2010"/>
      <c r="I11" s="2011"/>
    </row>
    <row r="12" spans="1:9" ht="15" customHeight="1">
      <c r="A12" s="2009"/>
      <c r="B12" s="2010"/>
      <c r="C12" s="2010"/>
      <c r="D12" s="2010"/>
      <c r="E12" s="2010"/>
      <c r="F12" s="2010"/>
      <c r="G12" s="2010"/>
      <c r="H12" s="2010"/>
      <c r="I12" s="2011"/>
    </row>
    <row r="13" spans="1:9" ht="15" customHeight="1">
      <c r="A13" s="2009"/>
      <c r="B13" s="2010"/>
      <c r="C13" s="2010"/>
      <c r="D13" s="2010"/>
      <c r="E13" s="2010"/>
      <c r="F13" s="2010"/>
      <c r="G13" s="2010"/>
      <c r="H13" s="2010"/>
      <c r="I13" s="2011"/>
    </row>
    <row r="14" spans="1:9" ht="15" customHeight="1">
      <c r="A14" s="2009"/>
      <c r="B14" s="2010"/>
      <c r="C14" s="2010"/>
      <c r="D14" s="2010"/>
      <c r="E14" s="2010"/>
      <c r="F14" s="2010"/>
      <c r="G14" s="2010"/>
      <c r="H14" s="2010"/>
      <c r="I14" s="2011"/>
    </row>
    <row r="15" spans="1:9" ht="15" customHeight="1">
      <c r="A15" s="2009"/>
      <c r="B15" s="2010"/>
      <c r="C15" s="2010"/>
      <c r="D15" s="2010"/>
      <c r="E15" s="2010"/>
      <c r="F15" s="2010"/>
      <c r="G15" s="2010"/>
      <c r="H15" s="2010"/>
      <c r="I15" s="2011"/>
    </row>
    <row r="16" spans="1:9" ht="15" customHeight="1">
      <c r="A16" s="2009"/>
      <c r="B16" s="2010"/>
      <c r="C16" s="2010"/>
      <c r="D16" s="2010"/>
      <c r="E16" s="2010"/>
      <c r="F16" s="2010"/>
      <c r="G16" s="2010"/>
      <c r="H16" s="2010"/>
      <c r="I16" s="2011"/>
    </row>
    <row r="17" spans="1:9" ht="15" customHeight="1">
      <c r="A17" s="2009"/>
      <c r="B17" s="2010"/>
      <c r="C17" s="2010"/>
      <c r="D17" s="2010"/>
      <c r="E17" s="2010"/>
      <c r="F17" s="2010"/>
      <c r="G17" s="2010"/>
      <c r="H17" s="2010"/>
      <c r="I17" s="2011"/>
    </row>
    <row r="18" spans="1:9" ht="15" customHeight="1">
      <c r="A18" s="2009"/>
      <c r="B18" s="2010"/>
      <c r="C18" s="2010"/>
      <c r="D18" s="2010"/>
      <c r="E18" s="2010"/>
      <c r="F18" s="2010"/>
      <c r="G18" s="2010"/>
      <c r="H18" s="2010"/>
      <c r="I18" s="2011"/>
    </row>
    <row r="19" spans="1:9" ht="15" customHeight="1">
      <c r="A19" s="2009"/>
      <c r="B19" s="2010"/>
      <c r="C19" s="2010"/>
      <c r="D19" s="2010"/>
      <c r="E19" s="2010"/>
      <c r="F19" s="2010"/>
      <c r="G19" s="2010"/>
      <c r="H19" s="2010"/>
      <c r="I19" s="2011"/>
    </row>
    <row r="20" spans="1:9" ht="15" customHeight="1">
      <c r="A20" s="2009"/>
      <c r="B20" s="2010"/>
      <c r="C20" s="2010"/>
      <c r="D20" s="2010"/>
      <c r="E20" s="2010"/>
      <c r="F20" s="2010"/>
      <c r="G20" s="2010"/>
      <c r="H20" s="2010"/>
      <c r="I20" s="2011"/>
    </row>
    <row r="21" spans="1:9" ht="15" customHeight="1">
      <c r="A21" s="2009"/>
      <c r="B21" s="2010"/>
      <c r="C21" s="2010"/>
      <c r="D21" s="2010"/>
      <c r="E21" s="2010"/>
      <c r="F21" s="2010"/>
      <c r="G21" s="2010"/>
      <c r="H21" s="2010"/>
      <c r="I21" s="2011"/>
    </row>
    <row r="22" spans="1:9" ht="15" customHeight="1">
      <c r="A22" s="2009"/>
      <c r="B22" s="2010"/>
      <c r="C22" s="2010"/>
      <c r="D22" s="2010"/>
      <c r="E22" s="2010"/>
      <c r="F22" s="2010"/>
      <c r="G22" s="2010"/>
      <c r="H22" s="2010"/>
      <c r="I22" s="2011"/>
    </row>
    <row r="23" spans="1:9" ht="15" customHeight="1">
      <c r="A23" s="2009"/>
      <c r="B23" s="2010"/>
      <c r="C23" s="2010"/>
      <c r="D23" s="2010"/>
      <c r="E23" s="2010"/>
      <c r="F23" s="2010"/>
      <c r="G23" s="2010"/>
      <c r="H23" s="2010"/>
      <c r="I23" s="2011"/>
    </row>
    <row r="24" spans="1:9" ht="15" customHeight="1">
      <c r="A24" s="2009"/>
      <c r="B24" s="2010"/>
      <c r="C24" s="2010"/>
      <c r="D24" s="2010"/>
      <c r="E24" s="2010"/>
      <c r="F24" s="2010"/>
      <c r="G24" s="2010"/>
      <c r="H24" s="2010"/>
      <c r="I24" s="2011"/>
    </row>
    <row r="25" spans="1:9" ht="15" customHeight="1">
      <c r="A25" s="2009"/>
      <c r="B25" s="2010"/>
      <c r="C25" s="2010"/>
      <c r="D25" s="2010"/>
      <c r="E25" s="2010"/>
      <c r="F25" s="2010"/>
      <c r="G25" s="2010"/>
      <c r="H25" s="2010"/>
      <c r="I25" s="2011"/>
    </row>
    <row r="26" spans="1:9" ht="15" customHeight="1">
      <c r="A26" s="2009"/>
      <c r="B26" s="2010"/>
      <c r="C26" s="2010"/>
      <c r="D26" s="2010"/>
      <c r="E26" s="2010"/>
      <c r="F26" s="2010"/>
      <c r="G26" s="2010"/>
      <c r="H26" s="2010"/>
      <c r="I26" s="2011"/>
    </row>
    <row r="27" spans="1:9" ht="15" customHeight="1">
      <c r="A27" s="2009"/>
      <c r="B27" s="2010"/>
      <c r="C27" s="2010"/>
      <c r="D27" s="2010"/>
      <c r="E27" s="2010"/>
      <c r="F27" s="2010"/>
      <c r="G27" s="2010"/>
      <c r="H27" s="2010"/>
      <c r="I27" s="2011"/>
    </row>
    <row r="28" spans="1:9" ht="15" customHeight="1">
      <c r="A28" s="2009"/>
      <c r="B28" s="2010"/>
      <c r="C28" s="2010"/>
      <c r="D28" s="2010"/>
      <c r="E28" s="2010"/>
      <c r="F28" s="2010"/>
      <c r="G28" s="2010"/>
      <c r="H28" s="2010"/>
      <c r="I28" s="2011"/>
    </row>
    <row r="29" spans="1:9" ht="15" customHeight="1">
      <c r="A29" s="2009"/>
      <c r="B29" s="2010"/>
      <c r="C29" s="2010"/>
      <c r="D29" s="2010"/>
      <c r="E29" s="2010"/>
      <c r="F29" s="2010"/>
      <c r="G29" s="2010"/>
      <c r="H29" s="2010"/>
      <c r="I29" s="2011"/>
    </row>
    <row r="30" spans="1:9" ht="15" customHeight="1">
      <c r="A30" s="2009"/>
      <c r="B30" s="2010"/>
      <c r="C30" s="2010"/>
      <c r="D30" s="2010"/>
      <c r="E30" s="2010"/>
      <c r="F30" s="2010"/>
      <c r="G30" s="2010"/>
      <c r="H30" s="2010"/>
      <c r="I30" s="2011"/>
    </row>
    <row r="31" spans="1:9" ht="15" customHeight="1">
      <c r="A31" s="2009"/>
      <c r="B31" s="2010"/>
      <c r="C31" s="2010"/>
      <c r="D31" s="2010"/>
      <c r="E31" s="2010"/>
      <c r="F31" s="2010"/>
      <c r="G31" s="2010"/>
      <c r="H31" s="2010"/>
      <c r="I31" s="2011"/>
    </row>
    <row r="32" spans="1:9" ht="15" customHeight="1">
      <c r="A32" s="2009"/>
      <c r="B32" s="2010"/>
      <c r="C32" s="2010"/>
      <c r="D32" s="2010"/>
      <c r="E32" s="2010"/>
      <c r="F32" s="2010"/>
      <c r="G32" s="2010"/>
      <c r="H32" s="2010"/>
      <c r="I32" s="2011"/>
    </row>
    <row r="33" spans="1:19" ht="15" customHeight="1">
      <c r="A33" s="2009"/>
      <c r="B33" s="2010"/>
      <c r="C33" s="2010"/>
      <c r="D33" s="2010"/>
      <c r="E33" s="2010"/>
      <c r="F33" s="2010"/>
      <c r="G33" s="2010"/>
      <c r="H33" s="2010"/>
      <c r="I33" s="2011"/>
    </row>
    <row r="34" spans="1:19" ht="15" customHeight="1">
      <c r="A34" s="2009"/>
      <c r="B34" s="2010"/>
      <c r="C34" s="2010"/>
      <c r="D34" s="2010"/>
      <c r="E34" s="2010"/>
      <c r="F34" s="2010"/>
      <c r="G34" s="2010"/>
      <c r="H34" s="2010"/>
      <c r="I34" s="2011"/>
    </row>
    <row r="35" spans="1:19" ht="15" customHeight="1">
      <c r="A35" s="2009"/>
      <c r="B35" s="2010"/>
      <c r="C35" s="2010"/>
      <c r="D35" s="2010"/>
      <c r="E35" s="2010"/>
      <c r="F35" s="2010"/>
      <c r="G35" s="2010"/>
      <c r="H35" s="2010"/>
      <c r="I35" s="2011"/>
    </row>
    <row r="36" spans="1:19" ht="15" customHeight="1">
      <c r="A36" s="2009"/>
      <c r="B36" s="2010"/>
      <c r="C36" s="2010"/>
      <c r="D36" s="2010"/>
      <c r="E36" s="2010"/>
      <c r="F36" s="2010"/>
      <c r="G36" s="2010"/>
      <c r="H36" s="2010"/>
      <c r="I36" s="2011"/>
    </row>
    <row r="37" spans="1:19" ht="15" customHeight="1">
      <c r="A37" s="2009"/>
      <c r="B37" s="2010"/>
      <c r="C37" s="2010"/>
      <c r="D37" s="2010"/>
      <c r="E37" s="2010"/>
      <c r="F37" s="2010"/>
      <c r="G37" s="2010"/>
      <c r="H37" s="2010"/>
      <c r="I37" s="2011"/>
    </row>
    <row r="38" spans="1:19" ht="15" customHeight="1">
      <c r="A38" s="2009"/>
      <c r="B38" s="2010"/>
      <c r="C38" s="2010"/>
      <c r="D38" s="2010"/>
      <c r="E38" s="2010"/>
      <c r="F38" s="2010"/>
      <c r="G38" s="2010"/>
      <c r="H38" s="2010"/>
      <c r="I38" s="2011"/>
    </row>
    <row r="39" spans="1:19" ht="15" customHeight="1">
      <c r="A39" s="2009"/>
      <c r="B39" s="2010"/>
      <c r="C39" s="2010"/>
      <c r="D39" s="2010"/>
      <c r="E39" s="2010"/>
      <c r="F39" s="2010"/>
      <c r="G39" s="2010"/>
      <c r="H39" s="2010"/>
      <c r="I39" s="2011"/>
    </row>
    <row r="40" spans="1:19" ht="15" customHeight="1">
      <c r="A40" s="2009"/>
      <c r="B40" s="2010"/>
      <c r="C40" s="2010"/>
      <c r="D40" s="2010"/>
      <c r="E40" s="2010"/>
      <c r="F40" s="2010"/>
      <c r="G40" s="2010"/>
      <c r="H40" s="2010"/>
      <c r="I40" s="2011"/>
    </row>
    <row r="41" spans="1:19" ht="15" customHeight="1">
      <c r="A41" s="2009"/>
      <c r="B41" s="2010"/>
      <c r="C41" s="2010"/>
      <c r="D41" s="2010"/>
      <c r="E41" s="2010"/>
      <c r="F41" s="2010"/>
      <c r="G41" s="2010"/>
      <c r="H41" s="2010"/>
      <c r="I41" s="2011"/>
    </row>
    <row r="42" spans="1:19" ht="15" customHeight="1">
      <c r="A42" s="2009"/>
      <c r="B42" s="2010"/>
      <c r="C42" s="2010"/>
      <c r="D42" s="2010"/>
      <c r="E42" s="2010"/>
      <c r="F42" s="2010"/>
      <c r="G42" s="2010"/>
      <c r="H42" s="2010"/>
      <c r="I42" s="2011"/>
    </row>
    <row r="43" spans="1:19" ht="15.75" customHeight="1" thickBot="1">
      <c r="A43" s="2012"/>
      <c r="B43" s="2013"/>
      <c r="C43" s="2013"/>
      <c r="D43" s="2013"/>
      <c r="E43" s="2013"/>
      <c r="F43" s="2013"/>
      <c r="G43" s="2013"/>
      <c r="H43" s="2013"/>
      <c r="I43" s="2014"/>
    </row>
    <row r="44" spans="1:19" s="1346" customFormat="1" ht="23.4">
      <c r="A44" s="1344" t="s">
        <v>940</v>
      </c>
      <c r="B44" s="1345"/>
      <c r="C44" s="315"/>
      <c r="D44" s="1345"/>
      <c r="E44" s="1345"/>
      <c r="F44" s="1345"/>
      <c r="G44" s="1345"/>
      <c r="H44" s="1345"/>
      <c r="I44" s="1345"/>
      <c r="J44" s="292"/>
      <c r="K44" s="292"/>
      <c r="L44" s="292"/>
      <c r="M44" s="292"/>
      <c r="N44" s="292"/>
      <c r="O44" s="292"/>
      <c r="P44" s="292"/>
      <c r="Q44" s="292"/>
      <c r="R44" s="292"/>
      <c r="S44" s="292"/>
    </row>
    <row r="45" spans="1:19" s="1346" customFormat="1" ht="23.4">
      <c r="A45" s="1344" t="s">
        <v>1358</v>
      </c>
      <c r="B45" s="1345"/>
      <c r="C45" s="1345"/>
      <c r="D45" s="1345"/>
      <c r="E45" s="1345"/>
      <c r="F45" s="1345"/>
      <c r="G45" s="1345"/>
      <c r="H45" s="1345"/>
      <c r="I45" s="1345"/>
      <c r="J45" s="292"/>
      <c r="K45" s="292"/>
      <c r="L45" s="292"/>
      <c r="M45" s="292"/>
      <c r="N45" s="292"/>
      <c r="O45" s="292"/>
      <c r="P45" s="292"/>
      <c r="Q45" s="292"/>
      <c r="R45" s="292"/>
      <c r="S45" s="292"/>
    </row>
    <row r="46" spans="1:19" s="1346" customFormat="1" ht="21" hidden="1" customHeight="1" thickBot="1">
      <c r="A46" s="1344"/>
      <c r="B46" s="1345"/>
      <c r="C46" s="1345"/>
      <c r="D46" s="1345"/>
      <c r="E46" s="1345"/>
      <c r="F46" s="1345"/>
      <c r="G46" s="1345"/>
      <c r="H46" s="1345"/>
      <c r="I46" s="1345"/>
      <c r="J46" s="292"/>
      <c r="K46" s="292"/>
      <c r="L46" s="292"/>
      <c r="M46" s="292"/>
      <c r="N46" s="292"/>
      <c r="O46" s="292"/>
      <c r="P46" s="292"/>
      <c r="Q46" s="292"/>
      <c r="R46" s="292"/>
      <c r="S46" s="292"/>
    </row>
    <row r="47" spans="1:19" ht="15" hidden="1" customHeight="1">
      <c r="A47" s="2006" t="s">
        <v>681</v>
      </c>
      <c r="B47" s="2007"/>
      <c r="C47" s="2007"/>
      <c r="D47" s="2007"/>
      <c r="E47" s="2007"/>
      <c r="F47" s="2007"/>
      <c r="G47" s="2007"/>
      <c r="H47" s="2007"/>
      <c r="I47" s="2008"/>
    </row>
    <row r="48" spans="1:19" ht="15" hidden="1" customHeight="1">
      <c r="A48" s="2009"/>
      <c r="B48" s="2010"/>
      <c r="C48" s="2010"/>
      <c r="D48" s="2010"/>
      <c r="E48" s="2010"/>
      <c r="F48" s="2010"/>
      <c r="G48" s="2010"/>
      <c r="H48" s="2010"/>
      <c r="I48" s="2011"/>
    </row>
    <row r="49" spans="1:9" ht="15" hidden="1" customHeight="1">
      <c r="A49" s="2009"/>
      <c r="B49" s="2010"/>
      <c r="C49" s="2010"/>
      <c r="D49" s="2010"/>
      <c r="E49" s="2010"/>
      <c r="F49" s="2010"/>
      <c r="G49" s="2010"/>
      <c r="H49" s="2010"/>
      <c r="I49" s="2011"/>
    </row>
    <row r="50" spans="1:9" ht="15" hidden="1" customHeight="1">
      <c r="A50" s="2009"/>
      <c r="B50" s="2010"/>
      <c r="C50" s="2010"/>
      <c r="D50" s="2010"/>
      <c r="E50" s="2010"/>
      <c r="F50" s="2010"/>
      <c r="G50" s="2010"/>
      <c r="H50" s="2010"/>
      <c r="I50" s="2011"/>
    </row>
    <row r="51" spans="1:9" ht="15" hidden="1" customHeight="1">
      <c r="A51" s="2009"/>
      <c r="B51" s="2010"/>
      <c r="C51" s="2010"/>
      <c r="D51" s="2010"/>
      <c r="E51" s="2010"/>
      <c r="F51" s="2010"/>
      <c r="G51" s="2010"/>
      <c r="H51" s="2010"/>
      <c r="I51" s="2011"/>
    </row>
    <row r="52" spans="1:9" ht="15" hidden="1" customHeight="1">
      <c r="A52" s="2009"/>
      <c r="B52" s="2010"/>
      <c r="C52" s="2010"/>
      <c r="D52" s="2010"/>
      <c r="E52" s="2010"/>
      <c r="F52" s="2010"/>
      <c r="G52" s="2010"/>
      <c r="H52" s="2010"/>
      <c r="I52" s="2011"/>
    </row>
    <row r="53" spans="1:9" ht="15" hidden="1" customHeight="1">
      <c r="A53" s="2009"/>
      <c r="B53" s="2010"/>
      <c r="C53" s="2010"/>
      <c r="D53" s="2010"/>
      <c r="E53" s="2010"/>
      <c r="F53" s="2010"/>
      <c r="G53" s="2010"/>
      <c r="H53" s="2010"/>
      <c r="I53" s="2011"/>
    </row>
    <row r="54" spans="1:9" ht="15" hidden="1" customHeight="1">
      <c r="A54" s="2009"/>
      <c r="B54" s="2010"/>
      <c r="C54" s="2010"/>
      <c r="D54" s="2010"/>
      <c r="E54" s="2010"/>
      <c r="F54" s="2010"/>
      <c r="G54" s="2010"/>
      <c r="H54" s="2010"/>
      <c r="I54" s="2011"/>
    </row>
    <row r="55" spans="1:9" ht="15" hidden="1" customHeight="1">
      <c r="A55" s="2009"/>
      <c r="B55" s="2010"/>
      <c r="C55" s="2010"/>
      <c r="D55" s="2010"/>
      <c r="E55" s="2010"/>
      <c r="F55" s="2010"/>
      <c r="G55" s="2010"/>
      <c r="H55" s="2010"/>
      <c r="I55" s="2011"/>
    </row>
    <row r="56" spans="1:9" ht="15" hidden="1" customHeight="1">
      <c r="A56" s="2009"/>
      <c r="B56" s="2010"/>
      <c r="C56" s="2010"/>
      <c r="D56" s="2010"/>
      <c r="E56" s="2010"/>
      <c r="F56" s="2010"/>
      <c r="G56" s="2010"/>
      <c r="H56" s="2010"/>
      <c r="I56" s="2011"/>
    </row>
    <row r="57" spans="1:9" ht="15" hidden="1" customHeight="1">
      <c r="A57" s="2009"/>
      <c r="B57" s="2010"/>
      <c r="C57" s="2010"/>
      <c r="D57" s="2010"/>
      <c r="E57" s="2010"/>
      <c r="F57" s="2010"/>
      <c r="G57" s="2010"/>
      <c r="H57" s="2010"/>
      <c r="I57" s="2011"/>
    </row>
    <row r="58" spans="1:9" ht="15" hidden="1" customHeight="1">
      <c r="A58" s="2009"/>
      <c r="B58" s="2010"/>
      <c r="C58" s="2010"/>
      <c r="D58" s="2010"/>
      <c r="E58" s="2010"/>
      <c r="F58" s="2010"/>
      <c r="G58" s="2010"/>
      <c r="H58" s="2010"/>
      <c r="I58" s="2011"/>
    </row>
    <row r="59" spans="1:9" ht="15" hidden="1" customHeight="1">
      <c r="A59" s="2009"/>
      <c r="B59" s="2010"/>
      <c r="C59" s="2010"/>
      <c r="D59" s="2010"/>
      <c r="E59" s="2010"/>
      <c r="F59" s="2010"/>
      <c r="G59" s="2010"/>
      <c r="H59" s="2010"/>
      <c r="I59" s="2011"/>
    </row>
    <row r="60" spans="1:9" ht="15" hidden="1" customHeight="1">
      <c r="A60" s="2009"/>
      <c r="B60" s="2010"/>
      <c r="C60" s="2010"/>
      <c r="D60" s="2010"/>
      <c r="E60" s="2010"/>
      <c r="F60" s="2010"/>
      <c r="G60" s="2010"/>
      <c r="H60" s="2010"/>
      <c r="I60" s="2011"/>
    </row>
    <row r="61" spans="1:9" ht="15" hidden="1" customHeight="1">
      <c r="A61" s="2009"/>
      <c r="B61" s="2010"/>
      <c r="C61" s="2010"/>
      <c r="D61" s="2010"/>
      <c r="E61" s="2010"/>
      <c r="F61" s="2010"/>
      <c r="G61" s="2010"/>
      <c r="H61" s="2010"/>
      <c r="I61" s="2011"/>
    </row>
    <row r="62" spans="1:9" ht="15" hidden="1" customHeight="1">
      <c r="A62" s="2009"/>
      <c r="B62" s="2010"/>
      <c r="C62" s="2010"/>
      <c r="D62" s="2010"/>
      <c r="E62" s="2010"/>
      <c r="F62" s="2010"/>
      <c r="G62" s="2010"/>
      <c r="H62" s="2010"/>
      <c r="I62" s="2011"/>
    </row>
    <row r="63" spans="1:9" ht="15" hidden="1" customHeight="1">
      <c r="A63" s="2009"/>
      <c r="B63" s="2010"/>
      <c r="C63" s="2010"/>
      <c r="D63" s="2010"/>
      <c r="E63" s="2010"/>
      <c r="F63" s="2010"/>
      <c r="G63" s="2010"/>
      <c r="H63" s="2010"/>
      <c r="I63" s="2011"/>
    </row>
    <row r="64" spans="1:9" ht="15" hidden="1" customHeight="1">
      <c r="A64" s="2009"/>
      <c r="B64" s="2010"/>
      <c r="C64" s="2010"/>
      <c r="D64" s="2010"/>
      <c r="E64" s="2010"/>
      <c r="F64" s="2010"/>
      <c r="G64" s="2010"/>
      <c r="H64" s="2010"/>
      <c r="I64" s="2011"/>
    </row>
    <row r="65" spans="1:9" ht="15" hidden="1" customHeight="1">
      <c r="A65" s="2009"/>
      <c r="B65" s="2010"/>
      <c r="C65" s="2010"/>
      <c r="D65" s="2010"/>
      <c r="E65" s="2010"/>
      <c r="F65" s="2010"/>
      <c r="G65" s="2010"/>
      <c r="H65" s="2010"/>
      <c r="I65" s="2011"/>
    </row>
    <row r="66" spans="1:9" ht="15" hidden="1" customHeight="1">
      <c r="A66" s="2009"/>
      <c r="B66" s="2010"/>
      <c r="C66" s="2010"/>
      <c r="D66" s="2010"/>
      <c r="E66" s="2010"/>
      <c r="F66" s="2010"/>
      <c r="G66" s="2010"/>
      <c r="H66" s="2010"/>
      <c r="I66" s="2011"/>
    </row>
    <row r="67" spans="1:9" ht="15" hidden="1" customHeight="1">
      <c r="A67" s="2009"/>
      <c r="B67" s="2010"/>
      <c r="C67" s="2010"/>
      <c r="D67" s="2010"/>
      <c r="E67" s="2010"/>
      <c r="F67" s="2010"/>
      <c r="G67" s="2010"/>
      <c r="H67" s="2010"/>
      <c r="I67" s="2011"/>
    </row>
    <row r="68" spans="1:9" ht="15" hidden="1" customHeight="1">
      <c r="A68" s="2009"/>
      <c r="B68" s="2010"/>
      <c r="C68" s="2010"/>
      <c r="D68" s="2010"/>
      <c r="E68" s="2010"/>
      <c r="F68" s="2010"/>
      <c r="G68" s="2010"/>
      <c r="H68" s="2010"/>
      <c r="I68" s="2011"/>
    </row>
    <row r="69" spans="1:9" ht="15" hidden="1" customHeight="1">
      <c r="A69" s="2009"/>
      <c r="B69" s="2010"/>
      <c r="C69" s="2010"/>
      <c r="D69" s="2010"/>
      <c r="E69" s="2010"/>
      <c r="F69" s="2010"/>
      <c r="G69" s="2010"/>
      <c r="H69" s="2010"/>
      <c r="I69" s="2011"/>
    </row>
    <row r="70" spans="1:9" ht="15" hidden="1" customHeight="1">
      <c r="A70" s="2009"/>
      <c r="B70" s="2010"/>
      <c r="C70" s="2010"/>
      <c r="D70" s="2010"/>
      <c r="E70" s="2010"/>
      <c r="F70" s="2010"/>
      <c r="G70" s="2010"/>
      <c r="H70" s="2010"/>
      <c r="I70" s="2011"/>
    </row>
    <row r="71" spans="1:9" ht="15" hidden="1" customHeight="1">
      <c r="A71" s="2009"/>
      <c r="B71" s="2010"/>
      <c r="C71" s="2010"/>
      <c r="D71" s="2010"/>
      <c r="E71" s="2010"/>
      <c r="F71" s="2010"/>
      <c r="G71" s="2010"/>
      <c r="H71" s="2010"/>
      <c r="I71" s="2011"/>
    </row>
    <row r="72" spans="1:9" ht="15" hidden="1" customHeight="1">
      <c r="A72" s="2009"/>
      <c r="B72" s="2010"/>
      <c r="C72" s="2010"/>
      <c r="D72" s="2010"/>
      <c r="E72" s="2010"/>
      <c r="F72" s="2010"/>
      <c r="G72" s="2010"/>
      <c r="H72" s="2010"/>
      <c r="I72" s="2011"/>
    </row>
    <row r="73" spans="1:9" ht="15" hidden="1" customHeight="1">
      <c r="A73" s="2009"/>
      <c r="B73" s="2010"/>
      <c r="C73" s="2010"/>
      <c r="D73" s="2010"/>
      <c r="E73" s="2010"/>
      <c r="F73" s="2010"/>
      <c r="G73" s="2010"/>
      <c r="H73" s="2010"/>
      <c r="I73" s="2011"/>
    </row>
    <row r="74" spans="1:9" ht="15" hidden="1" customHeight="1">
      <c r="A74" s="2009"/>
      <c r="B74" s="2010"/>
      <c r="C74" s="2010"/>
      <c r="D74" s="2010"/>
      <c r="E74" s="2010"/>
      <c r="F74" s="2010"/>
      <c r="G74" s="2010"/>
      <c r="H74" s="2010"/>
      <c r="I74" s="2011"/>
    </row>
    <row r="75" spans="1:9" ht="15" hidden="1" customHeight="1">
      <c r="A75" s="2009"/>
      <c r="B75" s="2010"/>
      <c r="C75" s="2010"/>
      <c r="D75" s="2010"/>
      <c r="E75" s="2010"/>
      <c r="F75" s="2010"/>
      <c r="G75" s="2010"/>
      <c r="H75" s="2010"/>
      <c r="I75" s="2011"/>
    </row>
    <row r="76" spans="1:9" ht="15" hidden="1" customHeight="1">
      <c r="A76" s="2009"/>
      <c r="B76" s="2010"/>
      <c r="C76" s="2010"/>
      <c r="D76" s="2010"/>
      <c r="E76" s="2010"/>
      <c r="F76" s="2010"/>
      <c r="G76" s="2010"/>
      <c r="H76" s="2010"/>
      <c r="I76" s="2011"/>
    </row>
    <row r="77" spans="1:9" ht="15" hidden="1" customHeight="1">
      <c r="A77" s="2009"/>
      <c r="B77" s="2010"/>
      <c r="C77" s="2010"/>
      <c r="D77" s="2010"/>
      <c r="E77" s="2010"/>
      <c r="F77" s="2010"/>
      <c r="G77" s="2010"/>
      <c r="H77" s="2010"/>
      <c r="I77" s="2011"/>
    </row>
    <row r="78" spans="1:9" ht="15" hidden="1" customHeight="1">
      <c r="A78" s="2009"/>
      <c r="B78" s="2010"/>
      <c r="C78" s="2010"/>
      <c r="D78" s="2010"/>
      <c r="E78" s="2010"/>
      <c r="F78" s="2010"/>
      <c r="G78" s="2010"/>
      <c r="H78" s="2010"/>
      <c r="I78" s="2011"/>
    </row>
    <row r="79" spans="1:9" ht="15" hidden="1" customHeight="1">
      <c r="A79" s="2009"/>
      <c r="B79" s="2010"/>
      <c r="C79" s="2010"/>
      <c r="D79" s="2010"/>
      <c r="E79" s="2010"/>
      <c r="F79" s="2010"/>
      <c r="G79" s="2010"/>
      <c r="H79" s="2010"/>
      <c r="I79" s="2011"/>
    </row>
    <row r="80" spans="1:9" ht="15" hidden="1" customHeight="1">
      <c r="A80" s="2009"/>
      <c r="B80" s="2010"/>
      <c r="C80" s="2010"/>
      <c r="D80" s="2010"/>
      <c r="E80" s="2010"/>
      <c r="F80" s="2010"/>
      <c r="G80" s="2010"/>
      <c r="H80" s="2010"/>
      <c r="I80" s="2011"/>
    </row>
    <row r="81" spans="1:19" ht="15" hidden="1" customHeight="1">
      <c r="A81" s="2009"/>
      <c r="B81" s="2010"/>
      <c r="C81" s="2010"/>
      <c r="D81" s="2010"/>
      <c r="E81" s="2010"/>
      <c r="F81" s="2010"/>
      <c r="G81" s="2010"/>
      <c r="H81" s="2010"/>
      <c r="I81" s="2011"/>
    </row>
    <row r="82" spans="1:19" ht="15" hidden="1" customHeight="1">
      <c r="A82" s="2009"/>
      <c r="B82" s="2010"/>
      <c r="C82" s="2010"/>
      <c r="D82" s="2010"/>
      <c r="E82" s="2010"/>
      <c r="F82" s="2010"/>
      <c r="G82" s="2010"/>
      <c r="H82" s="2010"/>
      <c r="I82" s="2011"/>
    </row>
    <row r="83" spans="1:19" ht="15" hidden="1" customHeight="1">
      <c r="A83" s="2009"/>
      <c r="B83" s="2010"/>
      <c r="C83" s="2010"/>
      <c r="D83" s="2010"/>
      <c r="E83" s="2010"/>
      <c r="F83" s="2010"/>
      <c r="G83" s="2010"/>
      <c r="H83" s="2010"/>
      <c r="I83" s="2011"/>
    </row>
    <row r="84" spans="1:19" ht="15" hidden="1" customHeight="1">
      <c r="A84" s="2009"/>
      <c r="B84" s="2010"/>
      <c r="C84" s="2010"/>
      <c r="D84" s="2010"/>
      <c r="E84" s="2010"/>
      <c r="F84" s="2010"/>
      <c r="G84" s="2010"/>
      <c r="H84" s="2010"/>
      <c r="I84" s="2011"/>
    </row>
    <row r="85" spans="1:19" ht="15" hidden="1" customHeight="1">
      <c r="A85" s="2009"/>
      <c r="B85" s="2010"/>
      <c r="C85" s="2010"/>
      <c r="D85" s="2010"/>
      <c r="E85" s="2010"/>
      <c r="F85" s="2010"/>
      <c r="G85" s="2010"/>
      <c r="H85" s="2010"/>
      <c r="I85" s="2011"/>
    </row>
    <row r="86" spans="1:19" ht="15" hidden="1" customHeight="1">
      <c r="A86" s="2009"/>
      <c r="B86" s="2010"/>
      <c r="C86" s="2010"/>
      <c r="D86" s="2010"/>
      <c r="E86" s="2010"/>
      <c r="F86" s="2010"/>
      <c r="G86" s="2010"/>
      <c r="H86" s="2010"/>
      <c r="I86" s="2011"/>
    </row>
    <row r="87" spans="1:19" ht="15.75" hidden="1" customHeight="1" thickBot="1">
      <c r="A87" s="2012"/>
      <c r="B87" s="2013"/>
      <c r="C87" s="2013"/>
      <c r="D87" s="2013"/>
      <c r="E87" s="2013"/>
      <c r="F87" s="2013"/>
      <c r="G87" s="2013"/>
      <c r="H87" s="2013"/>
      <c r="I87" s="2014"/>
    </row>
    <row r="88" spans="1:19" ht="15.75" hidden="1" customHeight="1">
      <c r="A88" s="593"/>
      <c r="B88" s="593"/>
      <c r="C88" s="593"/>
      <c r="D88" s="593"/>
      <c r="E88" s="593"/>
      <c r="F88" s="593"/>
      <c r="G88" s="593"/>
      <c r="H88" s="593"/>
      <c r="I88" s="593"/>
    </row>
    <row r="89" spans="1:19" s="1346" customFormat="1" ht="23.4" hidden="1">
      <c r="A89" s="1344" t="s">
        <v>942</v>
      </c>
      <c r="B89" s="1345"/>
      <c r="C89" s="315"/>
      <c r="D89" s="1345"/>
      <c r="E89" s="1345"/>
      <c r="F89" s="1345"/>
      <c r="G89" s="1345"/>
      <c r="H89" s="1345"/>
      <c r="I89" s="1345"/>
      <c r="J89" s="292"/>
      <c r="K89" s="292"/>
      <c r="L89" s="292"/>
      <c r="M89" s="292"/>
      <c r="N89" s="292"/>
      <c r="O89" s="292"/>
      <c r="P89" s="292"/>
      <c r="Q89" s="292"/>
      <c r="R89" s="292"/>
      <c r="S89" s="292"/>
    </row>
    <row r="90" spans="1:19" s="1346" customFormat="1" ht="21" hidden="1" customHeight="1">
      <c r="A90" s="1344" t="s">
        <v>1186</v>
      </c>
      <c r="B90" s="1345"/>
      <c r="C90" s="1345"/>
      <c r="D90" s="1345"/>
      <c r="E90" s="1345"/>
      <c r="F90" s="1345"/>
      <c r="G90" s="1345"/>
      <c r="H90" s="1345"/>
      <c r="I90" s="1345"/>
      <c r="J90" s="292"/>
      <c r="K90" s="292"/>
      <c r="L90" s="292"/>
      <c r="M90" s="292"/>
      <c r="N90" s="292"/>
      <c r="O90" s="292"/>
      <c r="P90" s="292"/>
      <c r="Q90" s="292"/>
      <c r="R90" s="292"/>
      <c r="S90" s="292"/>
    </row>
    <row r="91" spans="1:19" s="1346" customFormat="1" ht="21" customHeight="1" thickBot="1">
      <c r="A91" s="1344"/>
      <c r="B91" s="1345"/>
      <c r="C91" s="1345"/>
      <c r="D91" s="1345"/>
      <c r="E91" s="1345"/>
      <c r="F91" s="1345"/>
      <c r="G91" s="1345"/>
      <c r="H91" s="1345"/>
      <c r="I91" s="1345"/>
      <c r="J91" s="292"/>
      <c r="K91" s="292"/>
      <c r="L91" s="292"/>
      <c r="M91" s="292"/>
      <c r="N91" s="292"/>
      <c r="O91" s="292"/>
      <c r="P91" s="292"/>
      <c r="Q91" s="292"/>
      <c r="R91" s="292"/>
      <c r="S91" s="292"/>
    </row>
    <row r="92" spans="1:19" ht="15" customHeight="1">
      <c r="A92" s="2006" t="s">
        <v>681</v>
      </c>
      <c r="B92" s="2007"/>
      <c r="C92" s="2007"/>
      <c r="D92" s="2007"/>
      <c r="E92" s="2007"/>
      <c r="F92" s="2007"/>
      <c r="G92" s="2007"/>
      <c r="H92" s="2007"/>
      <c r="I92" s="2008"/>
    </row>
    <row r="93" spans="1:19" ht="15" customHeight="1">
      <c r="A93" s="2009"/>
      <c r="B93" s="2010"/>
      <c r="C93" s="2010"/>
      <c r="D93" s="2010"/>
      <c r="E93" s="2010"/>
      <c r="F93" s="2010"/>
      <c r="G93" s="2010"/>
      <c r="H93" s="2010"/>
      <c r="I93" s="2011"/>
    </row>
    <row r="94" spans="1:19" ht="15" customHeight="1">
      <c r="A94" s="2009"/>
      <c r="B94" s="2010"/>
      <c r="C94" s="2010"/>
      <c r="D94" s="2010"/>
      <c r="E94" s="2010"/>
      <c r="F94" s="2010"/>
      <c r="G94" s="2010"/>
      <c r="H94" s="2010"/>
      <c r="I94" s="2011"/>
    </row>
    <row r="95" spans="1:19" ht="15" customHeight="1">
      <c r="A95" s="2009"/>
      <c r="B95" s="2010"/>
      <c r="C95" s="2010"/>
      <c r="D95" s="2010"/>
      <c r="E95" s="2010"/>
      <c r="F95" s="2010"/>
      <c r="G95" s="2010"/>
      <c r="H95" s="2010"/>
      <c r="I95" s="2011"/>
    </row>
    <row r="96" spans="1:19" ht="15" customHeight="1">
      <c r="A96" s="2009"/>
      <c r="B96" s="2010"/>
      <c r="C96" s="2010"/>
      <c r="D96" s="2010"/>
      <c r="E96" s="2010"/>
      <c r="F96" s="2010"/>
      <c r="G96" s="2010"/>
      <c r="H96" s="2010"/>
      <c r="I96" s="2011"/>
    </row>
    <row r="97" spans="1:9" ht="15" customHeight="1">
      <c r="A97" s="2009"/>
      <c r="B97" s="2010"/>
      <c r="C97" s="2010"/>
      <c r="D97" s="2010"/>
      <c r="E97" s="2010"/>
      <c r="F97" s="2010"/>
      <c r="G97" s="2010"/>
      <c r="H97" s="2010"/>
      <c r="I97" s="2011"/>
    </row>
    <row r="98" spans="1:9" ht="15" customHeight="1">
      <c r="A98" s="2009"/>
      <c r="B98" s="2010"/>
      <c r="C98" s="2010"/>
      <c r="D98" s="2010"/>
      <c r="E98" s="2010"/>
      <c r="F98" s="2010"/>
      <c r="G98" s="2010"/>
      <c r="H98" s="2010"/>
      <c r="I98" s="2011"/>
    </row>
    <row r="99" spans="1:9" ht="15" customHeight="1">
      <c r="A99" s="2009"/>
      <c r="B99" s="2010"/>
      <c r="C99" s="2010"/>
      <c r="D99" s="2010"/>
      <c r="E99" s="2010"/>
      <c r="F99" s="2010"/>
      <c r="G99" s="2010"/>
      <c r="H99" s="2010"/>
      <c r="I99" s="2011"/>
    </row>
    <row r="100" spans="1:9" ht="15" customHeight="1">
      <c r="A100" s="2009"/>
      <c r="B100" s="2010"/>
      <c r="C100" s="2010"/>
      <c r="D100" s="2010"/>
      <c r="E100" s="2010"/>
      <c r="F100" s="2010"/>
      <c r="G100" s="2010"/>
      <c r="H100" s="2010"/>
      <c r="I100" s="2011"/>
    </row>
    <row r="101" spans="1:9" ht="15" customHeight="1">
      <c r="A101" s="2009"/>
      <c r="B101" s="2010"/>
      <c r="C101" s="2010"/>
      <c r="D101" s="2010"/>
      <c r="E101" s="2010"/>
      <c r="F101" s="2010"/>
      <c r="G101" s="2010"/>
      <c r="H101" s="2010"/>
      <c r="I101" s="2011"/>
    </row>
    <row r="102" spans="1:9" ht="15" customHeight="1">
      <c r="A102" s="2009"/>
      <c r="B102" s="2010"/>
      <c r="C102" s="2010"/>
      <c r="D102" s="2010"/>
      <c r="E102" s="2010"/>
      <c r="F102" s="2010"/>
      <c r="G102" s="2010"/>
      <c r="H102" s="2010"/>
      <c r="I102" s="2011"/>
    </row>
    <row r="103" spans="1:9" ht="15" customHeight="1">
      <c r="A103" s="2009"/>
      <c r="B103" s="2010"/>
      <c r="C103" s="2010"/>
      <c r="D103" s="2010"/>
      <c r="E103" s="2010"/>
      <c r="F103" s="2010"/>
      <c r="G103" s="2010"/>
      <c r="H103" s="2010"/>
      <c r="I103" s="2011"/>
    </row>
    <row r="104" spans="1:9" ht="15" customHeight="1">
      <c r="A104" s="2009"/>
      <c r="B104" s="2010"/>
      <c r="C104" s="2010"/>
      <c r="D104" s="2010"/>
      <c r="E104" s="2010"/>
      <c r="F104" s="2010"/>
      <c r="G104" s="2010"/>
      <c r="H104" s="2010"/>
      <c r="I104" s="2011"/>
    </row>
    <row r="105" spans="1:9" ht="15" customHeight="1">
      <c r="A105" s="2009"/>
      <c r="B105" s="2010"/>
      <c r="C105" s="2010"/>
      <c r="D105" s="2010"/>
      <c r="E105" s="2010"/>
      <c r="F105" s="2010"/>
      <c r="G105" s="2010"/>
      <c r="H105" s="2010"/>
      <c r="I105" s="2011"/>
    </row>
    <row r="106" spans="1:9" ht="15" customHeight="1">
      <c r="A106" s="2009"/>
      <c r="B106" s="2010"/>
      <c r="C106" s="2010"/>
      <c r="D106" s="2010"/>
      <c r="E106" s="2010"/>
      <c r="F106" s="2010"/>
      <c r="G106" s="2010"/>
      <c r="H106" s="2010"/>
      <c r="I106" s="2011"/>
    </row>
    <row r="107" spans="1:9" ht="15" customHeight="1">
      <c r="A107" s="2009"/>
      <c r="B107" s="2010"/>
      <c r="C107" s="2010"/>
      <c r="D107" s="2010"/>
      <c r="E107" s="2010"/>
      <c r="F107" s="2010"/>
      <c r="G107" s="2010"/>
      <c r="H107" s="2010"/>
      <c r="I107" s="2011"/>
    </row>
    <row r="108" spans="1:9" ht="15" customHeight="1">
      <c r="A108" s="2009"/>
      <c r="B108" s="2010"/>
      <c r="C108" s="2010"/>
      <c r="D108" s="2010"/>
      <c r="E108" s="2010"/>
      <c r="F108" s="2010"/>
      <c r="G108" s="2010"/>
      <c r="H108" s="2010"/>
      <c r="I108" s="2011"/>
    </row>
    <row r="109" spans="1:9" ht="15" customHeight="1">
      <c r="A109" s="2009"/>
      <c r="B109" s="2010"/>
      <c r="C109" s="2010"/>
      <c r="D109" s="2010"/>
      <c r="E109" s="2010"/>
      <c r="F109" s="2010"/>
      <c r="G109" s="2010"/>
      <c r="H109" s="2010"/>
      <c r="I109" s="2011"/>
    </row>
    <row r="110" spans="1:9" ht="15" customHeight="1">
      <c r="A110" s="2009"/>
      <c r="B110" s="2010"/>
      <c r="C110" s="2010"/>
      <c r="D110" s="2010"/>
      <c r="E110" s="2010"/>
      <c r="F110" s="2010"/>
      <c r="G110" s="2010"/>
      <c r="H110" s="2010"/>
      <c r="I110" s="2011"/>
    </row>
    <row r="111" spans="1:9" ht="15" customHeight="1">
      <c r="A111" s="2009"/>
      <c r="B111" s="2010"/>
      <c r="C111" s="2010"/>
      <c r="D111" s="2010"/>
      <c r="E111" s="2010"/>
      <c r="F111" s="2010"/>
      <c r="G111" s="2010"/>
      <c r="H111" s="2010"/>
      <c r="I111" s="2011"/>
    </row>
    <row r="112" spans="1:9" ht="15" customHeight="1">
      <c r="A112" s="2009"/>
      <c r="B112" s="2010"/>
      <c r="C112" s="2010"/>
      <c r="D112" s="2010"/>
      <c r="E112" s="2010"/>
      <c r="F112" s="2010"/>
      <c r="G112" s="2010"/>
      <c r="H112" s="2010"/>
      <c r="I112" s="2011"/>
    </row>
    <row r="113" spans="1:9" ht="15" customHeight="1">
      <c r="A113" s="2009"/>
      <c r="B113" s="2010"/>
      <c r="C113" s="2010"/>
      <c r="D113" s="2010"/>
      <c r="E113" s="2010"/>
      <c r="F113" s="2010"/>
      <c r="G113" s="2010"/>
      <c r="H113" s="2010"/>
      <c r="I113" s="2011"/>
    </row>
    <row r="114" spans="1:9" ht="15" customHeight="1">
      <c r="A114" s="2009"/>
      <c r="B114" s="2010"/>
      <c r="C114" s="2010"/>
      <c r="D114" s="2010"/>
      <c r="E114" s="2010"/>
      <c r="F114" s="2010"/>
      <c r="G114" s="2010"/>
      <c r="H114" s="2010"/>
      <c r="I114" s="2011"/>
    </row>
    <row r="115" spans="1:9" ht="15" customHeight="1">
      <c r="A115" s="2009"/>
      <c r="B115" s="2010"/>
      <c r="C115" s="2010"/>
      <c r="D115" s="2010"/>
      <c r="E115" s="2010"/>
      <c r="F115" s="2010"/>
      <c r="G115" s="2010"/>
      <c r="H115" s="2010"/>
      <c r="I115" s="2011"/>
    </row>
    <row r="116" spans="1:9" ht="15" customHeight="1">
      <c r="A116" s="2009"/>
      <c r="B116" s="2010"/>
      <c r="C116" s="2010"/>
      <c r="D116" s="2010"/>
      <c r="E116" s="2010"/>
      <c r="F116" s="2010"/>
      <c r="G116" s="2010"/>
      <c r="H116" s="2010"/>
      <c r="I116" s="2011"/>
    </row>
    <row r="117" spans="1:9" ht="15" customHeight="1">
      <c r="A117" s="2009"/>
      <c r="B117" s="2010"/>
      <c r="C117" s="2010"/>
      <c r="D117" s="2010"/>
      <c r="E117" s="2010"/>
      <c r="F117" s="2010"/>
      <c r="G117" s="2010"/>
      <c r="H117" s="2010"/>
      <c r="I117" s="2011"/>
    </row>
    <row r="118" spans="1:9" ht="15" customHeight="1">
      <c r="A118" s="2009"/>
      <c r="B118" s="2010"/>
      <c r="C118" s="2010"/>
      <c r="D118" s="2010"/>
      <c r="E118" s="2010"/>
      <c r="F118" s="2010"/>
      <c r="G118" s="2010"/>
      <c r="H118" s="2010"/>
      <c r="I118" s="2011"/>
    </row>
    <row r="119" spans="1:9" ht="15" customHeight="1">
      <c r="A119" s="2009"/>
      <c r="B119" s="2010"/>
      <c r="C119" s="2010"/>
      <c r="D119" s="2010"/>
      <c r="E119" s="2010"/>
      <c r="F119" s="2010"/>
      <c r="G119" s="2010"/>
      <c r="H119" s="2010"/>
      <c r="I119" s="2011"/>
    </row>
    <row r="120" spans="1:9" ht="15" customHeight="1">
      <c r="A120" s="2009"/>
      <c r="B120" s="2010"/>
      <c r="C120" s="2010"/>
      <c r="D120" s="2010"/>
      <c r="E120" s="2010"/>
      <c r="F120" s="2010"/>
      <c r="G120" s="2010"/>
      <c r="H120" s="2010"/>
      <c r="I120" s="2011"/>
    </row>
    <row r="121" spans="1:9" ht="15" customHeight="1">
      <c r="A121" s="2009"/>
      <c r="B121" s="2010"/>
      <c r="C121" s="2010"/>
      <c r="D121" s="2010"/>
      <c r="E121" s="2010"/>
      <c r="F121" s="2010"/>
      <c r="G121" s="2010"/>
      <c r="H121" s="2010"/>
      <c r="I121" s="2011"/>
    </row>
    <row r="122" spans="1:9" ht="15" customHeight="1">
      <c r="A122" s="2009"/>
      <c r="B122" s="2010"/>
      <c r="C122" s="2010"/>
      <c r="D122" s="2010"/>
      <c r="E122" s="2010"/>
      <c r="F122" s="2010"/>
      <c r="G122" s="2010"/>
      <c r="H122" s="2010"/>
      <c r="I122" s="2011"/>
    </row>
    <row r="123" spans="1:9" ht="15" customHeight="1">
      <c r="A123" s="2009"/>
      <c r="B123" s="2010"/>
      <c r="C123" s="2010"/>
      <c r="D123" s="2010"/>
      <c r="E123" s="2010"/>
      <c r="F123" s="2010"/>
      <c r="G123" s="2010"/>
      <c r="H123" s="2010"/>
      <c r="I123" s="2011"/>
    </row>
    <row r="124" spans="1:9" ht="15" customHeight="1">
      <c r="A124" s="2009"/>
      <c r="B124" s="2010"/>
      <c r="C124" s="2010"/>
      <c r="D124" s="2010"/>
      <c r="E124" s="2010"/>
      <c r="F124" s="2010"/>
      <c r="G124" s="2010"/>
      <c r="H124" s="2010"/>
      <c r="I124" s="2011"/>
    </row>
    <row r="125" spans="1:9" ht="15" customHeight="1">
      <c r="A125" s="2009"/>
      <c r="B125" s="2010"/>
      <c r="C125" s="2010"/>
      <c r="D125" s="2010"/>
      <c r="E125" s="2010"/>
      <c r="F125" s="2010"/>
      <c r="G125" s="2010"/>
      <c r="H125" s="2010"/>
      <c r="I125" s="2011"/>
    </row>
    <row r="126" spans="1:9" ht="15" customHeight="1">
      <c r="A126" s="2009"/>
      <c r="B126" s="2010"/>
      <c r="C126" s="2010"/>
      <c r="D126" s="2010"/>
      <c r="E126" s="2010"/>
      <c r="F126" s="2010"/>
      <c r="G126" s="2010"/>
      <c r="H126" s="2010"/>
      <c r="I126" s="2011"/>
    </row>
    <row r="127" spans="1:9" ht="15" customHeight="1">
      <c r="A127" s="2009"/>
      <c r="B127" s="2010"/>
      <c r="C127" s="2010"/>
      <c r="D127" s="2010"/>
      <c r="E127" s="2010"/>
      <c r="F127" s="2010"/>
      <c r="G127" s="2010"/>
      <c r="H127" s="2010"/>
      <c r="I127" s="2011"/>
    </row>
    <row r="128" spans="1:9" ht="15" customHeight="1">
      <c r="A128" s="2009"/>
      <c r="B128" s="2010"/>
      <c r="C128" s="2010"/>
      <c r="D128" s="2010"/>
      <c r="E128" s="2010"/>
      <c r="F128" s="2010"/>
      <c r="G128" s="2010"/>
      <c r="H128" s="2010"/>
      <c r="I128" s="2011"/>
    </row>
    <row r="129" spans="1:19" ht="15" customHeight="1">
      <c r="A129" s="2009"/>
      <c r="B129" s="2010"/>
      <c r="C129" s="2010"/>
      <c r="D129" s="2010"/>
      <c r="E129" s="2010"/>
      <c r="F129" s="2010"/>
      <c r="G129" s="2010"/>
      <c r="H129" s="2010"/>
      <c r="I129" s="2011"/>
    </row>
    <row r="130" spans="1:19" ht="15" customHeight="1">
      <c r="A130" s="2009"/>
      <c r="B130" s="2010"/>
      <c r="C130" s="2010"/>
      <c r="D130" s="2010"/>
      <c r="E130" s="2010"/>
      <c r="F130" s="2010"/>
      <c r="G130" s="2010"/>
      <c r="H130" s="2010"/>
      <c r="I130" s="2011"/>
    </row>
    <row r="131" spans="1:19" ht="15" customHeight="1">
      <c r="A131" s="2009"/>
      <c r="B131" s="2010"/>
      <c r="C131" s="2010"/>
      <c r="D131" s="2010"/>
      <c r="E131" s="2010"/>
      <c r="F131" s="2010"/>
      <c r="G131" s="2010"/>
      <c r="H131" s="2010"/>
      <c r="I131" s="2011"/>
    </row>
    <row r="132" spans="1:19" ht="15.75" customHeight="1" thickBot="1">
      <c r="A132" s="2012"/>
      <c r="B132" s="2013"/>
      <c r="C132" s="2013"/>
      <c r="D132" s="2013"/>
      <c r="E132" s="2013"/>
      <c r="F132" s="2013"/>
      <c r="G132" s="2013"/>
      <c r="H132" s="2013"/>
      <c r="I132" s="2014"/>
    </row>
    <row r="133" spans="1:19" ht="15.75" customHeight="1">
      <c r="A133" s="593"/>
      <c r="B133" s="593"/>
      <c r="C133" s="593"/>
      <c r="D133" s="593"/>
      <c r="E133" s="593"/>
      <c r="F133" s="593"/>
      <c r="G133" s="593"/>
      <c r="H133" s="593"/>
      <c r="I133" s="593"/>
    </row>
    <row r="134" spans="1:19" s="1346" customFormat="1" ht="23.4">
      <c r="A134" s="1344" t="s">
        <v>942</v>
      </c>
      <c r="B134" s="1345"/>
      <c r="C134" s="315"/>
      <c r="D134" s="1345"/>
      <c r="E134" s="1345"/>
      <c r="F134" s="1345"/>
      <c r="G134" s="1345"/>
      <c r="H134" s="1345"/>
      <c r="I134" s="1345"/>
      <c r="J134" s="292"/>
      <c r="K134" s="292"/>
      <c r="L134" s="292"/>
      <c r="M134" s="292"/>
      <c r="N134" s="292"/>
      <c r="O134" s="292"/>
      <c r="P134" s="292"/>
      <c r="Q134" s="292"/>
      <c r="R134" s="292"/>
      <c r="S134" s="292"/>
    </row>
    <row r="135" spans="1:19" s="1346" customFormat="1" ht="21" customHeight="1">
      <c r="A135" s="1344" t="s">
        <v>1229</v>
      </c>
      <c r="B135" s="1345"/>
      <c r="C135" s="1345"/>
      <c r="D135" s="1345"/>
      <c r="E135" s="1345"/>
      <c r="F135" s="1345"/>
      <c r="G135" s="1345"/>
      <c r="H135" s="1345"/>
      <c r="I135" s="1345"/>
      <c r="J135" s="292"/>
      <c r="K135" s="292"/>
      <c r="L135" s="292"/>
      <c r="M135" s="292"/>
      <c r="N135" s="292"/>
      <c r="O135" s="292"/>
      <c r="P135" s="292"/>
      <c r="Q135" s="292"/>
      <c r="R135" s="292"/>
      <c r="S135" s="292"/>
    </row>
    <row r="136" spans="1:19" ht="16.2" thickBot="1"/>
    <row r="137" spans="1:19" ht="15" customHeight="1">
      <c r="A137" s="2006" t="s">
        <v>681</v>
      </c>
      <c r="B137" s="2007"/>
      <c r="C137" s="2007"/>
      <c r="D137" s="2007"/>
      <c r="E137" s="2007"/>
      <c r="F137" s="2007"/>
      <c r="G137" s="2007"/>
      <c r="H137" s="2007"/>
      <c r="I137" s="2008"/>
    </row>
    <row r="138" spans="1:19" ht="15" customHeight="1">
      <c r="A138" s="2009"/>
      <c r="B138" s="2010"/>
      <c r="C138" s="2010"/>
      <c r="D138" s="2010"/>
      <c r="E138" s="2010"/>
      <c r="F138" s="2010"/>
      <c r="G138" s="2010"/>
      <c r="H138" s="2010"/>
      <c r="I138" s="2011"/>
    </row>
    <row r="139" spans="1:19" ht="15" customHeight="1">
      <c r="A139" s="2009"/>
      <c r="B139" s="2010"/>
      <c r="C139" s="2010"/>
      <c r="D139" s="2010"/>
      <c r="E139" s="2010"/>
      <c r="F139" s="2010"/>
      <c r="G139" s="2010"/>
      <c r="H139" s="2010"/>
      <c r="I139" s="2011"/>
    </row>
    <row r="140" spans="1:19" ht="15" customHeight="1">
      <c r="A140" s="2009"/>
      <c r="B140" s="2010"/>
      <c r="C140" s="2010"/>
      <c r="D140" s="2010"/>
      <c r="E140" s="2010"/>
      <c r="F140" s="2010"/>
      <c r="G140" s="2010"/>
      <c r="H140" s="2010"/>
      <c r="I140" s="2011"/>
    </row>
    <row r="141" spans="1:19" ht="15" customHeight="1">
      <c r="A141" s="2009"/>
      <c r="B141" s="2010"/>
      <c r="C141" s="2010"/>
      <c r="D141" s="2010"/>
      <c r="E141" s="2010"/>
      <c r="F141" s="2010"/>
      <c r="G141" s="2010"/>
      <c r="H141" s="2010"/>
      <c r="I141" s="2011"/>
    </row>
    <row r="142" spans="1:19" ht="15" customHeight="1">
      <c r="A142" s="2009"/>
      <c r="B142" s="2010"/>
      <c r="C142" s="2010"/>
      <c r="D142" s="2010"/>
      <c r="E142" s="2010"/>
      <c r="F142" s="2010"/>
      <c r="G142" s="2010"/>
      <c r="H142" s="2010"/>
      <c r="I142" s="2011"/>
    </row>
    <row r="143" spans="1:19" ht="15" customHeight="1">
      <c r="A143" s="2009"/>
      <c r="B143" s="2010"/>
      <c r="C143" s="2010"/>
      <c r="D143" s="2010"/>
      <c r="E143" s="2010"/>
      <c r="F143" s="2010"/>
      <c r="G143" s="2010"/>
      <c r="H143" s="2010"/>
      <c r="I143" s="2011"/>
    </row>
    <row r="144" spans="1:19" ht="15" customHeight="1">
      <c r="A144" s="2009"/>
      <c r="B144" s="2010"/>
      <c r="C144" s="2010"/>
      <c r="D144" s="2010"/>
      <c r="E144" s="2010"/>
      <c r="F144" s="2010"/>
      <c r="G144" s="2010"/>
      <c r="H144" s="2010"/>
      <c r="I144" s="2011"/>
    </row>
    <row r="145" spans="1:9" ht="15" customHeight="1">
      <c r="A145" s="2009"/>
      <c r="B145" s="2010"/>
      <c r="C145" s="2010"/>
      <c r="D145" s="2010"/>
      <c r="E145" s="2010"/>
      <c r="F145" s="2010"/>
      <c r="G145" s="2010"/>
      <c r="H145" s="2010"/>
      <c r="I145" s="2011"/>
    </row>
    <row r="146" spans="1:9" ht="15" customHeight="1">
      <c r="A146" s="2009"/>
      <c r="B146" s="2010"/>
      <c r="C146" s="2010"/>
      <c r="D146" s="2010"/>
      <c r="E146" s="2010"/>
      <c r="F146" s="2010"/>
      <c r="G146" s="2010"/>
      <c r="H146" s="2010"/>
      <c r="I146" s="2011"/>
    </row>
    <row r="147" spans="1:9" ht="15" customHeight="1">
      <c r="A147" s="2009"/>
      <c r="B147" s="2010"/>
      <c r="C147" s="2010"/>
      <c r="D147" s="2010"/>
      <c r="E147" s="2010"/>
      <c r="F147" s="2010"/>
      <c r="G147" s="2010"/>
      <c r="H147" s="2010"/>
      <c r="I147" s="2011"/>
    </row>
    <row r="148" spans="1:9" ht="15" customHeight="1">
      <c r="A148" s="2009"/>
      <c r="B148" s="2010"/>
      <c r="C148" s="2010"/>
      <c r="D148" s="2010"/>
      <c r="E148" s="2010"/>
      <c r="F148" s="2010"/>
      <c r="G148" s="2010"/>
      <c r="H148" s="2010"/>
      <c r="I148" s="2011"/>
    </row>
    <row r="149" spans="1:9" ht="15" customHeight="1">
      <c r="A149" s="2009"/>
      <c r="B149" s="2010"/>
      <c r="C149" s="2010"/>
      <c r="D149" s="2010"/>
      <c r="E149" s="2010"/>
      <c r="F149" s="2010"/>
      <c r="G149" s="2010"/>
      <c r="H149" s="2010"/>
      <c r="I149" s="2011"/>
    </row>
    <row r="150" spans="1:9" ht="15" customHeight="1">
      <c r="A150" s="2009"/>
      <c r="B150" s="2010"/>
      <c r="C150" s="2010"/>
      <c r="D150" s="2010"/>
      <c r="E150" s="2010"/>
      <c r="F150" s="2010"/>
      <c r="G150" s="2010"/>
      <c r="H150" s="2010"/>
      <c r="I150" s="2011"/>
    </row>
    <row r="151" spans="1:9" ht="15" customHeight="1">
      <c r="A151" s="2009"/>
      <c r="B151" s="2010"/>
      <c r="C151" s="2010"/>
      <c r="D151" s="2010"/>
      <c r="E151" s="2010"/>
      <c r="F151" s="2010"/>
      <c r="G151" s="2010"/>
      <c r="H151" s="2010"/>
      <c r="I151" s="2011"/>
    </row>
    <row r="152" spans="1:9" ht="15" customHeight="1">
      <c r="A152" s="2009"/>
      <c r="B152" s="2010"/>
      <c r="C152" s="2010"/>
      <c r="D152" s="2010"/>
      <c r="E152" s="2010"/>
      <c r="F152" s="2010"/>
      <c r="G152" s="2010"/>
      <c r="H152" s="2010"/>
      <c r="I152" s="2011"/>
    </row>
    <row r="153" spans="1:9" ht="15" customHeight="1">
      <c r="A153" s="2009"/>
      <c r="B153" s="2010"/>
      <c r="C153" s="2010"/>
      <c r="D153" s="2010"/>
      <c r="E153" s="2010"/>
      <c r="F153" s="2010"/>
      <c r="G153" s="2010"/>
      <c r="H153" s="2010"/>
      <c r="I153" s="2011"/>
    </row>
    <row r="154" spans="1:9" ht="15" customHeight="1">
      <c r="A154" s="2009"/>
      <c r="B154" s="2010"/>
      <c r="C154" s="2010"/>
      <c r="D154" s="2010"/>
      <c r="E154" s="2010"/>
      <c r="F154" s="2010"/>
      <c r="G154" s="2010"/>
      <c r="H154" s="2010"/>
      <c r="I154" s="2011"/>
    </row>
    <row r="155" spans="1:9" ht="15" customHeight="1">
      <c r="A155" s="2009"/>
      <c r="B155" s="2010"/>
      <c r="C155" s="2010"/>
      <c r="D155" s="2010"/>
      <c r="E155" s="2010"/>
      <c r="F155" s="2010"/>
      <c r="G155" s="2010"/>
      <c r="H155" s="2010"/>
      <c r="I155" s="2011"/>
    </row>
    <row r="156" spans="1:9" ht="15" customHeight="1">
      <c r="A156" s="2009"/>
      <c r="B156" s="2010"/>
      <c r="C156" s="2010"/>
      <c r="D156" s="2010"/>
      <c r="E156" s="2010"/>
      <c r="F156" s="2010"/>
      <c r="G156" s="2010"/>
      <c r="H156" s="2010"/>
      <c r="I156" s="2011"/>
    </row>
    <row r="157" spans="1:9" ht="15" customHeight="1">
      <c r="A157" s="2009"/>
      <c r="B157" s="2010"/>
      <c r="C157" s="2010"/>
      <c r="D157" s="2010"/>
      <c r="E157" s="2010"/>
      <c r="F157" s="2010"/>
      <c r="G157" s="2010"/>
      <c r="H157" s="2010"/>
      <c r="I157" s="2011"/>
    </row>
    <row r="158" spans="1:9" ht="15" customHeight="1">
      <c r="A158" s="2009"/>
      <c r="B158" s="2010"/>
      <c r="C158" s="2010"/>
      <c r="D158" s="2010"/>
      <c r="E158" s="2010"/>
      <c r="F158" s="2010"/>
      <c r="G158" s="2010"/>
      <c r="H158" s="2010"/>
      <c r="I158" s="2011"/>
    </row>
    <row r="159" spans="1:9" ht="15" customHeight="1">
      <c r="A159" s="2009"/>
      <c r="B159" s="2010"/>
      <c r="C159" s="2010"/>
      <c r="D159" s="2010"/>
      <c r="E159" s="2010"/>
      <c r="F159" s="2010"/>
      <c r="G159" s="2010"/>
      <c r="H159" s="2010"/>
      <c r="I159" s="2011"/>
    </row>
    <row r="160" spans="1:9" ht="15" customHeight="1">
      <c r="A160" s="2009"/>
      <c r="B160" s="2010"/>
      <c r="C160" s="2010"/>
      <c r="D160" s="2010"/>
      <c r="E160" s="2010"/>
      <c r="F160" s="2010"/>
      <c r="G160" s="2010"/>
      <c r="H160" s="2010"/>
      <c r="I160" s="2011"/>
    </row>
    <row r="161" spans="1:9" ht="15" customHeight="1">
      <c r="A161" s="2009"/>
      <c r="B161" s="2010"/>
      <c r="C161" s="2010"/>
      <c r="D161" s="2010"/>
      <c r="E161" s="2010"/>
      <c r="F161" s="2010"/>
      <c r="G161" s="2010"/>
      <c r="H161" s="2010"/>
      <c r="I161" s="2011"/>
    </row>
    <row r="162" spans="1:9" ht="15" customHeight="1">
      <c r="A162" s="2009"/>
      <c r="B162" s="2010"/>
      <c r="C162" s="2010"/>
      <c r="D162" s="2010"/>
      <c r="E162" s="2010"/>
      <c r="F162" s="2010"/>
      <c r="G162" s="2010"/>
      <c r="H162" s="2010"/>
      <c r="I162" s="2011"/>
    </row>
    <row r="163" spans="1:9" ht="15" customHeight="1">
      <c r="A163" s="2009"/>
      <c r="B163" s="2010"/>
      <c r="C163" s="2010"/>
      <c r="D163" s="2010"/>
      <c r="E163" s="2010"/>
      <c r="F163" s="2010"/>
      <c r="G163" s="2010"/>
      <c r="H163" s="2010"/>
      <c r="I163" s="2011"/>
    </row>
    <row r="164" spans="1:9" ht="15" customHeight="1">
      <c r="A164" s="2009"/>
      <c r="B164" s="2010"/>
      <c r="C164" s="2010"/>
      <c r="D164" s="2010"/>
      <c r="E164" s="2010"/>
      <c r="F164" s="2010"/>
      <c r="G164" s="2010"/>
      <c r="H164" s="2010"/>
      <c r="I164" s="2011"/>
    </row>
    <row r="165" spans="1:9" ht="15" customHeight="1">
      <c r="A165" s="2009"/>
      <c r="B165" s="2010"/>
      <c r="C165" s="2010"/>
      <c r="D165" s="2010"/>
      <c r="E165" s="2010"/>
      <c r="F165" s="2010"/>
      <c r="G165" s="2010"/>
      <c r="H165" s="2010"/>
      <c r="I165" s="2011"/>
    </row>
    <row r="166" spans="1:9" ht="15" customHeight="1">
      <c r="A166" s="2009"/>
      <c r="B166" s="2010"/>
      <c r="C166" s="2010"/>
      <c r="D166" s="2010"/>
      <c r="E166" s="2010"/>
      <c r="F166" s="2010"/>
      <c r="G166" s="2010"/>
      <c r="H166" s="2010"/>
      <c r="I166" s="2011"/>
    </row>
    <row r="167" spans="1:9" ht="15" customHeight="1">
      <c r="A167" s="2009"/>
      <c r="B167" s="2010"/>
      <c r="C167" s="2010"/>
      <c r="D167" s="2010"/>
      <c r="E167" s="2010"/>
      <c r="F167" s="2010"/>
      <c r="G167" s="2010"/>
      <c r="H167" s="2010"/>
      <c r="I167" s="2011"/>
    </row>
    <row r="168" spans="1:9" ht="15" customHeight="1">
      <c r="A168" s="2009"/>
      <c r="B168" s="2010"/>
      <c r="C168" s="2010"/>
      <c r="D168" s="2010"/>
      <c r="E168" s="2010"/>
      <c r="F168" s="2010"/>
      <c r="G168" s="2010"/>
      <c r="H168" s="2010"/>
      <c r="I168" s="2011"/>
    </row>
    <row r="169" spans="1:9" ht="15" customHeight="1">
      <c r="A169" s="2009"/>
      <c r="B169" s="2010"/>
      <c r="C169" s="2010"/>
      <c r="D169" s="2010"/>
      <c r="E169" s="2010"/>
      <c r="F169" s="2010"/>
      <c r="G169" s="2010"/>
      <c r="H169" s="2010"/>
      <c r="I169" s="2011"/>
    </row>
    <row r="170" spans="1:9" ht="15" customHeight="1">
      <c r="A170" s="2009"/>
      <c r="B170" s="2010"/>
      <c r="C170" s="2010"/>
      <c r="D170" s="2010"/>
      <c r="E170" s="2010"/>
      <c r="F170" s="2010"/>
      <c r="G170" s="2010"/>
      <c r="H170" s="2010"/>
      <c r="I170" s="2011"/>
    </row>
    <row r="171" spans="1:9" ht="15" customHeight="1">
      <c r="A171" s="2009"/>
      <c r="B171" s="2010"/>
      <c r="C171" s="2010"/>
      <c r="D171" s="2010"/>
      <c r="E171" s="2010"/>
      <c r="F171" s="2010"/>
      <c r="G171" s="2010"/>
      <c r="H171" s="2010"/>
      <c r="I171" s="2011"/>
    </row>
    <row r="172" spans="1:9" ht="15" customHeight="1">
      <c r="A172" s="2009"/>
      <c r="B172" s="2010"/>
      <c r="C172" s="2010"/>
      <c r="D172" s="2010"/>
      <c r="E172" s="2010"/>
      <c r="F172" s="2010"/>
      <c r="G172" s="2010"/>
      <c r="H172" s="2010"/>
      <c r="I172" s="2011"/>
    </row>
    <row r="173" spans="1:9" ht="15" customHeight="1">
      <c r="A173" s="2009"/>
      <c r="B173" s="2010"/>
      <c r="C173" s="2010"/>
      <c r="D173" s="2010"/>
      <c r="E173" s="2010"/>
      <c r="F173" s="2010"/>
      <c r="G173" s="2010"/>
      <c r="H173" s="2010"/>
      <c r="I173" s="2011"/>
    </row>
    <row r="174" spans="1:9" ht="15" customHeight="1">
      <c r="A174" s="2009"/>
      <c r="B174" s="2010"/>
      <c r="C174" s="2010"/>
      <c r="D174" s="2010"/>
      <c r="E174" s="2010"/>
      <c r="F174" s="2010"/>
      <c r="G174" s="2010"/>
      <c r="H174" s="2010"/>
      <c r="I174" s="2011"/>
    </row>
    <row r="175" spans="1:9" ht="15" customHeight="1">
      <c r="A175" s="2009"/>
      <c r="B175" s="2010"/>
      <c r="C175" s="2010"/>
      <c r="D175" s="2010"/>
      <c r="E175" s="2010"/>
      <c r="F175" s="2010"/>
      <c r="G175" s="2010"/>
      <c r="H175" s="2010"/>
      <c r="I175" s="2011"/>
    </row>
    <row r="176" spans="1:9" ht="15" customHeight="1">
      <c r="A176" s="2009"/>
      <c r="B176" s="2010"/>
      <c r="C176" s="2010"/>
      <c r="D176" s="2010"/>
      <c r="E176" s="2010"/>
      <c r="F176" s="2010"/>
      <c r="G176" s="2010"/>
      <c r="H176" s="2010"/>
      <c r="I176" s="2011"/>
    </row>
    <row r="177" spans="1:19" ht="15" customHeight="1">
      <c r="A177" s="2009"/>
      <c r="B177" s="2010"/>
      <c r="C177" s="2010"/>
      <c r="D177" s="2010"/>
      <c r="E177" s="2010"/>
      <c r="F177" s="2010"/>
      <c r="G177" s="2010"/>
      <c r="H177" s="2010"/>
      <c r="I177" s="2011"/>
    </row>
    <row r="178" spans="1:19" ht="15.75" customHeight="1" thickBot="1">
      <c r="A178" s="2012"/>
      <c r="B178" s="2013"/>
      <c r="C178" s="2013"/>
      <c r="D178" s="2013"/>
      <c r="E178" s="2013"/>
      <c r="F178" s="2013"/>
      <c r="G178" s="2013"/>
      <c r="H178" s="2013"/>
      <c r="I178" s="2014"/>
    </row>
    <row r="179" spans="1:19" s="1346" customFormat="1" ht="23.4">
      <c r="A179" s="1344" t="s">
        <v>948</v>
      </c>
      <c r="B179" s="1345"/>
      <c r="C179" s="315"/>
      <c r="D179" s="1345"/>
      <c r="E179" s="1345"/>
      <c r="F179" s="1345"/>
      <c r="G179" s="1345"/>
      <c r="H179" s="1345"/>
      <c r="I179" s="1345"/>
      <c r="J179" s="292"/>
      <c r="K179" s="292"/>
      <c r="L179" s="292"/>
      <c r="M179" s="292"/>
      <c r="N179" s="292"/>
      <c r="O179" s="292"/>
      <c r="P179" s="292"/>
      <c r="Q179" s="292"/>
      <c r="R179" s="292"/>
      <c r="S179" s="292"/>
    </row>
    <row r="180" spans="1:19" s="1346" customFormat="1" ht="23.4">
      <c r="A180" s="1344" t="s">
        <v>1229</v>
      </c>
      <c r="B180" s="1345"/>
      <c r="C180" s="1345"/>
      <c r="D180" s="1345"/>
      <c r="E180" s="1345"/>
      <c r="F180" s="1345"/>
      <c r="G180" s="1345"/>
      <c r="H180" s="1345"/>
      <c r="I180" s="1345"/>
      <c r="J180" s="292"/>
      <c r="K180" s="292"/>
      <c r="L180" s="292"/>
      <c r="M180" s="292"/>
      <c r="N180" s="292"/>
      <c r="O180" s="292"/>
      <c r="P180" s="292"/>
      <c r="Q180" s="292"/>
      <c r="R180" s="292"/>
      <c r="S180" s="292"/>
    </row>
    <row r="181" spans="1:19" s="1346" customFormat="1" ht="21" hidden="1" customHeight="1" thickBot="1">
      <c r="A181" s="1344"/>
      <c r="B181" s="1345"/>
      <c r="C181" s="1345"/>
      <c r="D181" s="1345"/>
      <c r="E181" s="1345"/>
      <c r="F181" s="1345"/>
      <c r="G181" s="1345"/>
      <c r="H181" s="1345"/>
      <c r="I181" s="1345"/>
      <c r="J181" s="292"/>
      <c r="K181" s="292"/>
      <c r="L181" s="292"/>
      <c r="M181" s="292"/>
      <c r="N181" s="292"/>
      <c r="O181" s="292"/>
      <c r="P181" s="292"/>
      <c r="Q181" s="292"/>
      <c r="R181" s="292"/>
      <c r="S181" s="292"/>
    </row>
    <row r="182" spans="1:19" ht="15" hidden="1" customHeight="1">
      <c r="A182" s="2006" t="s">
        <v>681</v>
      </c>
      <c r="B182" s="2007"/>
      <c r="C182" s="2007"/>
      <c r="D182" s="2007"/>
      <c r="E182" s="2007"/>
      <c r="F182" s="2007"/>
      <c r="G182" s="2007"/>
      <c r="H182" s="2007"/>
      <c r="I182" s="2008"/>
    </row>
    <row r="183" spans="1:19" ht="15" hidden="1" customHeight="1">
      <c r="A183" s="2009"/>
      <c r="B183" s="2010"/>
      <c r="C183" s="2010"/>
      <c r="D183" s="2010"/>
      <c r="E183" s="2010"/>
      <c r="F183" s="2010"/>
      <c r="G183" s="2010"/>
      <c r="H183" s="2010"/>
      <c r="I183" s="2011"/>
    </row>
    <row r="184" spans="1:19" ht="15" hidden="1" customHeight="1">
      <c r="A184" s="2009"/>
      <c r="B184" s="2010"/>
      <c r="C184" s="2010"/>
      <c r="D184" s="2010"/>
      <c r="E184" s="2010"/>
      <c r="F184" s="2010"/>
      <c r="G184" s="2010"/>
      <c r="H184" s="2010"/>
      <c r="I184" s="2011"/>
    </row>
    <row r="185" spans="1:19" ht="15" hidden="1" customHeight="1">
      <c r="A185" s="2009"/>
      <c r="B185" s="2010"/>
      <c r="C185" s="2010"/>
      <c r="D185" s="2010"/>
      <c r="E185" s="2010"/>
      <c r="F185" s="2010"/>
      <c r="G185" s="2010"/>
      <c r="H185" s="2010"/>
      <c r="I185" s="2011"/>
    </row>
    <row r="186" spans="1:19" ht="15" hidden="1" customHeight="1">
      <c r="A186" s="2009"/>
      <c r="B186" s="2010"/>
      <c r="C186" s="2010"/>
      <c r="D186" s="2010"/>
      <c r="E186" s="2010"/>
      <c r="F186" s="2010"/>
      <c r="G186" s="2010"/>
      <c r="H186" s="2010"/>
      <c r="I186" s="2011"/>
    </row>
    <row r="187" spans="1:19" ht="15" hidden="1" customHeight="1">
      <c r="A187" s="2009"/>
      <c r="B187" s="2010"/>
      <c r="C187" s="2010"/>
      <c r="D187" s="2010"/>
      <c r="E187" s="2010"/>
      <c r="F187" s="2010"/>
      <c r="G187" s="2010"/>
      <c r="H187" s="2010"/>
      <c r="I187" s="2011"/>
    </row>
    <row r="188" spans="1:19" ht="15" hidden="1" customHeight="1">
      <c r="A188" s="2009"/>
      <c r="B188" s="2010"/>
      <c r="C188" s="2010"/>
      <c r="D188" s="2010"/>
      <c r="E188" s="2010"/>
      <c r="F188" s="2010"/>
      <c r="G188" s="2010"/>
      <c r="H188" s="2010"/>
      <c r="I188" s="2011"/>
    </row>
    <row r="189" spans="1:19" ht="15" hidden="1" customHeight="1">
      <c r="A189" s="2009"/>
      <c r="B189" s="2010"/>
      <c r="C189" s="2010"/>
      <c r="D189" s="2010"/>
      <c r="E189" s="2010"/>
      <c r="F189" s="2010"/>
      <c r="G189" s="2010"/>
      <c r="H189" s="2010"/>
      <c r="I189" s="2011"/>
    </row>
    <row r="190" spans="1:19" ht="15" hidden="1" customHeight="1">
      <c r="A190" s="2009"/>
      <c r="B190" s="2010"/>
      <c r="C190" s="2010"/>
      <c r="D190" s="2010"/>
      <c r="E190" s="2010"/>
      <c r="F190" s="2010"/>
      <c r="G190" s="2010"/>
      <c r="H190" s="2010"/>
      <c r="I190" s="2011"/>
    </row>
    <row r="191" spans="1:19" ht="15" hidden="1" customHeight="1">
      <c r="A191" s="2009"/>
      <c r="B191" s="2010"/>
      <c r="C191" s="2010"/>
      <c r="D191" s="2010"/>
      <c r="E191" s="2010"/>
      <c r="F191" s="2010"/>
      <c r="G191" s="2010"/>
      <c r="H191" s="2010"/>
      <c r="I191" s="2011"/>
    </row>
    <row r="192" spans="1:19" ht="15" hidden="1" customHeight="1">
      <c r="A192" s="2009"/>
      <c r="B192" s="2010"/>
      <c r="C192" s="2010"/>
      <c r="D192" s="2010"/>
      <c r="E192" s="2010"/>
      <c r="F192" s="2010"/>
      <c r="G192" s="2010"/>
      <c r="H192" s="2010"/>
      <c r="I192" s="2011"/>
    </row>
    <row r="193" spans="1:9" ht="15" hidden="1" customHeight="1">
      <c r="A193" s="2009"/>
      <c r="B193" s="2010"/>
      <c r="C193" s="2010"/>
      <c r="D193" s="2010"/>
      <c r="E193" s="2010"/>
      <c r="F193" s="2010"/>
      <c r="G193" s="2010"/>
      <c r="H193" s="2010"/>
      <c r="I193" s="2011"/>
    </row>
    <row r="194" spans="1:9" ht="15" hidden="1" customHeight="1">
      <c r="A194" s="2009"/>
      <c r="B194" s="2010"/>
      <c r="C194" s="2010"/>
      <c r="D194" s="2010"/>
      <c r="E194" s="2010"/>
      <c r="F194" s="2010"/>
      <c r="G194" s="2010"/>
      <c r="H194" s="2010"/>
      <c r="I194" s="2011"/>
    </row>
    <row r="195" spans="1:9" ht="15" hidden="1" customHeight="1">
      <c r="A195" s="2009"/>
      <c r="B195" s="2010"/>
      <c r="C195" s="2010"/>
      <c r="D195" s="2010"/>
      <c r="E195" s="2010"/>
      <c r="F195" s="2010"/>
      <c r="G195" s="2010"/>
      <c r="H195" s="2010"/>
      <c r="I195" s="2011"/>
    </row>
    <row r="196" spans="1:9" ht="15" hidden="1" customHeight="1">
      <c r="A196" s="2009"/>
      <c r="B196" s="2010"/>
      <c r="C196" s="2010"/>
      <c r="D196" s="2010"/>
      <c r="E196" s="2010"/>
      <c r="F196" s="2010"/>
      <c r="G196" s="2010"/>
      <c r="H196" s="2010"/>
      <c r="I196" s="2011"/>
    </row>
    <row r="197" spans="1:9" ht="15" hidden="1" customHeight="1">
      <c r="A197" s="2009"/>
      <c r="B197" s="2010"/>
      <c r="C197" s="2010"/>
      <c r="D197" s="2010"/>
      <c r="E197" s="2010"/>
      <c r="F197" s="2010"/>
      <c r="G197" s="2010"/>
      <c r="H197" s="2010"/>
      <c r="I197" s="2011"/>
    </row>
    <row r="198" spans="1:9" ht="15" hidden="1" customHeight="1">
      <c r="A198" s="2009"/>
      <c r="B198" s="2010"/>
      <c r="C198" s="2010"/>
      <c r="D198" s="2010"/>
      <c r="E198" s="2010"/>
      <c r="F198" s="2010"/>
      <c r="G198" s="2010"/>
      <c r="H198" s="2010"/>
      <c r="I198" s="2011"/>
    </row>
    <row r="199" spans="1:9" ht="15" hidden="1" customHeight="1">
      <c r="A199" s="2009"/>
      <c r="B199" s="2010"/>
      <c r="C199" s="2010"/>
      <c r="D199" s="2010"/>
      <c r="E199" s="2010"/>
      <c r="F199" s="2010"/>
      <c r="G199" s="2010"/>
      <c r="H199" s="2010"/>
      <c r="I199" s="2011"/>
    </row>
    <row r="200" spans="1:9" ht="15" hidden="1" customHeight="1">
      <c r="A200" s="2009"/>
      <c r="B200" s="2010"/>
      <c r="C200" s="2010"/>
      <c r="D200" s="2010"/>
      <c r="E200" s="2010"/>
      <c r="F200" s="2010"/>
      <c r="G200" s="2010"/>
      <c r="H200" s="2010"/>
      <c r="I200" s="2011"/>
    </row>
    <row r="201" spans="1:9" ht="15" hidden="1" customHeight="1">
      <c r="A201" s="2009"/>
      <c r="B201" s="2010"/>
      <c r="C201" s="2010"/>
      <c r="D201" s="2010"/>
      <c r="E201" s="2010"/>
      <c r="F201" s="2010"/>
      <c r="G201" s="2010"/>
      <c r="H201" s="2010"/>
      <c r="I201" s="2011"/>
    </row>
    <row r="202" spans="1:9" ht="15" hidden="1" customHeight="1">
      <c r="A202" s="2009"/>
      <c r="B202" s="2010"/>
      <c r="C202" s="2010"/>
      <c r="D202" s="2010"/>
      <c r="E202" s="2010"/>
      <c r="F202" s="2010"/>
      <c r="G202" s="2010"/>
      <c r="H202" s="2010"/>
      <c r="I202" s="2011"/>
    </row>
    <row r="203" spans="1:9" ht="15" hidden="1" customHeight="1">
      <c r="A203" s="2009"/>
      <c r="B203" s="2010"/>
      <c r="C203" s="2010"/>
      <c r="D203" s="2010"/>
      <c r="E203" s="2010"/>
      <c r="F203" s="2010"/>
      <c r="G203" s="2010"/>
      <c r="H203" s="2010"/>
      <c r="I203" s="2011"/>
    </row>
    <row r="204" spans="1:9" ht="15" hidden="1" customHeight="1">
      <c r="A204" s="2009"/>
      <c r="B204" s="2010"/>
      <c r="C204" s="2010"/>
      <c r="D204" s="2010"/>
      <c r="E204" s="2010"/>
      <c r="F204" s="2010"/>
      <c r="G204" s="2010"/>
      <c r="H204" s="2010"/>
      <c r="I204" s="2011"/>
    </row>
    <row r="205" spans="1:9" ht="15" hidden="1" customHeight="1">
      <c r="A205" s="2009"/>
      <c r="B205" s="2010"/>
      <c r="C205" s="2010"/>
      <c r="D205" s="2010"/>
      <c r="E205" s="2010"/>
      <c r="F205" s="2010"/>
      <c r="G205" s="2010"/>
      <c r="H205" s="2010"/>
      <c r="I205" s="2011"/>
    </row>
    <row r="206" spans="1:9" ht="15" hidden="1" customHeight="1">
      <c r="A206" s="2009"/>
      <c r="B206" s="2010"/>
      <c r="C206" s="2010"/>
      <c r="D206" s="2010"/>
      <c r="E206" s="2010"/>
      <c r="F206" s="2010"/>
      <c r="G206" s="2010"/>
      <c r="H206" s="2010"/>
      <c r="I206" s="2011"/>
    </row>
    <row r="207" spans="1:9" ht="15" hidden="1" customHeight="1">
      <c r="A207" s="2009"/>
      <c r="B207" s="2010"/>
      <c r="C207" s="2010"/>
      <c r="D207" s="2010"/>
      <c r="E207" s="2010"/>
      <c r="F207" s="2010"/>
      <c r="G207" s="2010"/>
      <c r="H207" s="2010"/>
      <c r="I207" s="2011"/>
    </row>
    <row r="208" spans="1:9" ht="15" hidden="1" customHeight="1">
      <c r="A208" s="2009"/>
      <c r="B208" s="2010"/>
      <c r="C208" s="2010"/>
      <c r="D208" s="2010"/>
      <c r="E208" s="2010"/>
      <c r="F208" s="2010"/>
      <c r="G208" s="2010"/>
      <c r="H208" s="2010"/>
      <c r="I208" s="2011"/>
    </row>
    <row r="209" spans="1:19" ht="15" hidden="1" customHeight="1">
      <c r="A209" s="2009"/>
      <c r="B209" s="2010"/>
      <c r="C209" s="2010"/>
      <c r="D209" s="2010"/>
      <c r="E209" s="2010"/>
      <c r="F209" s="2010"/>
      <c r="G209" s="2010"/>
      <c r="H209" s="2010"/>
      <c r="I209" s="2011"/>
    </row>
    <row r="210" spans="1:19" ht="15" hidden="1" customHeight="1">
      <c r="A210" s="2009"/>
      <c r="B210" s="2010"/>
      <c r="C210" s="2010"/>
      <c r="D210" s="2010"/>
      <c r="E210" s="2010"/>
      <c r="F210" s="2010"/>
      <c r="G210" s="2010"/>
      <c r="H210" s="2010"/>
      <c r="I210" s="2011"/>
    </row>
    <row r="211" spans="1:19" ht="15" hidden="1" customHeight="1">
      <c r="A211" s="2009"/>
      <c r="B211" s="2010"/>
      <c r="C211" s="2010"/>
      <c r="D211" s="2010"/>
      <c r="E211" s="2010"/>
      <c r="F211" s="2010"/>
      <c r="G211" s="2010"/>
      <c r="H211" s="2010"/>
      <c r="I211" s="2011"/>
    </row>
    <row r="212" spans="1:19" ht="15" hidden="1" customHeight="1">
      <c r="A212" s="2009"/>
      <c r="B212" s="2010"/>
      <c r="C212" s="2010"/>
      <c r="D212" s="2010"/>
      <c r="E212" s="2010"/>
      <c r="F212" s="2010"/>
      <c r="G212" s="2010"/>
      <c r="H212" s="2010"/>
      <c r="I212" s="2011"/>
    </row>
    <row r="213" spans="1:19" ht="15" hidden="1" customHeight="1">
      <c r="A213" s="2009"/>
      <c r="B213" s="2010"/>
      <c r="C213" s="2010"/>
      <c r="D213" s="2010"/>
      <c r="E213" s="2010"/>
      <c r="F213" s="2010"/>
      <c r="G213" s="2010"/>
      <c r="H213" s="2010"/>
      <c r="I213" s="2011"/>
    </row>
    <row r="214" spans="1:19" ht="15" hidden="1" customHeight="1">
      <c r="A214" s="2009"/>
      <c r="B214" s="2010"/>
      <c r="C214" s="2010"/>
      <c r="D214" s="2010"/>
      <c r="E214" s="2010"/>
      <c r="F214" s="2010"/>
      <c r="G214" s="2010"/>
      <c r="H214" s="2010"/>
      <c r="I214" s="2011"/>
    </row>
    <row r="215" spans="1:19" ht="15" hidden="1" customHeight="1">
      <c r="A215" s="2009"/>
      <c r="B215" s="2010"/>
      <c r="C215" s="2010"/>
      <c r="D215" s="2010"/>
      <c r="E215" s="2010"/>
      <c r="F215" s="2010"/>
      <c r="G215" s="2010"/>
      <c r="H215" s="2010"/>
      <c r="I215" s="2011"/>
    </row>
    <row r="216" spans="1:19" ht="15" hidden="1" customHeight="1">
      <c r="A216" s="2009"/>
      <c r="B216" s="2010"/>
      <c r="C216" s="2010"/>
      <c r="D216" s="2010"/>
      <c r="E216" s="2010"/>
      <c r="F216" s="2010"/>
      <c r="G216" s="2010"/>
      <c r="H216" s="2010"/>
      <c r="I216" s="2011"/>
    </row>
    <row r="217" spans="1:19" ht="15" hidden="1" customHeight="1">
      <c r="A217" s="2009"/>
      <c r="B217" s="2010"/>
      <c r="C217" s="2010"/>
      <c r="D217" s="2010"/>
      <c r="E217" s="2010"/>
      <c r="F217" s="2010"/>
      <c r="G217" s="2010"/>
      <c r="H217" s="2010"/>
      <c r="I217" s="2011"/>
    </row>
    <row r="218" spans="1:19" ht="15" hidden="1" customHeight="1">
      <c r="A218" s="2009"/>
      <c r="B218" s="2010"/>
      <c r="C218" s="2010"/>
      <c r="D218" s="2010"/>
      <c r="E218" s="2010"/>
      <c r="F218" s="2010"/>
      <c r="G218" s="2010"/>
      <c r="H218" s="2010"/>
      <c r="I218" s="2011"/>
    </row>
    <row r="219" spans="1:19" ht="15" hidden="1" customHeight="1">
      <c r="A219" s="2009"/>
      <c r="B219" s="2010"/>
      <c r="C219" s="2010"/>
      <c r="D219" s="2010"/>
      <c r="E219" s="2010"/>
      <c r="F219" s="2010"/>
      <c r="G219" s="2010"/>
      <c r="H219" s="2010"/>
      <c r="I219" s="2011"/>
    </row>
    <row r="220" spans="1:19" ht="15" hidden="1" customHeight="1">
      <c r="A220" s="2009"/>
      <c r="B220" s="2010"/>
      <c r="C220" s="2010"/>
      <c r="D220" s="2010"/>
      <c r="E220" s="2010"/>
      <c r="F220" s="2010"/>
      <c r="G220" s="2010"/>
      <c r="H220" s="2010"/>
      <c r="I220" s="2011"/>
    </row>
    <row r="221" spans="1:19" ht="15" hidden="1" customHeight="1">
      <c r="A221" s="2009"/>
      <c r="B221" s="2010"/>
      <c r="C221" s="2010"/>
      <c r="D221" s="2010"/>
      <c r="E221" s="2010"/>
      <c r="F221" s="2010"/>
      <c r="G221" s="2010"/>
      <c r="H221" s="2010"/>
      <c r="I221" s="2011"/>
    </row>
    <row r="222" spans="1:19" ht="15.75" hidden="1" customHeight="1" thickBot="1">
      <c r="A222" s="2012"/>
      <c r="B222" s="2013"/>
      <c r="C222" s="2013"/>
      <c r="D222" s="2013"/>
      <c r="E222" s="2013"/>
      <c r="F222" s="2013"/>
      <c r="G222" s="2013"/>
      <c r="H222" s="2013"/>
      <c r="I222" s="2014"/>
    </row>
    <row r="223" spans="1:19" ht="15.75" hidden="1" customHeight="1">
      <c r="A223" s="593"/>
      <c r="B223" s="593"/>
      <c r="C223" s="593"/>
      <c r="D223" s="593"/>
      <c r="E223" s="593"/>
      <c r="F223" s="593"/>
      <c r="G223" s="593"/>
      <c r="H223" s="593"/>
      <c r="I223" s="593"/>
    </row>
    <row r="224" spans="1:19" s="1346" customFormat="1" ht="23.4" hidden="1">
      <c r="A224" s="1344" t="s">
        <v>942</v>
      </c>
      <c r="B224" s="1345"/>
      <c r="C224" s="315"/>
      <c r="D224" s="1345"/>
      <c r="E224" s="1345"/>
      <c r="F224" s="1345"/>
      <c r="G224" s="1345"/>
      <c r="H224" s="1345"/>
      <c r="I224" s="1345"/>
      <c r="J224" s="292"/>
      <c r="K224" s="292"/>
      <c r="L224" s="292"/>
      <c r="M224" s="292"/>
      <c r="N224" s="292"/>
      <c r="O224" s="292"/>
      <c r="P224" s="292"/>
      <c r="Q224" s="292"/>
      <c r="R224" s="292"/>
      <c r="S224" s="292"/>
    </row>
    <row r="225" spans="1:19" s="1346" customFormat="1" ht="21" hidden="1" customHeight="1">
      <c r="A225" s="1344" t="s">
        <v>1185</v>
      </c>
      <c r="B225" s="1345"/>
      <c r="C225" s="1345"/>
      <c r="D225" s="1345"/>
      <c r="E225" s="1345"/>
      <c r="F225" s="1345"/>
      <c r="G225" s="1345"/>
      <c r="H225" s="1345"/>
      <c r="I225" s="1345"/>
      <c r="J225" s="292"/>
      <c r="K225" s="292"/>
      <c r="L225" s="292"/>
      <c r="M225" s="292"/>
      <c r="N225" s="292"/>
      <c r="O225" s="292"/>
      <c r="P225" s="292"/>
      <c r="Q225" s="292"/>
      <c r="R225" s="292"/>
      <c r="S225" s="292"/>
    </row>
    <row r="226" spans="1:19" s="1346" customFormat="1" ht="21" hidden="1" customHeight="1" thickBot="1">
      <c r="A226" s="1344"/>
      <c r="B226" s="1345"/>
      <c r="C226" s="1345"/>
      <c r="D226" s="1345"/>
      <c r="E226" s="1345"/>
      <c r="F226" s="1345"/>
      <c r="G226" s="1345"/>
      <c r="H226" s="1345"/>
      <c r="I226" s="1345"/>
      <c r="J226" s="292"/>
      <c r="K226" s="292"/>
      <c r="L226" s="292"/>
      <c r="M226" s="292"/>
      <c r="N226" s="292"/>
      <c r="O226" s="292"/>
      <c r="P226" s="292"/>
      <c r="Q226" s="292"/>
      <c r="R226" s="292"/>
      <c r="S226" s="292"/>
    </row>
    <row r="227" spans="1:19" ht="15" hidden="1" customHeight="1">
      <c r="A227" s="2006" t="s">
        <v>681</v>
      </c>
      <c r="B227" s="2007"/>
      <c r="C227" s="2007"/>
      <c r="D227" s="2007"/>
      <c r="E227" s="2007"/>
      <c r="F227" s="2007"/>
      <c r="G227" s="2007"/>
      <c r="H227" s="2007"/>
      <c r="I227" s="2008"/>
    </row>
    <row r="228" spans="1:19" ht="15" hidden="1" customHeight="1">
      <c r="A228" s="2009"/>
      <c r="B228" s="2010"/>
      <c r="C228" s="2010"/>
      <c r="D228" s="2010"/>
      <c r="E228" s="2010"/>
      <c r="F228" s="2010"/>
      <c r="G228" s="2010"/>
      <c r="H228" s="2010"/>
      <c r="I228" s="2011"/>
    </row>
    <row r="229" spans="1:19" ht="15" hidden="1" customHeight="1">
      <c r="A229" s="2009"/>
      <c r="B229" s="2010"/>
      <c r="C229" s="2010"/>
      <c r="D229" s="2010"/>
      <c r="E229" s="2010"/>
      <c r="F229" s="2010"/>
      <c r="G229" s="2010"/>
      <c r="H229" s="2010"/>
      <c r="I229" s="2011"/>
    </row>
    <row r="230" spans="1:19" ht="15" hidden="1" customHeight="1">
      <c r="A230" s="2009"/>
      <c r="B230" s="2010"/>
      <c r="C230" s="2010"/>
      <c r="D230" s="2010"/>
      <c r="E230" s="2010"/>
      <c r="F230" s="2010"/>
      <c r="G230" s="2010"/>
      <c r="H230" s="2010"/>
      <c r="I230" s="2011"/>
    </row>
    <row r="231" spans="1:19" ht="15" hidden="1" customHeight="1">
      <c r="A231" s="2009"/>
      <c r="B231" s="2010"/>
      <c r="C231" s="2010"/>
      <c r="D231" s="2010"/>
      <c r="E231" s="2010"/>
      <c r="F231" s="2010"/>
      <c r="G231" s="2010"/>
      <c r="H231" s="2010"/>
      <c r="I231" s="2011"/>
    </row>
    <row r="232" spans="1:19" ht="15" hidden="1" customHeight="1">
      <c r="A232" s="2009"/>
      <c r="B232" s="2010"/>
      <c r="C232" s="2010"/>
      <c r="D232" s="2010"/>
      <c r="E232" s="2010"/>
      <c r="F232" s="2010"/>
      <c r="G232" s="2010"/>
      <c r="H232" s="2010"/>
      <c r="I232" s="2011"/>
    </row>
    <row r="233" spans="1:19" ht="15" hidden="1" customHeight="1">
      <c r="A233" s="2009"/>
      <c r="B233" s="2010"/>
      <c r="C233" s="2010"/>
      <c r="D233" s="2010"/>
      <c r="E233" s="2010"/>
      <c r="F233" s="2010"/>
      <c r="G233" s="2010"/>
      <c r="H233" s="2010"/>
      <c r="I233" s="2011"/>
    </row>
    <row r="234" spans="1:19" ht="15" hidden="1" customHeight="1">
      <c r="A234" s="2009"/>
      <c r="B234" s="2010"/>
      <c r="C234" s="2010"/>
      <c r="D234" s="2010"/>
      <c r="E234" s="2010"/>
      <c r="F234" s="2010"/>
      <c r="G234" s="2010"/>
      <c r="H234" s="2010"/>
      <c r="I234" s="2011"/>
    </row>
    <row r="235" spans="1:19" ht="15" hidden="1" customHeight="1">
      <c r="A235" s="2009"/>
      <c r="B235" s="2010"/>
      <c r="C235" s="2010"/>
      <c r="D235" s="2010"/>
      <c r="E235" s="2010"/>
      <c r="F235" s="2010"/>
      <c r="G235" s="2010"/>
      <c r="H235" s="2010"/>
      <c r="I235" s="2011"/>
    </row>
    <row r="236" spans="1:19" ht="15" hidden="1" customHeight="1">
      <c r="A236" s="2009"/>
      <c r="B236" s="2010"/>
      <c r="C236" s="2010"/>
      <c r="D236" s="2010"/>
      <c r="E236" s="2010"/>
      <c r="F236" s="2010"/>
      <c r="G236" s="2010"/>
      <c r="H236" s="2010"/>
      <c r="I236" s="2011"/>
    </row>
    <row r="237" spans="1:19" ht="15" hidden="1" customHeight="1">
      <c r="A237" s="2009"/>
      <c r="B237" s="2010"/>
      <c r="C237" s="2010"/>
      <c r="D237" s="2010"/>
      <c r="E237" s="2010"/>
      <c r="F237" s="2010"/>
      <c r="G237" s="2010"/>
      <c r="H237" s="2010"/>
      <c r="I237" s="2011"/>
    </row>
    <row r="238" spans="1:19" ht="15" hidden="1" customHeight="1">
      <c r="A238" s="2009"/>
      <c r="B238" s="2010"/>
      <c r="C238" s="2010"/>
      <c r="D238" s="2010"/>
      <c r="E238" s="2010"/>
      <c r="F238" s="2010"/>
      <c r="G238" s="2010"/>
      <c r="H238" s="2010"/>
      <c r="I238" s="2011"/>
    </row>
    <row r="239" spans="1:19" ht="15" hidden="1" customHeight="1">
      <c r="A239" s="2009"/>
      <c r="B239" s="2010"/>
      <c r="C239" s="2010"/>
      <c r="D239" s="2010"/>
      <c r="E239" s="2010"/>
      <c r="F239" s="2010"/>
      <c r="G239" s="2010"/>
      <c r="H239" s="2010"/>
      <c r="I239" s="2011"/>
    </row>
    <row r="240" spans="1:19" ht="15" hidden="1" customHeight="1">
      <c r="A240" s="2009"/>
      <c r="B240" s="2010"/>
      <c r="C240" s="2010"/>
      <c r="D240" s="2010"/>
      <c r="E240" s="2010"/>
      <c r="F240" s="2010"/>
      <c r="G240" s="2010"/>
      <c r="H240" s="2010"/>
      <c r="I240" s="2011"/>
    </row>
    <row r="241" spans="1:9" ht="15" hidden="1" customHeight="1">
      <c r="A241" s="2009"/>
      <c r="B241" s="2010"/>
      <c r="C241" s="2010"/>
      <c r="D241" s="2010"/>
      <c r="E241" s="2010"/>
      <c r="F241" s="2010"/>
      <c r="G241" s="2010"/>
      <c r="H241" s="2010"/>
      <c r="I241" s="2011"/>
    </row>
    <row r="242" spans="1:9" ht="15" hidden="1" customHeight="1">
      <c r="A242" s="2009"/>
      <c r="B242" s="2010"/>
      <c r="C242" s="2010"/>
      <c r="D242" s="2010"/>
      <c r="E242" s="2010"/>
      <c r="F242" s="2010"/>
      <c r="G242" s="2010"/>
      <c r="H242" s="2010"/>
      <c r="I242" s="2011"/>
    </row>
    <row r="243" spans="1:9" ht="15" hidden="1" customHeight="1">
      <c r="A243" s="2009"/>
      <c r="B243" s="2010"/>
      <c r="C243" s="2010"/>
      <c r="D243" s="2010"/>
      <c r="E243" s="2010"/>
      <c r="F243" s="2010"/>
      <c r="G243" s="2010"/>
      <c r="H243" s="2010"/>
      <c r="I243" s="2011"/>
    </row>
    <row r="244" spans="1:9" ht="15" hidden="1" customHeight="1">
      <c r="A244" s="2009"/>
      <c r="B244" s="2010"/>
      <c r="C244" s="2010"/>
      <c r="D244" s="2010"/>
      <c r="E244" s="2010"/>
      <c r="F244" s="2010"/>
      <c r="G244" s="2010"/>
      <c r="H244" s="2010"/>
      <c r="I244" s="2011"/>
    </row>
    <row r="245" spans="1:9" ht="15" hidden="1" customHeight="1">
      <c r="A245" s="2009"/>
      <c r="B245" s="2010"/>
      <c r="C245" s="2010"/>
      <c r="D245" s="2010"/>
      <c r="E245" s="2010"/>
      <c r="F245" s="2010"/>
      <c r="G245" s="2010"/>
      <c r="H245" s="2010"/>
      <c r="I245" s="2011"/>
    </row>
    <row r="246" spans="1:9" ht="15" hidden="1" customHeight="1">
      <c r="A246" s="2009"/>
      <c r="B246" s="2010"/>
      <c r="C246" s="2010"/>
      <c r="D246" s="2010"/>
      <c r="E246" s="2010"/>
      <c r="F246" s="2010"/>
      <c r="G246" s="2010"/>
      <c r="H246" s="2010"/>
      <c r="I246" s="2011"/>
    </row>
    <row r="247" spans="1:9" ht="15" hidden="1" customHeight="1">
      <c r="A247" s="2009"/>
      <c r="B247" s="2010"/>
      <c r="C247" s="2010"/>
      <c r="D247" s="2010"/>
      <c r="E247" s="2010"/>
      <c r="F247" s="2010"/>
      <c r="G247" s="2010"/>
      <c r="H247" s="2010"/>
      <c r="I247" s="2011"/>
    </row>
    <row r="248" spans="1:9" ht="15" hidden="1" customHeight="1">
      <c r="A248" s="2009"/>
      <c r="B248" s="2010"/>
      <c r="C248" s="2010"/>
      <c r="D248" s="2010"/>
      <c r="E248" s="2010"/>
      <c r="F248" s="2010"/>
      <c r="G248" s="2010"/>
      <c r="H248" s="2010"/>
      <c r="I248" s="2011"/>
    </row>
    <row r="249" spans="1:9" ht="15" hidden="1" customHeight="1">
      <c r="A249" s="2009"/>
      <c r="B249" s="2010"/>
      <c r="C249" s="2010"/>
      <c r="D249" s="2010"/>
      <c r="E249" s="2010"/>
      <c r="F249" s="2010"/>
      <c r="G249" s="2010"/>
      <c r="H249" s="2010"/>
      <c r="I249" s="2011"/>
    </row>
    <row r="250" spans="1:9" ht="15" hidden="1" customHeight="1">
      <c r="A250" s="2009"/>
      <c r="B250" s="2010"/>
      <c r="C250" s="2010"/>
      <c r="D250" s="2010"/>
      <c r="E250" s="2010"/>
      <c r="F250" s="2010"/>
      <c r="G250" s="2010"/>
      <c r="H250" s="2010"/>
      <c r="I250" s="2011"/>
    </row>
    <row r="251" spans="1:9" ht="15" hidden="1" customHeight="1">
      <c r="A251" s="2009"/>
      <c r="B251" s="2010"/>
      <c r="C251" s="2010"/>
      <c r="D251" s="2010"/>
      <c r="E251" s="2010"/>
      <c r="F251" s="2010"/>
      <c r="G251" s="2010"/>
      <c r="H251" s="2010"/>
      <c r="I251" s="2011"/>
    </row>
    <row r="252" spans="1:9" ht="15" hidden="1" customHeight="1">
      <c r="A252" s="2009"/>
      <c r="B252" s="2010"/>
      <c r="C252" s="2010"/>
      <c r="D252" s="2010"/>
      <c r="E252" s="2010"/>
      <c r="F252" s="2010"/>
      <c r="G252" s="2010"/>
      <c r="H252" s="2010"/>
      <c r="I252" s="2011"/>
    </row>
    <row r="253" spans="1:9" ht="15" hidden="1" customHeight="1">
      <c r="A253" s="2009"/>
      <c r="B253" s="2010"/>
      <c r="C253" s="2010"/>
      <c r="D253" s="2010"/>
      <c r="E253" s="2010"/>
      <c r="F253" s="2010"/>
      <c r="G253" s="2010"/>
      <c r="H253" s="2010"/>
      <c r="I253" s="2011"/>
    </row>
    <row r="254" spans="1:9" ht="15" hidden="1" customHeight="1">
      <c r="A254" s="2009"/>
      <c r="B254" s="2010"/>
      <c r="C254" s="2010"/>
      <c r="D254" s="2010"/>
      <c r="E254" s="2010"/>
      <c r="F254" s="2010"/>
      <c r="G254" s="2010"/>
      <c r="H254" s="2010"/>
      <c r="I254" s="2011"/>
    </row>
    <row r="255" spans="1:9" ht="15" hidden="1" customHeight="1">
      <c r="A255" s="2009"/>
      <c r="B255" s="2010"/>
      <c r="C255" s="2010"/>
      <c r="D255" s="2010"/>
      <c r="E255" s="2010"/>
      <c r="F255" s="2010"/>
      <c r="G255" s="2010"/>
      <c r="H255" s="2010"/>
      <c r="I255" s="2011"/>
    </row>
    <row r="256" spans="1:9" ht="15" hidden="1" customHeight="1">
      <c r="A256" s="2009"/>
      <c r="B256" s="2010"/>
      <c r="C256" s="2010"/>
      <c r="D256" s="2010"/>
      <c r="E256" s="2010"/>
      <c r="F256" s="2010"/>
      <c r="G256" s="2010"/>
      <c r="H256" s="2010"/>
      <c r="I256" s="2011"/>
    </row>
    <row r="257" spans="1:19" ht="15" hidden="1" customHeight="1">
      <c r="A257" s="2009"/>
      <c r="B257" s="2010"/>
      <c r="C257" s="2010"/>
      <c r="D257" s="2010"/>
      <c r="E257" s="2010"/>
      <c r="F257" s="2010"/>
      <c r="G257" s="2010"/>
      <c r="H257" s="2010"/>
      <c r="I257" s="2011"/>
    </row>
    <row r="258" spans="1:19" ht="15" hidden="1" customHeight="1">
      <c r="A258" s="2009"/>
      <c r="B258" s="2010"/>
      <c r="C258" s="2010"/>
      <c r="D258" s="2010"/>
      <c r="E258" s="2010"/>
      <c r="F258" s="2010"/>
      <c r="G258" s="2010"/>
      <c r="H258" s="2010"/>
      <c r="I258" s="2011"/>
    </row>
    <row r="259" spans="1:19" ht="15" hidden="1" customHeight="1">
      <c r="A259" s="2009"/>
      <c r="B259" s="2010"/>
      <c r="C259" s="2010"/>
      <c r="D259" s="2010"/>
      <c r="E259" s="2010"/>
      <c r="F259" s="2010"/>
      <c r="G259" s="2010"/>
      <c r="H259" s="2010"/>
      <c r="I259" s="2011"/>
    </row>
    <row r="260" spans="1:19" ht="15" hidden="1" customHeight="1">
      <c r="A260" s="2009"/>
      <c r="B260" s="2010"/>
      <c r="C260" s="2010"/>
      <c r="D260" s="2010"/>
      <c r="E260" s="2010"/>
      <c r="F260" s="2010"/>
      <c r="G260" s="2010"/>
      <c r="H260" s="2010"/>
      <c r="I260" s="2011"/>
    </row>
    <row r="261" spans="1:19" ht="15" hidden="1" customHeight="1">
      <c r="A261" s="2009"/>
      <c r="B261" s="2010"/>
      <c r="C261" s="2010"/>
      <c r="D261" s="2010"/>
      <c r="E261" s="2010"/>
      <c r="F261" s="2010"/>
      <c r="G261" s="2010"/>
      <c r="H261" s="2010"/>
      <c r="I261" s="2011"/>
    </row>
    <row r="262" spans="1:19" ht="15" hidden="1" customHeight="1">
      <c r="A262" s="2009"/>
      <c r="B262" s="2010"/>
      <c r="C262" s="2010"/>
      <c r="D262" s="2010"/>
      <c r="E262" s="2010"/>
      <c r="F262" s="2010"/>
      <c r="G262" s="2010"/>
      <c r="H262" s="2010"/>
      <c r="I262" s="2011"/>
    </row>
    <row r="263" spans="1:19" ht="15" hidden="1" customHeight="1">
      <c r="A263" s="2009"/>
      <c r="B263" s="2010"/>
      <c r="C263" s="2010"/>
      <c r="D263" s="2010"/>
      <c r="E263" s="2010"/>
      <c r="F263" s="2010"/>
      <c r="G263" s="2010"/>
      <c r="H263" s="2010"/>
      <c r="I263" s="2011"/>
    </row>
    <row r="264" spans="1:19" ht="15" hidden="1" customHeight="1">
      <c r="A264" s="2009"/>
      <c r="B264" s="2010"/>
      <c r="C264" s="2010"/>
      <c r="D264" s="2010"/>
      <c r="E264" s="2010"/>
      <c r="F264" s="2010"/>
      <c r="G264" s="2010"/>
      <c r="H264" s="2010"/>
      <c r="I264" s="2011"/>
    </row>
    <row r="265" spans="1:19" ht="15" hidden="1" customHeight="1">
      <c r="A265" s="2009"/>
      <c r="B265" s="2010"/>
      <c r="C265" s="2010"/>
      <c r="D265" s="2010"/>
      <c r="E265" s="2010"/>
      <c r="F265" s="2010"/>
      <c r="G265" s="2010"/>
      <c r="H265" s="2010"/>
      <c r="I265" s="2011"/>
    </row>
    <row r="266" spans="1:19" ht="15" hidden="1" customHeight="1">
      <c r="A266" s="2009"/>
      <c r="B266" s="2010"/>
      <c r="C266" s="2010"/>
      <c r="D266" s="2010"/>
      <c r="E266" s="2010"/>
      <c r="F266" s="2010"/>
      <c r="G266" s="2010"/>
      <c r="H266" s="2010"/>
      <c r="I266" s="2011"/>
    </row>
    <row r="267" spans="1:19" ht="15.75" hidden="1" customHeight="1" thickBot="1">
      <c r="A267" s="2012"/>
      <c r="B267" s="2013"/>
      <c r="C267" s="2013"/>
      <c r="D267" s="2013"/>
      <c r="E267" s="2013"/>
      <c r="F267" s="2013"/>
      <c r="G267" s="2013"/>
      <c r="H267" s="2013"/>
      <c r="I267" s="2014"/>
    </row>
    <row r="268" spans="1:19" ht="15.75" hidden="1" customHeight="1">
      <c r="A268" s="593"/>
      <c r="B268" s="593"/>
      <c r="C268" s="593"/>
      <c r="D268" s="593"/>
      <c r="E268" s="593"/>
      <c r="F268" s="593"/>
      <c r="G268" s="593"/>
      <c r="H268" s="593"/>
      <c r="I268" s="593"/>
    </row>
    <row r="269" spans="1:19" s="1346" customFormat="1" ht="23.4" hidden="1">
      <c r="A269" s="1344" t="s">
        <v>948</v>
      </c>
      <c r="B269" s="1345"/>
      <c r="C269" s="315"/>
      <c r="D269" s="1345"/>
      <c r="E269" s="1345"/>
      <c r="F269" s="1345"/>
      <c r="G269" s="1345"/>
      <c r="H269" s="1345"/>
      <c r="I269" s="1345"/>
      <c r="J269" s="292"/>
      <c r="K269" s="292"/>
      <c r="L269" s="292"/>
      <c r="M269" s="292"/>
      <c r="N269" s="292"/>
      <c r="O269" s="292"/>
      <c r="P269" s="292"/>
      <c r="Q269" s="292"/>
      <c r="R269" s="292"/>
      <c r="S269" s="292"/>
    </row>
    <row r="270" spans="1:19" s="1346" customFormat="1" ht="21" hidden="1" customHeight="1">
      <c r="A270" s="1344" t="s">
        <v>1185</v>
      </c>
      <c r="B270" s="1345"/>
      <c r="C270" s="1345"/>
      <c r="D270" s="1345"/>
      <c r="E270" s="1345"/>
      <c r="F270" s="1345"/>
      <c r="G270" s="1345"/>
      <c r="H270" s="1345"/>
      <c r="I270" s="1345"/>
      <c r="J270" s="292"/>
      <c r="K270" s="292"/>
      <c r="L270" s="292"/>
      <c r="M270" s="292"/>
      <c r="N270" s="292"/>
      <c r="O270" s="292"/>
      <c r="P270" s="292"/>
      <c r="Q270" s="292"/>
      <c r="R270" s="292"/>
      <c r="S270" s="292"/>
    </row>
    <row r="271" spans="1:19" s="1346" customFormat="1" ht="21" customHeight="1" thickBot="1">
      <c r="A271" s="1344"/>
      <c r="B271" s="1345"/>
      <c r="C271" s="1345"/>
      <c r="D271" s="1345"/>
      <c r="E271" s="1345"/>
      <c r="F271" s="1345"/>
      <c r="G271" s="1345"/>
      <c r="H271" s="1345"/>
      <c r="I271" s="1345"/>
      <c r="J271" s="292"/>
      <c r="K271" s="292"/>
      <c r="L271" s="292"/>
      <c r="M271" s="292"/>
      <c r="N271" s="292"/>
      <c r="O271" s="292"/>
      <c r="P271" s="292"/>
      <c r="Q271" s="292"/>
      <c r="R271" s="292"/>
      <c r="S271" s="292"/>
    </row>
    <row r="272" spans="1:19" ht="15" customHeight="1">
      <c r="A272" s="2006" t="s">
        <v>681</v>
      </c>
      <c r="B272" s="2007"/>
      <c r="C272" s="2007"/>
      <c r="D272" s="2007"/>
      <c r="E272" s="2007"/>
      <c r="F272" s="2007"/>
      <c r="G272" s="2007"/>
      <c r="H272" s="2007"/>
      <c r="I272" s="2008"/>
    </row>
    <row r="273" spans="1:9" ht="15" customHeight="1">
      <c r="A273" s="2009"/>
      <c r="B273" s="2010"/>
      <c r="C273" s="2010"/>
      <c r="D273" s="2010"/>
      <c r="E273" s="2010"/>
      <c r="F273" s="2010"/>
      <c r="G273" s="2010"/>
      <c r="H273" s="2010"/>
      <c r="I273" s="2011"/>
    </row>
    <row r="274" spans="1:9" ht="15" customHeight="1">
      <c r="A274" s="2009"/>
      <c r="B274" s="2010"/>
      <c r="C274" s="2010"/>
      <c r="D274" s="2010"/>
      <c r="E274" s="2010"/>
      <c r="F274" s="2010"/>
      <c r="G274" s="2010"/>
      <c r="H274" s="2010"/>
      <c r="I274" s="2011"/>
    </row>
    <row r="275" spans="1:9" ht="15" customHeight="1">
      <c r="A275" s="2009"/>
      <c r="B275" s="2010"/>
      <c r="C275" s="2010"/>
      <c r="D275" s="2010"/>
      <c r="E275" s="2010"/>
      <c r="F275" s="2010"/>
      <c r="G275" s="2010"/>
      <c r="H275" s="2010"/>
      <c r="I275" s="2011"/>
    </row>
    <row r="276" spans="1:9" ht="15" customHeight="1">
      <c r="A276" s="2009"/>
      <c r="B276" s="2010"/>
      <c r="C276" s="2010"/>
      <c r="D276" s="2010"/>
      <c r="E276" s="2010"/>
      <c r="F276" s="2010"/>
      <c r="G276" s="2010"/>
      <c r="H276" s="2010"/>
      <c r="I276" s="2011"/>
    </row>
    <row r="277" spans="1:9" ht="15" customHeight="1">
      <c r="A277" s="2009"/>
      <c r="B277" s="2010"/>
      <c r="C277" s="2010"/>
      <c r="D277" s="2010"/>
      <c r="E277" s="2010"/>
      <c r="F277" s="2010"/>
      <c r="G277" s="2010"/>
      <c r="H277" s="2010"/>
      <c r="I277" s="2011"/>
    </row>
    <row r="278" spans="1:9" ht="15" customHeight="1">
      <c r="A278" s="2009"/>
      <c r="B278" s="2010"/>
      <c r="C278" s="2010"/>
      <c r="D278" s="2010"/>
      <c r="E278" s="2010"/>
      <c r="F278" s="2010"/>
      <c r="G278" s="2010"/>
      <c r="H278" s="2010"/>
      <c r="I278" s="2011"/>
    </row>
    <row r="279" spans="1:9" ht="15" customHeight="1">
      <c r="A279" s="2009"/>
      <c r="B279" s="2010"/>
      <c r="C279" s="2010"/>
      <c r="D279" s="2010"/>
      <c r="E279" s="2010"/>
      <c r="F279" s="2010"/>
      <c r="G279" s="2010"/>
      <c r="H279" s="2010"/>
      <c r="I279" s="2011"/>
    </row>
    <row r="280" spans="1:9" ht="15" customHeight="1">
      <c r="A280" s="2009"/>
      <c r="B280" s="2010"/>
      <c r="C280" s="2010"/>
      <c r="D280" s="2010"/>
      <c r="E280" s="2010"/>
      <c r="F280" s="2010"/>
      <c r="G280" s="2010"/>
      <c r="H280" s="2010"/>
      <c r="I280" s="2011"/>
    </row>
    <row r="281" spans="1:9" ht="15" customHeight="1">
      <c r="A281" s="2009"/>
      <c r="B281" s="2010"/>
      <c r="C281" s="2010"/>
      <c r="D281" s="2010"/>
      <c r="E281" s="2010"/>
      <c r="F281" s="2010"/>
      <c r="G281" s="2010"/>
      <c r="H281" s="2010"/>
      <c r="I281" s="2011"/>
    </row>
    <row r="282" spans="1:9" ht="15" customHeight="1">
      <c r="A282" s="2009"/>
      <c r="B282" s="2010"/>
      <c r="C282" s="2010"/>
      <c r="D282" s="2010"/>
      <c r="E282" s="2010"/>
      <c r="F282" s="2010"/>
      <c r="G282" s="2010"/>
      <c r="H282" s="2010"/>
      <c r="I282" s="2011"/>
    </row>
    <row r="283" spans="1:9" ht="15" customHeight="1">
      <c r="A283" s="2009"/>
      <c r="B283" s="2010"/>
      <c r="C283" s="2010"/>
      <c r="D283" s="2010"/>
      <c r="E283" s="2010"/>
      <c r="F283" s="2010"/>
      <c r="G283" s="2010"/>
      <c r="H283" s="2010"/>
      <c r="I283" s="2011"/>
    </row>
    <row r="284" spans="1:9" ht="15" customHeight="1">
      <c r="A284" s="2009"/>
      <c r="B284" s="2010"/>
      <c r="C284" s="2010"/>
      <c r="D284" s="2010"/>
      <c r="E284" s="2010"/>
      <c r="F284" s="2010"/>
      <c r="G284" s="2010"/>
      <c r="H284" s="2010"/>
      <c r="I284" s="2011"/>
    </row>
    <row r="285" spans="1:9" ht="15" customHeight="1">
      <c r="A285" s="2009"/>
      <c r="B285" s="2010"/>
      <c r="C285" s="2010"/>
      <c r="D285" s="2010"/>
      <c r="E285" s="2010"/>
      <c r="F285" s="2010"/>
      <c r="G285" s="2010"/>
      <c r="H285" s="2010"/>
      <c r="I285" s="2011"/>
    </row>
    <row r="286" spans="1:9" ht="15" customHeight="1">
      <c r="A286" s="2009"/>
      <c r="B286" s="2010"/>
      <c r="C286" s="2010"/>
      <c r="D286" s="2010"/>
      <c r="E286" s="2010"/>
      <c r="F286" s="2010"/>
      <c r="G286" s="2010"/>
      <c r="H286" s="2010"/>
      <c r="I286" s="2011"/>
    </row>
    <row r="287" spans="1:9" ht="15" customHeight="1">
      <c r="A287" s="2009"/>
      <c r="B287" s="2010"/>
      <c r="C287" s="2010"/>
      <c r="D287" s="2010"/>
      <c r="E287" s="2010"/>
      <c r="F287" s="2010"/>
      <c r="G287" s="2010"/>
      <c r="H287" s="2010"/>
      <c r="I287" s="2011"/>
    </row>
    <row r="288" spans="1:9" ht="15" customHeight="1">
      <c r="A288" s="2009"/>
      <c r="B288" s="2010"/>
      <c r="C288" s="2010"/>
      <c r="D288" s="2010"/>
      <c r="E288" s="2010"/>
      <c r="F288" s="2010"/>
      <c r="G288" s="2010"/>
      <c r="H288" s="2010"/>
      <c r="I288" s="2011"/>
    </row>
    <row r="289" spans="1:9" ht="15" customHeight="1">
      <c r="A289" s="2009"/>
      <c r="B289" s="2010"/>
      <c r="C289" s="2010"/>
      <c r="D289" s="2010"/>
      <c r="E289" s="2010"/>
      <c r="F289" s="2010"/>
      <c r="G289" s="2010"/>
      <c r="H289" s="2010"/>
      <c r="I289" s="2011"/>
    </row>
    <row r="290" spans="1:9" ht="15" customHeight="1">
      <c r="A290" s="2009"/>
      <c r="B290" s="2010"/>
      <c r="C290" s="2010"/>
      <c r="D290" s="2010"/>
      <c r="E290" s="2010"/>
      <c r="F290" s="2010"/>
      <c r="G290" s="2010"/>
      <c r="H290" s="2010"/>
      <c r="I290" s="2011"/>
    </row>
    <row r="291" spans="1:9" ht="15" customHeight="1">
      <c r="A291" s="2009"/>
      <c r="B291" s="2010"/>
      <c r="C291" s="2010"/>
      <c r="D291" s="2010"/>
      <c r="E291" s="2010"/>
      <c r="F291" s="2010"/>
      <c r="G291" s="2010"/>
      <c r="H291" s="2010"/>
      <c r="I291" s="2011"/>
    </row>
    <row r="292" spans="1:9" ht="15" customHeight="1">
      <c r="A292" s="2009"/>
      <c r="B292" s="2010"/>
      <c r="C292" s="2010"/>
      <c r="D292" s="2010"/>
      <c r="E292" s="2010"/>
      <c r="F292" s="2010"/>
      <c r="G292" s="2010"/>
      <c r="H292" s="2010"/>
      <c r="I292" s="2011"/>
    </row>
    <row r="293" spans="1:9" ht="15" customHeight="1">
      <c r="A293" s="2009"/>
      <c r="B293" s="2010"/>
      <c r="C293" s="2010"/>
      <c r="D293" s="2010"/>
      <c r="E293" s="2010"/>
      <c r="F293" s="2010"/>
      <c r="G293" s="2010"/>
      <c r="H293" s="2010"/>
      <c r="I293" s="2011"/>
    </row>
    <row r="294" spans="1:9" ht="15" customHeight="1">
      <c r="A294" s="2009"/>
      <c r="B294" s="2010"/>
      <c r="C294" s="2010"/>
      <c r="D294" s="2010"/>
      <c r="E294" s="2010"/>
      <c r="F294" s="2010"/>
      <c r="G294" s="2010"/>
      <c r="H294" s="2010"/>
      <c r="I294" s="2011"/>
    </row>
    <row r="295" spans="1:9" ht="15" customHeight="1">
      <c r="A295" s="2009"/>
      <c r="B295" s="2010"/>
      <c r="C295" s="2010"/>
      <c r="D295" s="2010"/>
      <c r="E295" s="2010"/>
      <c r="F295" s="2010"/>
      <c r="G295" s="2010"/>
      <c r="H295" s="2010"/>
      <c r="I295" s="2011"/>
    </row>
    <row r="296" spans="1:9" ht="15" customHeight="1">
      <c r="A296" s="2009"/>
      <c r="B296" s="2010"/>
      <c r="C296" s="2010"/>
      <c r="D296" s="2010"/>
      <c r="E296" s="2010"/>
      <c r="F296" s="2010"/>
      <c r="G296" s="2010"/>
      <c r="H296" s="2010"/>
      <c r="I296" s="2011"/>
    </row>
    <row r="297" spans="1:9" ht="15" customHeight="1">
      <c r="A297" s="2009"/>
      <c r="B297" s="2010"/>
      <c r="C297" s="2010"/>
      <c r="D297" s="2010"/>
      <c r="E297" s="2010"/>
      <c r="F297" s="2010"/>
      <c r="G297" s="2010"/>
      <c r="H297" s="2010"/>
      <c r="I297" s="2011"/>
    </row>
    <row r="298" spans="1:9" ht="15" customHeight="1">
      <c r="A298" s="2009"/>
      <c r="B298" s="2010"/>
      <c r="C298" s="2010"/>
      <c r="D298" s="2010"/>
      <c r="E298" s="2010"/>
      <c r="F298" s="2010"/>
      <c r="G298" s="2010"/>
      <c r="H298" s="2010"/>
      <c r="I298" s="2011"/>
    </row>
    <row r="299" spans="1:9" ht="15" customHeight="1">
      <c r="A299" s="2009"/>
      <c r="B299" s="2010"/>
      <c r="C299" s="2010"/>
      <c r="D299" s="2010"/>
      <c r="E299" s="2010"/>
      <c r="F299" s="2010"/>
      <c r="G299" s="2010"/>
      <c r="H299" s="2010"/>
      <c r="I299" s="2011"/>
    </row>
    <row r="300" spans="1:9" ht="15" customHeight="1">
      <c r="A300" s="2009"/>
      <c r="B300" s="2010"/>
      <c r="C300" s="2010"/>
      <c r="D300" s="2010"/>
      <c r="E300" s="2010"/>
      <c r="F300" s="2010"/>
      <c r="G300" s="2010"/>
      <c r="H300" s="2010"/>
      <c r="I300" s="2011"/>
    </row>
    <row r="301" spans="1:9" ht="15" customHeight="1">
      <c r="A301" s="2009"/>
      <c r="B301" s="2010"/>
      <c r="C301" s="2010"/>
      <c r="D301" s="2010"/>
      <c r="E301" s="2010"/>
      <c r="F301" s="2010"/>
      <c r="G301" s="2010"/>
      <c r="H301" s="2010"/>
      <c r="I301" s="2011"/>
    </row>
    <row r="302" spans="1:9" ht="15" customHeight="1">
      <c r="A302" s="2009"/>
      <c r="B302" s="2010"/>
      <c r="C302" s="2010"/>
      <c r="D302" s="2010"/>
      <c r="E302" s="2010"/>
      <c r="F302" s="2010"/>
      <c r="G302" s="2010"/>
      <c r="H302" s="2010"/>
      <c r="I302" s="2011"/>
    </row>
    <row r="303" spans="1:9" ht="15" customHeight="1">
      <c r="A303" s="2009"/>
      <c r="B303" s="2010"/>
      <c r="C303" s="2010"/>
      <c r="D303" s="2010"/>
      <c r="E303" s="2010"/>
      <c r="F303" s="2010"/>
      <c r="G303" s="2010"/>
      <c r="H303" s="2010"/>
      <c r="I303" s="2011"/>
    </row>
    <row r="304" spans="1:9" ht="15" customHeight="1">
      <c r="A304" s="2009"/>
      <c r="B304" s="2010"/>
      <c r="C304" s="2010"/>
      <c r="D304" s="2010"/>
      <c r="E304" s="2010"/>
      <c r="F304" s="2010"/>
      <c r="G304" s="2010"/>
      <c r="H304" s="2010"/>
      <c r="I304" s="2011"/>
    </row>
    <row r="305" spans="1:19" ht="15" customHeight="1">
      <c r="A305" s="2009"/>
      <c r="B305" s="2010"/>
      <c r="C305" s="2010"/>
      <c r="D305" s="2010"/>
      <c r="E305" s="2010"/>
      <c r="F305" s="2010"/>
      <c r="G305" s="2010"/>
      <c r="H305" s="2010"/>
      <c r="I305" s="2011"/>
    </row>
    <row r="306" spans="1:19" ht="15" customHeight="1">
      <c r="A306" s="2009"/>
      <c r="B306" s="2010"/>
      <c r="C306" s="2010"/>
      <c r="D306" s="2010"/>
      <c r="E306" s="2010"/>
      <c r="F306" s="2010"/>
      <c r="G306" s="2010"/>
      <c r="H306" s="2010"/>
      <c r="I306" s="2011"/>
    </row>
    <row r="307" spans="1:19" ht="15" customHeight="1">
      <c r="A307" s="2009"/>
      <c r="B307" s="2010"/>
      <c r="C307" s="2010"/>
      <c r="D307" s="2010"/>
      <c r="E307" s="2010"/>
      <c r="F307" s="2010"/>
      <c r="G307" s="2010"/>
      <c r="H307" s="2010"/>
      <c r="I307" s="2011"/>
    </row>
    <row r="308" spans="1:19" ht="15" customHeight="1">
      <c r="A308" s="2009"/>
      <c r="B308" s="2010"/>
      <c r="C308" s="2010"/>
      <c r="D308" s="2010"/>
      <c r="E308" s="2010"/>
      <c r="F308" s="2010"/>
      <c r="G308" s="2010"/>
      <c r="H308" s="2010"/>
      <c r="I308" s="2011"/>
    </row>
    <row r="309" spans="1:19" ht="15" customHeight="1">
      <c r="A309" s="2009"/>
      <c r="B309" s="2010"/>
      <c r="C309" s="2010"/>
      <c r="D309" s="2010"/>
      <c r="E309" s="2010"/>
      <c r="F309" s="2010"/>
      <c r="G309" s="2010"/>
      <c r="H309" s="2010"/>
      <c r="I309" s="2011"/>
    </row>
    <row r="310" spans="1:19" ht="15" customHeight="1">
      <c r="A310" s="2009"/>
      <c r="B310" s="2010"/>
      <c r="C310" s="2010"/>
      <c r="D310" s="2010"/>
      <c r="E310" s="2010"/>
      <c r="F310" s="2010"/>
      <c r="G310" s="2010"/>
      <c r="H310" s="2010"/>
      <c r="I310" s="2011"/>
    </row>
    <row r="311" spans="1:19" ht="15" customHeight="1">
      <c r="A311" s="2009"/>
      <c r="B311" s="2010"/>
      <c r="C311" s="2010"/>
      <c r="D311" s="2010"/>
      <c r="E311" s="2010"/>
      <c r="F311" s="2010"/>
      <c r="G311" s="2010"/>
      <c r="H311" s="2010"/>
      <c r="I311" s="2011"/>
    </row>
    <row r="312" spans="1:19" ht="15.75" customHeight="1" thickBot="1">
      <c r="A312" s="2012"/>
      <c r="B312" s="2013"/>
      <c r="C312" s="2013"/>
      <c r="D312" s="2013"/>
      <c r="E312" s="2013"/>
      <c r="F312" s="2013"/>
      <c r="G312" s="2013"/>
      <c r="H312" s="2013"/>
      <c r="I312" s="2014"/>
    </row>
    <row r="313" spans="1:19" ht="15.75" customHeight="1">
      <c r="A313" s="593"/>
      <c r="B313" s="593"/>
      <c r="C313" s="593"/>
      <c r="D313" s="593"/>
      <c r="E313" s="593"/>
      <c r="F313" s="593"/>
      <c r="G313" s="593"/>
      <c r="H313" s="593"/>
      <c r="I313" s="593"/>
    </row>
    <row r="314" spans="1:19" s="1346" customFormat="1" ht="23.4">
      <c r="A314" s="1344" t="s">
        <v>1230</v>
      </c>
      <c r="B314" s="1345"/>
      <c r="C314" s="315"/>
      <c r="D314" s="1345"/>
      <c r="E314" s="1345"/>
      <c r="F314" s="1345"/>
      <c r="G314" s="1345"/>
      <c r="H314" s="1345"/>
      <c r="I314" s="1345"/>
      <c r="J314" s="292"/>
      <c r="K314" s="292"/>
      <c r="L314" s="292"/>
      <c r="M314" s="292"/>
      <c r="N314" s="292"/>
      <c r="O314" s="292"/>
      <c r="P314" s="292"/>
      <c r="Q314" s="292"/>
      <c r="R314" s="292"/>
      <c r="S314" s="292"/>
    </row>
    <row r="315" spans="1:19" s="1346" customFormat="1" ht="23.4">
      <c r="A315" s="1344"/>
      <c r="B315" s="1345"/>
      <c r="C315" s="1345"/>
      <c r="D315" s="1345"/>
      <c r="E315" s="1345"/>
      <c r="F315" s="1345"/>
      <c r="G315" s="1345"/>
      <c r="H315" s="1345"/>
      <c r="I315" s="1345"/>
      <c r="J315" s="292"/>
      <c r="K315" s="292"/>
      <c r="L315" s="292"/>
      <c r="M315" s="292"/>
      <c r="N315" s="292"/>
      <c r="O315" s="292"/>
      <c r="P315" s="292"/>
      <c r="Q315" s="292"/>
      <c r="R315" s="292"/>
      <c r="S315" s="292"/>
    </row>
    <row r="316" spans="1:19" s="1346" customFormat="1" ht="24" thickBot="1">
      <c r="A316" s="1344"/>
      <c r="B316" s="1345"/>
      <c r="C316" s="1345"/>
      <c r="D316" s="1345"/>
      <c r="E316" s="1345"/>
      <c r="F316" s="1345"/>
      <c r="G316" s="1345"/>
      <c r="H316" s="1345"/>
      <c r="I316" s="1345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</row>
    <row r="317" spans="1:19" s="1346" customFormat="1" ht="23.4">
      <c r="A317" s="1545"/>
      <c r="B317" s="1546"/>
      <c r="C317" s="1546"/>
      <c r="D317" s="1546"/>
      <c r="E317" s="1546"/>
      <c r="F317" s="1546"/>
      <c r="G317" s="1546"/>
      <c r="H317" s="1546"/>
      <c r="I317" s="1547"/>
      <c r="J317" s="292"/>
      <c r="K317" s="292"/>
      <c r="L317" s="292"/>
      <c r="M317" s="292"/>
      <c r="N317" s="292"/>
      <c r="O317" s="292"/>
      <c r="P317" s="292"/>
      <c r="Q317" s="292"/>
      <c r="R317" s="292"/>
      <c r="S317" s="292"/>
    </row>
    <row r="318" spans="1:19" s="1346" customFormat="1" ht="23.4">
      <c r="A318" s="1548"/>
      <c r="B318" s="1549"/>
      <c r="C318" s="1549"/>
      <c r="D318" s="1549"/>
      <c r="E318" s="1549"/>
      <c r="F318" s="1549"/>
      <c r="G318" s="1549"/>
      <c r="H318" s="1549"/>
      <c r="I318" s="1550"/>
      <c r="J318" s="292"/>
      <c r="K318" s="292"/>
      <c r="L318" s="292"/>
      <c r="M318" s="292"/>
      <c r="N318" s="292"/>
      <c r="O318" s="292"/>
      <c r="P318" s="292"/>
      <c r="Q318" s="292"/>
      <c r="R318" s="292"/>
      <c r="S318" s="292"/>
    </row>
    <row r="319" spans="1:19" s="1346" customFormat="1" ht="23.4">
      <c r="A319" s="1548"/>
      <c r="B319" s="1549"/>
      <c r="C319" s="1549"/>
      <c r="D319" s="1549"/>
      <c r="E319" s="1549"/>
      <c r="F319" s="1549"/>
      <c r="G319" s="1549"/>
      <c r="H319" s="1549"/>
      <c r="I319" s="1550"/>
      <c r="J319" s="292"/>
      <c r="K319" s="292"/>
      <c r="L319" s="292"/>
      <c r="M319" s="292"/>
      <c r="N319" s="292"/>
      <c r="O319" s="292"/>
      <c r="P319" s="292"/>
      <c r="Q319" s="292"/>
      <c r="R319" s="292"/>
      <c r="S319" s="292"/>
    </row>
    <row r="320" spans="1:19" s="1346" customFormat="1" ht="23.4">
      <c r="A320" s="1548"/>
      <c r="B320" s="1549"/>
      <c r="C320" s="1549"/>
      <c r="D320" s="1549"/>
      <c r="E320" s="1549"/>
      <c r="F320" s="1549"/>
      <c r="G320" s="1549"/>
      <c r="H320" s="1549"/>
      <c r="I320" s="1550"/>
      <c r="J320" s="292"/>
      <c r="K320" s="292"/>
      <c r="L320" s="292"/>
      <c r="M320" s="292"/>
      <c r="N320" s="292"/>
      <c r="O320" s="292"/>
      <c r="P320" s="292"/>
      <c r="Q320" s="292"/>
      <c r="R320" s="292"/>
      <c r="S320" s="292"/>
    </row>
    <row r="321" spans="1:19" s="1346" customFormat="1" ht="23.4">
      <c r="A321" s="1548"/>
      <c r="B321" s="1549"/>
      <c r="C321" s="1549"/>
      <c r="D321" s="1549"/>
      <c r="E321" s="1549"/>
      <c r="F321" s="1549"/>
      <c r="G321" s="1549"/>
      <c r="H321" s="1549"/>
      <c r="I321" s="1550"/>
      <c r="J321" s="292"/>
      <c r="K321" s="292"/>
      <c r="L321" s="292"/>
      <c r="M321" s="292"/>
      <c r="N321" s="292"/>
      <c r="O321" s="292"/>
      <c r="P321" s="292"/>
      <c r="Q321" s="292"/>
      <c r="R321" s="292"/>
      <c r="S321" s="292"/>
    </row>
    <row r="322" spans="1:19" s="1346" customFormat="1" ht="23.4">
      <c r="A322" s="1548"/>
      <c r="B322" s="1549"/>
      <c r="C322" s="1549"/>
      <c r="D322" s="1549"/>
      <c r="E322" s="1549"/>
      <c r="F322" s="1549"/>
      <c r="G322" s="1549"/>
      <c r="H322" s="1549"/>
      <c r="I322" s="1550"/>
      <c r="J322" s="292"/>
      <c r="K322" s="292"/>
      <c r="L322" s="292"/>
      <c r="M322" s="292"/>
      <c r="N322" s="292"/>
      <c r="O322" s="292"/>
      <c r="P322" s="292"/>
      <c r="Q322" s="292"/>
      <c r="R322" s="292"/>
      <c r="S322" s="292"/>
    </row>
    <row r="323" spans="1:19" s="1346" customFormat="1" ht="23.4">
      <c r="A323" s="1548"/>
      <c r="B323" s="1549"/>
      <c r="C323" s="1549"/>
      <c r="D323" s="1549"/>
      <c r="E323" s="1549"/>
      <c r="F323" s="1549"/>
      <c r="G323" s="1549"/>
      <c r="H323" s="1549"/>
      <c r="I323" s="1550"/>
      <c r="J323" s="292"/>
      <c r="K323" s="292"/>
      <c r="L323" s="292"/>
      <c r="M323" s="292"/>
      <c r="N323" s="292"/>
      <c r="O323" s="292"/>
      <c r="P323" s="292"/>
      <c r="Q323" s="292"/>
      <c r="R323" s="292"/>
      <c r="S323" s="292"/>
    </row>
    <row r="324" spans="1:19" s="1346" customFormat="1" ht="23.4">
      <c r="A324" s="1548"/>
      <c r="B324" s="1549"/>
      <c r="C324" s="1549"/>
      <c r="D324" s="1549"/>
      <c r="E324" s="1549"/>
      <c r="F324" s="1549"/>
      <c r="G324" s="1549"/>
      <c r="H324" s="1549"/>
      <c r="I324" s="1550"/>
      <c r="J324" s="292"/>
      <c r="K324" s="292"/>
      <c r="L324" s="292"/>
      <c r="M324" s="292"/>
      <c r="N324" s="292"/>
      <c r="O324" s="292"/>
      <c r="P324" s="292"/>
      <c r="Q324" s="292"/>
      <c r="R324" s="292"/>
      <c r="S324" s="292"/>
    </row>
    <row r="325" spans="1:19" s="1346" customFormat="1" ht="23.4">
      <c r="A325" s="1548"/>
      <c r="B325" s="1549"/>
      <c r="C325" s="1549"/>
      <c r="D325" s="1549"/>
      <c r="E325" s="1549"/>
      <c r="F325" s="1549"/>
      <c r="G325" s="1549"/>
      <c r="H325" s="1549"/>
      <c r="I325" s="1550"/>
      <c r="J325" s="292"/>
      <c r="K325" s="292"/>
      <c r="L325" s="292"/>
      <c r="M325" s="292"/>
      <c r="N325" s="292"/>
      <c r="O325" s="292"/>
      <c r="P325" s="292"/>
      <c r="Q325" s="292"/>
      <c r="R325" s="292"/>
      <c r="S325" s="292"/>
    </row>
    <row r="326" spans="1:19" s="1346" customFormat="1" ht="23.4">
      <c r="A326" s="1548"/>
      <c r="B326" s="1549"/>
      <c r="C326" s="1549"/>
      <c r="D326" s="1549"/>
      <c r="E326" s="1549"/>
      <c r="F326" s="1549"/>
      <c r="G326" s="1549"/>
      <c r="H326" s="1549"/>
      <c r="I326" s="1550"/>
      <c r="J326" s="292"/>
      <c r="K326" s="292"/>
      <c r="L326" s="292"/>
      <c r="M326" s="292"/>
      <c r="N326" s="292"/>
      <c r="O326" s="292"/>
      <c r="P326" s="292"/>
      <c r="Q326" s="292"/>
      <c r="R326" s="292"/>
      <c r="S326" s="292"/>
    </row>
    <row r="327" spans="1:19" s="1346" customFormat="1" ht="23.4">
      <c r="A327" s="1548"/>
      <c r="B327" s="1549"/>
      <c r="C327" s="1549"/>
      <c r="D327" s="1549"/>
      <c r="E327" s="1549"/>
      <c r="F327" s="1549"/>
      <c r="G327" s="1549"/>
      <c r="H327" s="1549"/>
      <c r="I327" s="1550"/>
      <c r="J327" s="292"/>
      <c r="K327" s="292"/>
      <c r="L327" s="292"/>
      <c r="M327" s="292"/>
      <c r="N327" s="292"/>
      <c r="O327" s="292"/>
      <c r="P327" s="292"/>
      <c r="Q327" s="292"/>
      <c r="R327" s="292"/>
      <c r="S327" s="292"/>
    </row>
    <row r="328" spans="1:19" s="1346" customFormat="1" ht="23.4">
      <c r="A328" s="1548"/>
      <c r="B328" s="1549"/>
      <c r="C328" s="1549"/>
      <c r="D328" s="1549"/>
      <c r="E328" s="1549"/>
      <c r="F328" s="1549"/>
      <c r="G328" s="1549"/>
      <c r="H328" s="1549"/>
      <c r="I328" s="1550"/>
      <c r="J328" s="292"/>
      <c r="K328" s="292"/>
      <c r="L328" s="292"/>
      <c r="M328" s="292"/>
      <c r="N328" s="292"/>
      <c r="O328" s="292"/>
      <c r="P328" s="292"/>
      <c r="Q328" s="292"/>
      <c r="R328" s="292"/>
      <c r="S328" s="292"/>
    </row>
    <row r="329" spans="1:19" s="1346" customFormat="1" ht="23.4">
      <c r="A329" s="1548"/>
      <c r="B329" s="1549"/>
      <c r="C329" s="1549"/>
      <c r="D329" s="1549"/>
      <c r="E329" s="1549"/>
      <c r="F329" s="1549"/>
      <c r="G329" s="1549"/>
      <c r="H329" s="1549"/>
      <c r="I329" s="1550"/>
      <c r="J329" s="292"/>
      <c r="K329" s="292"/>
      <c r="L329" s="292"/>
      <c r="M329" s="292"/>
      <c r="N329" s="292"/>
      <c r="O329" s="292"/>
      <c r="P329" s="292"/>
      <c r="Q329" s="292"/>
      <c r="R329" s="292"/>
      <c r="S329" s="292"/>
    </row>
    <row r="330" spans="1:19" s="1346" customFormat="1" ht="23.4">
      <c r="A330" s="1548"/>
      <c r="B330" s="1549"/>
      <c r="C330" s="1549"/>
      <c r="D330" s="1549"/>
      <c r="E330" s="1549"/>
      <c r="F330" s="1549"/>
      <c r="G330" s="1549"/>
      <c r="H330" s="1549"/>
      <c r="I330" s="1550"/>
      <c r="J330" s="292"/>
      <c r="K330" s="292"/>
      <c r="L330" s="292"/>
      <c r="M330" s="292"/>
      <c r="N330" s="292"/>
      <c r="O330" s="292"/>
      <c r="P330" s="292"/>
      <c r="Q330" s="292"/>
      <c r="R330" s="292"/>
      <c r="S330" s="292"/>
    </row>
    <row r="331" spans="1:19" s="1346" customFormat="1" ht="23.4">
      <c r="A331" s="1548"/>
      <c r="B331" s="1549"/>
      <c r="C331" s="1549"/>
      <c r="D331" s="1549"/>
      <c r="E331" s="1549"/>
      <c r="F331" s="1549"/>
      <c r="G331" s="1549"/>
      <c r="H331" s="1549"/>
      <c r="I331" s="1550"/>
      <c r="J331" s="292"/>
      <c r="K331" s="292"/>
      <c r="L331" s="292"/>
      <c r="M331" s="292"/>
      <c r="N331" s="292"/>
      <c r="O331" s="292"/>
      <c r="P331" s="292"/>
      <c r="Q331" s="292"/>
      <c r="R331" s="292"/>
      <c r="S331" s="292"/>
    </row>
    <row r="332" spans="1:19" s="1346" customFormat="1" ht="23.4">
      <c r="A332" s="1548"/>
      <c r="B332" s="1549"/>
      <c r="C332" s="1549"/>
      <c r="D332" s="1549"/>
      <c r="E332" s="1549"/>
      <c r="F332" s="1549"/>
      <c r="G332" s="1549"/>
      <c r="H332" s="1549"/>
      <c r="I332" s="1550"/>
      <c r="J332" s="292"/>
      <c r="K332" s="292"/>
      <c r="L332" s="292"/>
      <c r="M332" s="292"/>
      <c r="N332" s="292"/>
      <c r="O332" s="292"/>
      <c r="P332" s="292"/>
      <c r="Q332" s="292"/>
      <c r="R332" s="292"/>
      <c r="S332" s="292"/>
    </row>
    <row r="333" spans="1:19" s="1346" customFormat="1" ht="23.4">
      <c r="A333" s="1548"/>
      <c r="B333" s="1549"/>
      <c r="C333" s="1549"/>
      <c r="D333" s="1549"/>
      <c r="E333" s="1549"/>
      <c r="F333" s="1549"/>
      <c r="G333" s="1549"/>
      <c r="H333" s="1549"/>
      <c r="I333" s="1550"/>
      <c r="J333" s="292"/>
      <c r="K333" s="292"/>
      <c r="L333" s="292"/>
      <c r="M333" s="292"/>
      <c r="N333" s="292"/>
      <c r="O333" s="292"/>
      <c r="P333" s="292"/>
      <c r="Q333" s="292"/>
      <c r="R333" s="292"/>
      <c r="S333" s="292"/>
    </row>
    <row r="334" spans="1:19" s="1346" customFormat="1" ht="23.4">
      <c r="A334" s="1548"/>
      <c r="B334" s="1549"/>
      <c r="C334" s="1549"/>
      <c r="D334" s="1549"/>
      <c r="E334" s="1549"/>
      <c r="F334" s="1549"/>
      <c r="G334" s="1549"/>
      <c r="H334" s="1549"/>
      <c r="I334" s="1550"/>
      <c r="J334" s="292"/>
      <c r="K334" s="292"/>
      <c r="L334" s="292"/>
      <c r="M334" s="292"/>
      <c r="N334" s="292"/>
      <c r="O334" s="292"/>
      <c r="P334" s="292"/>
      <c r="Q334" s="292"/>
      <c r="R334" s="292"/>
      <c r="S334" s="292"/>
    </row>
    <row r="335" spans="1:19" s="1346" customFormat="1" ht="23.4">
      <c r="A335" s="1548"/>
      <c r="B335" s="1549"/>
      <c r="C335" s="1549"/>
      <c r="D335" s="1549"/>
      <c r="E335" s="1549"/>
      <c r="F335" s="1549"/>
      <c r="G335" s="1549"/>
      <c r="H335" s="1549"/>
      <c r="I335" s="1550"/>
      <c r="J335" s="292"/>
      <c r="K335" s="292"/>
      <c r="L335" s="292"/>
      <c r="M335" s="292"/>
      <c r="N335" s="292"/>
      <c r="O335" s="292"/>
      <c r="P335" s="292"/>
      <c r="Q335" s="292"/>
      <c r="R335" s="292"/>
      <c r="S335" s="292"/>
    </row>
    <row r="336" spans="1:19" s="1346" customFormat="1" ht="23.4">
      <c r="A336" s="1548"/>
      <c r="B336" s="1549"/>
      <c r="C336" s="1549"/>
      <c r="D336" s="1549"/>
      <c r="E336" s="1549"/>
      <c r="F336" s="1549"/>
      <c r="G336" s="1549"/>
      <c r="H336" s="1549"/>
      <c r="I336" s="1550"/>
      <c r="J336" s="292"/>
      <c r="K336" s="292"/>
      <c r="L336" s="292"/>
      <c r="M336" s="292"/>
      <c r="N336" s="292"/>
      <c r="O336" s="292"/>
      <c r="P336" s="292"/>
      <c r="Q336" s="292"/>
      <c r="R336" s="292"/>
      <c r="S336" s="292"/>
    </row>
    <row r="337" spans="1:19" s="1346" customFormat="1" ht="23.4">
      <c r="A337" s="1548"/>
      <c r="B337" s="1549"/>
      <c r="C337" s="1549"/>
      <c r="D337" s="1549"/>
      <c r="E337" s="1549"/>
      <c r="F337" s="1549"/>
      <c r="G337" s="1549"/>
      <c r="H337" s="1549"/>
      <c r="I337" s="1550"/>
      <c r="J337" s="292"/>
      <c r="K337" s="292"/>
      <c r="L337" s="292"/>
      <c r="M337" s="292"/>
      <c r="N337" s="292"/>
      <c r="O337" s="292"/>
      <c r="P337" s="292"/>
      <c r="Q337" s="292"/>
      <c r="R337" s="292"/>
      <c r="S337" s="292"/>
    </row>
    <row r="338" spans="1:19" s="1346" customFormat="1" ht="23.4">
      <c r="A338" s="1548"/>
      <c r="B338" s="1549"/>
      <c r="C338" s="1549"/>
      <c r="D338" s="1549"/>
      <c r="E338" s="1549"/>
      <c r="F338" s="1549"/>
      <c r="G338" s="1549"/>
      <c r="H338" s="1549"/>
      <c r="I338" s="1550"/>
      <c r="J338" s="292"/>
      <c r="K338" s="292"/>
      <c r="L338" s="292"/>
      <c r="M338" s="292"/>
      <c r="N338" s="292"/>
      <c r="O338" s="292"/>
      <c r="P338" s="292"/>
      <c r="Q338" s="292"/>
      <c r="R338" s="292"/>
      <c r="S338" s="292"/>
    </row>
    <row r="339" spans="1:19" s="1346" customFormat="1" ht="23.4">
      <c r="A339" s="1548"/>
      <c r="B339" s="1549"/>
      <c r="C339" s="1549"/>
      <c r="D339" s="1549"/>
      <c r="E339" s="1549"/>
      <c r="F339" s="1549"/>
      <c r="G339" s="1549"/>
      <c r="H339" s="1549"/>
      <c r="I339" s="1550"/>
      <c r="J339" s="292"/>
      <c r="K339" s="292"/>
      <c r="L339" s="292"/>
      <c r="M339" s="292"/>
      <c r="N339" s="292"/>
      <c r="O339" s="292"/>
      <c r="P339" s="292"/>
      <c r="Q339" s="292"/>
      <c r="R339" s="292"/>
      <c r="S339" s="292"/>
    </row>
    <row r="340" spans="1:19" s="1346" customFormat="1" ht="23.4">
      <c r="A340" s="1548"/>
      <c r="B340" s="1549"/>
      <c r="C340" s="1549"/>
      <c r="D340" s="1549"/>
      <c r="E340" s="1549"/>
      <c r="F340" s="1549"/>
      <c r="G340" s="1549"/>
      <c r="H340" s="1549"/>
      <c r="I340" s="1550"/>
      <c r="J340" s="292"/>
      <c r="K340" s="292"/>
      <c r="L340" s="292"/>
      <c r="M340" s="292"/>
      <c r="N340" s="292"/>
      <c r="O340" s="292"/>
      <c r="P340" s="292"/>
      <c r="Q340" s="292"/>
      <c r="R340" s="292"/>
      <c r="S340" s="292"/>
    </row>
    <row r="341" spans="1:19" s="1346" customFormat="1" ht="23.4">
      <c r="A341" s="1548"/>
      <c r="B341" s="1549"/>
      <c r="C341" s="1549"/>
      <c r="D341" s="1549"/>
      <c r="E341" s="1549"/>
      <c r="F341" s="1549"/>
      <c r="G341" s="1549"/>
      <c r="H341" s="1549"/>
      <c r="I341" s="1550"/>
      <c r="J341" s="292"/>
      <c r="K341" s="292"/>
      <c r="L341" s="292"/>
      <c r="M341" s="292"/>
      <c r="N341" s="292"/>
      <c r="O341" s="292"/>
      <c r="P341" s="292"/>
      <c r="Q341" s="292"/>
      <c r="R341" s="292"/>
      <c r="S341" s="292"/>
    </row>
    <row r="342" spans="1:19" s="1346" customFormat="1" ht="23.4">
      <c r="A342" s="1548"/>
      <c r="B342" s="1549"/>
      <c r="C342" s="1549"/>
      <c r="D342" s="1549"/>
      <c r="E342" s="1549"/>
      <c r="F342" s="1549"/>
      <c r="G342" s="1549"/>
      <c r="H342" s="1549"/>
      <c r="I342" s="1550"/>
      <c r="J342" s="292"/>
      <c r="K342" s="292"/>
      <c r="L342" s="292"/>
      <c r="M342" s="292"/>
      <c r="N342" s="292"/>
      <c r="O342" s="292"/>
      <c r="P342" s="292"/>
      <c r="Q342" s="292"/>
      <c r="R342" s="292"/>
      <c r="S342" s="292"/>
    </row>
    <row r="343" spans="1:19" s="1346" customFormat="1" ht="24" thickBot="1">
      <c r="A343" s="1551"/>
      <c r="B343" s="1552"/>
      <c r="C343" s="1552"/>
      <c r="D343" s="1552"/>
      <c r="E343" s="1552"/>
      <c r="F343" s="1552"/>
      <c r="G343" s="1552"/>
      <c r="H343" s="1552"/>
      <c r="I343" s="1553"/>
      <c r="J343" s="292"/>
      <c r="K343" s="292"/>
      <c r="L343" s="292"/>
      <c r="M343" s="292"/>
      <c r="N343" s="292"/>
      <c r="O343" s="292"/>
      <c r="P343" s="292"/>
      <c r="Q343" s="292"/>
      <c r="R343" s="292"/>
      <c r="S343" s="292"/>
    </row>
    <row r="344" spans="1:19" s="1346" customFormat="1" ht="23.4">
      <c r="A344" s="1344" t="s">
        <v>1417</v>
      </c>
      <c r="B344" s="1345"/>
      <c r="C344" s="315"/>
      <c r="D344" s="1345"/>
      <c r="E344" s="1345"/>
      <c r="F344" s="1345"/>
      <c r="G344" s="1345"/>
      <c r="H344" s="1345"/>
      <c r="I344" s="1345"/>
      <c r="J344" s="292"/>
      <c r="K344" s="292"/>
      <c r="L344" s="292"/>
      <c r="M344" s="292"/>
      <c r="N344" s="292"/>
      <c r="O344" s="292"/>
      <c r="P344" s="292"/>
      <c r="Q344" s="292"/>
      <c r="R344" s="292"/>
      <c r="S344" s="292"/>
    </row>
    <row r="345" spans="1:19" s="1346" customFormat="1" ht="23.4">
      <c r="A345" s="1344"/>
      <c r="B345" s="1345"/>
      <c r="C345" s="1345"/>
      <c r="D345" s="1345"/>
      <c r="E345" s="1345"/>
      <c r="F345" s="1345"/>
      <c r="G345" s="1345"/>
      <c r="H345" s="1345"/>
      <c r="I345" s="1345"/>
      <c r="J345" s="292"/>
      <c r="K345" s="292"/>
      <c r="L345" s="292"/>
      <c r="M345" s="292"/>
      <c r="N345" s="292"/>
      <c r="O345" s="292"/>
      <c r="P345" s="292"/>
      <c r="Q345" s="292"/>
      <c r="R345" s="292"/>
      <c r="S345" s="292"/>
    </row>
    <row r="346" spans="1:19" s="1346" customFormat="1" ht="21" customHeight="1" thickBot="1">
      <c r="A346" s="1344"/>
      <c r="B346" s="1345"/>
      <c r="C346" s="1345"/>
      <c r="D346" s="1345"/>
      <c r="E346" s="1345"/>
      <c r="F346" s="1345"/>
      <c r="G346" s="1345"/>
      <c r="H346" s="1345"/>
      <c r="I346" s="1345"/>
      <c r="J346" s="292"/>
      <c r="K346" s="292"/>
      <c r="L346" s="292"/>
      <c r="M346" s="292"/>
      <c r="N346" s="292"/>
      <c r="O346" s="292"/>
      <c r="P346" s="292"/>
      <c r="Q346" s="292"/>
      <c r="R346" s="292"/>
      <c r="S346" s="292"/>
    </row>
    <row r="347" spans="1:19" ht="15" customHeight="1">
      <c r="A347" s="2006" t="s">
        <v>681</v>
      </c>
      <c r="B347" s="2007"/>
      <c r="C347" s="2007"/>
      <c r="D347" s="2007"/>
      <c r="E347" s="2007"/>
      <c r="F347" s="2007"/>
      <c r="G347" s="2007"/>
      <c r="H347" s="2007"/>
      <c r="I347" s="2008"/>
    </row>
    <row r="348" spans="1:19" ht="15" customHeight="1">
      <c r="A348" s="2009"/>
      <c r="B348" s="2010"/>
      <c r="C348" s="2010"/>
      <c r="D348" s="2010"/>
      <c r="E348" s="2010"/>
      <c r="F348" s="2010"/>
      <c r="G348" s="2010"/>
      <c r="H348" s="2010"/>
      <c r="I348" s="2011"/>
    </row>
    <row r="349" spans="1:19" ht="15" customHeight="1">
      <c r="A349" s="2009"/>
      <c r="B349" s="2010"/>
      <c r="C349" s="2010"/>
      <c r="D349" s="2010"/>
      <c r="E349" s="2010"/>
      <c r="F349" s="2010"/>
      <c r="G349" s="2010"/>
      <c r="H349" s="2010"/>
      <c r="I349" s="2011"/>
    </row>
    <row r="350" spans="1:19" ht="15" customHeight="1">
      <c r="A350" s="2009"/>
      <c r="B350" s="2010"/>
      <c r="C350" s="2010"/>
      <c r="D350" s="2010"/>
      <c r="E350" s="2010"/>
      <c r="F350" s="2010"/>
      <c r="G350" s="2010"/>
      <c r="H350" s="2010"/>
      <c r="I350" s="2011"/>
    </row>
    <row r="351" spans="1:19" ht="15" customHeight="1">
      <c r="A351" s="2009"/>
      <c r="B351" s="2010"/>
      <c r="C351" s="2010"/>
      <c r="D351" s="2010"/>
      <c r="E351" s="2010"/>
      <c r="F351" s="2010"/>
      <c r="G351" s="2010"/>
      <c r="H351" s="2010"/>
      <c r="I351" s="2011"/>
    </row>
    <row r="352" spans="1:19" ht="15" customHeight="1">
      <c r="A352" s="2009"/>
      <c r="B352" s="2010"/>
      <c r="C352" s="2010"/>
      <c r="D352" s="2010"/>
      <c r="E352" s="2010"/>
      <c r="F352" s="2010"/>
      <c r="G352" s="2010"/>
      <c r="H352" s="2010"/>
      <c r="I352" s="2011"/>
    </row>
    <row r="353" spans="1:9" ht="15" customHeight="1">
      <c r="A353" s="2009"/>
      <c r="B353" s="2010"/>
      <c r="C353" s="2010"/>
      <c r="D353" s="2010"/>
      <c r="E353" s="2010"/>
      <c r="F353" s="2010"/>
      <c r="G353" s="2010"/>
      <c r="H353" s="2010"/>
      <c r="I353" s="2011"/>
    </row>
    <row r="354" spans="1:9" ht="15" customHeight="1">
      <c r="A354" s="2009"/>
      <c r="B354" s="2010"/>
      <c r="C354" s="2010"/>
      <c r="D354" s="2010"/>
      <c r="E354" s="2010"/>
      <c r="F354" s="2010"/>
      <c r="G354" s="2010"/>
      <c r="H354" s="2010"/>
      <c r="I354" s="2011"/>
    </row>
    <row r="355" spans="1:9" ht="15" customHeight="1">
      <c r="A355" s="2009"/>
      <c r="B355" s="2010"/>
      <c r="C355" s="2010"/>
      <c r="D355" s="2010"/>
      <c r="E355" s="2010"/>
      <c r="F355" s="2010"/>
      <c r="G355" s="2010"/>
      <c r="H355" s="2010"/>
      <c r="I355" s="2011"/>
    </row>
    <row r="356" spans="1:9" ht="15" customHeight="1">
      <c r="A356" s="2009"/>
      <c r="B356" s="2010"/>
      <c r="C356" s="2010"/>
      <c r="D356" s="2010"/>
      <c r="E356" s="2010"/>
      <c r="F356" s="2010"/>
      <c r="G356" s="2010"/>
      <c r="H356" s="2010"/>
      <c r="I356" s="2011"/>
    </row>
    <row r="357" spans="1:9" ht="15" customHeight="1">
      <c r="A357" s="2009"/>
      <c r="B357" s="2010"/>
      <c r="C357" s="2010"/>
      <c r="D357" s="2010"/>
      <c r="E357" s="2010"/>
      <c r="F357" s="2010"/>
      <c r="G357" s="2010"/>
      <c r="H357" s="2010"/>
      <c r="I357" s="2011"/>
    </row>
    <row r="358" spans="1:9" ht="15" customHeight="1">
      <c r="A358" s="2009"/>
      <c r="B358" s="2010"/>
      <c r="C358" s="2010"/>
      <c r="D358" s="2010"/>
      <c r="E358" s="2010"/>
      <c r="F358" s="2010"/>
      <c r="G358" s="2010"/>
      <c r="H358" s="2010"/>
      <c r="I358" s="2011"/>
    </row>
    <row r="359" spans="1:9" ht="15" customHeight="1">
      <c r="A359" s="2009"/>
      <c r="B359" s="2010"/>
      <c r="C359" s="2010"/>
      <c r="D359" s="2010"/>
      <c r="E359" s="2010"/>
      <c r="F359" s="2010"/>
      <c r="G359" s="2010"/>
      <c r="H359" s="2010"/>
      <c r="I359" s="2011"/>
    </row>
    <row r="360" spans="1:9" ht="15" customHeight="1">
      <c r="A360" s="2009"/>
      <c r="B360" s="2010"/>
      <c r="C360" s="2010"/>
      <c r="D360" s="2010"/>
      <c r="E360" s="2010"/>
      <c r="F360" s="2010"/>
      <c r="G360" s="2010"/>
      <c r="H360" s="2010"/>
      <c r="I360" s="2011"/>
    </row>
    <row r="361" spans="1:9" ht="15" customHeight="1">
      <c r="A361" s="2009"/>
      <c r="B361" s="2010"/>
      <c r="C361" s="2010"/>
      <c r="D361" s="2010"/>
      <c r="E361" s="2010"/>
      <c r="F361" s="2010"/>
      <c r="G361" s="2010"/>
      <c r="H361" s="2010"/>
      <c r="I361" s="2011"/>
    </row>
    <row r="362" spans="1:9" ht="15" customHeight="1">
      <c r="A362" s="2009"/>
      <c r="B362" s="2010"/>
      <c r="C362" s="2010"/>
      <c r="D362" s="2010"/>
      <c r="E362" s="2010"/>
      <c r="F362" s="2010"/>
      <c r="G362" s="2010"/>
      <c r="H362" s="2010"/>
      <c r="I362" s="2011"/>
    </row>
    <row r="363" spans="1:9" ht="15" customHeight="1">
      <c r="A363" s="2009"/>
      <c r="B363" s="2010"/>
      <c r="C363" s="2010"/>
      <c r="D363" s="2010"/>
      <c r="E363" s="2010"/>
      <c r="F363" s="2010"/>
      <c r="G363" s="2010"/>
      <c r="H363" s="2010"/>
      <c r="I363" s="2011"/>
    </row>
    <row r="364" spans="1:9" ht="15" customHeight="1">
      <c r="A364" s="2009"/>
      <c r="B364" s="2010"/>
      <c r="C364" s="2010"/>
      <c r="D364" s="2010"/>
      <c r="E364" s="2010"/>
      <c r="F364" s="2010"/>
      <c r="G364" s="2010"/>
      <c r="H364" s="2010"/>
      <c r="I364" s="2011"/>
    </row>
    <row r="365" spans="1:9" ht="15" customHeight="1">
      <c r="A365" s="2009"/>
      <c r="B365" s="2010"/>
      <c r="C365" s="2010"/>
      <c r="D365" s="2010"/>
      <c r="E365" s="2010"/>
      <c r="F365" s="2010"/>
      <c r="G365" s="2010"/>
      <c r="H365" s="2010"/>
      <c r="I365" s="2011"/>
    </row>
    <row r="366" spans="1:9" ht="15" customHeight="1">
      <c r="A366" s="2009"/>
      <c r="B366" s="2010"/>
      <c r="C366" s="2010"/>
      <c r="D366" s="2010"/>
      <c r="E366" s="2010"/>
      <c r="F366" s="2010"/>
      <c r="G366" s="2010"/>
      <c r="H366" s="2010"/>
      <c r="I366" s="2011"/>
    </row>
    <row r="367" spans="1:9" ht="15" customHeight="1">
      <c r="A367" s="2009"/>
      <c r="B367" s="2010"/>
      <c r="C367" s="2010"/>
      <c r="D367" s="2010"/>
      <c r="E367" s="2010"/>
      <c r="F367" s="2010"/>
      <c r="G367" s="2010"/>
      <c r="H367" s="2010"/>
      <c r="I367" s="2011"/>
    </row>
    <row r="368" spans="1:9" ht="15" customHeight="1">
      <c r="A368" s="2009"/>
      <c r="B368" s="2010"/>
      <c r="C368" s="2010"/>
      <c r="D368" s="2010"/>
      <c r="E368" s="2010"/>
      <c r="F368" s="2010"/>
      <c r="G368" s="2010"/>
      <c r="H368" s="2010"/>
      <c r="I368" s="2011"/>
    </row>
    <row r="369" spans="1:9" ht="15" customHeight="1">
      <c r="A369" s="2009"/>
      <c r="B369" s="2010"/>
      <c r="C369" s="2010"/>
      <c r="D369" s="2010"/>
      <c r="E369" s="2010"/>
      <c r="F369" s="2010"/>
      <c r="G369" s="2010"/>
      <c r="H369" s="2010"/>
      <c r="I369" s="2011"/>
    </row>
    <row r="370" spans="1:9" ht="15" customHeight="1">
      <c r="A370" s="2009"/>
      <c r="B370" s="2010"/>
      <c r="C370" s="2010"/>
      <c r="D370" s="2010"/>
      <c r="E370" s="2010"/>
      <c r="F370" s="2010"/>
      <c r="G370" s="2010"/>
      <c r="H370" s="2010"/>
      <c r="I370" s="2011"/>
    </row>
    <row r="371" spans="1:9" ht="15" customHeight="1">
      <c r="A371" s="2009"/>
      <c r="B371" s="2010"/>
      <c r="C371" s="2010"/>
      <c r="D371" s="2010"/>
      <c r="E371" s="2010"/>
      <c r="F371" s="2010"/>
      <c r="G371" s="2010"/>
      <c r="H371" s="2010"/>
      <c r="I371" s="2011"/>
    </row>
    <row r="372" spans="1:9" ht="15" customHeight="1">
      <c r="A372" s="2009"/>
      <c r="B372" s="2010"/>
      <c r="C372" s="2010"/>
      <c r="D372" s="2010"/>
      <c r="E372" s="2010"/>
      <c r="F372" s="2010"/>
      <c r="G372" s="2010"/>
      <c r="H372" s="2010"/>
      <c r="I372" s="2011"/>
    </row>
    <row r="373" spans="1:9" ht="15" customHeight="1">
      <c r="A373" s="2009"/>
      <c r="B373" s="2010"/>
      <c r="C373" s="2010"/>
      <c r="D373" s="2010"/>
      <c r="E373" s="2010"/>
      <c r="F373" s="2010"/>
      <c r="G373" s="2010"/>
      <c r="H373" s="2010"/>
      <c r="I373" s="2011"/>
    </row>
    <row r="374" spans="1:9" ht="15" customHeight="1">
      <c r="A374" s="2009"/>
      <c r="B374" s="2010"/>
      <c r="C374" s="2010"/>
      <c r="D374" s="2010"/>
      <c r="E374" s="2010"/>
      <c r="F374" s="2010"/>
      <c r="G374" s="2010"/>
      <c r="H374" s="2010"/>
      <c r="I374" s="2011"/>
    </row>
    <row r="375" spans="1:9" ht="15" customHeight="1">
      <c r="A375" s="2009"/>
      <c r="B375" s="2010"/>
      <c r="C375" s="2010"/>
      <c r="D375" s="2010"/>
      <c r="E375" s="2010"/>
      <c r="F375" s="2010"/>
      <c r="G375" s="2010"/>
      <c r="H375" s="2010"/>
      <c r="I375" s="2011"/>
    </row>
    <row r="376" spans="1:9" ht="15" customHeight="1">
      <c r="A376" s="2009"/>
      <c r="B376" s="2010"/>
      <c r="C376" s="2010"/>
      <c r="D376" s="2010"/>
      <c r="E376" s="2010"/>
      <c r="F376" s="2010"/>
      <c r="G376" s="2010"/>
      <c r="H376" s="2010"/>
      <c r="I376" s="2011"/>
    </row>
    <row r="377" spans="1:9" ht="15" customHeight="1">
      <c r="A377" s="2009"/>
      <c r="B377" s="2010"/>
      <c r="C377" s="2010"/>
      <c r="D377" s="2010"/>
      <c r="E377" s="2010"/>
      <c r="F377" s="2010"/>
      <c r="G377" s="2010"/>
      <c r="H377" s="2010"/>
      <c r="I377" s="2011"/>
    </row>
    <row r="378" spans="1:9" ht="15" customHeight="1">
      <c r="A378" s="2009"/>
      <c r="B378" s="2010"/>
      <c r="C378" s="2010"/>
      <c r="D378" s="2010"/>
      <c r="E378" s="2010"/>
      <c r="F378" s="2010"/>
      <c r="G378" s="2010"/>
      <c r="H378" s="2010"/>
      <c r="I378" s="2011"/>
    </row>
    <row r="379" spans="1:9" ht="15" customHeight="1">
      <c r="A379" s="2009"/>
      <c r="B379" s="2010"/>
      <c r="C379" s="2010"/>
      <c r="D379" s="2010"/>
      <c r="E379" s="2010"/>
      <c r="F379" s="2010"/>
      <c r="G379" s="2010"/>
      <c r="H379" s="2010"/>
      <c r="I379" s="2011"/>
    </row>
    <row r="380" spans="1:9" ht="15" customHeight="1">
      <c r="A380" s="2009"/>
      <c r="B380" s="2010"/>
      <c r="C380" s="2010"/>
      <c r="D380" s="2010"/>
      <c r="E380" s="2010"/>
      <c r="F380" s="2010"/>
      <c r="G380" s="2010"/>
      <c r="H380" s="2010"/>
      <c r="I380" s="2011"/>
    </row>
    <row r="381" spans="1:9" ht="15" customHeight="1">
      <c r="A381" s="2009"/>
      <c r="B381" s="2010"/>
      <c r="C381" s="2010"/>
      <c r="D381" s="2010"/>
      <c r="E381" s="2010"/>
      <c r="F381" s="2010"/>
      <c r="G381" s="2010"/>
      <c r="H381" s="2010"/>
      <c r="I381" s="2011"/>
    </row>
    <row r="382" spans="1:9" ht="15" customHeight="1">
      <c r="A382" s="2009"/>
      <c r="B382" s="2010"/>
      <c r="C382" s="2010"/>
      <c r="D382" s="2010"/>
      <c r="E382" s="2010"/>
      <c r="F382" s="2010"/>
      <c r="G382" s="2010"/>
      <c r="H382" s="2010"/>
      <c r="I382" s="2011"/>
    </row>
    <row r="383" spans="1:9" ht="15" customHeight="1">
      <c r="A383" s="2009"/>
      <c r="B383" s="2010"/>
      <c r="C383" s="2010"/>
      <c r="D383" s="2010"/>
      <c r="E383" s="2010"/>
      <c r="F383" s="2010"/>
      <c r="G383" s="2010"/>
      <c r="H383" s="2010"/>
      <c r="I383" s="2011"/>
    </row>
    <row r="384" spans="1:9" ht="15" customHeight="1">
      <c r="A384" s="2009"/>
      <c r="B384" s="2010"/>
      <c r="C384" s="2010"/>
      <c r="D384" s="2010"/>
      <c r="E384" s="2010"/>
      <c r="F384" s="2010"/>
      <c r="G384" s="2010"/>
      <c r="H384" s="2010"/>
      <c r="I384" s="2011"/>
    </row>
    <row r="385" spans="1:19" ht="15" customHeight="1">
      <c r="A385" s="2009"/>
      <c r="B385" s="2010"/>
      <c r="C385" s="2010"/>
      <c r="D385" s="2010"/>
      <c r="E385" s="2010"/>
      <c r="F385" s="2010"/>
      <c r="G385" s="2010"/>
      <c r="H385" s="2010"/>
      <c r="I385" s="2011"/>
    </row>
    <row r="386" spans="1:19" ht="15" customHeight="1">
      <c r="A386" s="2009"/>
      <c r="B386" s="2010"/>
      <c r="C386" s="2010"/>
      <c r="D386" s="2010"/>
      <c r="E386" s="2010"/>
      <c r="F386" s="2010"/>
      <c r="G386" s="2010"/>
      <c r="H386" s="2010"/>
      <c r="I386" s="2011"/>
    </row>
    <row r="387" spans="1:19" ht="15.75" customHeight="1" thickBot="1">
      <c r="A387" s="2012"/>
      <c r="B387" s="2013"/>
      <c r="C387" s="2013"/>
      <c r="D387" s="2013"/>
      <c r="E387" s="2013"/>
      <c r="F387" s="2013"/>
      <c r="G387" s="2013"/>
      <c r="H387" s="2013"/>
      <c r="I387" s="2014"/>
    </row>
    <row r="388" spans="1:19" ht="15.75" customHeight="1">
      <c r="A388" s="593"/>
      <c r="B388" s="593"/>
      <c r="C388" s="593"/>
      <c r="D388" s="593"/>
      <c r="E388" s="593"/>
      <c r="F388" s="593"/>
      <c r="G388" s="593"/>
      <c r="H388" s="593"/>
      <c r="I388" s="593"/>
    </row>
    <row r="389" spans="1:19" s="1346" customFormat="1" ht="23.4">
      <c r="A389" s="1344" t="s">
        <v>1232</v>
      </c>
      <c r="B389" s="1345"/>
      <c r="C389" s="315"/>
      <c r="D389" s="1345"/>
      <c r="E389" s="1345"/>
      <c r="F389" s="1345"/>
      <c r="G389" s="1345"/>
      <c r="H389" s="1345"/>
      <c r="I389" s="1345"/>
      <c r="J389" s="292"/>
      <c r="K389" s="292"/>
      <c r="L389" s="292"/>
      <c r="M389" s="292"/>
      <c r="N389" s="292"/>
      <c r="O389" s="292"/>
      <c r="P389" s="292"/>
      <c r="Q389" s="292"/>
      <c r="R389" s="292"/>
      <c r="S389" s="292"/>
    </row>
    <row r="390" spans="1:19" s="1346" customFormat="1" ht="23.4">
      <c r="A390" s="1344"/>
      <c r="B390" s="1345"/>
      <c r="C390" s="1345"/>
      <c r="D390" s="1345"/>
      <c r="E390" s="1345"/>
      <c r="F390" s="1345"/>
      <c r="G390" s="1345"/>
      <c r="H390" s="1345"/>
      <c r="I390" s="1345"/>
      <c r="J390" s="292"/>
      <c r="K390" s="292"/>
      <c r="L390" s="292"/>
      <c r="M390" s="292"/>
      <c r="N390" s="292"/>
      <c r="O390" s="292"/>
      <c r="P390" s="292"/>
      <c r="Q390" s="292"/>
      <c r="R390" s="292"/>
      <c r="S390" s="292"/>
    </row>
    <row r="391" spans="1:19" s="1346" customFormat="1" ht="21" customHeight="1" thickBot="1">
      <c r="A391" s="1344"/>
      <c r="B391" s="1345"/>
      <c r="C391" s="1345"/>
      <c r="D391" s="1345"/>
      <c r="E391" s="1345"/>
      <c r="F391" s="1345"/>
      <c r="G391" s="1345"/>
      <c r="H391" s="1345"/>
      <c r="I391" s="1345"/>
      <c r="J391" s="292"/>
      <c r="K391" s="292"/>
      <c r="L391" s="292"/>
      <c r="M391" s="292"/>
      <c r="N391" s="292"/>
      <c r="O391" s="292"/>
      <c r="P391" s="292"/>
      <c r="Q391" s="292"/>
      <c r="R391" s="292"/>
      <c r="S391" s="292"/>
    </row>
    <row r="392" spans="1:19" ht="15" customHeight="1">
      <c r="A392" s="2006" t="s">
        <v>681</v>
      </c>
      <c r="B392" s="2007"/>
      <c r="C392" s="2007"/>
      <c r="D392" s="2007"/>
      <c r="E392" s="2007"/>
      <c r="F392" s="2007"/>
      <c r="G392" s="2007"/>
      <c r="H392" s="2007"/>
      <c r="I392" s="2008"/>
    </row>
    <row r="393" spans="1:19" ht="15" customHeight="1">
      <c r="A393" s="2009"/>
      <c r="B393" s="2010"/>
      <c r="C393" s="2010"/>
      <c r="D393" s="2010"/>
      <c r="E393" s="2010"/>
      <c r="F393" s="2010"/>
      <c r="G393" s="2010"/>
      <c r="H393" s="2010"/>
      <c r="I393" s="2011"/>
    </row>
    <row r="394" spans="1:19" ht="15" customHeight="1">
      <c r="A394" s="2009"/>
      <c r="B394" s="2010"/>
      <c r="C394" s="2010"/>
      <c r="D394" s="2010"/>
      <c r="E394" s="2010"/>
      <c r="F394" s="2010"/>
      <c r="G394" s="2010"/>
      <c r="H394" s="2010"/>
      <c r="I394" s="2011"/>
    </row>
    <row r="395" spans="1:19" ht="15" customHeight="1">
      <c r="A395" s="2009"/>
      <c r="B395" s="2010"/>
      <c r="C395" s="2010"/>
      <c r="D395" s="2010"/>
      <c r="E395" s="2010"/>
      <c r="F395" s="2010"/>
      <c r="G395" s="2010"/>
      <c r="H395" s="2010"/>
      <c r="I395" s="2011"/>
    </row>
    <row r="396" spans="1:19" ht="15" customHeight="1">
      <c r="A396" s="2009"/>
      <c r="B396" s="2010"/>
      <c r="C396" s="2010"/>
      <c r="D396" s="2010"/>
      <c r="E396" s="2010"/>
      <c r="F396" s="2010"/>
      <c r="G396" s="2010"/>
      <c r="H396" s="2010"/>
      <c r="I396" s="2011"/>
    </row>
    <row r="397" spans="1:19" ht="15" customHeight="1">
      <c r="A397" s="2009"/>
      <c r="B397" s="2010"/>
      <c r="C397" s="2010"/>
      <c r="D397" s="2010"/>
      <c r="E397" s="2010"/>
      <c r="F397" s="2010"/>
      <c r="G397" s="2010"/>
      <c r="H397" s="2010"/>
      <c r="I397" s="2011"/>
    </row>
    <row r="398" spans="1:19" ht="15" customHeight="1">
      <c r="A398" s="2009"/>
      <c r="B398" s="2010"/>
      <c r="C398" s="2010"/>
      <c r="D398" s="2010"/>
      <c r="E398" s="2010"/>
      <c r="F398" s="2010"/>
      <c r="G398" s="2010"/>
      <c r="H398" s="2010"/>
      <c r="I398" s="2011"/>
    </row>
    <row r="399" spans="1:19" ht="15" customHeight="1">
      <c r="A399" s="2009"/>
      <c r="B399" s="2010"/>
      <c r="C399" s="2010"/>
      <c r="D399" s="2010"/>
      <c r="E399" s="2010"/>
      <c r="F399" s="2010"/>
      <c r="G399" s="2010"/>
      <c r="H399" s="2010"/>
      <c r="I399" s="2011"/>
    </row>
    <row r="400" spans="1:19" ht="15" customHeight="1">
      <c r="A400" s="2009"/>
      <c r="B400" s="2010"/>
      <c r="C400" s="2010"/>
      <c r="D400" s="2010"/>
      <c r="E400" s="2010"/>
      <c r="F400" s="2010"/>
      <c r="G400" s="2010"/>
      <c r="H400" s="2010"/>
      <c r="I400" s="2011"/>
    </row>
    <row r="401" spans="1:9" ht="15" customHeight="1">
      <c r="A401" s="2009"/>
      <c r="B401" s="2010"/>
      <c r="C401" s="2010"/>
      <c r="D401" s="2010"/>
      <c r="E401" s="2010"/>
      <c r="F401" s="2010"/>
      <c r="G401" s="2010"/>
      <c r="H401" s="2010"/>
      <c r="I401" s="2011"/>
    </row>
    <row r="402" spans="1:9" ht="15" customHeight="1">
      <c r="A402" s="2009"/>
      <c r="B402" s="2010"/>
      <c r="C402" s="2010"/>
      <c r="D402" s="2010"/>
      <c r="E402" s="2010"/>
      <c r="F402" s="2010"/>
      <c r="G402" s="2010"/>
      <c r="H402" s="2010"/>
      <c r="I402" s="2011"/>
    </row>
    <row r="403" spans="1:9" ht="15" customHeight="1">
      <c r="A403" s="2009"/>
      <c r="B403" s="2010"/>
      <c r="C403" s="2010"/>
      <c r="D403" s="2010"/>
      <c r="E403" s="2010"/>
      <c r="F403" s="2010"/>
      <c r="G403" s="2010"/>
      <c r="H403" s="2010"/>
      <c r="I403" s="2011"/>
    </row>
    <row r="404" spans="1:9" ht="15" customHeight="1">
      <c r="A404" s="2009"/>
      <c r="B404" s="2010"/>
      <c r="C404" s="2010"/>
      <c r="D404" s="2010"/>
      <c r="E404" s="2010"/>
      <c r="F404" s="2010"/>
      <c r="G404" s="2010"/>
      <c r="H404" s="2010"/>
      <c r="I404" s="2011"/>
    </row>
    <row r="405" spans="1:9" ht="15" customHeight="1">
      <c r="A405" s="2009"/>
      <c r="B405" s="2010"/>
      <c r="C405" s="2010"/>
      <c r="D405" s="2010"/>
      <c r="E405" s="2010"/>
      <c r="F405" s="2010"/>
      <c r="G405" s="2010"/>
      <c r="H405" s="2010"/>
      <c r="I405" s="2011"/>
    </row>
    <row r="406" spans="1:9" ht="15" customHeight="1">
      <c r="A406" s="2009"/>
      <c r="B406" s="2010"/>
      <c r="C406" s="2010"/>
      <c r="D406" s="2010"/>
      <c r="E406" s="2010"/>
      <c r="F406" s="2010"/>
      <c r="G406" s="2010"/>
      <c r="H406" s="2010"/>
      <c r="I406" s="2011"/>
    </row>
    <row r="407" spans="1:9" ht="15" customHeight="1">
      <c r="A407" s="2009"/>
      <c r="B407" s="2010"/>
      <c r="C407" s="2010"/>
      <c r="D407" s="2010"/>
      <c r="E407" s="2010"/>
      <c r="F407" s="2010"/>
      <c r="G407" s="2010"/>
      <c r="H407" s="2010"/>
      <c r="I407" s="2011"/>
    </row>
    <row r="408" spans="1:9" ht="15" customHeight="1">
      <c r="A408" s="2009"/>
      <c r="B408" s="2010"/>
      <c r="C408" s="2010"/>
      <c r="D408" s="2010"/>
      <c r="E408" s="2010"/>
      <c r="F408" s="2010"/>
      <c r="G408" s="2010"/>
      <c r="H408" s="2010"/>
      <c r="I408" s="2011"/>
    </row>
    <row r="409" spans="1:9" ht="15" customHeight="1">
      <c r="A409" s="2009"/>
      <c r="B409" s="2010"/>
      <c r="C409" s="2010"/>
      <c r="D409" s="2010"/>
      <c r="E409" s="2010"/>
      <c r="F409" s="2010"/>
      <c r="G409" s="2010"/>
      <c r="H409" s="2010"/>
      <c r="I409" s="2011"/>
    </row>
    <row r="410" spans="1:9" ht="15" customHeight="1">
      <c r="A410" s="2009"/>
      <c r="B410" s="2010"/>
      <c r="C410" s="2010"/>
      <c r="D410" s="2010"/>
      <c r="E410" s="2010"/>
      <c r="F410" s="2010"/>
      <c r="G410" s="2010"/>
      <c r="H410" s="2010"/>
      <c r="I410" s="2011"/>
    </row>
    <row r="411" spans="1:9" ht="15" customHeight="1">
      <c r="A411" s="2009"/>
      <c r="B411" s="2010"/>
      <c r="C411" s="2010"/>
      <c r="D411" s="2010"/>
      <c r="E411" s="2010"/>
      <c r="F411" s="2010"/>
      <c r="G411" s="2010"/>
      <c r="H411" s="2010"/>
      <c r="I411" s="2011"/>
    </row>
    <row r="412" spans="1:9" ht="15" customHeight="1">
      <c r="A412" s="2009"/>
      <c r="B412" s="2010"/>
      <c r="C412" s="2010"/>
      <c r="D412" s="2010"/>
      <c r="E412" s="2010"/>
      <c r="F412" s="2010"/>
      <c r="G412" s="2010"/>
      <c r="H412" s="2010"/>
      <c r="I412" s="2011"/>
    </row>
    <row r="413" spans="1:9" ht="15" customHeight="1">
      <c r="A413" s="2009"/>
      <c r="B413" s="2010"/>
      <c r="C413" s="2010"/>
      <c r="D413" s="2010"/>
      <c r="E413" s="2010"/>
      <c r="F413" s="2010"/>
      <c r="G413" s="2010"/>
      <c r="H413" s="2010"/>
      <c r="I413" s="2011"/>
    </row>
    <row r="414" spans="1:9" ht="15" customHeight="1">
      <c r="A414" s="2009"/>
      <c r="B414" s="2010"/>
      <c r="C414" s="2010"/>
      <c r="D414" s="2010"/>
      <c r="E414" s="2010"/>
      <c r="F414" s="2010"/>
      <c r="G414" s="2010"/>
      <c r="H414" s="2010"/>
      <c r="I414" s="2011"/>
    </row>
    <row r="415" spans="1:9" ht="15" customHeight="1">
      <c r="A415" s="2009"/>
      <c r="B415" s="2010"/>
      <c r="C415" s="2010"/>
      <c r="D415" s="2010"/>
      <c r="E415" s="2010"/>
      <c r="F415" s="2010"/>
      <c r="G415" s="2010"/>
      <c r="H415" s="2010"/>
      <c r="I415" s="2011"/>
    </row>
    <row r="416" spans="1:9" ht="15" customHeight="1">
      <c r="A416" s="2009"/>
      <c r="B416" s="2010"/>
      <c r="C416" s="2010"/>
      <c r="D416" s="2010"/>
      <c r="E416" s="2010"/>
      <c r="F416" s="2010"/>
      <c r="G416" s="2010"/>
      <c r="H416" s="2010"/>
      <c r="I416" s="2011"/>
    </row>
    <row r="417" spans="1:9" ht="15" customHeight="1">
      <c r="A417" s="2009"/>
      <c r="B417" s="2010"/>
      <c r="C417" s="2010"/>
      <c r="D417" s="2010"/>
      <c r="E417" s="2010"/>
      <c r="F417" s="2010"/>
      <c r="G417" s="2010"/>
      <c r="H417" s="2010"/>
      <c r="I417" s="2011"/>
    </row>
    <row r="418" spans="1:9" ht="15" customHeight="1">
      <c r="A418" s="2009"/>
      <c r="B418" s="2010"/>
      <c r="C418" s="2010"/>
      <c r="D418" s="2010"/>
      <c r="E418" s="2010"/>
      <c r="F418" s="2010"/>
      <c r="G418" s="2010"/>
      <c r="H418" s="2010"/>
      <c r="I418" s="2011"/>
    </row>
    <row r="419" spans="1:9" ht="15" customHeight="1">
      <c r="A419" s="2009"/>
      <c r="B419" s="2010"/>
      <c r="C419" s="2010"/>
      <c r="D419" s="2010"/>
      <c r="E419" s="2010"/>
      <c r="F419" s="2010"/>
      <c r="G419" s="2010"/>
      <c r="H419" s="2010"/>
      <c r="I419" s="2011"/>
    </row>
    <row r="420" spans="1:9" ht="15" customHeight="1">
      <c r="A420" s="2009"/>
      <c r="B420" s="2010"/>
      <c r="C420" s="2010"/>
      <c r="D420" s="2010"/>
      <c r="E420" s="2010"/>
      <c r="F420" s="2010"/>
      <c r="G420" s="2010"/>
      <c r="H420" s="2010"/>
      <c r="I420" s="2011"/>
    </row>
    <row r="421" spans="1:9" ht="15" customHeight="1">
      <c r="A421" s="2009"/>
      <c r="B421" s="2010"/>
      <c r="C421" s="2010"/>
      <c r="D421" s="2010"/>
      <c r="E421" s="2010"/>
      <c r="F421" s="2010"/>
      <c r="G421" s="2010"/>
      <c r="H421" s="2010"/>
      <c r="I421" s="2011"/>
    </row>
    <row r="422" spans="1:9" ht="15" customHeight="1">
      <c r="A422" s="2009"/>
      <c r="B422" s="2010"/>
      <c r="C422" s="2010"/>
      <c r="D422" s="2010"/>
      <c r="E422" s="2010"/>
      <c r="F422" s="2010"/>
      <c r="G422" s="2010"/>
      <c r="H422" s="2010"/>
      <c r="I422" s="2011"/>
    </row>
    <row r="423" spans="1:9" ht="15" customHeight="1">
      <c r="A423" s="2009"/>
      <c r="B423" s="2010"/>
      <c r="C423" s="2010"/>
      <c r="D423" s="2010"/>
      <c r="E423" s="2010"/>
      <c r="F423" s="2010"/>
      <c r="G423" s="2010"/>
      <c r="H423" s="2010"/>
      <c r="I423" s="2011"/>
    </row>
    <row r="424" spans="1:9" ht="15" customHeight="1">
      <c r="A424" s="2009"/>
      <c r="B424" s="2010"/>
      <c r="C424" s="2010"/>
      <c r="D424" s="2010"/>
      <c r="E424" s="2010"/>
      <c r="F424" s="2010"/>
      <c r="G424" s="2010"/>
      <c r="H424" s="2010"/>
      <c r="I424" s="2011"/>
    </row>
    <row r="425" spans="1:9" ht="15" customHeight="1">
      <c r="A425" s="2009"/>
      <c r="B425" s="2010"/>
      <c r="C425" s="2010"/>
      <c r="D425" s="2010"/>
      <c r="E425" s="2010"/>
      <c r="F425" s="2010"/>
      <c r="G425" s="2010"/>
      <c r="H425" s="2010"/>
      <c r="I425" s="2011"/>
    </row>
    <row r="426" spans="1:9" ht="15" customHeight="1">
      <c r="A426" s="2009"/>
      <c r="B426" s="2010"/>
      <c r="C426" s="2010"/>
      <c r="D426" s="2010"/>
      <c r="E426" s="2010"/>
      <c r="F426" s="2010"/>
      <c r="G426" s="2010"/>
      <c r="H426" s="2010"/>
      <c r="I426" s="2011"/>
    </row>
    <row r="427" spans="1:9" ht="15" customHeight="1">
      <c r="A427" s="2009"/>
      <c r="B427" s="2010"/>
      <c r="C427" s="2010"/>
      <c r="D427" s="2010"/>
      <c r="E427" s="2010"/>
      <c r="F427" s="2010"/>
      <c r="G427" s="2010"/>
      <c r="H427" s="2010"/>
      <c r="I427" s="2011"/>
    </row>
    <row r="428" spans="1:9" ht="15" customHeight="1">
      <c r="A428" s="2009"/>
      <c r="B428" s="2010"/>
      <c r="C428" s="2010"/>
      <c r="D428" s="2010"/>
      <c r="E428" s="2010"/>
      <c r="F428" s="2010"/>
      <c r="G428" s="2010"/>
      <c r="H428" s="2010"/>
      <c r="I428" s="2011"/>
    </row>
    <row r="429" spans="1:9" ht="15" customHeight="1">
      <c r="A429" s="2009"/>
      <c r="B429" s="2010"/>
      <c r="C429" s="2010"/>
      <c r="D429" s="2010"/>
      <c r="E429" s="2010"/>
      <c r="F429" s="2010"/>
      <c r="G429" s="2010"/>
      <c r="H429" s="2010"/>
      <c r="I429" s="2011"/>
    </row>
    <row r="430" spans="1:9" ht="15" customHeight="1">
      <c r="A430" s="2009"/>
      <c r="B430" s="2010"/>
      <c r="C430" s="2010"/>
      <c r="D430" s="2010"/>
      <c r="E430" s="2010"/>
      <c r="F430" s="2010"/>
      <c r="G430" s="2010"/>
      <c r="H430" s="2010"/>
      <c r="I430" s="2011"/>
    </row>
    <row r="431" spans="1:9" ht="15" customHeight="1">
      <c r="A431" s="2009"/>
      <c r="B431" s="2010"/>
      <c r="C431" s="2010"/>
      <c r="D431" s="2010"/>
      <c r="E431" s="2010"/>
      <c r="F431" s="2010"/>
      <c r="G431" s="2010"/>
      <c r="H431" s="2010"/>
      <c r="I431" s="2011"/>
    </row>
    <row r="432" spans="1:9" ht="15.75" customHeight="1" thickBot="1">
      <c r="A432" s="2012"/>
      <c r="B432" s="2013"/>
      <c r="C432" s="2013"/>
      <c r="D432" s="2013"/>
      <c r="E432" s="2013"/>
      <c r="F432" s="2013"/>
      <c r="G432" s="2013"/>
      <c r="H432" s="2013"/>
      <c r="I432" s="2014"/>
    </row>
    <row r="433" spans="1:19" ht="15.75" customHeight="1">
      <c r="A433" s="593"/>
      <c r="B433" s="593"/>
      <c r="C433" s="593"/>
      <c r="D433" s="593"/>
      <c r="E433" s="593"/>
      <c r="F433" s="593"/>
      <c r="G433" s="593"/>
      <c r="H433" s="593"/>
      <c r="I433" s="593"/>
    </row>
    <row r="434" spans="1:19" s="1346" customFormat="1" ht="23.4">
      <c r="A434" s="1344" t="s">
        <v>1231</v>
      </c>
      <c r="B434" s="1345"/>
      <c r="C434" s="315"/>
      <c r="D434" s="1345"/>
      <c r="E434" s="1345"/>
      <c r="F434" s="1345"/>
      <c r="G434" s="1345"/>
      <c r="H434" s="1345"/>
      <c r="I434" s="1345"/>
      <c r="J434" s="292"/>
      <c r="K434" s="292"/>
      <c r="L434" s="292"/>
      <c r="M434" s="292"/>
      <c r="N434" s="292"/>
      <c r="O434" s="292"/>
      <c r="P434" s="292"/>
      <c r="Q434" s="292"/>
      <c r="R434" s="292"/>
      <c r="S434" s="292"/>
    </row>
    <row r="435" spans="1:19" s="1346" customFormat="1" ht="23.4">
      <c r="A435" s="1344"/>
      <c r="B435" s="1345"/>
      <c r="C435" s="1345"/>
      <c r="D435" s="1345"/>
      <c r="E435" s="1345"/>
      <c r="F435" s="1345"/>
      <c r="G435" s="1345"/>
      <c r="H435" s="1345"/>
      <c r="I435" s="1345"/>
      <c r="J435" s="292"/>
      <c r="K435" s="292"/>
      <c r="L435" s="292"/>
      <c r="M435" s="292"/>
      <c r="N435" s="292"/>
      <c r="O435" s="292"/>
      <c r="P435" s="292"/>
      <c r="Q435" s="292"/>
      <c r="R435" s="292"/>
      <c r="S435" s="292"/>
    </row>
    <row r="436" spans="1:19" s="1346" customFormat="1" ht="21" hidden="1" customHeight="1" thickBot="1">
      <c r="A436" s="1344"/>
      <c r="B436" s="1345"/>
      <c r="C436" s="1345"/>
      <c r="D436" s="1345"/>
      <c r="E436" s="1345"/>
      <c r="F436" s="1345"/>
      <c r="G436" s="1345"/>
      <c r="H436" s="1345"/>
      <c r="I436" s="1345"/>
      <c r="J436" s="292"/>
      <c r="K436" s="292"/>
      <c r="L436" s="292"/>
      <c r="M436" s="292"/>
      <c r="N436" s="292"/>
      <c r="O436" s="292"/>
      <c r="P436" s="292"/>
      <c r="Q436" s="292"/>
      <c r="R436" s="292"/>
      <c r="S436" s="292"/>
    </row>
    <row r="437" spans="1:19" ht="15" hidden="1" customHeight="1">
      <c r="A437" s="2006" t="s">
        <v>681</v>
      </c>
      <c r="B437" s="2007"/>
      <c r="C437" s="2007"/>
      <c r="D437" s="2007"/>
      <c r="E437" s="2007"/>
      <c r="F437" s="2007"/>
      <c r="G437" s="2007"/>
      <c r="H437" s="2007"/>
      <c r="I437" s="2008"/>
    </row>
    <row r="438" spans="1:19" ht="15" hidden="1" customHeight="1">
      <c r="A438" s="2009"/>
      <c r="B438" s="2010"/>
      <c r="C438" s="2010"/>
      <c r="D438" s="2010"/>
      <c r="E438" s="2010"/>
      <c r="F438" s="2010"/>
      <c r="G438" s="2010"/>
      <c r="H438" s="2010"/>
      <c r="I438" s="2011"/>
    </row>
    <row r="439" spans="1:19" ht="15" hidden="1" customHeight="1">
      <c r="A439" s="2009"/>
      <c r="B439" s="2010"/>
      <c r="C439" s="2010"/>
      <c r="D439" s="2010"/>
      <c r="E439" s="2010"/>
      <c r="F439" s="2010"/>
      <c r="G439" s="2010"/>
      <c r="H439" s="2010"/>
      <c r="I439" s="2011"/>
    </row>
    <row r="440" spans="1:19" ht="15" hidden="1" customHeight="1">
      <c r="A440" s="2009"/>
      <c r="B440" s="2010"/>
      <c r="C440" s="2010"/>
      <c r="D440" s="2010"/>
      <c r="E440" s="2010"/>
      <c r="F440" s="2010"/>
      <c r="G440" s="2010"/>
      <c r="H440" s="2010"/>
      <c r="I440" s="2011"/>
    </row>
    <row r="441" spans="1:19" ht="15" hidden="1" customHeight="1">
      <c r="A441" s="2009"/>
      <c r="B441" s="2010"/>
      <c r="C441" s="2010"/>
      <c r="D441" s="2010"/>
      <c r="E441" s="2010"/>
      <c r="F441" s="2010"/>
      <c r="G441" s="2010"/>
      <c r="H441" s="2010"/>
      <c r="I441" s="2011"/>
    </row>
    <row r="442" spans="1:19" ht="15" hidden="1" customHeight="1">
      <c r="A442" s="2009"/>
      <c r="B442" s="2010"/>
      <c r="C442" s="2010"/>
      <c r="D442" s="2010"/>
      <c r="E442" s="2010"/>
      <c r="F442" s="2010"/>
      <c r="G442" s="2010"/>
      <c r="H442" s="2010"/>
      <c r="I442" s="2011"/>
    </row>
    <row r="443" spans="1:19" ht="15" hidden="1" customHeight="1">
      <c r="A443" s="2009"/>
      <c r="B443" s="2010"/>
      <c r="C443" s="2010"/>
      <c r="D443" s="2010"/>
      <c r="E443" s="2010"/>
      <c r="F443" s="2010"/>
      <c r="G443" s="2010"/>
      <c r="H443" s="2010"/>
      <c r="I443" s="2011"/>
    </row>
    <row r="444" spans="1:19" ht="15" hidden="1" customHeight="1">
      <c r="A444" s="2009"/>
      <c r="B444" s="2010"/>
      <c r="C444" s="2010"/>
      <c r="D444" s="2010"/>
      <c r="E444" s="2010"/>
      <c r="F444" s="2010"/>
      <c r="G444" s="2010"/>
      <c r="H444" s="2010"/>
      <c r="I444" s="2011"/>
    </row>
    <row r="445" spans="1:19" ht="15" hidden="1" customHeight="1">
      <c r="A445" s="2009"/>
      <c r="B445" s="2010"/>
      <c r="C445" s="2010"/>
      <c r="D445" s="2010"/>
      <c r="E445" s="2010"/>
      <c r="F445" s="2010"/>
      <c r="G445" s="2010"/>
      <c r="H445" s="2010"/>
      <c r="I445" s="2011"/>
    </row>
    <row r="446" spans="1:19" ht="15" hidden="1" customHeight="1">
      <c r="A446" s="2009"/>
      <c r="B446" s="2010"/>
      <c r="C446" s="2010"/>
      <c r="D446" s="2010"/>
      <c r="E446" s="2010"/>
      <c r="F446" s="2010"/>
      <c r="G446" s="2010"/>
      <c r="H446" s="2010"/>
      <c r="I446" s="2011"/>
    </row>
    <row r="447" spans="1:19" ht="15" hidden="1" customHeight="1">
      <c r="A447" s="2009"/>
      <c r="B447" s="2010"/>
      <c r="C447" s="2010"/>
      <c r="D447" s="2010"/>
      <c r="E447" s="2010"/>
      <c r="F447" s="2010"/>
      <c r="G447" s="2010"/>
      <c r="H447" s="2010"/>
      <c r="I447" s="2011"/>
    </row>
    <row r="448" spans="1:19" ht="15" hidden="1" customHeight="1">
      <c r="A448" s="2009"/>
      <c r="B448" s="2010"/>
      <c r="C448" s="2010"/>
      <c r="D448" s="2010"/>
      <c r="E448" s="2010"/>
      <c r="F448" s="2010"/>
      <c r="G448" s="2010"/>
      <c r="H448" s="2010"/>
      <c r="I448" s="2011"/>
    </row>
    <row r="449" spans="1:9" ht="15" hidden="1" customHeight="1">
      <c r="A449" s="2009"/>
      <c r="B449" s="2010"/>
      <c r="C449" s="2010"/>
      <c r="D449" s="2010"/>
      <c r="E449" s="2010"/>
      <c r="F449" s="2010"/>
      <c r="G449" s="2010"/>
      <c r="H449" s="2010"/>
      <c r="I449" s="2011"/>
    </row>
    <row r="450" spans="1:9" ht="15" hidden="1" customHeight="1">
      <c r="A450" s="2009"/>
      <c r="B450" s="2010"/>
      <c r="C450" s="2010"/>
      <c r="D450" s="2010"/>
      <c r="E450" s="2010"/>
      <c r="F450" s="2010"/>
      <c r="G450" s="2010"/>
      <c r="H450" s="2010"/>
      <c r="I450" s="2011"/>
    </row>
    <row r="451" spans="1:9" ht="15" hidden="1" customHeight="1">
      <c r="A451" s="2009"/>
      <c r="B451" s="2010"/>
      <c r="C451" s="2010"/>
      <c r="D451" s="2010"/>
      <c r="E451" s="2010"/>
      <c r="F451" s="2010"/>
      <c r="G451" s="2010"/>
      <c r="H451" s="2010"/>
      <c r="I451" s="2011"/>
    </row>
    <row r="452" spans="1:9" ht="15" hidden="1" customHeight="1">
      <c r="A452" s="2009"/>
      <c r="B452" s="2010"/>
      <c r="C452" s="2010"/>
      <c r="D452" s="2010"/>
      <c r="E452" s="2010"/>
      <c r="F452" s="2010"/>
      <c r="G452" s="2010"/>
      <c r="H452" s="2010"/>
      <c r="I452" s="2011"/>
    </row>
    <row r="453" spans="1:9" ht="15" hidden="1" customHeight="1">
      <c r="A453" s="2009"/>
      <c r="B453" s="2010"/>
      <c r="C453" s="2010"/>
      <c r="D453" s="2010"/>
      <c r="E453" s="2010"/>
      <c r="F453" s="2010"/>
      <c r="G453" s="2010"/>
      <c r="H453" s="2010"/>
      <c r="I453" s="2011"/>
    </row>
    <row r="454" spans="1:9" ht="15" hidden="1" customHeight="1">
      <c r="A454" s="2009"/>
      <c r="B454" s="2010"/>
      <c r="C454" s="2010"/>
      <c r="D454" s="2010"/>
      <c r="E454" s="2010"/>
      <c r="F454" s="2010"/>
      <c r="G454" s="2010"/>
      <c r="H454" s="2010"/>
      <c r="I454" s="2011"/>
    </row>
    <row r="455" spans="1:9" ht="15" hidden="1" customHeight="1">
      <c r="A455" s="2009"/>
      <c r="B455" s="2010"/>
      <c r="C455" s="2010"/>
      <c r="D455" s="2010"/>
      <c r="E455" s="2010"/>
      <c r="F455" s="2010"/>
      <c r="G455" s="2010"/>
      <c r="H455" s="2010"/>
      <c r="I455" s="2011"/>
    </row>
    <row r="456" spans="1:9" ht="15" hidden="1" customHeight="1">
      <c r="A456" s="2009"/>
      <c r="B456" s="2010"/>
      <c r="C456" s="2010"/>
      <c r="D456" s="2010"/>
      <c r="E456" s="2010"/>
      <c r="F456" s="2010"/>
      <c r="G456" s="2010"/>
      <c r="H456" s="2010"/>
      <c r="I456" s="2011"/>
    </row>
    <row r="457" spans="1:9" ht="15" hidden="1" customHeight="1">
      <c r="A457" s="2009"/>
      <c r="B457" s="2010"/>
      <c r="C457" s="2010"/>
      <c r="D457" s="2010"/>
      <c r="E457" s="2010"/>
      <c r="F457" s="2010"/>
      <c r="G457" s="2010"/>
      <c r="H457" s="2010"/>
      <c r="I457" s="2011"/>
    </row>
    <row r="458" spans="1:9" ht="15" hidden="1" customHeight="1">
      <c r="A458" s="2009"/>
      <c r="B458" s="2010"/>
      <c r="C458" s="2010"/>
      <c r="D458" s="2010"/>
      <c r="E458" s="2010"/>
      <c r="F458" s="2010"/>
      <c r="G458" s="2010"/>
      <c r="H458" s="2010"/>
      <c r="I458" s="2011"/>
    </row>
    <row r="459" spans="1:9" ht="15" hidden="1" customHeight="1">
      <c r="A459" s="2009"/>
      <c r="B459" s="2010"/>
      <c r="C459" s="2010"/>
      <c r="D459" s="2010"/>
      <c r="E459" s="2010"/>
      <c r="F459" s="2010"/>
      <c r="G459" s="2010"/>
      <c r="H459" s="2010"/>
      <c r="I459" s="2011"/>
    </row>
    <row r="460" spans="1:9" ht="15" hidden="1" customHeight="1">
      <c r="A460" s="2009"/>
      <c r="B460" s="2010"/>
      <c r="C460" s="2010"/>
      <c r="D460" s="2010"/>
      <c r="E460" s="2010"/>
      <c r="F460" s="2010"/>
      <c r="G460" s="2010"/>
      <c r="H460" s="2010"/>
      <c r="I460" s="2011"/>
    </row>
    <row r="461" spans="1:9" ht="15" hidden="1" customHeight="1">
      <c r="A461" s="2009"/>
      <c r="B461" s="2010"/>
      <c r="C461" s="2010"/>
      <c r="D461" s="2010"/>
      <c r="E461" s="2010"/>
      <c r="F461" s="2010"/>
      <c r="G461" s="2010"/>
      <c r="H461" s="2010"/>
      <c r="I461" s="2011"/>
    </row>
    <row r="462" spans="1:9" ht="15" hidden="1" customHeight="1">
      <c r="A462" s="2009"/>
      <c r="B462" s="2010"/>
      <c r="C462" s="2010"/>
      <c r="D462" s="2010"/>
      <c r="E462" s="2010"/>
      <c r="F462" s="2010"/>
      <c r="G462" s="2010"/>
      <c r="H462" s="2010"/>
      <c r="I462" s="2011"/>
    </row>
    <row r="463" spans="1:9" ht="15" hidden="1" customHeight="1">
      <c r="A463" s="2009"/>
      <c r="B463" s="2010"/>
      <c r="C463" s="2010"/>
      <c r="D463" s="2010"/>
      <c r="E463" s="2010"/>
      <c r="F463" s="2010"/>
      <c r="G463" s="2010"/>
      <c r="H463" s="2010"/>
      <c r="I463" s="2011"/>
    </row>
    <row r="464" spans="1:9" ht="15" hidden="1" customHeight="1">
      <c r="A464" s="2009"/>
      <c r="B464" s="2010"/>
      <c r="C464" s="2010"/>
      <c r="D464" s="2010"/>
      <c r="E464" s="2010"/>
      <c r="F464" s="2010"/>
      <c r="G464" s="2010"/>
      <c r="H464" s="2010"/>
      <c r="I464" s="2011"/>
    </row>
    <row r="465" spans="1:19" ht="15" hidden="1" customHeight="1">
      <c r="A465" s="2009"/>
      <c r="B465" s="2010"/>
      <c r="C465" s="2010"/>
      <c r="D465" s="2010"/>
      <c r="E465" s="2010"/>
      <c r="F465" s="2010"/>
      <c r="G465" s="2010"/>
      <c r="H465" s="2010"/>
      <c r="I465" s="2011"/>
    </row>
    <row r="466" spans="1:19" ht="15" hidden="1" customHeight="1">
      <c r="A466" s="2009"/>
      <c r="B466" s="2010"/>
      <c r="C466" s="2010"/>
      <c r="D466" s="2010"/>
      <c r="E466" s="2010"/>
      <c r="F466" s="2010"/>
      <c r="G466" s="2010"/>
      <c r="H466" s="2010"/>
      <c r="I466" s="2011"/>
    </row>
    <row r="467" spans="1:19" ht="15" hidden="1" customHeight="1">
      <c r="A467" s="2009"/>
      <c r="B467" s="2010"/>
      <c r="C467" s="2010"/>
      <c r="D467" s="2010"/>
      <c r="E467" s="2010"/>
      <c r="F467" s="2010"/>
      <c r="G467" s="2010"/>
      <c r="H467" s="2010"/>
      <c r="I467" s="2011"/>
    </row>
    <row r="468" spans="1:19" ht="15" hidden="1" customHeight="1">
      <c r="A468" s="2009"/>
      <c r="B468" s="2010"/>
      <c r="C468" s="2010"/>
      <c r="D468" s="2010"/>
      <c r="E468" s="2010"/>
      <c r="F468" s="2010"/>
      <c r="G468" s="2010"/>
      <c r="H468" s="2010"/>
      <c r="I468" s="2011"/>
    </row>
    <row r="469" spans="1:19" ht="15" hidden="1" customHeight="1">
      <c r="A469" s="2009"/>
      <c r="B469" s="2010"/>
      <c r="C469" s="2010"/>
      <c r="D469" s="2010"/>
      <c r="E469" s="2010"/>
      <c r="F469" s="2010"/>
      <c r="G469" s="2010"/>
      <c r="H469" s="2010"/>
      <c r="I469" s="2011"/>
    </row>
    <row r="470" spans="1:19" ht="15" hidden="1" customHeight="1">
      <c r="A470" s="2009"/>
      <c r="B470" s="2010"/>
      <c r="C470" s="2010"/>
      <c r="D470" s="2010"/>
      <c r="E470" s="2010"/>
      <c r="F470" s="2010"/>
      <c r="G470" s="2010"/>
      <c r="H470" s="2010"/>
      <c r="I470" s="2011"/>
    </row>
    <row r="471" spans="1:19" ht="15" hidden="1" customHeight="1">
      <c r="A471" s="2009"/>
      <c r="B471" s="2010"/>
      <c r="C471" s="2010"/>
      <c r="D471" s="2010"/>
      <c r="E471" s="2010"/>
      <c r="F471" s="2010"/>
      <c r="G471" s="2010"/>
      <c r="H471" s="2010"/>
      <c r="I471" s="2011"/>
    </row>
    <row r="472" spans="1:19" ht="15" hidden="1" customHeight="1">
      <c r="A472" s="2009"/>
      <c r="B472" s="2010"/>
      <c r="C472" s="2010"/>
      <c r="D472" s="2010"/>
      <c r="E472" s="2010"/>
      <c r="F472" s="2010"/>
      <c r="G472" s="2010"/>
      <c r="H472" s="2010"/>
      <c r="I472" s="2011"/>
    </row>
    <row r="473" spans="1:19" ht="15" hidden="1" customHeight="1">
      <c r="A473" s="2009"/>
      <c r="B473" s="2010"/>
      <c r="C473" s="2010"/>
      <c r="D473" s="2010"/>
      <c r="E473" s="2010"/>
      <c r="F473" s="2010"/>
      <c r="G473" s="2010"/>
      <c r="H473" s="2010"/>
      <c r="I473" s="2011"/>
    </row>
    <row r="474" spans="1:19" ht="15" hidden="1" customHeight="1">
      <c r="A474" s="2009"/>
      <c r="B474" s="2010"/>
      <c r="C474" s="2010"/>
      <c r="D474" s="2010"/>
      <c r="E474" s="2010"/>
      <c r="F474" s="2010"/>
      <c r="G474" s="2010"/>
      <c r="H474" s="2010"/>
      <c r="I474" s="2011"/>
    </row>
    <row r="475" spans="1:19" ht="15" hidden="1" customHeight="1">
      <c r="A475" s="2009"/>
      <c r="B475" s="2010"/>
      <c r="C475" s="2010"/>
      <c r="D475" s="2010"/>
      <c r="E475" s="2010"/>
      <c r="F475" s="2010"/>
      <c r="G475" s="2010"/>
      <c r="H475" s="2010"/>
      <c r="I475" s="2011"/>
    </row>
    <row r="476" spans="1:19" ht="15" hidden="1" customHeight="1">
      <c r="A476" s="2009"/>
      <c r="B476" s="2010"/>
      <c r="C476" s="2010"/>
      <c r="D476" s="2010"/>
      <c r="E476" s="2010"/>
      <c r="F476" s="2010"/>
      <c r="G476" s="2010"/>
      <c r="H476" s="2010"/>
      <c r="I476" s="2011"/>
    </row>
    <row r="477" spans="1:19" ht="15.75" hidden="1" customHeight="1" thickBot="1">
      <c r="A477" s="2012"/>
      <c r="B477" s="2013"/>
      <c r="C477" s="2013"/>
      <c r="D477" s="2013"/>
      <c r="E477" s="2013"/>
      <c r="F477" s="2013"/>
      <c r="G477" s="2013"/>
      <c r="H477" s="2013"/>
      <c r="I477" s="2014"/>
    </row>
    <row r="478" spans="1:19" ht="15.75" hidden="1" customHeight="1">
      <c r="A478" s="593"/>
      <c r="B478" s="593"/>
      <c r="C478" s="593"/>
      <c r="D478" s="593"/>
      <c r="E478" s="593"/>
      <c r="F478" s="593"/>
      <c r="G478" s="593"/>
      <c r="H478" s="593"/>
      <c r="I478" s="593"/>
    </row>
    <row r="479" spans="1:19" s="1346" customFormat="1" ht="23.4" hidden="1">
      <c r="A479" s="1344" t="s">
        <v>948</v>
      </c>
      <c r="B479" s="1345"/>
      <c r="C479" s="315"/>
      <c r="D479" s="1345"/>
      <c r="E479" s="1345"/>
      <c r="F479" s="1345"/>
      <c r="G479" s="1345"/>
      <c r="H479" s="1345"/>
      <c r="I479" s="1345"/>
      <c r="J479" s="292"/>
      <c r="K479" s="292"/>
      <c r="L479" s="292"/>
      <c r="M479" s="292"/>
      <c r="N479" s="292"/>
      <c r="O479" s="292"/>
      <c r="P479" s="292"/>
      <c r="Q479" s="292"/>
      <c r="R479" s="292"/>
      <c r="S479" s="292"/>
    </row>
    <row r="480" spans="1:19" s="1346" customFormat="1" ht="23.4" hidden="1">
      <c r="A480" s="1344" t="s">
        <v>1198</v>
      </c>
      <c r="B480" s="1345"/>
      <c r="C480" s="1345"/>
      <c r="D480" s="1345"/>
      <c r="E480" s="1345"/>
      <c r="F480" s="1345"/>
      <c r="G480" s="1345"/>
      <c r="H480" s="1345"/>
      <c r="I480" s="1345"/>
      <c r="J480" s="292"/>
      <c r="K480" s="292"/>
      <c r="L480" s="292"/>
      <c r="M480" s="292"/>
      <c r="N480" s="292"/>
      <c r="O480" s="292"/>
      <c r="P480" s="292"/>
      <c r="Q480" s="292"/>
      <c r="R480" s="292"/>
      <c r="S480" s="292"/>
    </row>
    <row r="481" spans="1:19" s="1346" customFormat="1" ht="21" hidden="1" customHeight="1" thickBot="1">
      <c r="A481" s="1344"/>
      <c r="B481" s="1345"/>
      <c r="C481" s="1345"/>
      <c r="D481" s="1345"/>
      <c r="E481" s="1345"/>
      <c r="F481" s="1345"/>
      <c r="G481" s="1345"/>
      <c r="H481" s="1345"/>
      <c r="I481" s="1345"/>
      <c r="J481" s="292"/>
      <c r="K481" s="292"/>
      <c r="L481" s="292"/>
      <c r="M481" s="292"/>
      <c r="N481" s="292"/>
      <c r="O481" s="292"/>
      <c r="P481" s="292"/>
      <c r="Q481" s="292"/>
      <c r="R481" s="292"/>
      <c r="S481" s="292"/>
    </row>
    <row r="482" spans="1:19" ht="15" hidden="1" customHeight="1">
      <c r="A482" s="2006" t="s">
        <v>681</v>
      </c>
      <c r="B482" s="2007"/>
      <c r="C482" s="2007"/>
      <c r="D482" s="2007"/>
      <c r="E482" s="2007"/>
      <c r="F482" s="2007"/>
      <c r="G482" s="2007"/>
      <c r="H482" s="2007"/>
      <c r="I482" s="2008"/>
    </row>
    <row r="483" spans="1:19" ht="15" hidden="1" customHeight="1">
      <c r="A483" s="2009"/>
      <c r="B483" s="2010"/>
      <c r="C483" s="2010"/>
      <c r="D483" s="2010"/>
      <c r="E483" s="2010"/>
      <c r="F483" s="2010"/>
      <c r="G483" s="2010"/>
      <c r="H483" s="2010"/>
      <c r="I483" s="2011"/>
    </row>
    <row r="484" spans="1:19" ht="15" hidden="1" customHeight="1">
      <c r="A484" s="2009"/>
      <c r="B484" s="2010"/>
      <c r="C484" s="2010"/>
      <c r="D484" s="2010"/>
      <c r="E484" s="2010"/>
      <c r="F484" s="2010"/>
      <c r="G484" s="2010"/>
      <c r="H484" s="2010"/>
      <c r="I484" s="2011"/>
    </row>
    <row r="485" spans="1:19" ht="15" hidden="1" customHeight="1">
      <c r="A485" s="2009"/>
      <c r="B485" s="2010"/>
      <c r="C485" s="2010"/>
      <c r="D485" s="2010"/>
      <c r="E485" s="2010"/>
      <c r="F485" s="2010"/>
      <c r="G485" s="2010"/>
      <c r="H485" s="2010"/>
      <c r="I485" s="2011"/>
    </row>
    <row r="486" spans="1:19" ht="15" hidden="1" customHeight="1">
      <c r="A486" s="2009"/>
      <c r="B486" s="2010"/>
      <c r="C486" s="2010"/>
      <c r="D486" s="2010"/>
      <c r="E486" s="2010"/>
      <c r="F486" s="2010"/>
      <c r="G486" s="2010"/>
      <c r="H486" s="2010"/>
      <c r="I486" s="2011"/>
    </row>
    <row r="487" spans="1:19" ht="15" hidden="1" customHeight="1">
      <c r="A487" s="2009"/>
      <c r="B487" s="2010"/>
      <c r="C487" s="2010"/>
      <c r="D487" s="2010"/>
      <c r="E487" s="2010"/>
      <c r="F487" s="2010"/>
      <c r="G487" s="2010"/>
      <c r="H487" s="2010"/>
      <c r="I487" s="2011"/>
    </row>
    <row r="488" spans="1:19" ht="15" hidden="1" customHeight="1">
      <c r="A488" s="2009"/>
      <c r="B488" s="2010"/>
      <c r="C488" s="2010"/>
      <c r="D488" s="2010"/>
      <c r="E488" s="2010"/>
      <c r="F488" s="2010"/>
      <c r="G488" s="2010"/>
      <c r="H488" s="2010"/>
      <c r="I488" s="2011"/>
    </row>
    <row r="489" spans="1:19" ht="15" hidden="1" customHeight="1">
      <c r="A489" s="2009"/>
      <c r="B489" s="2010"/>
      <c r="C489" s="2010"/>
      <c r="D489" s="2010"/>
      <c r="E489" s="2010"/>
      <c r="F489" s="2010"/>
      <c r="G489" s="2010"/>
      <c r="H489" s="2010"/>
      <c r="I489" s="2011"/>
    </row>
    <row r="490" spans="1:19" ht="15" hidden="1" customHeight="1">
      <c r="A490" s="2009"/>
      <c r="B490" s="2010"/>
      <c r="C490" s="2010"/>
      <c r="D490" s="2010"/>
      <c r="E490" s="2010"/>
      <c r="F490" s="2010"/>
      <c r="G490" s="2010"/>
      <c r="H490" s="2010"/>
      <c r="I490" s="2011"/>
    </row>
    <row r="491" spans="1:19" ht="15" hidden="1" customHeight="1">
      <c r="A491" s="2009"/>
      <c r="B491" s="2010"/>
      <c r="C491" s="2010"/>
      <c r="D491" s="2010"/>
      <c r="E491" s="2010"/>
      <c r="F491" s="2010"/>
      <c r="G491" s="2010"/>
      <c r="H491" s="2010"/>
      <c r="I491" s="2011"/>
    </row>
    <row r="492" spans="1:19" ht="15" hidden="1" customHeight="1">
      <c r="A492" s="2009"/>
      <c r="B492" s="2010"/>
      <c r="C492" s="2010"/>
      <c r="D492" s="2010"/>
      <c r="E492" s="2010"/>
      <c r="F492" s="2010"/>
      <c r="G492" s="2010"/>
      <c r="H492" s="2010"/>
      <c r="I492" s="2011"/>
    </row>
    <row r="493" spans="1:19" ht="15" hidden="1" customHeight="1">
      <c r="A493" s="2009"/>
      <c r="B493" s="2010"/>
      <c r="C493" s="2010"/>
      <c r="D493" s="2010"/>
      <c r="E493" s="2010"/>
      <c r="F493" s="2010"/>
      <c r="G493" s="2010"/>
      <c r="H493" s="2010"/>
      <c r="I493" s="2011"/>
    </row>
    <row r="494" spans="1:19" ht="15" hidden="1" customHeight="1">
      <c r="A494" s="2009"/>
      <c r="B494" s="2010"/>
      <c r="C494" s="2010"/>
      <c r="D494" s="2010"/>
      <c r="E494" s="2010"/>
      <c r="F494" s="2010"/>
      <c r="G494" s="2010"/>
      <c r="H494" s="2010"/>
      <c r="I494" s="2011"/>
    </row>
    <row r="495" spans="1:19" ht="15" hidden="1" customHeight="1">
      <c r="A495" s="2009"/>
      <c r="B495" s="2010"/>
      <c r="C495" s="2010"/>
      <c r="D495" s="2010"/>
      <c r="E495" s="2010"/>
      <c r="F495" s="2010"/>
      <c r="G495" s="2010"/>
      <c r="H495" s="2010"/>
      <c r="I495" s="2011"/>
    </row>
    <row r="496" spans="1:19" ht="15" hidden="1" customHeight="1">
      <c r="A496" s="2009"/>
      <c r="B496" s="2010"/>
      <c r="C496" s="2010"/>
      <c r="D496" s="2010"/>
      <c r="E496" s="2010"/>
      <c r="F496" s="2010"/>
      <c r="G496" s="2010"/>
      <c r="H496" s="2010"/>
      <c r="I496" s="2011"/>
    </row>
    <row r="497" spans="1:9" ht="15" hidden="1" customHeight="1">
      <c r="A497" s="2009"/>
      <c r="B497" s="2010"/>
      <c r="C497" s="2010"/>
      <c r="D497" s="2010"/>
      <c r="E497" s="2010"/>
      <c r="F497" s="2010"/>
      <c r="G497" s="2010"/>
      <c r="H497" s="2010"/>
      <c r="I497" s="2011"/>
    </row>
    <row r="498" spans="1:9" ht="15" hidden="1" customHeight="1">
      <c r="A498" s="2009"/>
      <c r="B498" s="2010"/>
      <c r="C498" s="2010"/>
      <c r="D498" s="2010"/>
      <c r="E498" s="2010"/>
      <c r="F498" s="2010"/>
      <c r="G498" s="2010"/>
      <c r="H498" s="2010"/>
      <c r="I498" s="2011"/>
    </row>
    <row r="499" spans="1:9" ht="15" hidden="1" customHeight="1">
      <c r="A499" s="2009"/>
      <c r="B499" s="2010"/>
      <c r="C499" s="2010"/>
      <c r="D499" s="2010"/>
      <c r="E499" s="2010"/>
      <c r="F499" s="2010"/>
      <c r="G499" s="2010"/>
      <c r="H499" s="2010"/>
      <c r="I499" s="2011"/>
    </row>
    <row r="500" spans="1:9" ht="15" hidden="1" customHeight="1">
      <c r="A500" s="2009"/>
      <c r="B500" s="2010"/>
      <c r="C500" s="2010"/>
      <c r="D500" s="2010"/>
      <c r="E500" s="2010"/>
      <c r="F500" s="2010"/>
      <c r="G500" s="2010"/>
      <c r="H500" s="2010"/>
      <c r="I500" s="2011"/>
    </row>
    <row r="501" spans="1:9" ht="15" hidden="1" customHeight="1">
      <c r="A501" s="2009"/>
      <c r="B501" s="2010"/>
      <c r="C501" s="2010"/>
      <c r="D501" s="2010"/>
      <c r="E501" s="2010"/>
      <c r="F501" s="2010"/>
      <c r="G501" s="2010"/>
      <c r="H501" s="2010"/>
      <c r="I501" s="2011"/>
    </row>
    <row r="502" spans="1:9" ht="15" hidden="1" customHeight="1">
      <c r="A502" s="2009"/>
      <c r="B502" s="2010"/>
      <c r="C502" s="2010"/>
      <c r="D502" s="2010"/>
      <c r="E502" s="2010"/>
      <c r="F502" s="2010"/>
      <c r="G502" s="2010"/>
      <c r="H502" s="2010"/>
      <c r="I502" s="2011"/>
    </row>
    <row r="503" spans="1:9" ht="15" hidden="1" customHeight="1">
      <c r="A503" s="2009"/>
      <c r="B503" s="2010"/>
      <c r="C503" s="2010"/>
      <c r="D503" s="2010"/>
      <c r="E503" s="2010"/>
      <c r="F503" s="2010"/>
      <c r="G503" s="2010"/>
      <c r="H503" s="2010"/>
      <c r="I503" s="2011"/>
    </row>
    <row r="504" spans="1:9" ht="15" hidden="1" customHeight="1">
      <c r="A504" s="2009"/>
      <c r="B504" s="2010"/>
      <c r="C504" s="2010"/>
      <c r="D504" s="2010"/>
      <c r="E504" s="2010"/>
      <c r="F504" s="2010"/>
      <c r="G504" s="2010"/>
      <c r="H504" s="2010"/>
      <c r="I504" s="2011"/>
    </row>
    <row r="505" spans="1:9" ht="15" hidden="1" customHeight="1">
      <c r="A505" s="2009"/>
      <c r="B505" s="2010"/>
      <c r="C505" s="2010"/>
      <c r="D505" s="2010"/>
      <c r="E505" s="2010"/>
      <c r="F505" s="2010"/>
      <c r="G505" s="2010"/>
      <c r="H505" s="2010"/>
      <c r="I505" s="2011"/>
    </row>
    <row r="506" spans="1:9" ht="15" hidden="1" customHeight="1">
      <c r="A506" s="2009"/>
      <c r="B506" s="2010"/>
      <c r="C506" s="2010"/>
      <c r="D506" s="2010"/>
      <c r="E506" s="2010"/>
      <c r="F506" s="2010"/>
      <c r="G506" s="2010"/>
      <c r="H506" s="2010"/>
      <c r="I506" s="2011"/>
    </row>
    <row r="507" spans="1:9" ht="15" hidden="1" customHeight="1">
      <c r="A507" s="2009"/>
      <c r="B507" s="2010"/>
      <c r="C507" s="2010"/>
      <c r="D507" s="2010"/>
      <c r="E507" s="2010"/>
      <c r="F507" s="2010"/>
      <c r="G507" s="2010"/>
      <c r="H507" s="2010"/>
      <c r="I507" s="2011"/>
    </row>
    <row r="508" spans="1:9" ht="15" hidden="1" customHeight="1">
      <c r="A508" s="2009"/>
      <c r="B508" s="2010"/>
      <c r="C508" s="2010"/>
      <c r="D508" s="2010"/>
      <c r="E508" s="2010"/>
      <c r="F508" s="2010"/>
      <c r="G508" s="2010"/>
      <c r="H508" s="2010"/>
      <c r="I508" s="2011"/>
    </row>
    <row r="509" spans="1:9" ht="15" hidden="1" customHeight="1">
      <c r="A509" s="2009"/>
      <c r="B509" s="2010"/>
      <c r="C509" s="2010"/>
      <c r="D509" s="2010"/>
      <c r="E509" s="2010"/>
      <c r="F509" s="2010"/>
      <c r="G509" s="2010"/>
      <c r="H509" s="2010"/>
      <c r="I509" s="2011"/>
    </row>
    <row r="510" spans="1:9" ht="15" hidden="1" customHeight="1">
      <c r="A510" s="2009"/>
      <c r="B510" s="2010"/>
      <c r="C510" s="2010"/>
      <c r="D510" s="2010"/>
      <c r="E510" s="2010"/>
      <c r="F510" s="2010"/>
      <c r="G510" s="2010"/>
      <c r="H510" s="2010"/>
      <c r="I510" s="2011"/>
    </row>
    <row r="511" spans="1:9" ht="15" hidden="1" customHeight="1">
      <c r="A511" s="2009"/>
      <c r="B511" s="2010"/>
      <c r="C511" s="2010"/>
      <c r="D511" s="2010"/>
      <c r="E511" s="2010"/>
      <c r="F511" s="2010"/>
      <c r="G511" s="2010"/>
      <c r="H511" s="2010"/>
      <c r="I511" s="2011"/>
    </row>
    <row r="512" spans="1:9" ht="15" hidden="1" customHeight="1">
      <c r="A512" s="2009"/>
      <c r="B512" s="2010"/>
      <c r="C512" s="2010"/>
      <c r="D512" s="2010"/>
      <c r="E512" s="2010"/>
      <c r="F512" s="2010"/>
      <c r="G512" s="2010"/>
      <c r="H512" s="2010"/>
      <c r="I512" s="2011"/>
    </row>
    <row r="513" spans="1:19" ht="15" hidden="1" customHeight="1">
      <c r="A513" s="2009"/>
      <c r="B513" s="2010"/>
      <c r="C513" s="2010"/>
      <c r="D513" s="2010"/>
      <c r="E513" s="2010"/>
      <c r="F513" s="2010"/>
      <c r="G513" s="2010"/>
      <c r="H513" s="2010"/>
      <c r="I513" s="2011"/>
    </row>
    <row r="514" spans="1:19" ht="15" hidden="1" customHeight="1">
      <c r="A514" s="2009"/>
      <c r="B514" s="2010"/>
      <c r="C514" s="2010"/>
      <c r="D514" s="2010"/>
      <c r="E514" s="2010"/>
      <c r="F514" s="2010"/>
      <c r="G514" s="2010"/>
      <c r="H514" s="2010"/>
      <c r="I514" s="2011"/>
    </row>
    <row r="515" spans="1:19" ht="15" hidden="1" customHeight="1">
      <c r="A515" s="2009"/>
      <c r="B515" s="2010"/>
      <c r="C515" s="2010"/>
      <c r="D515" s="2010"/>
      <c r="E515" s="2010"/>
      <c r="F515" s="2010"/>
      <c r="G515" s="2010"/>
      <c r="H515" s="2010"/>
      <c r="I515" s="2011"/>
    </row>
    <row r="516" spans="1:19" ht="15" hidden="1" customHeight="1">
      <c r="A516" s="2009"/>
      <c r="B516" s="2010"/>
      <c r="C516" s="2010"/>
      <c r="D516" s="2010"/>
      <c r="E516" s="2010"/>
      <c r="F516" s="2010"/>
      <c r="G516" s="2010"/>
      <c r="H516" s="2010"/>
      <c r="I516" s="2011"/>
    </row>
    <row r="517" spans="1:19" ht="15" hidden="1" customHeight="1">
      <c r="A517" s="2009"/>
      <c r="B517" s="2010"/>
      <c r="C517" s="2010"/>
      <c r="D517" s="2010"/>
      <c r="E517" s="2010"/>
      <c r="F517" s="2010"/>
      <c r="G517" s="2010"/>
      <c r="H517" s="2010"/>
      <c r="I517" s="2011"/>
    </row>
    <row r="518" spans="1:19" ht="15" hidden="1" customHeight="1">
      <c r="A518" s="2009"/>
      <c r="B518" s="2010"/>
      <c r="C518" s="2010"/>
      <c r="D518" s="2010"/>
      <c r="E518" s="2010"/>
      <c r="F518" s="2010"/>
      <c r="G518" s="2010"/>
      <c r="H518" s="2010"/>
      <c r="I518" s="2011"/>
    </row>
    <row r="519" spans="1:19" ht="15" hidden="1" customHeight="1">
      <c r="A519" s="2009"/>
      <c r="B519" s="2010"/>
      <c r="C519" s="2010"/>
      <c r="D519" s="2010"/>
      <c r="E519" s="2010"/>
      <c r="F519" s="2010"/>
      <c r="G519" s="2010"/>
      <c r="H519" s="2010"/>
      <c r="I519" s="2011"/>
    </row>
    <row r="520" spans="1:19" ht="15" hidden="1" customHeight="1">
      <c r="A520" s="2009"/>
      <c r="B520" s="2010"/>
      <c r="C520" s="2010"/>
      <c r="D520" s="2010"/>
      <c r="E520" s="2010"/>
      <c r="F520" s="2010"/>
      <c r="G520" s="2010"/>
      <c r="H520" s="2010"/>
      <c r="I520" s="2011"/>
    </row>
    <row r="521" spans="1:19" ht="15" hidden="1" customHeight="1">
      <c r="A521" s="2009"/>
      <c r="B521" s="2010"/>
      <c r="C521" s="2010"/>
      <c r="D521" s="2010"/>
      <c r="E521" s="2010"/>
      <c r="F521" s="2010"/>
      <c r="G521" s="2010"/>
      <c r="H521" s="2010"/>
      <c r="I521" s="2011"/>
    </row>
    <row r="522" spans="1:19" ht="15.75" hidden="1" customHeight="1" thickBot="1">
      <c r="A522" s="2012"/>
      <c r="B522" s="2013"/>
      <c r="C522" s="2013"/>
      <c r="D522" s="2013"/>
      <c r="E522" s="2013"/>
      <c r="F522" s="2013"/>
      <c r="G522" s="2013"/>
      <c r="H522" s="2013"/>
      <c r="I522" s="2014"/>
    </row>
    <row r="523" spans="1:19" ht="15.75" hidden="1" customHeight="1">
      <c r="A523" s="593"/>
      <c r="B523" s="593"/>
      <c r="C523" s="593"/>
      <c r="D523" s="593"/>
      <c r="E523" s="593"/>
      <c r="F523" s="593"/>
      <c r="G523" s="593"/>
      <c r="H523" s="593"/>
      <c r="I523" s="593"/>
    </row>
    <row r="524" spans="1:19" s="1346" customFormat="1" ht="23.4" hidden="1">
      <c r="A524" s="1344" t="s">
        <v>942</v>
      </c>
      <c r="B524" s="1345"/>
      <c r="C524" s="315"/>
      <c r="D524" s="1345"/>
      <c r="E524" s="1345"/>
      <c r="F524" s="1345"/>
      <c r="G524" s="1345"/>
      <c r="H524" s="1345"/>
      <c r="I524" s="1345"/>
      <c r="J524" s="292"/>
      <c r="K524" s="292"/>
      <c r="L524" s="292"/>
      <c r="M524" s="292"/>
      <c r="N524" s="292"/>
      <c r="O524" s="292"/>
      <c r="P524" s="292"/>
      <c r="Q524" s="292"/>
      <c r="R524" s="292"/>
      <c r="S524" s="292"/>
    </row>
    <row r="525" spans="1:19" s="1346" customFormat="1" ht="23.4" hidden="1">
      <c r="A525" s="1344" t="s">
        <v>1184</v>
      </c>
      <c r="B525" s="1345"/>
      <c r="C525" s="1345"/>
      <c r="D525" s="1345"/>
      <c r="E525" s="1345"/>
      <c r="F525" s="1345"/>
      <c r="G525" s="1345"/>
      <c r="H525" s="1345"/>
      <c r="I525" s="1345"/>
      <c r="J525" s="292"/>
      <c r="K525" s="292"/>
      <c r="L525" s="292"/>
      <c r="M525" s="292"/>
      <c r="N525" s="292"/>
      <c r="O525" s="292"/>
      <c r="P525" s="292"/>
      <c r="Q525" s="292"/>
      <c r="R525" s="292"/>
      <c r="S525" s="292"/>
    </row>
    <row r="526" spans="1:19" s="1346" customFormat="1" ht="21" hidden="1" customHeight="1" thickBot="1">
      <c r="A526" s="1344"/>
      <c r="B526" s="1345"/>
      <c r="C526" s="1345"/>
      <c r="D526" s="1345"/>
      <c r="E526" s="1345"/>
      <c r="F526" s="1345"/>
      <c r="G526" s="1345"/>
      <c r="H526" s="1345"/>
      <c r="I526" s="1345"/>
      <c r="J526" s="292"/>
      <c r="K526" s="292"/>
      <c r="L526" s="292"/>
      <c r="M526" s="292"/>
      <c r="N526" s="292"/>
      <c r="O526" s="292"/>
      <c r="P526" s="292"/>
      <c r="Q526" s="292"/>
      <c r="R526" s="292"/>
      <c r="S526" s="292"/>
    </row>
    <row r="527" spans="1:19" ht="15" hidden="1" customHeight="1">
      <c r="A527" s="2006" t="s">
        <v>681</v>
      </c>
      <c r="B527" s="2007"/>
      <c r="C527" s="2007"/>
      <c r="D527" s="2007"/>
      <c r="E527" s="2007"/>
      <c r="F527" s="2007"/>
      <c r="G527" s="2007"/>
      <c r="H527" s="2007"/>
      <c r="I527" s="2008"/>
    </row>
    <row r="528" spans="1:19" ht="15" hidden="1" customHeight="1">
      <c r="A528" s="2009"/>
      <c r="B528" s="2010"/>
      <c r="C528" s="2010"/>
      <c r="D528" s="2010"/>
      <c r="E528" s="2010"/>
      <c r="F528" s="2010"/>
      <c r="G528" s="2010"/>
      <c r="H528" s="2010"/>
      <c r="I528" s="2011"/>
    </row>
    <row r="529" spans="1:9" ht="15" hidden="1" customHeight="1">
      <c r="A529" s="2009"/>
      <c r="B529" s="2010"/>
      <c r="C529" s="2010"/>
      <c r="D529" s="2010"/>
      <c r="E529" s="2010"/>
      <c r="F529" s="2010"/>
      <c r="G529" s="2010"/>
      <c r="H529" s="2010"/>
      <c r="I529" s="2011"/>
    </row>
    <row r="530" spans="1:9" ht="15" hidden="1" customHeight="1">
      <c r="A530" s="2009"/>
      <c r="B530" s="2010"/>
      <c r="C530" s="2010"/>
      <c r="D530" s="2010"/>
      <c r="E530" s="2010"/>
      <c r="F530" s="2010"/>
      <c r="G530" s="2010"/>
      <c r="H530" s="2010"/>
      <c r="I530" s="2011"/>
    </row>
    <row r="531" spans="1:9" ht="15" hidden="1" customHeight="1">
      <c r="A531" s="2009"/>
      <c r="B531" s="2010"/>
      <c r="C531" s="2010"/>
      <c r="D531" s="2010"/>
      <c r="E531" s="2010"/>
      <c r="F531" s="2010"/>
      <c r="G531" s="2010"/>
      <c r="H531" s="2010"/>
      <c r="I531" s="2011"/>
    </row>
    <row r="532" spans="1:9" ht="15" hidden="1" customHeight="1">
      <c r="A532" s="2009"/>
      <c r="B532" s="2010"/>
      <c r="C532" s="2010"/>
      <c r="D532" s="2010"/>
      <c r="E532" s="2010"/>
      <c r="F532" s="2010"/>
      <c r="G532" s="2010"/>
      <c r="H532" s="2010"/>
      <c r="I532" s="2011"/>
    </row>
    <row r="533" spans="1:9" ht="15" hidden="1" customHeight="1">
      <c r="A533" s="2009"/>
      <c r="B533" s="2010"/>
      <c r="C533" s="2010"/>
      <c r="D533" s="2010"/>
      <c r="E533" s="2010"/>
      <c r="F533" s="2010"/>
      <c r="G533" s="2010"/>
      <c r="H533" s="2010"/>
      <c r="I533" s="2011"/>
    </row>
    <row r="534" spans="1:9" ht="15" hidden="1" customHeight="1">
      <c r="A534" s="2009"/>
      <c r="B534" s="2010"/>
      <c r="C534" s="2010"/>
      <c r="D534" s="2010"/>
      <c r="E534" s="2010"/>
      <c r="F534" s="2010"/>
      <c r="G534" s="2010"/>
      <c r="H534" s="2010"/>
      <c r="I534" s="2011"/>
    </row>
    <row r="535" spans="1:9" ht="15" hidden="1" customHeight="1">
      <c r="A535" s="2009"/>
      <c r="B535" s="2010"/>
      <c r="C535" s="2010"/>
      <c r="D535" s="2010"/>
      <c r="E535" s="2010"/>
      <c r="F535" s="2010"/>
      <c r="G535" s="2010"/>
      <c r="H535" s="2010"/>
      <c r="I535" s="2011"/>
    </row>
    <row r="536" spans="1:9" ht="15" hidden="1" customHeight="1">
      <c r="A536" s="2009"/>
      <c r="B536" s="2010"/>
      <c r="C536" s="2010"/>
      <c r="D536" s="2010"/>
      <c r="E536" s="2010"/>
      <c r="F536" s="2010"/>
      <c r="G536" s="2010"/>
      <c r="H536" s="2010"/>
      <c r="I536" s="2011"/>
    </row>
    <row r="537" spans="1:9" ht="15" hidden="1" customHeight="1">
      <c r="A537" s="2009"/>
      <c r="B537" s="2010"/>
      <c r="C537" s="2010"/>
      <c r="D537" s="2010"/>
      <c r="E537" s="2010"/>
      <c r="F537" s="2010"/>
      <c r="G537" s="2010"/>
      <c r="H537" s="2010"/>
      <c r="I537" s="2011"/>
    </row>
    <row r="538" spans="1:9" ht="15" hidden="1" customHeight="1">
      <c r="A538" s="2009"/>
      <c r="B538" s="2010"/>
      <c r="C538" s="2010"/>
      <c r="D538" s="2010"/>
      <c r="E538" s="2010"/>
      <c r="F538" s="2010"/>
      <c r="G538" s="2010"/>
      <c r="H538" s="2010"/>
      <c r="I538" s="2011"/>
    </row>
    <row r="539" spans="1:9" ht="15" hidden="1" customHeight="1">
      <c r="A539" s="2009"/>
      <c r="B539" s="2010"/>
      <c r="C539" s="2010"/>
      <c r="D539" s="2010"/>
      <c r="E539" s="2010"/>
      <c r="F539" s="2010"/>
      <c r="G539" s="2010"/>
      <c r="H539" s="2010"/>
      <c r="I539" s="2011"/>
    </row>
    <row r="540" spans="1:9" ht="15" hidden="1" customHeight="1">
      <c r="A540" s="2009"/>
      <c r="B540" s="2010"/>
      <c r="C540" s="2010"/>
      <c r="D540" s="2010"/>
      <c r="E540" s="2010"/>
      <c r="F540" s="2010"/>
      <c r="G540" s="2010"/>
      <c r="H540" s="2010"/>
      <c r="I540" s="2011"/>
    </row>
    <row r="541" spans="1:9" ht="15" hidden="1" customHeight="1">
      <c r="A541" s="2009"/>
      <c r="B541" s="2010"/>
      <c r="C541" s="2010"/>
      <c r="D541" s="2010"/>
      <c r="E541" s="2010"/>
      <c r="F541" s="2010"/>
      <c r="G541" s="2010"/>
      <c r="H541" s="2010"/>
      <c r="I541" s="2011"/>
    </row>
    <row r="542" spans="1:9" ht="15" hidden="1" customHeight="1">
      <c r="A542" s="2009"/>
      <c r="B542" s="2010"/>
      <c r="C542" s="2010"/>
      <c r="D542" s="2010"/>
      <c r="E542" s="2010"/>
      <c r="F542" s="2010"/>
      <c r="G542" s="2010"/>
      <c r="H542" s="2010"/>
      <c r="I542" s="2011"/>
    </row>
    <row r="543" spans="1:9" ht="15" hidden="1" customHeight="1">
      <c r="A543" s="2009"/>
      <c r="B543" s="2010"/>
      <c r="C543" s="2010"/>
      <c r="D543" s="2010"/>
      <c r="E543" s="2010"/>
      <c r="F543" s="2010"/>
      <c r="G543" s="2010"/>
      <c r="H543" s="2010"/>
      <c r="I543" s="2011"/>
    </row>
    <row r="544" spans="1:9" ht="15" hidden="1" customHeight="1">
      <c r="A544" s="2009"/>
      <c r="B544" s="2010"/>
      <c r="C544" s="2010"/>
      <c r="D544" s="2010"/>
      <c r="E544" s="2010"/>
      <c r="F544" s="2010"/>
      <c r="G544" s="2010"/>
      <c r="H544" s="2010"/>
      <c r="I544" s="2011"/>
    </row>
    <row r="545" spans="1:9" ht="15" hidden="1" customHeight="1">
      <c r="A545" s="2009"/>
      <c r="B545" s="2010"/>
      <c r="C545" s="2010"/>
      <c r="D545" s="2010"/>
      <c r="E545" s="2010"/>
      <c r="F545" s="2010"/>
      <c r="G545" s="2010"/>
      <c r="H545" s="2010"/>
      <c r="I545" s="2011"/>
    </row>
    <row r="546" spans="1:9" ht="15" hidden="1" customHeight="1">
      <c r="A546" s="2009"/>
      <c r="B546" s="2010"/>
      <c r="C546" s="2010"/>
      <c r="D546" s="2010"/>
      <c r="E546" s="2010"/>
      <c r="F546" s="2010"/>
      <c r="G546" s="2010"/>
      <c r="H546" s="2010"/>
      <c r="I546" s="2011"/>
    </row>
    <row r="547" spans="1:9" ht="15" hidden="1" customHeight="1">
      <c r="A547" s="2009"/>
      <c r="B547" s="2010"/>
      <c r="C547" s="2010"/>
      <c r="D547" s="2010"/>
      <c r="E547" s="2010"/>
      <c r="F547" s="2010"/>
      <c r="G547" s="2010"/>
      <c r="H547" s="2010"/>
      <c r="I547" s="2011"/>
    </row>
    <row r="548" spans="1:9" ht="15" hidden="1" customHeight="1">
      <c r="A548" s="2009"/>
      <c r="B548" s="2010"/>
      <c r="C548" s="2010"/>
      <c r="D548" s="2010"/>
      <c r="E548" s="2010"/>
      <c r="F548" s="2010"/>
      <c r="G548" s="2010"/>
      <c r="H548" s="2010"/>
      <c r="I548" s="2011"/>
    </row>
    <row r="549" spans="1:9" ht="15" hidden="1" customHeight="1">
      <c r="A549" s="2009"/>
      <c r="B549" s="2010"/>
      <c r="C549" s="2010"/>
      <c r="D549" s="2010"/>
      <c r="E549" s="2010"/>
      <c r="F549" s="2010"/>
      <c r="G549" s="2010"/>
      <c r="H549" s="2010"/>
      <c r="I549" s="2011"/>
    </row>
    <row r="550" spans="1:9" ht="15" hidden="1" customHeight="1">
      <c r="A550" s="2009"/>
      <c r="B550" s="2010"/>
      <c r="C550" s="2010"/>
      <c r="D550" s="2010"/>
      <c r="E550" s="2010"/>
      <c r="F550" s="2010"/>
      <c r="G550" s="2010"/>
      <c r="H550" s="2010"/>
      <c r="I550" s="2011"/>
    </row>
    <row r="551" spans="1:9" ht="15" hidden="1" customHeight="1">
      <c r="A551" s="2009"/>
      <c r="B551" s="2010"/>
      <c r="C551" s="2010"/>
      <c r="D551" s="2010"/>
      <c r="E551" s="2010"/>
      <c r="F551" s="2010"/>
      <c r="G551" s="2010"/>
      <c r="H551" s="2010"/>
      <c r="I551" s="2011"/>
    </row>
    <row r="552" spans="1:9" ht="15" hidden="1" customHeight="1">
      <c r="A552" s="2009"/>
      <c r="B552" s="2010"/>
      <c r="C552" s="2010"/>
      <c r="D552" s="2010"/>
      <c r="E552" s="2010"/>
      <c r="F552" s="2010"/>
      <c r="G552" s="2010"/>
      <c r="H552" s="2010"/>
      <c r="I552" s="2011"/>
    </row>
    <row r="553" spans="1:9" ht="15" hidden="1" customHeight="1">
      <c r="A553" s="2009"/>
      <c r="B553" s="2010"/>
      <c r="C553" s="2010"/>
      <c r="D553" s="2010"/>
      <c r="E553" s="2010"/>
      <c r="F553" s="2010"/>
      <c r="G553" s="2010"/>
      <c r="H553" s="2010"/>
      <c r="I553" s="2011"/>
    </row>
    <row r="554" spans="1:9" ht="15" hidden="1" customHeight="1">
      <c r="A554" s="2009"/>
      <c r="B554" s="2010"/>
      <c r="C554" s="2010"/>
      <c r="D554" s="2010"/>
      <c r="E554" s="2010"/>
      <c r="F554" s="2010"/>
      <c r="G554" s="2010"/>
      <c r="H554" s="2010"/>
      <c r="I554" s="2011"/>
    </row>
    <row r="555" spans="1:9" ht="15" hidden="1" customHeight="1">
      <c r="A555" s="2009"/>
      <c r="B555" s="2010"/>
      <c r="C555" s="2010"/>
      <c r="D555" s="2010"/>
      <c r="E555" s="2010"/>
      <c r="F555" s="2010"/>
      <c r="G555" s="2010"/>
      <c r="H555" s="2010"/>
      <c r="I555" s="2011"/>
    </row>
    <row r="556" spans="1:9" ht="15" hidden="1" customHeight="1">
      <c r="A556" s="2009"/>
      <c r="B556" s="2010"/>
      <c r="C556" s="2010"/>
      <c r="D556" s="2010"/>
      <c r="E556" s="2010"/>
      <c r="F556" s="2010"/>
      <c r="G556" s="2010"/>
      <c r="H556" s="2010"/>
      <c r="I556" s="2011"/>
    </row>
    <row r="557" spans="1:9" ht="15" hidden="1" customHeight="1">
      <c r="A557" s="2009"/>
      <c r="B557" s="2010"/>
      <c r="C557" s="2010"/>
      <c r="D557" s="2010"/>
      <c r="E557" s="2010"/>
      <c r="F557" s="2010"/>
      <c r="G557" s="2010"/>
      <c r="H557" s="2010"/>
      <c r="I557" s="2011"/>
    </row>
    <row r="558" spans="1:9" ht="15" hidden="1" customHeight="1">
      <c r="A558" s="2009"/>
      <c r="B558" s="2010"/>
      <c r="C558" s="2010"/>
      <c r="D558" s="2010"/>
      <c r="E558" s="2010"/>
      <c r="F558" s="2010"/>
      <c r="G558" s="2010"/>
      <c r="H558" s="2010"/>
      <c r="I558" s="2011"/>
    </row>
    <row r="559" spans="1:9" ht="15" hidden="1" customHeight="1">
      <c r="A559" s="2009"/>
      <c r="B559" s="2010"/>
      <c r="C559" s="2010"/>
      <c r="D559" s="2010"/>
      <c r="E559" s="2010"/>
      <c r="F559" s="2010"/>
      <c r="G559" s="2010"/>
      <c r="H559" s="2010"/>
      <c r="I559" s="2011"/>
    </row>
    <row r="560" spans="1:9" ht="15" hidden="1" customHeight="1">
      <c r="A560" s="2009"/>
      <c r="B560" s="2010"/>
      <c r="C560" s="2010"/>
      <c r="D560" s="2010"/>
      <c r="E560" s="2010"/>
      <c r="F560" s="2010"/>
      <c r="G560" s="2010"/>
      <c r="H560" s="2010"/>
      <c r="I560" s="2011"/>
    </row>
    <row r="561" spans="1:19" ht="15" hidden="1" customHeight="1">
      <c r="A561" s="2009"/>
      <c r="B561" s="2010"/>
      <c r="C561" s="2010"/>
      <c r="D561" s="2010"/>
      <c r="E561" s="2010"/>
      <c r="F561" s="2010"/>
      <c r="G561" s="2010"/>
      <c r="H561" s="2010"/>
      <c r="I561" s="2011"/>
    </row>
    <row r="562" spans="1:19" ht="15" hidden="1" customHeight="1">
      <c r="A562" s="2009"/>
      <c r="B562" s="2010"/>
      <c r="C562" s="2010"/>
      <c r="D562" s="2010"/>
      <c r="E562" s="2010"/>
      <c r="F562" s="2010"/>
      <c r="G562" s="2010"/>
      <c r="H562" s="2010"/>
      <c r="I562" s="2011"/>
    </row>
    <row r="563" spans="1:19" ht="15" hidden="1" customHeight="1">
      <c r="A563" s="2009"/>
      <c r="B563" s="2010"/>
      <c r="C563" s="2010"/>
      <c r="D563" s="2010"/>
      <c r="E563" s="2010"/>
      <c r="F563" s="2010"/>
      <c r="G563" s="2010"/>
      <c r="H563" s="2010"/>
      <c r="I563" s="2011"/>
    </row>
    <row r="564" spans="1:19" ht="15" hidden="1" customHeight="1">
      <c r="A564" s="2009"/>
      <c r="B564" s="2010"/>
      <c r="C564" s="2010"/>
      <c r="D564" s="2010"/>
      <c r="E564" s="2010"/>
      <c r="F564" s="2010"/>
      <c r="G564" s="2010"/>
      <c r="H564" s="2010"/>
      <c r="I564" s="2011"/>
    </row>
    <row r="565" spans="1:19" ht="15" hidden="1" customHeight="1">
      <c r="A565" s="2009"/>
      <c r="B565" s="2010"/>
      <c r="C565" s="2010"/>
      <c r="D565" s="2010"/>
      <c r="E565" s="2010"/>
      <c r="F565" s="2010"/>
      <c r="G565" s="2010"/>
      <c r="H565" s="2010"/>
      <c r="I565" s="2011"/>
    </row>
    <row r="566" spans="1:19" ht="15" hidden="1" customHeight="1">
      <c r="A566" s="2009"/>
      <c r="B566" s="2010"/>
      <c r="C566" s="2010"/>
      <c r="D566" s="2010"/>
      <c r="E566" s="2010"/>
      <c r="F566" s="2010"/>
      <c r="G566" s="2010"/>
      <c r="H566" s="2010"/>
      <c r="I566" s="2011"/>
    </row>
    <row r="567" spans="1:19" ht="15.75" hidden="1" customHeight="1" thickBot="1">
      <c r="A567" s="2012"/>
      <c r="B567" s="2013"/>
      <c r="C567" s="2013"/>
      <c r="D567" s="2013"/>
      <c r="E567" s="2013"/>
      <c r="F567" s="2013"/>
      <c r="G567" s="2013"/>
      <c r="H567" s="2013"/>
      <c r="I567" s="2014"/>
    </row>
    <row r="568" spans="1:19" ht="15.75" hidden="1" customHeight="1">
      <c r="A568" s="593"/>
      <c r="B568" s="593"/>
      <c r="C568" s="593"/>
      <c r="D568" s="593"/>
      <c r="E568" s="593"/>
      <c r="F568" s="593"/>
      <c r="G568" s="593"/>
      <c r="H568" s="593"/>
      <c r="I568" s="593"/>
    </row>
    <row r="569" spans="1:19" s="1346" customFormat="1" ht="23.4" hidden="1">
      <c r="A569" s="1344" t="s">
        <v>948</v>
      </c>
      <c r="B569" s="1345"/>
      <c r="C569" s="315"/>
      <c r="D569" s="1345"/>
      <c r="E569" s="1345"/>
      <c r="F569" s="1345"/>
      <c r="G569" s="1345"/>
      <c r="H569" s="1345"/>
      <c r="I569" s="1345"/>
      <c r="J569" s="292"/>
      <c r="K569" s="292"/>
      <c r="L569" s="292"/>
      <c r="M569" s="292"/>
      <c r="N569" s="292"/>
      <c r="O569" s="292"/>
      <c r="P569" s="292"/>
      <c r="Q569" s="292"/>
      <c r="R569" s="292"/>
      <c r="S569" s="292"/>
    </row>
    <row r="570" spans="1:19" s="1346" customFormat="1" ht="23.4" hidden="1">
      <c r="A570" s="1344" t="s">
        <v>1184</v>
      </c>
      <c r="B570" s="1345"/>
      <c r="C570" s="1345"/>
      <c r="D570" s="1345"/>
      <c r="E570" s="1345"/>
      <c r="F570" s="1345"/>
      <c r="G570" s="1345"/>
      <c r="H570" s="1345"/>
      <c r="I570" s="1345"/>
      <c r="J570" s="292"/>
      <c r="K570" s="292"/>
      <c r="L570" s="292"/>
      <c r="M570" s="292"/>
      <c r="N570" s="292"/>
      <c r="O570" s="292"/>
      <c r="P570" s="292"/>
      <c r="Q570" s="292"/>
      <c r="R570" s="292"/>
      <c r="S570" s="292"/>
    </row>
  </sheetData>
  <mergeCells count="12">
    <mergeCell ref="A227:I267"/>
    <mergeCell ref="A2:I43"/>
    <mergeCell ref="A47:I87"/>
    <mergeCell ref="A92:I132"/>
    <mergeCell ref="A137:I178"/>
    <mergeCell ref="A182:I222"/>
    <mergeCell ref="A437:I477"/>
    <mergeCell ref="A482:I522"/>
    <mergeCell ref="A527:I567"/>
    <mergeCell ref="A272:I312"/>
    <mergeCell ref="A347:I387"/>
    <mergeCell ref="A392:I43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16" orientation="portrait" useFirstPageNumber="1" r:id="rId1"/>
  <headerFooter>
    <oddFooter>หน้าที่ &amp;P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9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23.4"/>
  <cols>
    <col min="1" max="1" width="38" style="60" customWidth="1"/>
    <col min="2" max="3" width="10.3984375" style="60" customWidth="1"/>
    <col min="4" max="4" width="23.09765625" style="60" customWidth="1"/>
    <col min="5" max="5" width="22" style="60" customWidth="1"/>
    <col min="6" max="6" width="19" style="60" customWidth="1"/>
    <col min="7" max="16384" width="9" style="60"/>
  </cols>
  <sheetData>
    <row r="1" spans="1:6">
      <c r="A1" s="1990" t="s">
        <v>1337</v>
      </c>
      <c r="B1" s="1990"/>
      <c r="C1" s="1990"/>
      <c r="D1" s="1990"/>
      <c r="E1" s="1990"/>
      <c r="F1" s="1990"/>
    </row>
    <row r="2" spans="1:6" ht="11.25" customHeight="1"/>
    <row r="3" spans="1:6">
      <c r="A3" s="2015" t="s">
        <v>660</v>
      </c>
      <c r="B3" s="2016" t="s">
        <v>661</v>
      </c>
      <c r="C3" s="2016"/>
      <c r="D3" s="2015" t="s">
        <v>766</v>
      </c>
      <c r="E3" s="2015" t="s">
        <v>664</v>
      </c>
      <c r="F3" s="2015" t="s">
        <v>375</v>
      </c>
    </row>
    <row r="4" spans="1:6">
      <c r="A4" s="1693"/>
      <c r="B4" s="576" t="s">
        <v>662</v>
      </c>
      <c r="C4" s="576" t="s">
        <v>663</v>
      </c>
      <c r="D4" s="2015"/>
      <c r="E4" s="2015"/>
      <c r="F4" s="2015"/>
    </row>
    <row r="5" spans="1:6">
      <c r="A5" s="1347" t="s">
        <v>625</v>
      </c>
      <c r="B5" s="1301"/>
      <c r="C5" s="1348"/>
      <c r="D5" s="1349"/>
      <c r="E5" s="1349"/>
      <c r="F5" s="1349"/>
    </row>
    <row r="6" spans="1:6">
      <c r="A6" s="1350" t="s">
        <v>665</v>
      </c>
      <c r="B6" s="1301"/>
      <c r="C6" s="1348"/>
      <c r="D6" s="1350"/>
      <c r="E6" s="1350"/>
      <c r="F6" s="1350"/>
    </row>
    <row r="7" spans="1:6">
      <c r="A7" s="1347" t="s">
        <v>633</v>
      </c>
      <c r="B7" s="1301"/>
      <c r="C7" s="1348"/>
      <c r="D7" s="1350"/>
      <c r="E7" s="1350"/>
      <c r="F7" s="1350"/>
    </row>
    <row r="8" spans="1:6">
      <c r="A8" s="1350" t="s">
        <v>637</v>
      </c>
      <c r="B8" s="1301"/>
      <c r="C8" s="1348"/>
      <c r="D8" s="1350"/>
      <c r="E8" s="1350"/>
      <c r="F8" s="1351"/>
    </row>
    <row r="9" spans="1:6">
      <c r="A9" s="1350" t="s">
        <v>666</v>
      </c>
      <c r="B9" s="1301"/>
      <c r="C9" s="1348"/>
      <c r="D9" s="1350"/>
      <c r="E9" s="1350"/>
      <c r="F9" s="1350"/>
    </row>
    <row r="10" spans="1:6" ht="59.4">
      <c r="A10" s="1352" t="s">
        <v>706</v>
      </c>
      <c r="B10" s="1301"/>
      <c r="C10" s="1348"/>
      <c r="D10" s="1350"/>
      <c r="E10" s="1350"/>
      <c r="F10" s="1350"/>
    </row>
    <row r="11" spans="1:6">
      <c r="A11" s="1350" t="s">
        <v>667</v>
      </c>
      <c r="B11" s="1353"/>
      <c r="C11" s="1348"/>
      <c r="D11" s="1350"/>
      <c r="E11" s="1350"/>
      <c r="F11" s="1350"/>
    </row>
    <row r="12" spans="1:6" s="289" customFormat="1" ht="19.8"/>
    <row r="13" spans="1:6" s="289" customFormat="1" ht="12" customHeight="1">
      <c r="D13" s="1314"/>
      <c r="E13" s="1314"/>
      <c r="F13" s="1314"/>
    </row>
    <row r="14" spans="1:6" s="1306" customFormat="1" ht="19.8">
      <c r="D14" s="1354"/>
      <c r="E14" s="1355"/>
      <c r="F14" s="1356"/>
    </row>
    <row r="15" spans="1:6" s="1306" customFormat="1" ht="21" hidden="1" customHeight="1">
      <c r="B15" s="1306" t="s">
        <v>1148</v>
      </c>
      <c r="D15" s="1314"/>
      <c r="E15" s="1357"/>
      <c r="F15" s="1356"/>
    </row>
    <row r="16" spans="1:6" s="1306" customFormat="1" hidden="1">
      <c r="D16" s="1357"/>
      <c r="E16" s="1358"/>
      <c r="F16" s="1357"/>
    </row>
    <row r="17" spans="1:6" s="1306" customFormat="1">
      <c r="D17" s="1357"/>
      <c r="E17" s="1358"/>
      <c r="F17" s="1357"/>
    </row>
    <row r="18" spans="1:6" s="1306" customFormat="1">
      <c r="D18" s="1359"/>
      <c r="E18" s="1360"/>
      <c r="F18" s="1359"/>
    </row>
    <row r="19" spans="1:6" s="1306" customFormat="1" ht="19.8">
      <c r="A19" s="1313"/>
      <c r="B19" s="1314"/>
      <c r="C19" s="1314"/>
      <c r="D19" s="1314"/>
      <c r="E19" s="1361"/>
      <c r="F19" s="1361"/>
    </row>
  </sheetData>
  <mergeCells count="6">
    <mergeCell ref="F3:F4"/>
    <mergeCell ref="A1:F1"/>
    <mergeCell ref="B3:C3"/>
    <mergeCell ref="A3:A4"/>
    <mergeCell ref="D3:D4"/>
    <mergeCell ref="E3:E4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123" orientation="landscape" useFirstPageNumber="1" r:id="rId1"/>
  <headerFooter alignWithMargins="0">
    <oddFooter>หน้าที่ &amp;P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theme="0" tint="-0.14999847407452621"/>
  </sheetPr>
  <dimension ref="A1:J129"/>
  <sheetViews>
    <sheetView showGridLines="0" view="pageBreakPreview" topLeftCell="A7" zoomScaleNormal="100" zoomScaleSheetLayoutView="100" zoomScalePageLayoutView="70" workbookViewId="0">
      <selection activeCell="M12" sqref="M12"/>
    </sheetView>
  </sheetViews>
  <sheetFormatPr defaultColWidth="9" defaultRowHeight="23.4"/>
  <cols>
    <col min="1" max="8" width="9" style="235"/>
    <col min="9" max="9" width="11" style="235" customWidth="1"/>
    <col min="10" max="16384" width="9" style="235"/>
  </cols>
  <sheetData>
    <row r="1" spans="1:9">
      <c r="A1" s="347" t="s">
        <v>55</v>
      </c>
    </row>
    <row r="2" spans="1:9">
      <c r="A2" s="1977" t="s">
        <v>103</v>
      </c>
      <c r="B2" s="1978"/>
      <c r="C2" s="1978"/>
      <c r="D2" s="1978"/>
      <c r="E2" s="1978"/>
      <c r="F2" s="1978"/>
      <c r="G2" s="1978"/>
      <c r="H2" s="1978"/>
      <c r="I2" s="1978"/>
    </row>
    <row r="3" spans="1:9">
      <c r="A3" s="1978"/>
      <c r="B3" s="1978"/>
      <c r="C3" s="1978"/>
      <c r="D3" s="1978"/>
      <c r="E3" s="1978"/>
      <c r="F3" s="1978"/>
      <c r="G3" s="1978"/>
      <c r="H3" s="1978"/>
      <c r="I3" s="1978"/>
    </row>
    <row r="4" spans="1:9">
      <c r="A4" s="235" t="s">
        <v>104</v>
      </c>
    </row>
    <row r="5" spans="1:9">
      <c r="B5" s="294" t="s">
        <v>786</v>
      </c>
      <c r="C5" s="170" t="s">
        <v>787</v>
      </c>
      <c r="D5" s="170"/>
      <c r="E5" s="170"/>
      <c r="F5" s="295"/>
      <c r="G5" s="550" t="s">
        <v>788</v>
      </c>
      <c r="H5" s="550"/>
      <c r="I5" s="550"/>
    </row>
    <row r="6" spans="1:9">
      <c r="B6" s="294"/>
      <c r="C6" s="170" t="s">
        <v>1176</v>
      </c>
      <c r="D6" s="170"/>
      <c r="E6" s="170"/>
      <c r="F6" s="297"/>
      <c r="G6" s="170" t="s">
        <v>1165</v>
      </c>
      <c r="H6" s="550"/>
      <c r="I6" s="550"/>
    </row>
    <row r="7" spans="1:9">
      <c r="B7" s="294"/>
      <c r="C7" s="170" t="s">
        <v>937</v>
      </c>
      <c r="D7" s="170"/>
      <c r="E7" s="170"/>
      <c r="F7" s="297"/>
      <c r="G7" s="170" t="s">
        <v>1166</v>
      </c>
      <c r="H7" s="550"/>
      <c r="I7" s="550"/>
    </row>
    <row r="8" spans="1:9">
      <c r="B8" s="294"/>
      <c r="C8" s="170" t="s">
        <v>1163</v>
      </c>
      <c r="D8" s="170"/>
      <c r="E8" s="170"/>
      <c r="F8" s="297"/>
      <c r="G8" s="170" t="s">
        <v>1167</v>
      </c>
      <c r="H8" s="550"/>
      <c r="I8" s="550"/>
    </row>
    <row r="9" spans="1:9">
      <c r="B9" s="294"/>
      <c r="C9" s="170" t="s">
        <v>1164</v>
      </c>
      <c r="D9" s="170"/>
      <c r="E9" s="170"/>
      <c r="F9" s="297"/>
      <c r="G9" s="170" t="s">
        <v>1168</v>
      </c>
      <c r="H9" s="550"/>
      <c r="I9" s="550"/>
    </row>
    <row r="10" spans="1:9">
      <c r="B10" s="297"/>
      <c r="C10" s="170" t="s">
        <v>789</v>
      </c>
      <c r="D10" s="170"/>
      <c r="E10" s="170"/>
      <c r="F10" s="297"/>
      <c r="G10" s="550" t="s">
        <v>790</v>
      </c>
      <c r="H10" s="550"/>
      <c r="I10" s="550"/>
    </row>
    <row r="11" spans="1:9">
      <c r="B11" s="297"/>
      <c r="C11" s="170" t="s">
        <v>791</v>
      </c>
      <c r="D11" s="170"/>
      <c r="E11" s="170"/>
      <c r="G11" s="170" t="s">
        <v>792</v>
      </c>
      <c r="H11" s="550"/>
      <c r="I11" s="550"/>
    </row>
    <row r="12" spans="1:9">
      <c r="B12" s="294" t="s">
        <v>793</v>
      </c>
      <c r="C12" s="550" t="s">
        <v>770</v>
      </c>
      <c r="D12" s="550"/>
      <c r="E12" s="550"/>
      <c r="G12" s="550" t="s">
        <v>928</v>
      </c>
      <c r="H12" s="550"/>
      <c r="I12" s="550"/>
    </row>
    <row r="13" spans="1:9">
      <c r="B13" s="294"/>
      <c r="C13" s="170" t="s">
        <v>1357</v>
      </c>
      <c r="D13" s="550"/>
      <c r="E13" s="550"/>
      <c r="G13" s="550" t="s">
        <v>929</v>
      </c>
      <c r="H13" s="550"/>
      <c r="I13" s="550"/>
    </row>
    <row r="14" spans="1:9">
      <c r="B14" s="294"/>
      <c r="C14" s="170" t="s">
        <v>794</v>
      </c>
      <c r="D14" s="550"/>
      <c r="E14" s="550"/>
      <c r="G14" s="170"/>
      <c r="H14" s="170"/>
      <c r="I14" s="550"/>
    </row>
    <row r="15" spans="1:9">
      <c r="B15" s="294"/>
      <c r="C15" s="550" t="s">
        <v>555</v>
      </c>
      <c r="D15" s="550"/>
      <c r="E15" s="550"/>
      <c r="G15" s="297"/>
      <c r="H15" s="1635"/>
      <c r="I15" s="1635"/>
    </row>
    <row r="16" spans="1:9">
      <c r="B16" s="294" t="s">
        <v>793</v>
      </c>
      <c r="C16" s="550" t="s">
        <v>547</v>
      </c>
      <c r="D16" s="550"/>
      <c r="E16" s="550"/>
      <c r="G16" s="297"/>
      <c r="H16" s="1635"/>
      <c r="I16" s="1635"/>
    </row>
    <row r="17" spans="1:10">
      <c r="B17" s="294"/>
      <c r="C17" s="550"/>
      <c r="D17" s="550"/>
      <c r="E17" s="550"/>
      <c r="G17" s="297"/>
      <c r="H17" s="550"/>
      <c r="I17" s="550"/>
    </row>
    <row r="18" spans="1:10">
      <c r="B18" s="1362" t="s">
        <v>795</v>
      </c>
      <c r="C18" s="1362"/>
      <c r="D18" s="1362"/>
      <c r="E18" s="1362"/>
      <c r="F18" s="1362"/>
      <c r="G18" s="1362"/>
      <c r="H18" s="1362"/>
      <c r="I18" s="1362"/>
      <c r="J18" s="1362"/>
    </row>
    <row r="19" spans="1:10">
      <c r="A19" s="235" t="s">
        <v>105</v>
      </c>
      <c r="F19" s="171"/>
      <c r="G19" s="171"/>
    </row>
    <row r="20" spans="1:10">
      <c r="A20" s="235" t="s">
        <v>106</v>
      </c>
      <c r="F20" s="171"/>
      <c r="G20" s="171"/>
    </row>
    <row r="21" spans="1:10" ht="24" thickBot="1">
      <c r="F21" s="171"/>
      <c r="G21" s="171"/>
    </row>
    <row r="22" spans="1:10" ht="24.75" customHeight="1">
      <c r="A22" s="171"/>
      <c r="B22" s="2017"/>
      <c r="C22" s="2018"/>
      <c r="D22" s="2018"/>
      <c r="E22" s="2018"/>
      <c r="F22" s="2018"/>
      <c r="G22" s="2018"/>
      <c r="H22" s="2018"/>
      <c r="I22" s="2019"/>
    </row>
    <row r="23" spans="1:10" ht="24.75" customHeight="1">
      <c r="A23" s="171"/>
      <c r="B23" s="2020"/>
      <c r="C23" s="1621"/>
      <c r="D23" s="1621"/>
      <c r="E23" s="1621"/>
      <c r="F23" s="1621"/>
      <c r="G23" s="1621"/>
      <c r="H23" s="1621"/>
      <c r="I23" s="2021"/>
    </row>
    <row r="24" spans="1:10" ht="24.75" customHeight="1">
      <c r="A24" s="171"/>
      <c r="B24" s="2020"/>
      <c r="C24" s="1621"/>
      <c r="D24" s="1621"/>
      <c r="E24" s="1621"/>
      <c r="F24" s="1621"/>
      <c r="G24" s="1621"/>
      <c r="H24" s="1621"/>
      <c r="I24" s="2021"/>
    </row>
    <row r="25" spans="1:10" ht="24.75" customHeight="1">
      <c r="A25" s="171"/>
      <c r="B25" s="2020"/>
      <c r="C25" s="1621"/>
      <c r="D25" s="1621"/>
      <c r="E25" s="1621"/>
      <c r="F25" s="1621"/>
      <c r="G25" s="1621"/>
      <c r="H25" s="1621"/>
      <c r="I25" s="2021"/>
    </row>
    <row r="26" spans="1:10" ht="24.75" customHeight="1">
      <c r="A26" s="171"/>
      <c r="B26" s="2020"/>
      <c r="C26" s="1621"/>
      <c r="D26" s="1621"/>
      <c r="E26" s="1621"/>
      <c r="F26" s="1621"/>
      <c r="G26" s="1621"/>
      <c r="H26" s="1621"/>
      <c r="I26" s="2021"/>
    </row>
    <row r="27" spans="1:10" ht="24.75" customHeight="1">
      <c r="A27" s="171"/>
      <c r="B27" s="2020"/>
      <c r="C27" s="1621"/>
      <c r="D27" s="1621"/>
      <c r="E27" s="1621"/>
      <c r="F27" s="1621"/>
      <c r="G27" s="1621"/>
      <c r="H27" s="1621"/>
      <c r="I27" s="2021"/>
    </row>
    <row r="28" spans="1:10" ht="24.75" customHeight="1">
      <c r="A28" s="171"/>
      <c r="B28" s="2020"/>
      <c r="C28" s="1621"/>
      <c r="D28" s="1621"/>
      <c r="E28" s="1621"/>
      <c r="F28" s="1621"/>
      <c r="G28" s="1621"/>
      <c r="H28" s="1621"/>
      <c r="I28" s="2021"/>
    </row>
    <row r="29" spans="1:10" ht="24.75" customHeight="1">
      <c r="A29" s="171"/>
      <c r="B29" s="2020"/>
      <c r="C29" s="1621"/>
      <c r="D29" s="1621"/>
      <c r="E29" s="1621"/>
      <c r="F29" s="1621"/>
      <c r="G29" s="1621"/>
      <c r="H29" s="1621"/>
      <c r="I29" s="2021"/>
    </row>
    <row r="30" spans="1:10" ht="24.75" customHeight="1">
      <c r="A30" s="171"/>
      <c r="B30" s="2020"/>
      <c r="C30" s="1621"/>
      <c r="D30" s="1621"/>
      <c r="E30" s="1621"/>
      <c r="F30" s="1621"/>
      <c r="G30" s="1621"/>
      <c r="H30" s="1621"/>
      <c r="I30" s="2021"/>
    </row>
    <row r="31" spans="1:10" ht="24.75" customHeight="1">
      <c r="A31" s="171"/>
      <c r="B31" s="2020"/>
      <c r="C31" s="1621"/>
      <c r="D31" s="1621"/>
      <c r="E31" s="1621"/>
      <c r="F31" s="1621"/>
      <c r="G31" s="1621"/>
      <c r="H31" s="1621"/>
      <c r="I31" s="2021"/>
    </row>
    <row r="32" spans="1:10" ht="24.75" customHeight="1">
      <c r="A32" s="171"/>
      <c r="B32" s="2020"/>
      <c r="C32" s="1621"/>
      <c r="D32" s="1621"/>
      <c r="E32" s="1621"/>
      <c r="F32" s="1621"/>
      <c r="G32" s="1621"/>
      <c r="H32" s="1621"/>
      <c r="I32" s="2021"/>
    </row>
    <row r="33" spans="1:9" ht="24.75" customHeight="1" thickBot="1">
      <c r="A33" s="195"/>
      <c r="B33" s="2022"/>
      <c r="C33" s="2023"/>
      <c r="D33" s="2023"/>
      <c r="E33" s="2023"/>
      <c r="F33" s="2023"/>
      <c r="G33" s="2023"/>
      <c r="H33" s="2023"/>
      <c r="I33" s="2024"/>
    </row>
    <row r="34" spans="1:9">
      <c r="A34" s="1657" t="s">
        <v>126</v>
      </c>
      <c r="B34" s="1657"/>
      <c r="C34" s="1657"/>
      <c r="D34" s="1657"/>
      <c r="E34" s="1657"/>
      <c r="F34" s="1657"/>
      <c r="G34" s="1657"/>
      <c r="H34" s="1657"/>
      <c r="I34" s="1657"/>
    </row>
    <row r="35" spans="1:9">
      <c r="A35" s="554"/>
      <c r="B35" s="554"/>
      <c r="C35" s="554"/>
      <c r="D35" s="554"/>
      <c r="E35" s="554"/>
      <c r="F35" s="554"/>
      <c r="G35" s="554"/>
      <c r="H35" s="554"/>
      <c r="I35" s="554"/>
    </row>
    <row r="36" spans="1:9" ht="24" thickBot="1">
      <c r="A36" s="554"/>
      <c r="B36" s="554"/>
      <c r="C36" s="554"/>
      <c r="D36" s="554"/>
      <c r="E36" s="554"/>
      <c r="F36" s="554"/>
      <c r="G36" s="554"/>
      <c r="H36" s="554"/>
      <c r="I36" s="554"/>
    </row>
    <row r="37" spans="1:9" s="216" customFormat="1" ht="24.75" customHeight="1">
      <c r="A37" s="265"/>
      <c r="B37" s="2017" t="s">
        <v>38</v>
      </c>
      <c r="C37" s="2018"/>
      <c r="D37" s="2018"/>
      <c r="E37" s="2018"/>
      <c r="F37" s="2018"/>
      <c r="G37" s="2018"/>
      <c r="H37" s="2018"/>
      <c r="I37" s="2019"/>
    </row>
    <row r="38" spans="1:9" s="216" customFormat="1" ht="24.75" customHeight="1">
      <c r="A38" s="265"/>
      <c r="B38" s="2020"/>
      <c r="C38" s="1621"/>
      <c r="D38" s="1621"/>
      <c r="E38" s="1621"/>
      <c r="F38" s="1621"/>
      <c r="G38" s="1621"/>
      <c r="H38" s="1621"/>
      <c r="I38" s="2021"/>
    </row>
    <row r="39" spans="1:9" s="216" customFormat="1" ht="24.75" customHeight="1">
      <c r="A39" s="265"/>
      <c r="B39" s="2020"/>
      <c r="C39" s="1621"/>
      <c r="D39" s="1621"/>
      <c r="E39" s="1621"/>
      <c r="F39" s="1621"/>
      <c r="G39" s="1621"/>
      <c r="H39" s="1621"/>
      <c r="I39" s="2021"/>
    </row>
    <row r="40" spans="1:9" s="216" customFormat="1" ht="24.75" customHeight="1">
      <c r="A40" s="265"/>
      <c r="B40" s="2020"/>
      <c r="C40" s="1621"/>
      <c r="D40" s="1621"/>
      <c r="E40" s="1621"/>
      <c r="F40" s="1621"/>
      <c r="G40" s="1621"/>
      <c r="H40" s="1621"/>
      <c r="I40" s="2021"/>
    </row>
    <row r="41" spans="1:9" s="216" customFormat="1" ht="24.75" customHeight="1">
      <c r="A41" s="265"/>
      <c r="B41" s="2020"/>
      <c r="C41" s="1621"/>
      <c r="D41" s="1621"/>
      <c r="E41" s="1621"/>
      <c r="F41" s="1621"/>
      <c r="G41" s="1621"/>
      <c r="H41" s="1621"/>
      <c r="I41" s="2021"/>
    </row>
    <row r="42" spans="1:9" s="216" customFormat="1" ht="24.75" customHeight="1">
      <c r="A42" s="265"/>
      <c r="B42" s="2020"/>
      <c r="C42" s="1621"/>
      <c r="D42" s="1621"/>
      <c r="E42" s="1621"/>
      <c r="F42" s="1621"/>
      <c r="G42" s="1621"/>
      <c r="H42" s="1621"/>
      <c r="I42" s="2021"/>
    </row>
    <row r="43" spans="1:9" s="216" customFormat="1" ht="24.75" customHeight="1">
      <c r="A43" s="265"/>
      <c r="B43" s="2020"/>
      <c r="C43" s="1621"/>
      <c r="D43" s="1621"/>
      <c r="E43" s="1621"/>
      <c r="F43" s="1621"/>
      <c r="G43" s="1621"/>
      <c r="H43" s="1621"/>
      <c r="I43" s="2021"/>
    </row>
    <row r="44" spans="1:9" s="216" customFormat="1" ht="24.75" customHeight="1">
      <c r="A44" s="265"/>
      <c r="B44" s="2020"/>
      <c r="C44" s="1621"/>
      <c r="D44" s="1621"/>
      <c r="E44" s="1621"/>
      <c r="F44" s="1621"/>
      <c r="G44" s="1621"/>
      <c r="H44" s="1621"/>
      <c r="I44" s="2021"/>
    </row>
    <row r="45" spans="1:9" s="216" customFormat="1" ht="24.75" customHeight="1">
      <c r="A45" s="265"/>
      <c r="B45" s="2020"/>
      <c r="C45" s="1621"/>
      <c r="D45" s="1621"/>
      <c r="E45" s="1621"/>
      <c r="F45" s="1621"/>
      <c r="G45" s="1621"/>
      <c r="H45" s="1621"/>
      <c r="I45" s="2021"/>
    </row>
    <row r="46" spans="1:9" s="216" customFormat="1" ht="24.75" customHeight="1">
      <c r="A46" s="265"/>
      <c r="B46" s="2020"/>
      <c r="C46" s="1621"/>
      <c r="D46" s="1621"/>
      <c r="E46" s="1621"/>
      <c r="F46" s="1621"/>
      <c r="G46" s="1621"/>
      <c r="H46" s="1621"/>
      <c r="I46" s="2021"/>
    </row>
    <row r="47" spans="1:9" s="216" customFormat="1" ht="24.75" customHeight="1">
      <c r="A47" s="265"/>
      <c r="B47" s="2020"/>
      <c r="C47" s="1621"/>
      <c r="D47" s="1621"/>
      <c r="E47" s="1621"/>
      <c r="F47" s="1621"/>
      <c r="G47" s="1621"/>
      <c r="H47" s="1621"/>
      <c r="I47" s="2021"/>
    </row>
    <row r="48" spans="1:9" s="216" customFormat="1" ht="24.75" customHeight="1">
      <c r="A48" s="265"/>
      <c r="B48" s="2020"/>
      <c r="C48" s="1621"/>
      <c r="D48" s="1621"/>
      <c r="E48" s="1621"/>
      <c r="F48" s="1621"/>
      <c r="G48" s="1621"/>
      <c r="H48" s="1621"/>
      <c r="I48" s="2021"/>
    </row>
    <row r="49" spans="1:10" s="184" customFormat="1" ht="21" customHeight="1">
      <c r="A49" s="171"/>
      <c r="B49" s="2020"/>
      <c r="C49" s="1621"/>
      <c r="D49" s="1621"/>
      <c r="E49" s="1621"/>
      <c r="F49" s="1621"/>
      <c r="G49" s="1621"/>
      <c r="H49" s="1621"/>
      <c r="I49" s="2021"/>
      <c r="J49" s="216"/>
    </row>
    <row r="50" spans="1:10" s="184" customFormat="1" ht="21" customHeight="1" thickBot="1">
      <c r="A50" s="195"/>
      <c r="B50" s="2022"/>
      <c r="C50" s="2023"/>
      <c r="D50" s="2023"/>
      <c r="E50" s="2023"/>
      <c r="F50" s="2023"/>
      <c r="G50" s="2023"/>
      <c r="H50" s="2023"/>
      <c r="I50" s="2024"/>
      <c r="J50" s="216"/>
    </row>
    <row r="51" spans="1:10" s="184" customFormat="1" ht="21" customHeight="1">
      <c r="A51" s="195"/>
      <c r="B51" s="548"/>
      <c r="C51" s="548"/>
      <c r="D51" s="548"/>
      <c r="E51" s="548"/>
      <c r="F51" s="548"/>
      <c r="G51" s="548"/>
      <c r="H51" s="548"/>
      <c r="I51" s="548"/>
      <c r="J51" s="216"/>
    </row>
    <row r="52" spans="1:10" ht="24.75" customHeight="1">
      <c r="A52" s="1657" t="s">
        <v>1024</v>
      </c>
      <c r="B52" s="1657"/>
      <c r="C52" s="1657"/>
      <c r="D52" s="1657"/>
      <c r="E52" s="1657"/>
      <c r="F52" s="1657"/>
      <c r="G52" s="1657"/>
      <c r="H52" s="1657"/>
      <c r="I52" s="1657"/>
      <c r="J52" s="1179"/>
    </row>
    <row r="53" spans="1:10" ht="24.75" customHeight="1" thickBot="1">
      <c r="A53" s="554"/>
      <c r="B53" s="554"/>
      <c r="C53" s="554"/>
      <c r="D53" s="554"/>
      <c r="E53" s="554"/>
      <c r="F53" s="554"/>
      <c r="G53" s="554"/>
      <c r="H53" s="554"/>
      <c r="I53" s="554"/>
      <c r="J53" s="1179"/>
    </row>
    <row r="54" spans="1:10" s="216" customFormat="1" ht="24.75" customHeight="1">
      <c r="A54" s="265"/>
      <c r="B54" s="2017" t="s">
        <v>38</v>
      </c>
      <c r="C54" s="2018"/>
      <c r="D54" s="2018"/>
      <c r="E54" s="2018"/>
      <c r="F54" s="2018"/>
      <c r="G54" s="2018"/>
      <c r="H54" s="2018"/>
      <c r="I54" s="2019"/>
    </row>
    <row r="55" spans="1:10" s="216" customFormat="1" ht="24.75" customHeight="1">
      <c r="A55" s="265"/>
      <c r="B55" s="2020"/>
      <c r="C55" s="1621"/>
      <c r="D55" s="1621"/>
      <c r="E55" s="1621"/>
      <c r="F55" s="1621"/>
      <c r="G55" s="1621"/>
      <c r="H55" s="1621"/>
      <c r="I55" s="2021"/>
    </row>
    <row r="56" spans="1:10" s="216" customFormat="1" ht="24.75" customHeight="1">
      <c r="A56" s="265"/>
      <c r="B56" s="2020"/>
      <c r="C56" s="1621"/>
      <c r="D56" s="1621"/>
      <c r="E56" s="1621"/>
      <c r="F56" s="1621"/>
      <c r="G56" s="1621"/>
      <c r="H56" s="1621"/>
      <c r="I56" s="2021"/>
    </row>
    <row r="57" spans="1:10" s="216" customFormat="1" ht="24.75" customHeight="1">
      <c r="A57" s="265"/>
      <c r="B57" s="2020"/>
      <c r="C57" s="1621"/>
      <c r="D57" s="1621"/>
      <c r="E57" s="1621"/>
      <c r="F57" s="1621"/>
      <c r="G57" s="1621"/>
      <c r="H57" s="1621"/>
      <c r="I57" s="2021"/>
    </row>
    <row r="58" spans="1:10" s="216" customFormat="1" ht="24.75" customHeight="1">
      <c r="A58" s="265"/>
      <c r="B58" s="2020"/>
      <c r="C58" s="1621"/>
      <c r="D58" s="1621"/>
      <c r="E58" s="1621"/>
      <c r="F58" s="1621"/>
      <c r="G58" s="1621"/>
      <c r="H58" s="1621"/>
      <c r="I58" s="2021"/>
    </row>
    <row r="59" spans="1:10" s="216" customFormat="1" ht="24.75" customHeight="1">
      <c r="A59" s="265"/>
      <c r="B59" s="2020"/>
      <c r="C59" s="1621"/>
      <c r="D59" s="1621"/>
      <c r="E59" s="1621"/>
      <c r="F59" s="1621"/>
      <c r="G59" s="1621"/>
      <c r="H59" s="1621"/>
      <c r="I59" s="2021"/>
    </row>
    <row r="60" spans="1:10" s="216" customFormat="1" ht="24.75" customHeight="1">
      <c r="A60" s="265"/>
      <c r="B60" s="2020"/>
      <c r="C60" s="1621"/>
      <c r="D60" s="1621"/>
      <c r="E60" s="1621"/>
      <c r="F60" s="1621"/>
      <c r="G60" s="1621"/>
      <c r="H60" s="1621"/>
      <c r="I60" s="2021"/>
    </row>
    <row r="61" spans="1:10" s="216" customFormat="1" ht="24.75" customHeight="1">
      <c r="A61" s="265"/>
      <c r="B61" s="2020"/>
      <c r="C61" s="1621"/>
      <c r="D61" s="1621"/>
      <c r="E61" s="1621"/>
      <c r="F61" s="1621"/>
      <c r="G61" s="1621"/>
      <c r="H61" s="1621"/>
      <c r="I61" s="2021"/>
    </row>
    <row r="62" spans="1:10" s="216" customFormat="1" ht="24.75" customHeight="1">
      <c r="A62" s="265"/>
      <c r="B62" s="2020"/>
      <c r="C62" s="1621"/>
      <c r="D62" s="1621"/>
      <c r="E62" s="1621"/>
      <c r="F62" s="1621"/>
      <c r="G62" s="1621"/>
      <c r="H62" s="1621"/>
      <c r="I62" s="2021"/>
    </row>
    <row r="63" spans="1:10" s="216" customFormat="1" ht="24.75" customHeight="1">
      <c r="A63" s="265"/>
      <c r="B63" s="2020"/>
      <c r="C63" s="1621"/>
      <c r="D63" s="1621"/>
      <c r="E63" s="1621"/>
      <c r="F63" s="1621"/>
      <c r="G63" s="1621"/>
      <c r="H63" s="1621"/>
      <c r="I63" s="2021"/>
    </row>
    <row r="64" spans="1:10" s="216" customFormat="1" ht="24.75" customHeight="1">
      <c r="A64" s="265"/>
      <c r="B64" s="2020"/>
      <c r="C64" s="1621"/>
      <c r="D64" s="1621"/>
      <c r="E64" s="1621"/>
      <c r="F64" s="1621"/>
      <c r="G64" s="1621"/>
      <c r="H64" s="1621"/>
      <c r="I64" s="2021"/>
    </row>
    <row r="65" spans="1:10" s="184" customFormat="1" ht="21" customHeight="1">
      <c r="A65" s="171"/>
      <c r="B65" s="2020"/>
      <c r="C65" s="1621"/>
      <c r="D65" s="1621"/>
      <c r="E65" s="1621"/>
      <c r="F65" s="1621"/>
      <c r="G65" s="1621"/>
      <c r="H65" s="1621"/>
      <c r="I65" s="2021"/>
      <c r="J65" s="216"/>
    </row>
    <row r="66" spans="1:10" s="184" customFormat="1" ht="21" customHeight="1" thickBot="1">
      <c r="A66" s="195"/>
      <c r="B66" s="2022"/>
      <c r="C66" s="2023"/>
      <c r="D66" s="2023"/>
      <c r="E66" s="2023"/>
      <c r="F66" s="2023"/>
      <c r="G66" s="2023"/>
      <c r="H66" s="2023"/>
      <c r="I66" s="2024"/>
      <c r="J66" s="216"/>
    </row>
    <row r="67" spans="1:10" s="184" customFormat="1" ht="19.2" customHeight="1">
      <c r="A67" s="195"/>
      <c r="B67" s="548"/>
      <c r="C67" s="548"/>
      <c r="D67" s="548"/>
      <c r="E67" s="548"/>
      <c r="F67" s="548"/>
      <c r="G67" s="548"/>
      <c r="H67" s="548"/>
      <c r="I67" s="548"/>
    </row>
    <row r="68" spans="1:10" ht="24.75" customHeight="1">
      <c r="A68" s="1179" t="s">
        <v>1028</v>
      </c>
      <c r="B68" s="1299"/>
      <c r="C68" s="1299"/>
      <c r="D68" s="1299"/>
      <c r="E68" s="1299"/>
      <c r="F68" s="1299"/>
      <c r="G68" s="1299"/>
      <c r="H68" s="1299"/>
      <c r="I68" s="1299"/>
      <c r="J68" s="1179"/>
    </row>
    <row r="69" spans="1:10" ht="24.75" customHeight="1">
      <c r="A69" s="1179"/>
      <c r="B69" s="1299"/>
      <c r="C69" s="1299"/>
      <c r="D69" s="1299"/>
      <c r="E69" s="1299"/>
      <c r="F69" s="1299"/>
      <c r="G69" s="1299"/>
      <c r="H69" s="1299"/>
      <c r="I69" s="1299"/>
      <c r="J69" s="1179"/>
    </row>
    <row r="70" spans="1:10" ht="24.75" customHeight="1">
      <c r="A70" s="1179"/>
      <c r="B70" s="1299"/>
      <c r="C70" s="1299"/>
      <c r="D70" s="1299"/>
      <c r="E70" s="1299"/>
      <c r="F70" s="1299"/>
      <c r="G70" s="1299"/>
      <c r="H70" s="1299"/>
      <c r="I70" s="1299"/>
      <c r="J70" s="1179"/>
    </row>
    <row r="71" spans="1:10" ht="24.75" customHeight="1" thickBot="1">
      <c r="A71" s="1179"/>
      <c r="B71" s="1299"/>
      <c r="C71" s="1299"/>
      <c r="D71" s="1299"/>
      <c r="E71" s="1299"/>
      <c r="F71" s="1299"/>
      <c r="G71" s="1299"/>
      <c r="H71" s="1299"/>
      <c r="I71" s="1299"/>
      <c r="J71" s="1179"/>
    </row>
    <row r="72" spans="1:10" ht="24.75" customHeight="1">
      <c r="A72" s="171"/>
      <c r="B72" s="2017" t="s">
        <v>38</v>
      </c>
      <c r="C72" s="2018"/>
      <c r="D72" s="2018"/>
      <c r="E72" s="2018"/>
      <c r="F72" s="2018"/>
      <c r="G72" s="2018"/>
      <c r="H72" s="2018"/>
      <c r="I72" s="2019"/>
    </row>
    <row r="73" spans="1:10" ht="24.75" customHeight="1">
      <c r="A73" s="171"/>
      <c r="B73" s="2020"/>
      <c r="C73" s="1621"/>
      <c r="D73" s="1621"/>
      <c r="E73" s="1621"/>
      <c r="F73" s="1621"/>
      <c r="G73" s="1621"/>
      <c r="H73" s="1621"/>
      <c r="I73" s="2021"/>
    </row>
    <row r="74" spans="1:10" ht="24.75" customHeight="1">
      <c r="A74" s="171"/>
      <c r="B74" s="2020"/>
      <c r="C74" s="1621"/>
      <c r="D74" s="1621"/>
      <c r="E74" s="1621"/>
      <c r="F74" s="1621"/>
      <c r="G74" s="1621"/>
      <c r="H74" s="1621"/>
      <c r="I74" s="2021"/>
    </row>
    <row r="75" spans="1:10" ht="24.75" customHeight="1">
      <c r="A75" s="171"/>
      <c r="B75" s="2020"/>
      <c r="C75" s="1621"/>
      <c r="D75" s="1621"/>
      <c r="E75" s="1621"/>
      <c r="F75" s="1621"/>
      <c r="G75" s="1621"/>
      <c r="H75" s="1621"/>
      <c r="I75" s="2021"/>
    </row>
    <row r="76" spans="1:10" ht="24.75" customHeight="1">
      <c r="A76" s="171"/>
      <c r="B76" s="2020"/>
      <c r="C76" s="1621"/>
      <c r="D76" s="1621"/>
      <c r="E76" s="1621"/>
      <c r="F76" s="1621"/>
      <c r="G76" s="1621"/>
      <c r="H76" s="1621"/>
      <c r="I76" s="2021"/>
    </row>
    <row r="77" spans="1:10" ht="24.75" customHeight="1">
      <c r="A77" s="171"/>
      <c r="B77" s="2020"/>
      <c r="C77" s="1621"/>
      <c r="D77" s="1621"/>
      <c r="E77" s="1621"/>
      <c r="F77" s="1621"/>
      <c r="G77" s="1621"/>
      <c r="H77" s="1621"/>
      <c r="I77" s="2021"/>
    </row>
    <row r="78" spans="1:10" ht="25.2" customHeight="1">
      <c r="A78" s="171"/>
      <c r="B78" s="2020"/>
      <c r="C78" s="1621"/>
      <c r="D78" s="1621"/>
      <c r="E78" s="1621"/>
      <c r="F78" s="1621"/>
      <c r="G78" s="1621"/>
      <c r="H78" s="1621"/>
      <c r="I78" s="2021"/>
    </row>
    <row r="79" spans="1:10" ht="24.75" customHeight="1">
      <c r="A79" s="171"/>
      <c r="B79" s="2020"/>
      <c r="C79" s="1621"/>
      <c r="D79" s="1621"/>
      <c r="E79" s="1621"/>
      <c r="F79" s="1621"/>
      <c r="G79" s="1621"/>
      <c r="H79" s="1621"/>
      <c r="I79" s="2021"/>
    </row>
    <row r="80" spans="1:10" ht="24.75" customHeight="1">
      <c r="A80" s="171"/>
      <c r="B80" s="2020"/>
      <c r="C80" s="1621"/>
      <c r="D80" s="1621"/>
      <c r="E80" s="1621"/>
      <c r="F80" s="1621"/>
      <c r="G80" s="1621"/>
      <c r="H80" s="1621"/>
      <c r="I80" s="2021"/>
    </row>
    <row r="81" spans="1:10" ht="24.6" customHeight="1">
      <c r="A81" s="171"/>
      <c r="B81" s="2020"/>
      <c r="C81" s="1621"/>
      <c r="D81" s="1621"/>
      <c r="E81" s="1621"/>
      <c r="F81" s="1621"/>
      <c r="G81" s="1621"/>
      <c r="H81" s="1621"/>
      <c r="I81" s="2021"/>
    </row>
    <row r="82" spans="1:10" ht="24.75" customHeight="1">
      <c r="A82" s="171"/>
      <c r="B82" s="2020"/>
      <c r="C82" s="1621"/>
      <c r="D82" s="1621"/>
      <c r="E82" s="1621"/>
      <c r="F82" s="1621"/>
      <c r="G82" s="1621"/>
      <c r="H82" s="1621"/>
      <c r="I82" s="2021"/>
    </row>
    <row r="83" spans="1:10" ht="24.75" customHeight="1">
      <c r="A83" s="171"/>
      <c r="B83" s="2020"/>
      <c r="C83" s="1621"/>
      <c r="D83" s="1621"/>
      <c r="E83" s="1621"/>
      <c r="F83" s="1621"/>
      <c r="G83" s="1621"/>
      <c r="H83" s="1621"/>
      <c r="I83" s="2021"/>
    </row>
    <row r="84" spans="1:10" ht="24.75" customHeight="1" thickBot="1">
      <c r="A84" s="195"/>
      <c r="B84" s="2022"/>
      <c r="C84" s="2023"/>
      <c r="D84" s="2023"/>
      <c r="E84" s="2023"/>
      <c r="F84" s="2023"/>
      <c r="G84" s="2023"/>
      <c r="H84" s="2023"/>
      <c r="I84" s="2024"/>
    </row>
    <row r="85" spans="1:10" ht="12" customHeight="1">
      <c r="A85" s="195"/>
      <c r="B85" s="548"/>
      <c r="C85" s="548"/>
      <c r="D85" s="548"/>
      <c r="E85" s="548"/>
      <c r="F85" s="548"/>
      <c r="G85" s="548"/>
      <c r="H85" s="548"/>
      <c r="I85" s="548"/>
    </row>
    <row r="86" spans="1:10" s="702" customFormat="1" ht="24.75" customHeight="1">
      <c r="A86" s="1656" t="s">
        <v>1408</v>
      </c>
      <c r="B86" s="1656"/>
      <c r="C86" s="1656"/>
      <c r="D86" s="1656"/>
      <c r="E86" s="1656"/>
      <c r="F86" s="1656"/>
      <c r="G86" s="1656"/>
      <c r="H86" s="1656"/>
      <c r="I86" s="1656"/>
      <c r="J86" s="217"/>
    </row>
    <row r="87" spans="1:10" s="702" customFormat="1" ht="24.75" customHeight="1">
      <c r="A87" s="553"/>
      <c r="B87" s="553"/>
      <c r="C87" s="553"/>
      <c r="D87" s="553"/>
      <c r="E87" s="553"/>
      <c r="F87" s="553"/>
      <c r="G87" s="553"/>
      <c r="H87" s="553"/>
      <c r="I87" s="553"/>
      <c r="J87" s="217"/>
    </row>
    <row r="88" spans="1:10" ht="24.75" customHeight="1" thickBot="1">
      <c r="A88" s="184"/>
      <c r="B88" s="184"/>
      <c r="C88" s="184"/>
      <c r="D88" s="184"/>
      <c r="E88" s="184"/>
      <c r="F88" s="184"/>
      <c r="G88" s="184"/>
      <c r="H88" s="184"/>
      <c r="I88" s="184"/>
    </row>
    <row r="89" spans="1:10" ht="24.75" customHeight="1">
      <c r="A89" s="171"/>
      <c r="B89" s="2017" t="s">
        <v>38</v>
      </c>
      <c r="C89" s="2018"/>
      <c r="D89" s="2018"/>
      <c r="E89" s="2018"/>
      <c r="F89" s="2018"/>
      <c r="G89" s="2018"/>
      <c r="H89" s="2018"/>
      <c r="I89" s="2019"/>
    </row>
    <row r="90" spans="1:10" ht="24.75" customHeight="1">
      <c r="A90" s="171"/>
      <c r="B90" s="2020"/>
      <c r="C90" s="1621"/>
      <c r="D90" s="1621"/>
      <c r="E90" s="1621"/>
      <c r="F90" s="1621"/>
      <c r="G90" s="1621"/>
      <c r="H90" s="1621"/>
      <c r="I90" s="2021"/>
    </row>
    <row r="91" spans="1:10" ht="24.75" customHeight="1">
      <c r="A91" s="171"/>
      <c r="B91" s="2020"/>
      <c r="C91" s="1621"/>
      <c r="D91" s="1621"/>
      <c r="E91" s="1621"/>
      <c r="F91" s="1621"/>
      <c r="G91" s="1621"/>
      <c r="H91" s="1621"/>
      <c r="I91" s="2021"/>
    </row>
    <row r="92" spans="1:10" ht="24.75" customHeight="1">
      <c r="A92" s="171"/>
      <c r="B92" s="2020"/>
      <c r="C92" s="1621"/>
      <c r="D92" s="1621"/>
      <c r="E92" s="1621"/>
      <c r="F92" s="1621"/>
      <c r="G92" s="1621"/>
      <c r="H92" s="1621"/>
      <c r="I92" s="2021"/>
    </row>
    <row r="93" spans="1:10" ht="24.75" customHeight="1">
      <c r="A93" s="171"/>
      <c r="B93" s="2020"/>
      <c r="C93" s="1621"/>
      <c r="D93" s="1621"/>
      <c r="E93" s="1621"/>
      <c r="F93" s="1621"/>
      <c r="G93" s="1621"/>
      <c r="H93" s="1621"/>
      <c r="I93" s="2021"/>
    </row>
    <row r="94" spans="1:10" ht="24.75" customHeight="1">
      <c r="A94" s="171"/>
      <c r="B94" s="2020"/>
      <c r="C94" s="1621"/>
      <c r="D94" s="1621"/>
      <c r="E94" s="1621"/>
      <c r="F94" s="1621"/>
      <c r="G94" s="1621"/>
      <c r="H94" s="1621"/>
      <c r="I94" s="2021"/>
    </row>
    <row r="95" spans="1:10" ht="25.2" customHeight="1">
      <c r="A95" s="171"/>
      <c r="B95" s="2020"/>
      <c r="C95" s="1621"/>
      <c r="D95" s="1621"/>
      <c r="E95" s="1621"/>
      <c r="F95" s="1621"/>
      <c r="G95" s="1621"/>
      <c r="H95" s="1621"/>
      <c r="I95" s="2021"/>
    </row>
    <row r="96" spans="1:10" ht="24.75" customHeight="1">
      <c r="A96" s="171"/>
      <c r="B96" s="2020"/>
      <c r="C96" s="1621"/>
      <c r="D96" s="1621"/>
      <c r="E96" s="1621"/>
      <c r="F96" s="1621"/>
      <c r="G96" s="1621"/>
      <c r="H96" s="1621"/>
      <c r="I96" s="2021"/>
    </row>
    <row r="97" spans="1:10" ht="24.75" customHeight="1">
      <c r="A97" s="171"/>
      <c r="B97" s="2020"/>
      <c r="C97" s="1621"/>
      <c r="D97" s="1621"/>
      <c r="E97" s="1621"/>
      <c r="F97" s="1621"/>
      <c r="G97" s="1621"/>
      <c r="H97" s="1621"/>
      <c r="I97" s="2021"/>
    </row>
    <row r="98" spans="1:10" ht="24.6" customHeight="1">
      <c r="A98" s="171"/>
      <c r="B98" s="2020"/>
      <c r="C98" s="1621"/>
      <c r="D98" s="1621"/>
      <c r="E98" s="1621"/>
      <c r="F98" s="1621"/>
      <c r="G98" s="1621"/>
      <c r="H98" s="1621"/>
      <c r="I98" s="2021"/>
    </row>
    <row r="99" spans="1:10" ht="24.75" customHeight="1">
      <c r="A99" s="171"/>
      <c r="B99" s="2020"/>
      <c r="C99" s="1621"/>
      <c r="D99" s="1621"/>
      <c r="E99" s="1621"/>
      <c r="F99" s="1621"/>
      <c r="G99" s="1621"/>
      <c r="H99" s="1621"/>
      <c r="I99" s="2021"/>
    </row>
    <row r="100" spans="1:10" ht="24.75" customHeight="1">
      <c r="A100" s="171"/>
      <c r="B100" s="2020"/>
      <c r="C100" s="1621"/>
      <c r="D100" s="1621"/>
      <c r="E100" s="1621"/>
      <c r="F100" s="1621"/>
      <c r="G100" s="1621"/>
      <c r="H100" s="1621"/>
      <c r="I100" s="2021"/>
    </row>
    <row r="101" spans="1:10" ht="24.75" customHeight="1" thickBot="1">
      <c r="A101" s="195"/>
      <c r="B101" s="2022"/>
      <c r="C101" s="2023"/>
      <c r="D101" s="2023"/>
      <c r="E101" s="2023"/>
      <c r="F101" s="2023"/>
      <c r="G101" s="2023"/>
      <c r="H101" s="2023"/>
      <c r="I101" s="2024"/>
    </row>
    <row r="102" spans="1:10" ht="12" customHeight="1">
      <c r="A102" s="195"/>
      <c r="B102" s="548"/>
      <c r="C102" s="548"/>
      <c r="D102" s="548"/>
      <c r="E102" s="548"/>
      <c r="F102" s="548"/>
      <c r="G102" s="548"/>
      <c r="H102" s="548"/>
      <c r="I102" s="548"/>
    </row>
    <row r="103" spans="1:10" s="702" customFormat="1" ht="24.75" customHeight="1">
      <c r="A103" s="1656" t="s">
        <v>1408</v>
      </c>
      <c r="B103" s="1656"/>
      <c r="C103" s="1656"/>
      <c r="D103" s="1656"/>
      <c r="E103" s="1656"/>
      <c r="F103" s="1656"/>
      <c r="G103" s="1656"/>
      <c r="H103" s="1656"/>
      <c r="I103" s="1656"/>
      <c r="J103" s="217"/>
    </row>
    <row r="104" spans="1:10" ht="24.75" customHeight="1">
      <c r="A104" s="184"/>
      <c r="B104" s="184"/>
      <c r="C104" s="184"/>
      <c r="D104" s="184"/>
      <c r="E104" s="184"/>
      <c r="F104" s="184"/>
      <c r="G104" s="184"/>
      <c r="H104" s="184"/>
      <c r="I104" s="184"/>
    </row>
    <row r="105" spans="1:10" ht="24.75" customHeight="1">
      <c r="A105" s="184"/>
      <c r="B105" s="184"/>
      <c r="C105" s="184"/>
      <c r="D105" s="184"/>
      <c r="E105" s="184"/>
      <c r="F105" s="184"/>
      <c r="G105" s="184"/>
      <c r="H105" s="184"/>
      <c r="I105" s="184"/>
    </row>
    <row r="106" spans="1:10" ht="24.75" customHeight="1" thickBot="1">
      <c r="A106" s="184"/>
      <c r="B106" s="184"/>
      <c r="C106" s="184"/>
      <c r="D106" s="184"/>
      <c r="E106" s="184"/>
      <c r="F106" s="184"/>
      <c r="G106" s="184"/>
      <c r="H106" s="184"/>
      <c r="I106" s="184"/>
    </row>
    <row r="107" spans="1:10" ht="24.75" customHeight="1">
      <c r="A107" s="171"/>
      <c r="B107" s="2017" t="s">
        <v>38</v>
      </c>
      <c r="C107" s="2018"/>
      <c r="D107" s="2018"/>
      <c r="E107" s="2018"/>
      <c r="F107" s="2018"/>
      <c r="G107" s="2018"/>
      <c r="H107" s="2018"/>
      <c r="I107" s="2019"/>
    </row>
    <row r="108" spans="1:10" ht="24.75" customHeight="1">
      <c r="A108" s="171"/>
      <c r="B108" s="2020"/>
      <c r="C108" s="1621"/>
      <c r="D108" s="1621"/>
      <c r="E108" s="1621"/>
      <c r="F108" s="1621"/>
      <c r="G108" s="1621"/>
      <c r="H108" s="1621"/>
      <c r="I108" s="2021"/>
    </row>
    <row r="109" spans="1:10" ht="24.75" customHeight="1">
      <c r="A109" s="171"/>
      <c r="B109" s="2020"/>
      <c r="C109" s="1621"/>
      <c r="D109" s="1621"/>
      <c r="E109" s="1621"/>
      <c r="F109" s="1621"/>
      <c r="G109" s="1621"/>
      <c r="H109" s="1621"/>
      <c r="I109" s="2021"/>
    </row>
    <row r="110" spans="1:10" ht="24.75" customHeight="1">
      <c r="A110" s="171"/>
      <c r="B110" s="2020"/>
      <c r="C110" s="1621"/>
      <c r="D110" s="1621"/>
      <c r="E110" s="1621"/>
      <c r="F110" s="1621"/>
      <c r="G110" s="1621"/>
      <c r="H110" s="1621"/>
      <c r="I110" s="2021"/>
    </row>
    <row r="111" spans="1:10" ht="24.75" customHeight="1">
      <c r="A111" s="171"/>
      <c r="B111" s="2020"/>
      <c r="C111" s="1621"/>
      <c r="D111" s="1621"/>
      <c r="E111" s="1621"/>
      <c r="F111" s="1621"/>
      <c r="G111" s="1621"/>
      <c r="H111" s="1621"/>
      <c r="I111" s="2021"/>
    </row>
    <row r="112" spans="1:10" ht="24.75" customHeight="1">
      <c r="A112" s="171"/>
      <c r="B112" s="2020"/>
      <c r="C112" s="1621"/>
      <c r="D112" s="1621"/>
      <c r="E112" s="1621"/>
      <c r="F112" s="1621"/>
      <c r="G112" s="1621"/>
      <c r="H112" s="1621"/>
      <c r="I112" s="2021"/>
    </row>
    <row r="113" spans="1:9" ht="24.75" customHeight="1">
      <c r="A113" s="171"/>
      <c r="B113" s="2020"/>
      <c r="C113" s="1621"/>
      <c r="D113" s="1621"/>
      <c r="E113" s="1621"/>
      <c r="F113" s="1621"/>
      <c r="G113" s="1621"/>
      <c r="H113" s="1621"/>
      <c r="I113" s="2021"/>
    </row>
    <row r="114" spans="1:9" ht="24.75" customHeight="1">
      <c r="A114" s="171"/>
      <c r="B114" s="2020"/>
      <c r="C114" s="1621"/>
      <c r="D114" s="1621"/>
      <c r="E114" s="1621"/>
      <c r="F114" s="1621"/>
      <c r="G114" s="1621"/>
      <c r="H114" s="1621"/>
      <c r="I114" s="2021"/>
    </row>
    <row r="115" spans="1:9" ht="24.75" customHeight="1">
      <c r="A115" s="171"/>
      <c r="B115" s="2020"/>
      <c r="C115" s="1621"/>
      <c r="D115" s="1621"/>
      <c r="E115" s="1621"/>
      <c r="F115" s="1621"/>
      <c r="G115" s="1621"/>
      <c r="H115" s="1621"/>
      <c r="I115" s="2021"/>
    </row>
    <row r="116" spans="1:9" ht="24.75" customHeight="1">
      <c r="A116" s="171"/>
      <c r="B116" s="2020"/>
      <c r="C116" s="1621"/>
      <c r="D116" s="1621"/>
      <c r="E116" s="1621"/>
      <c r="F116" s="1621"/>
      <c r="G116" s="1621"/>
      <c r="H116" s="1621"/>
      <c r="I116" s="2021"/>
    </row>
    <row r="117" spans="1:9" ht="24.75" customHeight="1">
      <c r="A117" s="171"/>
      <c r="B117" s="2020"/>
      <c r="C117" s="1621"/>
      <c r="D117" s="1621"/>
      <c r="E117" s="1621"/>
      <c r="F117" s="1621"/>
      <c r="G117" s="1621"/>
      <c r="H117" s="1621"/>
      <c r="I117" s="2021"/>
    </row>
    <row r="118" spans="1:9" ht="24.75" customHeight="1">
      <c r="A118" s="171"/>
      <c r="B118" s="2020"/>
      <c r="C118" s="1621"/>
      <c r="D118" s="1621"/>
      <c r="E118" s="1621"/>
      <c r="F118" s="1621"/>
      <c r="G118" s="1621"/>
      <c r="H118" s="1621"/>
      <c r="I118" s="2021"/>
    </row>
    <row r="119" spans="1:9" ht="24.75" customHeight="1">
      <c r="A119" s="171"/>
      <c r="B119" s="2020"/>
      <c r="C119" s="1621"/>
      <c r="D119" s="1621"/>
      <c r="E119" s="1621"/>
      <c r="F119" s="1621"/>
      <c r="G119" s="1621"/>
      <c r="H119" s="1621"/>
      <c r="I119" s="2021"/>
    </row>
    <row r="120" spans="1:9" ht="24.75" customHeight="1" thickBot="1">
      <c r="A120" s="195"/>
      <c r="B120" s="2022"/>
      <c r="C120" s="2023"/>
      <c r="D120" s="2023"/>
      <c r="E120" s="2023"/>
      <c r="F120" s="2023"/>
      <c r="G120" s="2023"/>
      <c r="H120" s="2023"/>
      <c r="I120" s="2024"/>
    </row>
    <row r="121" spans="1:9" ht="15.6" customHeight="1">
      <c r="A121" s="195"/>
      <c r="B121" s="548"/>
      <c r="C121" s="548"/>
      <c r="D121" s="548"/>
      <c r="E121" s="548"/>
      <c r="F121" s="548"/>
      <c r="G121" s="548"/>
      <c r="H121" s="548"/>
      <c r="I121" s="548"/>
    </row>
    <row r="122" spans="1:9" ht="24.75" customHeight="1">
      <c r="A122" s="1657" t="s">
        <v>1171</v>
      </c>
      <c r="B122" s="1657"/>
      <c r="C122" s="1657"/>
      <c r="D122" s="1657"/>
      <c r="E122" s="1657"/>
      <c r="F122" s="1657"/>
      <c r="G122" s="1657"/>
      <c r="H122" s="1657"/>
      <c r="I122" s="1657"/>
    </row>
    <row r="123" spans="1:9" ht="24.75" customHeight="1">
      <c r="A123" s="2025" t="s">
        <v>1283</v>
      </c>
      <c r="B123" s="2025"/>
      <c r="C123" s="2025"/>
      <c r="D123" s="2025"/>
      <c r="E123" s="2025"/>
      <c r="F123" s="2025"/>
      <c r="G123" s="2025"/>
      <c r="H123" s="2025"/>
      <c r="I123" s="2025"/>
    </row>
    <row r="124" spans="1:9" ht="24.75" customHeight="1">
      <c r="A124" s="1363" t="s">
        <v>102</v>
      </c>
    </row>
    <row r="125" spans="1:9" ht="24.75" customHeight="1"/>
    <row r="126" spans="1:9" ht="24.75" customHeight="1"/>
    <row r="127" spans="1:9" ht="24.75" customHeight="1"/>
    <row r="128" spans="1:9" ht="24.75" customHeight="1"/>
    <row r="129" ht="24.75" customHeight="1"/>
  </sheetData>
  <mergeCells count="15">
    <mergeCell ref="B37:I50"/>
    <mergeCell ref="H15:I15"/>
    <mergeCell ref="H16:I16"/>
    <mergeCell ref="B22:I33"/>
    <mergeCell ref="A2:I3"/>
    <mergeCell ref="A34:I34"/>
    <mergeCell ref="B54:I66"/>
    <mergeCell ref="A52:I52"/>
    <mergeCell ref="B107:I120"/>
    <mergeCell ref="A122:I122"/>
    <mergeCell ref="A123:I123"/>
    <mergeCell ref="B72:I84"/>
    <mergeCell ref="A86:I86"/>
    <mergeCell ref="B89:I101"/>
    <mergeCell ref="A103:I103"/>
  </mergeCells>
  <phoneticPr fontId="5" type="noConversion"/>
  <pageMargins left="0.78740157480314965" right="0.59055118110236227" top="0.39370078740157483" bottom="0.23622047244094491" header="0.31496062992125984" footer="0.19685039370078741"/>
  <pageSetup paperSize="9" scale="89" firstPageNumber="124" fitToHeight="8" orientation="portrait" useFirstPageNumber="1" r:id="rId1"/>
  <headerFooter>
    <oddFooter>หน้าที่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166" r:id="rId4" name="Check Box 54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7" r:id="rId5" name="Check Box 55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8" r:id="rId6" name="Check Box 56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9" r:id="rId7" name="Check Box 57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0" r:id="rId8" name="Check Box 58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1" r:id="rId9" name="Check Box 59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2" r:id="rId10" name="Check Box 60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3" r:id="rId11" name="Check Box 61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4" r:id="rId12" name="Check Box 62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0" tint="-0.14999847407452621"/>
  </sheetPr>
  <dimension ref="A10:J17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6.19921875" style="289" customWidth="1"/>
    <col min="2" max="2" width="12" style="289" customWidth="1"/>
    <col min="3" max="4" width="9.59765625" style="289" customWidth="1"/>
    <col min="5" max="5" width="11.8984375" style="289" customWidth="1"/>
    <col min="6" max="6" width="13.3984375" style="289" customWidth="1"/>
    <col min="7" max="7" width="14.3984375" style="289" customWidth="1"/>
    <col min="8" max="8" width="15.3984375" style="289" customWidth="1"/>
    <col min="9" max="9" width="15.19921875" style="289" customWidth="1"/>
    <col min="10" max="10" width="14.59765625" style="289" customWidth="1"/>
    <col min="11" max="16384" width="9" style="289"/>
  </cols>
  <sheetData>
    <row r="10" spans="1:10" hidden="1"/>
    <row r="11" spans="1:10" hidden="1"/>
    <row r="12" spans="1:10" hidden="1"/>
    <row r="15" spans="1:10" ht="54.6">
      <c r="A15" s="2026" t="s">
        <v>33</v>
      </c>
      <c r="B15" s="2026"/>
      <c r="C15" s="2026"/>
      <c r="D15" s="2026"/>
      <c r="E15" s="2026"/>
      <c r="F15" s="2026"/>
      <c r="G15" s="2026"/>
      <c r="H15" s="1364"/>
      <c r="I15" s="1364"/>
      <c r="J15" s="1364"/>
    </row>
    <row r="16" spans="1:10" ht="26.4">
      <c r="B16" s="1365" t="s">
        <v>1094</v>
      </c>
      <c r="C16" s="1365" t="s">
        <v>1093</v>
      </c>
    </row>
    <row r="17" spans="2:3" ht="26.4">
      <c r="B17" s="1365" t="s">
        <v>1095</v>
      </c>
      <c r="C17" s="1365" t="s">
        <v>1096</v>
      </c>
    </row>
  </sheetData>
  <mergeCells count="1">
    <mergeCell ref="A15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0" tint="-0.14999847407452621"/>
  </sheetPr>
  <dimension ref="A10:J15"/>
  <sheetViews>
    <sheetView showGridLines="0" view="pageBreakPreview" zoomScaleNormal="100" zoomScaleSheetLayoutView="100" workbookViewId="0">
      <selection activeCell="M12" sqref="M12"/>
    </sheetView>
  </sheetViews>
  <sheetFormatPr defaultColWidth="9" defaultRowHeight="19.8"/>
  <cols>
    <col min="1" max="1" width="6.19921875" style="289" customWidth="1"/>
    <col min="2" max="4" width="9.59765625" style="289" customWidth="1"/>
    <col min="5" max="5" width="11.8984375" style="289" customWidth="1"/>
    <col min="6" max="6" width="13.3984375" style="289" customWidth="1"/>
    <col min="7" max="7" width="14.3984375" style="289" customWidth="1"/>
    <col min="8" max="8" width="15.3984375" style="289" customWidth="1"/>
    <col min="9" max="9" width="15.19921875" style="289" customWidth="1"/>
    <col min="10" max="10" width="14.59765625" style="289" customWidth="1"/>
    <col min="11" max="16384" width="9" style="289"/>
  </cols>
  <sheetData>
    <row r="10" spans="1:10" hidden="1"/>
    <row r="11" spans="1:10" hidden="1"/>
    <row r="13" spans="1:10" ht="54.6">
      <c r="A13" s="2027" t="s">
        <v>113</v>
      </c>
      <c r="B13" s="2027"/>
      <c r="C13" s="2027"/>
      <c r="D13" s="2027"/>
      <c r="E13" s="2027"/>
      <c r="F13" s="2027"/>
      <c r="G13" s="2027"/>
      <c r="H13" s="1364"/>
      <c r="I13" s="1364"/>
      <c r="J13" s="1364"/>
    </row>
    <row r="14" spans="1:10" ht="53.4" customHeight="1">
      <c r="A14" s="2028" t="s">
        <v>1093</v>
      </c>
      <c r="B14" s="2028"/>
      <c r="C14" s="2028"/>
      <c r="D14" s="2028"/>
      <c r="E14" s="2028"/>
      <c r="F14" s="2028"/>
      <c r="G14" s="2028"/>
    </row>
    <row r="15" spans="1:10" ht="37.950000000000003" customHeight="1">
      <c r="A15" s="2028"/>
      <c r="B15" s="2028"/>
      <c r="C15" s="2028"/>
      <c r="D15" s="2028"/>
      <c r="E15" s="2028"/>
      <c r="F15" s="2028"/>
      <c r="G15" s="2028"/>
    </row>
  </sheetData>
  <mergeCells count="2">
    <mergeCell ref="A13:G13"/>
    <mergeCell ref="A14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Normal="100" zoomScaleSheetLayoutView="100" workbookViewId="0">
      <pane ySplit="4" topLeftCell="A8" activePane="bottomLeft" state="frozen"/>
      <selection activeCell="M12" sqref="M12"/>
      <selection pane="bottomLeft" activeCell="M12" sqref="M12"/>
    </sheetView>
  </sheetViews>
  <sheetFormatPr defaultColWidth="9" defaultRowHeight="19.8"/>
  <cols>
    <col min="1" max="1" width="6.09765625" style="656" customWidth="1"/>
    <col min="2" max="2" width="11.5" style="656" customWidth="1"/>
    <col min="3" max="3" width="12.09765625" style="656" customWidth="1"/>
    <col min="4" max="4" width="5.69921875" style="656" customWidth="1"/>
    <col min="5" max="5" width="10.69921875" style="656" customWidth="1"/>
    <col min="6" max="6" width="7.19921875" style="656" customWidth="1"/>
    <col min="7" max="8" width="10.69921875" style="656" customWidth="1"/>
    <col min="9" max="9" width="9.19921875" style="656" customWidth="1"/>
    <col min="10" max="10" width="10.69921875" style="656" bestFit="1" customWidth="1"/>
    <col min="11" max="11" width="8.59765625" style="656" bestFit="1" customWidth="1"/>
    <col min="12" max="12" width="9.59765625" style="656" customWidth="1"/>
    <col min="13" max="13" width="8.19921875" style="656" bestFit="1" customWidth="1"/>
    <col min="14" max="14" width="11.19921875" style="656" bestFit="1" customWidth="1"/>
    <col min="15" max="15" width="7.3984375" style="656" bestFit="1" customWidth="1"/>
    <col min="16" max="256" width="9" style="656"/>
    <col min="257" max="257" width="6.09765625" style="656" customWidth="1"/>
    <col min="258" max="258" width="11.5" style="656" customWidth="1"/>
    <col min="259" max="259" width="12.09765625" style="656" customWidth="1"/>
    <col min="260" max="260" width="5.69921875" style="656" customWidth="1"/>
    <col min="261" max="261" width="10.69921875" style="656" customWidth="1"/>
    <col min="262" max="262" width="7.19921875" style="656" customWidth="1"/>
    <col min="263" max="264" width="10.69921875" style="656" customWidth="1"/>
    <col min="265" max="265" width="9.19921875" style="656" customWidth="1"/>
    <col min="266" max="266" width="10.69921875" style="656" bestFit="1" customWidth="1"/>
    <col min="267" max="267" width="8.59765625" style="656" bestFit="1" customWidth="1"/>
    <col min="268" max="268" width="9.59765625" style="656" customWidth="1"/>
    <col min="269" max="269" width="8.09765625" style="656" bestFit="1" customWidth="1"/>
    <col min="270" max="270" width="7.59765625" style="656" bestFit="1" customWidth="1"/>
    <col min="271" max="271" width="7.19921875" style="656" bestFit="1" customWidth="1"/>
    <col min="272" max="512" width="9" style="656"/>
    <col min="513" max="513" width="6.09765625" style="656" customWidth="1"/>
    <col min="514" max="514" width="11.5" style="656" customWidth="1"/>
    <col min="515" max="515" width="12.09765625" style="656" customWidth="1"/>
    <col min="516" max="516" width="5.69921875" style="656" customWidth="1"/>
    <col min="517" max="517" width="10.69921875" style="656" customWidth="1"/>
    <col min="518" max="518" width="7.19921875" style="656" customWidth="1"/>
    <col min="519" max="520" width="10.69921875" style="656" customWidth="1"/>
    <col min="521" max="521" width="9.19921875" style="656" customWidth="1"/>
    <col min="522" max="522" width="10.69921875" style="656" bestFit="1" customWidth="1"/>
    <col min="523" max="523" width="8.59765625" style="656" bestFit="1" customWidth="1"/>
    <col min="524" max="524" width="9.59765625" style="656" customWidth="1"/>
    <col min="525" max="525" width="8.09765625" style="656" bestFit="1" customWidth="1"/>
    <col min="526" max="526" width="7.59765625" style="656" bestFit="1" customWidth="1"/>
    <col min="527" max="527" width="7.19921875" style="656" bestFit="1" customWidth="1"/>
    <col min="528" max="768" width="9" style="656"/>
    <col min="769" max="769" width="6.09765625" style="656" customWidth="1"/>
    <col min="770" max="770" width="11.5" style="656" customWidth="1"/>
    <col min="771" max="771" width="12.09765625" style="656" customWidth="1"/>
    <col min="772" max="772" width="5.69921875" style="656" customWidth="1"/>
    <col min="773" max="773" width="10.69921875" style="656" customWidth="1"/>
    <col min="774" max="774" width="7.19921875" style="656" customWidth="1"/>
    <col min="775" max="776" width="10.69921875" style="656" customWidth="1"/>
    <col min="777" max="777" width="9.19921875" style="656" customWidth="1"/>
    <col min="778" max="778" width="10.69921875" style="656" bestFit="1" customWidth="1"/>
    <col min="779" max="779" width="8.59765625" style="656" bestFit="1" customWidth="1"/>
    <col min="780" max="780" width="9.59765625" style="656" customWidth="1"/>
    <col min="781" max="781" width="8.09765625" style="656" bestFit="1" customWidth="1"/>
    <col min="782" max="782" width="7.59765625" style="656" bestFit="1" customWidth="1"/>
    <col min="783" max="783" width="7.19921875" style="656" bestFit="1" customWidth="1"/>
    <col min="784" max="1024" width="9" style="656"/>
    <col min="1025" max="1025" width="6.09765625" style="656" customWidth="1"/>
    <col min="1026" max="1026" width="11.5" style="656" customWidth="1"/>
    <col min="1027" max="1027" width="12.09765625" style="656" customWidth="1"/>
    <col min="1028" max="1028" width="5.69921875" style="656" customWidth="1"/>
    <col min="1029" max="1029" width="10.69921875" style="656" customWidth="1"/>
    <col min="1030" max="1030" width="7.19921875" style="656" customWidth="1"/>
    <col min="1031" max="1032" width="10.69921875" style="656" customWidth="1"/>
    <col min="1033" max="1033" width="9.19921875" style="656" customWidth="1"/>
    <col min="1034" max="1034" width="10.69921875" style="656" bestFit="1" customWidth="1"/>
    <col min="1035" max="1035" width="8.59765625" style="656" bestFit="1" customWidth="1"/>
    <col min="1036" max="1036" width="9.59765625" style="656" customWidth="1"/>
    <col min="1037" max="1037" width="8.09765625" style="656" bestFit="1" customWidth="1"/>
    <col min="1038" max="1038" width="7.59765625" style="656" bestFit="1" customWidth="1"/>
    <col min="1039" max="1039" width="7.19921875" style="656" bestFit="1" customWidth="1"/>
    <col min="1040" max="1280" width="9" style="656"/>
    <col min="1281" max="1281" width="6.09765625" style="656" customWidth="1"/>
    <col min="1282" max="1282" width="11.5" style="656" customWidth="1"/>
    <col min="1283" max="1283" width="12.09765625" style="656" customWidth="1"/>
    <col min="1284" max="1284" width="5.69921875" style="656" customWidth="1"/>
    <col min="1285" max="1285" width="10.69921875" style="656" customWidth="1"/>
    <col min="1286" max="1286" width="7.19921875" style="656" customWidth="1"/>
    <col min="1287" max="1288" width="10.69921875" style="656" customWidth="1"/>
    <col min="1289" max="1289" width="9.19921875" style="656" customWidth="1"/>
    <col min="1290" max="1290" width="10.69921875" style="656" bestFit="1" customWidth="1"/>
    <col min="1291" max="1291" width="8.59765625" style="656" bestFit="1" customWidth="1"/>
    <col min="1292" max="1292" width="9.59765625" style="656" customWidth="1"/>
    <col min="1293" max="1293" width="8.09765625" style="656" bestFit="1" customWidth="1"/>
    <col min="1294" max="1294" width="7.59765625" style="656" bestFit="1" customWidth="1"/>
    <col min="1295" max="1295" width="7.19921875" style="656" bestFit="1" customWidth="1"/>
    <col min="1296" max="1536" width="9" style="656"/>
    <col min="1537" max="1537" width="6.09765625" style="656" customWidth="1"/>
    <col min="1538" max="1538" width="11.5" style="656" customWidth="1"/>
    <col min="1539" max="1539" width="12.09765625" style="656" customWidth="1"/>
    <col min="1540" max="1540" width="5.69921875" style="656" customWidth="1"/>
    <col min="1541" max="1541" width="10.69921875" style="656" customWidth="1"/>
    <col min="1542" max="1542" width="7.19921875" style="656" customWidth="1"/>
    <col min="1543" max="1544" width="10.69921875" style="656" customWidth="1"/>
    <col min="1545" max="1545" width="9.19921875" style="656" customWidth="1"/>
    <col min="1546" max="1546" width="10.69921875" style="656" bestFit="1" customWidth="1"/>
    <col min="1547" max="1547" width="8.59765625" style="656" bestFit="1" customWidth="1"/>
    <col min="1548" max="1548" width="9.59765625" style="656" customWidth="1"/>
    <col min="1549" max="1549" width="8.09765625" style="656" bestFit="1" customWidth="1"/>
    <col min="1550" max="1550" width="7.59765625" style="656" bestFit="1" customWidth="1"/>
    <col min="1551" max="1551" width="7.19921875" style="656" bestFit="1" customWidth="1"/>
    <col min="1552" max="1792" width="9" style="656"/>
    <col min="1793" max="1793" width="6.09765625" style="656" customWidth="1"/>
    <col min="1794" max="1794" width="11.5" style="656" customWidth="1"/>
    <col min="1795" max="1795" width="12.09765625" style="656" customWidth="1"/>
    <col min="1796" max="1796" width="5.69921875" style="656" customWidth="1"/>
    <col min="1797" max="1797" width="10.69921875" style="656" customWidth="1"/>
    <col min="1798" max="1798" width="7.19921875" style="656" customWidth="1"/>
    <col min="1799" max="1800" width="10.69921875" style="656" customWidth="1"/>
    <col min="1801" max="1801" width="9.19921875" style="656" customWidth="1"/>
    <col min="1802" max="1802" width="10.69921875" style="656" bestFit="1" customWidth="1"/>
    <col min="1803" max="1803" width="8.59765625" style="656" bestFit="1" customWidth="1"/>
    <col min="1804" max="1804" width="9.59765625" style="656" customWidth="1"/>
    <col min="1805" max="1805" width="8.09765625" style="656" bestFit="1" customWidth="1"/>
    <col min="1806" max="1806" width="7.59765625" style="656" bestFit="1" customWidth="1"/>
    <col min="1807" max="1807" width="7.19921875" style="656" bestFit="1" customWidth="1"/>
    <col min="1808" max="2048" width="9" style="656"/>
    <col min="2049" max="2049" width="6.09765625" style="656" customWidth="1"/>
    <col min="2050" max="2050" width="11.5" style="656" customWidth="1"/>
    <col min="2051" max="2051" width="12.09765625" style="656" customWidth="1"/>
    <col min="2052" max="2052" width="5.69921875" style="656" customWidth="1"/>
    <col min="2053" max="2053" width="10.69921875" style="656" customWidth="1"/>
    <col min="2054" max="2054" width="7.19921875" style="656" customWidth="1"/>
    <col min="2055" max="2056" width="10.69921875" style="656" customWidth="1"/>
    <col min="2057" max="2057" width="9.19921875" style="656" customWidth="1"/>
    <col min="2058" max="2058" width="10.69921875" style="656" bestFit="1" customWidth="1"/>
    <col min="2059" max="2059" width="8.59765625" style="656" bestFit="1" customWidth="1"/>
    <col min="2060" max="2060" width="9.59765625" style="656" customWidth="1"/>
    <col min="2061" max="2061" width="8.09765625" style="656" bestFit="1" customWidth="1"/>
    <col min="2062" max="2062" width="7.59765625" style="656" bestFit="1" customWidth="1"/>
    <col min="2063" max="2063" width="7.19921875" style="656" bestFit="1" customWidth="1"/>
    <col min="2064" max="2304" width="9" style="656"/>
    <col min="2305" max="2305" width="6.09765625" style="656" customWidth="1"/>
    <col min="2306" max="2306" width="11.5" style="656" customWidth="1"/>
    <col min="2307" max="2307" width="12.09765625" style="656" customWidth="1"/>
    <col min="2308" max="2308" width="5.69921875" style="656" customWidth="1"/>
    <col min="2309" max="2309" width="10.69921875" style="656" customWidth="1"/>
    <col min="2310" max="2310" width="7.19921875" style="656" customWidth="1"/>
    <col min="2311" max="2312" width="10.69921875" style="656" customWidth="1"/>
    <col min="2313" max="2313" width="9.19921875" style="656" customWidth="1"/>
    <col min="2314" max="2314" width="10.69921875" style="656" bestFit="1" customWidth="1"/>
    <col min="2315" max="2315" width="8.59765625" style="656" bestFit="1" customWidth="1"/>
    <col min="2316" max="2316" width="9.59765625" style="656" customWidth="1"/>
    <col min="2317" max="2317" width="8.09765625" style="656" bestFit="1" customWidth="1"/>
    <col min="2318" max="2318" width="7.59765625" style="656" bestFit="1" customWidth="1"/>
    <col min="2319" max="2319" width="7.19921875" style="656" bestFit="1" customWidth="1"/>
    <col min="2320" max="2560" width="9" style="656"/>
    <col min="2561" max="2561" width="6.09765625" style="656" customWidth="1"/>
    <col min="2562" max="2562" width="11.5" style="656" customWidth="1"/>
    <col min="2563" max="2563" width="12.09765625" style="656" customWidth="1"/>
    <col min="2564" max="2564" width="5.69921875" style="656" customWidth="1"/>
    <col min="2565" max="2565" width="10.69921875" style="656" customWidth="1"/>
    <col min="2566" max="2566" width="7.19921875" style="656" customWidth="1"/>
    <col min="2567" max="2568" width="10.69921875" style="656" customWidth="1"/>
    <col min="2569" max="2569" width="9.19921875" style="656" customWidth="1"/>
    <col min="2570" max="2570" width="10.69921875" style="656" bestFit="1" customWidth="1"/>
    <col min="2571" max="2571" width="8.59765625" style="656" bestFit="1" customWidth="1"/>
    <col min="2572" max="2572" width="9.59765625" style="656" customWidth="1"/>
    <col min="2573" max="2573" width="8.09765625" style="656" bestFit="1" customWidth="1"/>
    <col min="2574" max="2574" width="7.59765625" style="656" bestFit="1" customWidth="1"/>
    <col min="2575" max="2575" width="7.19921875" style="656" bestFit="1" customWidth="1"/>
    <col min="2576" max="2816" width="9" style="656"/>
    <col min="2817" max="2817" width="6.09765625" style="656" customWidth="1"/>
    <col min="2818" max="2818" width="11.5" style="656" customWidth="1"/>
    <col min="2819" max="2819" width="12.09765625" style="656" customWidth="1"/>
    <col min="2820" max="2820" width="5.69921875" style="656" customWidth="1"/>
    <col min="2821" max="2821" width="10.69921875" style="656" customWidth="1"/>
    <col min="2822" max="2822" width="7.19921875" style="656" customWidth="1"/>
    <col min="2823" max="2824" width="10.69921875" style="656" customWidth="1"/>
    <col min="2825" max="2825" width="9.19921875" style="656" customWidth="1"/>
    <col min="2826" max="2826" width="10.69921875" style="656" bestFit="1" customWidth="1"/>
    <col min="2827" max="2827" width="8.59765625" style="656" bestFit="1" customWidth="1"/>
    <col min="2828" max="2828" width="9.59765625" style="656" customWidth="1"/>
    <col min="2829" max="2829" width="8.09765625" style="656" bestFit="1" customWidth="1"/>
    <col min="2830" max="2830" width="7.59765625" style="656" bestFit="1" customWidth="1"/>
    <col min="2831" max="2831" width="7.19921875" style="656" bestFit="1" customWidth="1"/>
    <col min="2832" max="3072" width="9" style="656"/>
    <col min="3073" max="3073" width="6.09765625" style="656" customWidth="1"/>
    <col min="3074" max="3074" width="11.5" style="656" customWidth="1"/>
    <col min="3075" max="3075" width="12.09765625" style="656" customWidth="1"/>
    <col min="3076" max="3076" width="5.69921875" style="656" customWidth="1"/>
    <col min="3077" max="3077" width="10.69921875" style="656" customWidth="1"/>
    <col min="3078" max="3078" width="7.19921875" style="656" customWidth="1"/>
    <col min="3079" max="3080" width="10.69921875" style="656" customWidth="1"/>
    <col min="3081" max="3081" width="9.19921875" style="656" customWidth="1"/>
    <col min="3082" max="3082" width="10.69921875" style="656" bestFit="1" customWidth="1"/>
    <col min="3083" max="3083" width="8.59765625" style="656" bestFit="1" customWidth="1"/>
    <col min="3084" max="3084" width="9.59765625" style="656" customWidth="1"/>
    <col min="3085" max="3085" width="8.09765625" style="656" bestFit="1" customWidth="1"/>
    <col min="3086" max="3086" width="7.59765625" style="656" bestFit="1" customWidth="1"/>
    <col min="3087" max="3087" width="7.19921875" style="656" bestFit="1" customWidth="1"/>
    <col min="3088" max="3328" width="9" style="656"/>
    <col min="3329" max="3329" width="6.09765625" style="656" customWidth="1"/>
    <col min="3330" max="3330" width="11.5" style="656" customWidth="1"/>
    <col min="3331" max="3331" width="12.09765625" style="656" customWidth="1"/>
    <col min="3332" max="3332" width="5.69921875" style="656" customWidth="1"/>
    <col min="3333" max="3333" width="10.69921875" style="656" customWidth="1"/>
    <col min="3334" max="3334" width="7.19921875" style="656" customWidth="1"/>
    <col min="3335" max="3336" width="10.69921875" style="656" customWidth="1"/>
    <col min="3337" max="3337" width="9.19921875" style="656" customWidth="1"/>
    <col min="3338" max="3338" width="10.69921875" style="656" bestFit="1" customWidth="1"/>
    <col min="3339" max="3339" width="8.59765625" style="656" bestFit="1" customWidth="1"/>
    <col min="3340" max="3340" width="9.59765625" style="656" customWidth="1"/>
    <col min="3341" max="3341" width="8.09765625" style="656" bestFit="1" customWidth="1"/>
    <col min="3342" max="3342" width="7.59765625" style="656" bestFit="1" customWidth="1"/>
    <col min="3343" max="3343" width="7.19921875" style="656" bestFit="1" customWidth="1"/>
    <col min="3344" max="3584" width="9" style="656"/>
    <col min="3585" max="3585" width="6.09765625" style="656" customWidth="1"/>
    <col min="3586" max="3586" width="11.5" style="656" customWidth="1"/>
    <col min="3587" max="3587" width="12.09765625" style="656" customWidth="1"/>
    <col min="3588" max="3588" width="5.69921875" style="656" customWidth="1"/>
    <col min="3589" max="3589" width="10.69921875" style="656" customWidth="1"/>
    <col min="3590" max="3590" width="7.19921875" style="656" customWidth="1"/>
    <col min="3591" max="3592" width="10.69921875" style="656" customWidth="1"/>
    <col min="3593" max="3593" width="9.19921875" style="656" customWidth="1"/>
    <col min="3594" max="3594" width="10.69921875" style="656" bestFit="1" customWidth="1"/>
    <col min="3595" max="3595" width="8.59765625" style="656" bestFit="1" customWidth="1"/>
    <col min="3596" max="3596" width="9.59765625" style="656" customWidth="1"/>
    <col min="3597" max="3597" width="8.09765625" style="656" bestFit="1" customWidth="1"/>
    <col min="3598" max="3598" width="7.59765625" style="656" bestFit="1" customWidth="1"/>
    <col min="3599" max="3599" width="7.19921875" style="656" bestFit="1" customWidth="1"/>
    <col min="3600" max="3840" width="9" style="656"/>
    <col min="3841" max="3841" width="6.09765625" style="656" customWidth="1"/>
    <col min="3842" max="3842" width="11.5" style="656" customWidth="1"/>
    <col min="3843" max="3843" width="12.09765625" style="656" customWidth="1"/>
    <col min="3844" max="3844" width="5.69921875" style="656" customWidth="1"/>
    <col min="3845" max="3845" width="10.69921875" style="656" customWidth="1"/>
    <col min="3846" max="3846" width="7.19921875" style="656" customWidth="1"/>
    <col min="3847" max="3848" width="10.69921875" style="656" customWidth="1"/>
    <col min="3849" max="3849" width="9.19921875" style="656" customWidth="1"/>
    <col min="3850" max="3850" width="10.69921875" style="656" bestFit="1" customWidth="1"/>
    <col min="3851" max="3851" width="8.59765625" style="656" bestFit="1" customWidth="1"/>
    <col min="3852" max="3852" width="9.59765625" style="656" customWidth="1"/>
    <col min="3853" max="3853" width="8.09765625" style="656" bestFit="1" customWidth="1"/>
    <col min="3854" max="3854" width="7.59765625" style="656" bestFit="1" customWidth="1"/>
    <col min="3855" max="3855" width="7.19921875" style="656" bestFit="1" customWidth="1"/>
    <col min="3856" max="4096" width="9" style="656"/>
    <col min="4097" max="4097" width="6.09765625" style="656" customWidth="1"/>
    <col min="4098" max="4098" width="11.5" style="656" customWidth="1"/>
    <col min="4099" max="4099" width="12.09765625" style="656" customWidth="1"/>
    <col min="4100" max="4100" width="5.69921875" style="656" customWidth="1"/>
    <col min="4101" max="4101" width="10.69921875" style="656" customWidth="1"/>
    <col min="4102" max="4102" width="7.19921875" style="656" customWidth="1"/>
    <col min="4103" max="4104" width="10.69921875" style="656" customWidth="1"/>
    <col min="4105" max="4105" width="9.19921875" style="656" customWidth="1"/>
    <col min="4106" max="4106" width="10.69921875" style="656" bestFit="1" customWidth="1"/>
    <col min="4107" max="4107" width="8.59765625" style="656" bestFit="1" customWidth="1"/>
    <col min="4108" max="4108" width="9.59765625" style="656" customWidth="1"/>
    <col min="4109" max="4109" width="8.09765625" style="656" bestFit="1" customWidth="1"/>
    <col min="4110" max="4110" width="7.59765625" style="656" bestFit="1" customWidth="1"/>
    <col min="4111" max="4111" width="7.19921875" style="656" bestFit="1" customWidth="1"/>
    <col min="4112" max="4352" width="9" style="656"/>
    <col min="4353" max="4353" width="6.09765625" style="656" customWidth="1"/>
    <col min="4354" max="4354" width="11.5" style="656" customWidth="1"/>
    <col min="4355" max="4355" width="12.09765625" style="656" customWidth="1"/>
    <col min="4356" max="4356" width="5.69921875" style="656" customWidth="1"/>
    <col min="4357" max="4357" width="10.69921875" style="656" customWidth="1"/>
    <col min="4358" max="4358" width="7.19921875" style="656" customWidth="1"/>
    <col min="4359" max="4360" width="10.69921875" style="656" customWidth="1"/>
    <col min="4361" max="4361" width="9.19921875" style="656" customWidth="1"/>
    <col min="4362" max="4362" width="10.69921875" style="656" bestFit="1" customWidth="1"/>
    <col min="4363" max="4363" width="8.59765625" style="656" bestFit="1" customWidth="1"/>
    <col min="4364" max="4364" width="9.59765625" style="656" customWidth="1"/>
    <col min="4365" max="4365" width="8.09765625" style="656" bestFit="1" customWidth="1"/>
    <col min="4366" max="4366" width="7.59765625" style="656" bestFit="1" customWidth="1"/>
    <col min="4367" max="4367" width="7.19921875" style="656" bestFit="1" customWidth="1"/>
    <col min="4368" max="4608" width="9" style="656"/>
    <col min="4609" max="4609" width="6.09765625" style="656" customWidth="1"/>
    <col min="4610" max="4610" width="11.5" style="656" customWidth="1"/>
    <col min="4611" max="4611" width="12.09765625" style="656" customWidth="1"/>
    <col min="4612" max="4612" width="5.69921875" style="656" customWidth="1"/>
    <col min="4613" max="4613" width="10.69921875" style="656" customWidth="1"/>
    <col min="4614" max="4614" width="7.19921875" style="656" customWidth="1"/>
    <col min="4615" max="4616" width="10.69921875" style="656" customWidth="1"/>
    <col min="4617" max="4617" width="9.19921875" style="656" customWidth="1"/>
    <col min="4618" max="4618" width="10.69921875" style="656" bestFit="1" customWidth="1"/>
    <col min="4619" max="4619" width="8.59765625" style="656" bestFit="1" customWidth="1"/>
    <col min="4620" max="4620" width="9.59765625" style="656" customWidth="1"/>
    <col min="4621" max="4621" width="8.09765625" style="656" bestFit="1" customWidth="1"/>
    <col min="4622" max="4622" width="7.59765625" style="656" bestFit="1" customWidth="1"/>
    <col min="4623" max="4623" width="7.19921875" style="656" bestFit="1" customWidth="1"/>
    <col min="4624" max="4864" width="9" style="656"/>
    <col min="4865" max="4865" width="6.09765625" style="656" customWidth="1"/>
    <col min="4866" max="4866" width="11.5" style="656" customWidth="1"/>
    <col min="4867" max="4867" width="12.09765625" style="656" customWidth="1"/>
    <col min="4868" max="4868" width="5.69921875" style="656" customWidth="1"/>
    <col min="4869" max="4869" width="10.69921875" style="656" customWidth="1"/>
    <col min="4870" max="4870" width="7.19921875" style="656" customWidth="1"/>
    <col min="4871" max="4872" width="10.69921875" style="656" customWidth="1"/>
    <col min="4873" max="4873" width="9.19921875" style="656" customWidth="1"/>
    <col min="4874" max="4874" width="10.69921875" style="656" bestFit="1" customWidth="1"/>
    <col min="4875" max="4875" width="8.59765625" style="656" bestFit="1" customWidth="1"/>
    <col min="4876" max="4876" width="9.59765625" style="656" customWidth="1"/>
    <col min="4877" max="4877" width="8.09765625" style="656" bestFit="1" customWidth="1"/>
    <col min="4878" max="4878" width="7.59765625" style="656" bestFit="1" customWidth="1"/>
    <col min="4879" max="4879" width="7.19921875" style="656" bestFit="1" customWidth="1"/>
    <col min="4880" max="5120" width="9" style="656"/>
    <col min="5121" max="5121" width="6.09765625" style="656" customWidth="1"/>
    <col min="5122" max="5122" width="11.5" style="656" customWidth="1"/>
    <col min="5123" max="5123" width="12.09765625" style="656" customWidth="1"/>
    <col min="5124" max="5124" width="5.69921875" style="656" customWidth="1"/>
    <col min="5125" max="5125" width="10.69921875" style="656" customWidth="1"/>
    <col min="5126" max="5126" width="7.19921875" style="656" customWidth="1"/>
    <col min="5127" max="5128" width="10.69921875" style="656" customWidth="1"/>
    <col min="5129" max="5129" width="9.19921875" style="656" customWidth="1"/>
    <col min="5130" max="5130" width="10.69921875" style="656" bestFit="1" customWidth="1"/>
    <col min="5131" max="5131" width="8.59765625" style="656" bestFit="1" customWidth="1"/>
    <col min="5132" max="5132" width="9.59765625" style="656" customWidth="1"/>
    <col min="5133" max="5133" width="8.09765625" style="656" bestFit="1" customWidth="1"/>
    <col min="5134" max="5134" width="7.59765625" style="656" bestFit="1" customWidth="1"/>
    <col min="5135" max="5135" width="7.19921875" style="656" bestFit="1" customWidth="1"/>
    <col min="5136" max="5376" width="9" style="656"/>
    <col min="5377" max="5377" width="6.09765625" style="656" customWidth="1"/>
    <col min="5378" max="5378" width="11.5" style="656" customWidth="1"/>
    <col min="5379" max="5379" width="12.09765625" style="656" customWidth="1"/>
    <col min="5380" max="5380" width="5.69921875" style="656" customWidth="1"/>
    <col min="5381" max="5381" width="10.69921875" style="656" customWidth="1"/>
    <col min="5382" max="5382" width="7.19921875" style="656" customWidth="1"/>
    <col min="5383" max="5384" width="10.69921875" style="656" customWidth="1"/>
    <col min="5385" max="5385" width="9.19921875" style="656" customWidth="1"/>
    <col min="5386" max="5386" width="10.69921875" style="656" bestFit="1" customWidth="1"/>
    <col min="5387" max="5387" width="8.59765625" style="656" bestFit="1" customWidth="1"/>
    <col min="5388" max="5388" width="9.59765625" style="656" customWidth="1"/>
    <col min="5389" max="5389" width="8.09765625" style="656" bestFit="1" customWidth="1"/>
    <col min="5390" max="5390" width="7.59765625" style="656" bestFit="1" customWidth="1"/>
    <col min="5391" max="5391" width="7.19921875" style="656" bestFit="1" customWidth="1"/>
    <col min="5392" max="5632" width="9" style="656"/>
    <col min="5633" max="5633" width="6.09765625" style="656" customWidth="1"/>
    <col min="5634" max="5634" width="11.5" style="656" customWidth="1"/>
    <col min="5635" max="5635" width="12.09765625" style="656" customWidth="1"/>
    <col min="5636" max="5636" width="5.69921875" style="656" customWidth="1"/>
    <col min="5637" max="5637" width="10.69921875" style="656" customWidth="1"/>
    <col min="5638" max="5638" width="7.19921875" style="656" customWidth="1"/>
    <col min="5639" max="5640" width="10.69921875" style="656" customWidth="1"/>
    <col min="5641" max="5641" width="9.19921875" style="656" customWidth="1"/>
    <col min="5642" max="5642" width="10.69921875" style="656" bestFit="1" customWidth="1"/>
    <col min="5643" max="5643" width="8.59765625" style="656" bestFit="1" customWidth="1"/>
    <col min="5644" max="5644" width="9.59765625" style="656" customWidth="1"/>
    <col min="5645" max="5645" width="8.09765625" style="656" bestFit="1" customWidth="1"/>
    <col min="5646" max="5646" width="7.59765625" style="656" bestFit="1" customWidth="1"/>
    <col min="5647" max="5647" width="7.19921875" style="656" bestFit="1" customWidth="1"/>
    <col min="5648" max="5888" width="9" style="656"/>
    <col min="5889" max="5889" width="6.09765625" style="656" customWidth="1"/>
    <col min="5890" max="5890" width="11.5" style="656" customWidth="1"/>
    <col min="5891" max="5891" width="12.09765625" style="656" customWidth="1"/>
    <col min="5892" max="5892" width="5.69921875" style="656" customWidth="1"/>
    <col min="5893" max="5893" width="10.69921875" style="656" customWidth="1"/>
    <col min="5894" max="5894" width="7.19921875" style="656" customWidth="1"/>
    <col min="5895" max="5896" width="10.69921875" style="656" customWidth="1"/>
    <col min="5897" max="5897" width="9.19921875" style="656" customWidth="1"/>
    <col min="5898" max="5898" width="10.69921875" style="656" bestFit="1" customWidth="1"/>
    <col min="5899" max="5899" width="8.59765625" style="656" bestFit="1" customWidth="1"/>
    <col min="5900" max="5900" width="9.59765625" style="656" customWidth="1"/>
    <col min="5901" max="5901" width="8.09765625" style="656" bestFit="1" customWidth="1"/>
    <col min="5902" max="5902" width="7.59765625" style="656" bestFit="1" customWidth="1"/>
    <col min="5903" max="5903" width="7.19921875" style="656" bestFit="1" customWidth="1"/>
    <col min="5904" max="6144" width="9" style="656"/>
    <col min="6145" max="6145" width="6.09765625" style="656" customWidth="1"/>
    <col min="6146" max="6146" width="11.5" style="656" customWidth="1"/>
    <col min="6147" max="6147" width="12.09765625" style="656" customWidth="1"/>
    <col min="6148" max="6148" width="5.69921875" style="656" customWidth="1"/>
    <col min="6149" max="6149" width="10.69921875" style="656" customWidth="1"/>
    <col min="6150" max="6150" width="7.19921875" style="656" customWidth="1"/>
    <col min="6151" max="6152" width="10.69921875" style="656" customWidth="1"/>
    <col min="6153" max="6153" width="9.19921875" style="656" customWidth="1"/>
    <col min="6154" max="6154" width="10.69921875" style="656" bestFit="1" customWidth="1"/>
    <col min="6155" max="6155" width="8.59765625" style="656" bestFit="1" customWidth="1"/>
    <col min="6156" max="6156" width="9.59765625" style="656" customWidth="1"/>
    <col min="6157" max="6157" width="8.09765625" style="656" bestFit="1" customWidth="1"/>
    <col min="6158" max="6158" width="7.59765625" style="656" bestFit="1" customWidth="1"/>
    <col min="6159" max="6159" width="7.19921875" style="656" bestFit="1" customWidth="1"/>
    <col min="6160" max="6400" width="9" style="656"/>
    <col min="6401" max="6401" width="6.09765625" style="656" customWidth="1"/>
    <col min="6402" max="6402" width="11.5" style="656" customWidth="1"/>
    <col min="6403" max="6403" width="12.09765625" style="656" customWidth="1"/>
    <col min="6404" max="6404" width="5.69921875" style="656" customWidth="1"/>
    <col min="6405" max="6405" width="10.69921875" style="656" customWidth="1"/>
    <col min="6406" max="6406" width="7.19921875" style="656" customWidth="1"/>
    <col min="6407" max="6408" width="10.69921875" style="656" customWidth="1"/>
    <col min="6409" max="6409" width="9.19921875" style="656" customWidth="1"/>
    <col min="6410" max="6410" width="10.69921875" style="656" bestFit="1" customWidth="1"/>
    <col min="6411" max="6411" width="8.59765625" style="656" bestFit="1" customWidth="1"/>
    <col min="6412" max="6412" width="9.59765625" style="656" customWidth="1"/>
    <col min="6413" max="6413" width="8.09765625" style="656" bestFit="1" customWidth="1"/>
    <col min="6414" max="6414" width="7.59765625" style="656" bestFit="1" customWidth="1"/>
    <col min="6415" max="6415" width="7.19921875" style="656" bestFit="1" customWidth="1"/>
    <col min="6416" max="6656" width="9" style="656"/>
    <col min="6657" max="6657" width="6.09765625" style="656" customWidth="1"/>
    <col min="6658" max="6658" width="11.5" style="656" customWidth="1"/>
    <col min="6659" max="6659" width="12.09765625" style="656" customWidth="1"/>
    <col min="6660" max="6660" width="5.69921875" style="656" customWidth="1"/>
    <col min="6661" max="6661" width="10.69921875" style="656" customWidth="1"/>
    <col min="6662" max="6662" width="7.19921875" style="656" customWidth="1"/>
    <col min="6663" max="6664" width="10.69921875" style="656" customWidth="1"/>
    <col min="6665" max="6665" width="9.19921875" style="656" customWidth="1"/>
    <col min="6666" max="6666" width="10.69921875" style="656" bestFit="1" customWidth="1"/>
    <col min="6667" max="6667" width="8.59765625" style="656" bestFit="1" customWidth="1"/>
    <col min="6668" max="6668" width="9.59765625" style="656" customWidth="1"/>
    <col min="6669" max="6669" width="8.09765625" style="656" bestFit="1" customWidth="1"/>
    <col min="6670" max="6670" width="7.59765625" style="656" bestFit="1" customWidth="1"/>
    <col min="6671" max="6671" width="7.19921875" style="656" bestFit="1" customWidth="1"/>
    <col min="6672" max="6912" width="9" style="656"/>
    <col min="6913" max="6913" width="6.09765625" style="656" customWidth="1"/>
    <col min="6914" max="6914" width="11.5" style="656" customWidth="1"/>
    <col min="6915" max="6915" width="12.09765625" style="656" customWidth="1"/>
    <col min="6916" max="6916" width="5.69921875" style="656" customWidth="1"/>
    <col min="6917" max="6917" width="10.69921875" style="656" customWidth="1"/>
    <col min="6918" max="6918" width="7.19921875" style="656" customWidth="1"/>
    <col min="6919" max="6920" width="10.69921875" style="656" customWidth="1"/>
    <col min="6921" max="6921" width="9.19921875" style="656" customWidth="1"/>
    <col min="6922" max="6922" width="10.69921875" style="656" bestFit="1" customWidth="1"/>
    <col min="6923" max="6923" width="8.59765625" style="656" bestFit="1" customWidth="1"/>
    <col min="6924" max="6924" width="9.59765625" style="656" customWidth="1"/>
    <col min="6925" max="6925" width="8.09765625" style="656" bestFit="1" customWidth="1"/>
    <col min="6926" max="6926" width="7.59765625" style="656" bestFit="1" customWidth="1"/>
    <col min="6927" max="6927" width="7.19921875" style="656" bestFit="1" customWidth="1"/>
    <col min="6928" max="7168" width="9" style="656"/>
    <col min="7169" max="7169" width="6.09765625" style="656" customWidth="1"/>
    <col min="7170" max="7170" width="11.5" style="656" customWidth="1"/>
    <col min="7171" max="7171" width="12.09765625" style="656" customWidth="1"/>
    <col min="7172" max="7172" width="5.69921875" style="656" customWidth="1"/>
    <col min="7173" max="7173" width="10.69921875" style="656" customWidth="1"/>
    <col min="7174" max="7174" width="7.19921875" style="656" customWidth="1"/>
    <col min="7175" max="7176" width="10.69921875" style="656" customWidth="1"/>
    <col min="7177" max="7177" width="9.19921875" style="656" customWidth="1"/>
    <col min="7178" max="7178" width="10.69921875" style="656" bestFit="1" customWidth="1"/>
    <col min="7179" max="7179" width="8.59765625" style="656" bestFit="1" customWidth="1"/>
    <col min="7180" max="7180" width="9.59765625" style="656" customWidth="1"/>
    <col min="7181" max="7181" width="8.09765625" style="656" bestFit="1" customWidth="1"/>
    <col min="7182" max="7182" width="7.59765625" style="656" bestFit="1" customWidth="1"/>
    <col min="7183" max="7183" width="7.19921875" style="656" bestFit="1" customWidth="1"/>
    <col min="7184" max="7424" width="9" style="656"/>
    <col min="7425" max="7425" width="6.09765625" style="656" customWidth="1"/>
    <col min="7426" max="7426" width="11.5" style="656" customWidth="1"/>
    <col min="7427" max="7427" width="12.09765625" style="656" customWidth="1"/>
    <col min="7428" max="7428" width="5.69921875" style="656" customWidth="1"/>
    <col min="7429" max="7429" width="10.69921875" style="656" customWidth="1"/>
    <col min="7430" max="7430" width="7.19921875" style="656" customWidth="1"/>
    <col min="7431" max="7432" width="10.69921875" style="656" customWidth="1"/>
    <col min="7433" max="7433" width="9.19921875" style="656" customWidth="1"/>
    <col min="7434" max="7434" width="10.69921875" style="656" bestFit="1" customWidth="1"/>
    <col min="7435" max="7435" width="8.59765625" style="656" bestFit="1" customWidth="1"/>
    <col min="7436" max="7436" width="9.59765625" style="656" customWidth="1"/>
    <col min="7437" max="7437" width="8.09765625" style="656" bestFit="1" customWidth="1"/>
    <col min="7438" max="7438" width="7.59765625" style="656" bestFit="1" customWidth="1"/>
    <col min="7439" max="7439" width="7.19921875" style="656" bestFit="1" customWidth="1"/>
    <col min="7440" max="7680" width="9" style="656"/>
    <col min="7681" max="7681" width="6.09765625" style="656" customWidth="1"/>
    <col min="7682" max="7682" width="11.5" style="656" customWidth="1"/>
    <col min="7683" max="7683" width="12.09765625" style="656" customWidth="1"/>
    <col min="7684" max="7684" width="5.69921875" style="656" customWidth="1"/>
    <col min="7685" max="7685" width="10.69921875" style="656" customWidth="1"/>
    <col min="7686" max="7686" width="7.19921875" style="656" customWidth="1"/>
    <col min="7687" max="7688" width="10.69921875" style="656" customWidth="1"/>
    <col min="7689" max="7689" width="9.19921875" style="656" customWidth="1"/>
    <col min="7690" max="7690" width="10.69921875" style="656" bestFit="1" customWidth="1"/>
    <col min="7691" max="7691" width="8.59765625" style="656" bestFit="1" customWidth="1"/>
    <col min="7692" max="7692" width="9.59765625" style="656" customWidth="1"/>
    <col min="7693" max="7693" width="8.09765625" style="656" bestFit="1" customWidth="1"/>
    <col min="7694" max="7694" width="7.59765625" style="656" bestFit="1" customWidth="1"/>
    <col min="7695" max="7695" width="7.19921875" style="656" bestFit="1" customWidth="1"/>
    <col min="7696" max="7936" width="9" style="656"/>
    <col min="7937" max="7937" width="6.09765625" style="656" customWidth="1"/>
    <col min="7938" max="7938" width="11.5" style="656" customWidth="1"/>
    <col min="7939" max="7939" width="12.09765625" style="656" customWidth="1"/>
    <col min="7940" max="7940" width="5.69921875" style="656" customWidth="1"/>
    <col min="7941" max="7941" width="10.69921875" style="656" customWidth="1"/>
    <col min="7942" max="7942" width="7.19921875" style="656" customWidth="1"/>
    <col min="7943" max="7944" width="10.69921875" style="656" customWidth="1"/>
    <col min="7945" max="7945" width="9.19921875" style="656" customWidth="1"/>
    <col min="7946" max="7946" width="10.69921875" style="656" bestFit="1" customWidth="1"/>
    <col min="7947" max="7947" width="8.59765625" style="656" bestFit="1" customWidth="1"/>
    <col min="7948" max="7948" width="9.59765625" style="656" customWidth="1"/>
    <col min="7949" max="7949" width="8.09765625" style="656" bestFit="1" customWidth="1"/>
    <col min="7950" max="7950" width="7.59765625" style="656" bestFit="1" customWidth="1"/>
    <col min="7951" max="7951" width="7.19921875" style="656" bestFit="1" customWidth="1"/>
    <col min="7952" max="8192" width="9" style="656"/>
    <col min="8193" max="8193" width="6.09765625" style="656" customWidth="1"/>
    <col min="8194" max="8194" width="11.5" style="656" customWidth="1"/>
    <col min="8195" max="8195" width="12.09765625" style="656" customWidth="1"/>
    <col min="8196" max="8196" width="5.69921875" style="656" customWidth="1"/>
    <col min="8197" max="8197" width="10.69921875" style="656" customWidth="1"/>
    <col min="8198" max="8198" width="7.19921875" style="656" customWidth="1"/>
    <col min="8199" max="8200" width="10.69921875" style="656" customWidth="1"/>
    <col min="8201" max="8201" width="9.19921875" style="656" customWidth="1"/>
    <col min="8202" max="8202" width="10.69921875" style="656" bestFit="1" customWidth="1"/>
    <col min="8203" max="8203" width="8.59765625" style="656" bestFit="1" customWidth="1"/>
    <col min="8204" max="8204" width="9.59765625" style="656" customWidth="1"/>
    <col min="8205" max="8205" width="8.09765625" style="656" bestFit="1" customWidth="1"/>
    <col min="8206" max="8206" width="7.59765625" style="656" bestFit="1" customWidth="1"/>
    <col min="8207" max="8207" width="7.19921875" style="656" bestFit="1" customWidth="1"/>
    <col min="8208" max="8448" width="9" style="656"/>
    <col min="8449" max="8449" width="6.09765625" style="656" customWidth="1"/>
    <col min="8450" max="8450" width="11.5" style="656" customWidth="1"/>
    <col min="8451" max="8451" width="12.09765625" style="656" customWidth="1"/>
    <col min="8452" max="8452" width="5.69921875" style="656" customWidth="1"/>
    <col min="8453" max="8453" width="10.69921875" style="656" customWidth="1"/>
    <col min="8454" max="8454" width="7.19921875" style="656" customWidth="1"/>
    <col min="8455" max="8456" width="10.69921875" style="656" customWidth="1"/>
    <col min="8457" max="8457" width="9.19921875" style="656" customWidth="1"/>
    <col min="8458" max="8458" width="10.69921875" style="656" bestFit="1" customWidth="1"/>
    <col min="8459" max="8459" width="8.59765625" style="656" bestFit="1" customWidth="1"/>
    <col min="8460" max="8460" width="9.59765625" style="656" customWidth="1"/>
    <col min="8461" max="8461" width="8.09765625" style="656" bestFit="1" customWidth="1"/>
    <col min="8462" max="8462" width="7.59765625" style="656" bestFit="1" customWidth="1"/>
    <col min="8463" max="8463" width="7.19921875" style="656" bestFit="1" customWidth="1"/>
    <col min="8464" max="8704" width="9" style="656"/>
    <col min="8705" max="8705" width="6.09765625" style="656" customWidth="1"/>
    <col min="8706" max="8706" width="11.5" style="656" customWidth="1"/>
    <col min="8707" max="8707" width="12.09765625" style="656" customWidth="1"/>
    <col min="8708" max="8708" width="5.69921875" style="656" customWidth="1"/>
    <col min="8709" max="8709" width="10.69921875" style="656" customWidth="1"/>
    <col min="8710" max="8710" width="7.19921875" style="656" customWidth="1"/>
    <col min="8711" max="8712" width="10.69921875" style="656" customWidth="1"/>
    <col min="8713" max="8713" width="9.19921875" style="656" customWidth="1"/>
    <col min="8714" max="8714" width="10.69921875" style="656" bestFit="1" customWidth="1"/>
    <col min="8715" max="8715" width="8.59765625" style="656" bestFit="1" customWidth="1"/>
    <col min="8716" max="8716" width="9.59765625" style="656" customWidth="1"/>
    <col min="8717" max="8717" width="8.09765625" style="656" bestFit="1" customWidth="1"/>
    <col min="8718" max="8718" width="7.59765625" style="656" bestFit="1" customWidth="1"/>
    <col min="8719" max="8719" width="7.19921875" style="656" bestFit="1" customWidth="1"/>
    <col min="8720" max="8960" width="9" style="656"/>
    <col min="8961" max="8961" width="6.09765625" style="656" customWidth="1"/>
    <col min="8962" max="8962" width="11.5" style="656" customWidth="1"/>
    <col min="8963" max="8963" width="12.09765625" style="656" customWidth="1"/>
    <col min="8964" max="8964" width="5.69921875" style="656" customWidth="1"/>
    <col min="8965" max="8965" width="10.69921875" style="656" customWidth="1"/>
    <col min="8966" max="8966" width="7.19921875" style="656" customWidth="1"/>
    <col min="8967" max="8968" width="10.69921875" style="656" customWidth="1"/>
    <col min="8969" max="8969" width="9.19921875" style="656" customWidth="1"/>
    <col min="8970" max="8970" width="10.69921875" style="656" bestFit="1" customWidth="1"/>
    <col min="8971" max="8971" width="8.59765625" style="656" bestFit="1" customWidth="1"/>
    <col min="8972" max="8972" width="9.59765625" style="656" customWidth="1"/>
    <col min="8973" max="8973" width="8.09765625" style="656" bestFit="1" customWidth="1"/>
    <col min="8974" max="8974" width="7.59765625" style="656" bestFit="1" customWidth="1"/>
    <col min="8975" max="8975" width="7.19921875" style="656" bestFit="1" customWidth="1"/>
    <col min="8976" max="9216" width="9" style="656"/>
    <col min="9217" max="9217" width="6.09765625" style="656" customWidth="1"/>
    <col min="9218" max="9218" width="11.5" style="656" customWidth="1"/>
    <col min="9219" max="9219" width="12.09765625" style="656" customWidth="1"/>
    <col min="9220" max="9220" width="5.69921875" style="656" customWidth="1"/>
    <col min="9221" max="9221" width="10.69921875" style="656" customWidth="1"/>
    <col min="9222" max="9222" width="7.19921875" style="656" customWidth="1"/>
    <col min="9223" max="9224" width="10.69921875" style="656" customWidth="1"/>
    <col min="9225" max="9225" width="9.19921875" style="656" customWidth="1"/>
    <col min="9226" max="9226" width="10.69921875" style="656" bestFit="1" customWidth="1"/>
    <col min="9227" max="9227" width="8.59765625" style="656" bestFit="1" customWidth="1"/>
    <col min="9228" max="9228" width="9.59765625" style="656" customWidth="1"/>
    <col min="9229" max="9229" width="8.09765625" style="656" bestFit="1" customWidth="1"/>
    <col min="9230" max="9230" width="7.59765625" style="656" bestFit="1" customWidth="1"/>
    <col min="9231" max="9231" width="7.19921875" style="656" bestFit="1" customWidth="1"/>
    <col min="9232" max="9472" width="9" style="656"/>
    <col min="9473" max="9473" width="6.09765625" style="656" customWidth="1"/>
    <col min="9474" max="9474" width="11.5" style="656" customWidth="1"/>
    <col min="9475" max="9475" width="12.09765625" style="656" customWidth="1"/>
    <col min="9476" max="9476" width="5.69921875" style="656" customWidth="1"/>
    <col min="9477" max="9477" width="10.69921875" style="656" customWidth="1"/>
    <col min="9478" max="9478" width="7.19921875" style="656" customWidth="1"/>
    <col min="9479" max="9480" width="10.69921875" style="656" customWidth="1"/>
    <col min="9481" max="9481" width="9.19921875" style="656" customWidth="1"/>
    <col min="9482" max="9482" width="10.69921875" style="656" bestFit="1" customWidth="1"/>
    <col min="9483" max="9483" width="8.59765625" style="656" bestFit="1" customWidth="1"/>
    <col min="9484" max="9484" width="9.59765625" style="656" customWidth="1"/>
    <col min="9485" max="9485" width="8.09765625" style="656" bestFit="1" customWidth="1"/>
    <col min="9486" max="9486" width="7.59765625" style="656" bestFit="1" customWidth="1"/>
    <col min="9487" max="9487" width="7.19921875" style="656" bestFit="1" customWidth="1"/>
    <col min="9488" max="9728" width="9" style="656"/>
    <col min="9729" max="9729" width="6.09765625" style="656" customWidth="1"/>
    <col min="9730" max="9730" width="11.5" style="656" customWidth="1"/>
    <col min="9731" max="9731" width="12.09765625" style="656" customWidth="1"/>
    <col min="9732" max="9732" width="5.69921875" style="656" customWidth="1"/>
    <col min="9733" max="9733" width="10.69921875" style="656" customWidth="1"/>
    <col min="9734" max="9734" width="7.19921875" style="656" customWidth="1"/>
    <col min="9735" max="9736" width="10.69921875" style="656" customWidth="1"/>
    <col min="9737" max="9737" width="9.19921875" style="656" customWidth="1"/>
    <col min="9738" max="9738" width="10.69921875" style="656" bestFit="1" customWidth="1"/>
    <col min="9739" max="9739" width="8.59765625" style="656" bestFit="1" customWidth="1"/>
    <col min="9740" max="9740" width="9.59765625" style="656" customWidth="1"/>
    <col min="9741" max="9741" width="8.09765625" style="656" bestFit="1" customWidth="1"/>
    <col min="9742" max="9742" width="7.59765625" style="656" bestFit="1" customWidth="1"/>
    <col min="9743" max="9743" width="7.19921875" style="656" bestFit="1" customWidth="1"/>
    <col min="9744" max="9984" width="9" style="656"/>
    <col min="9985" max="9985" width="6.09765625" style="656" customWidth="1"/>
    <col min="9986" max="9986" width="11.5" style="656" customWidth="1"/>
    <col min="9987" max="9987" width="12.09765625" style="656" customWidth="1"/>
    <col min="9988" max="9988" width="5.69921875" style="656" customWidth="1"/>
    <col min="9989" max="9989" width="10.69921875" style="656" customWidth="1"/>
    <col min="9990" max="9990" width="7.19921875" style="656" customWidth="1"/>
    <col min="9991" max="9992" width="10.69921875" style="656" customWidth="1"/>
    <col min="9993" max="9993" width="9.19921875" style="656" customWidth="1"/>
    <col min="9994" max="9994" width="10.69921875" style="656" bestFit="1" customWidth="1"/>
    <col min="9995" max="9995" width="8.59765625" style="656" bestFit="1" customWidth="1"/>
    <col min="9996" max="9996" width="9.59765625" style="656" customWidth="1"/>
    <col min="9997" max="9997" width="8.09765625" style="656" bestFit="1" customWidth="1"/>
    <col min="9998" max="9998" width="7.59765625" style="656" bestFit="1" customWidth="1"/>
    <col min="9999" max="9999" width="7.19921875" style="656" bestFit="1" customWidth="1"/>
    <col min="10000" max="10240" width="9" style="656"/>
    <col min="10241" max="10241" width="6.09765625" style="656" customWidth="1"/>
    <col min="10242" max="10242" width="11.5" style="656" customWidth="1"/>
    <col min="10243" max="10243" width="12.09765625" style="656" customWidth="1"/>
    <col min="10244" max="10244" width="5.69921875" style="656" customWidth="1"/>
    <col min="10245" max="10245" width="10.69921875" style="656" customWidth="1"/>
    <col min="10246" max="10246" width="7.19921875" style="656" customWidth="1"/>
    <col min="10247" max="10248" width="10.69921875" style="656" customWidth="1"/>
    <col min="10249" max="10249" width="9.19921875" style="656" customWidth="1"/>
    <col min="10250" max="10250" width="10.69921875" style="656" bestFit="1" customWidth="1"/>
    <col min="10251" max="10251" width="8.59765625" style="656" bestFit="1" customWidth="1"/>
    <col min="10252" max="10252" width="9.59765625" style="656" customWidth="1"/>
    <col min="10253" max="10253" width="8.09765625" style="656" bestFit="1" customWidth="1"/>
    <col min="10254" max="10254" width="7.59765625" style="656" bestFit="1" customWidth="1"/>
    <col min="10255" max="10255" width="7.19921875" style="656" bestFit="1" customWidth="1"/>
    <col min="10256" max="10496" width="9" style="656"/>
    <col min="10497" max="10497" width="6.09765625" style="656" customWidth="1"/>
    <col min="10498" max="10498" width="11.5" style="656" customWidth="1"/>
    <col min="10499" max="10499" width="12.09765625" style="656" customWidth="1"/>
    <col min="10500" max="10500" width="5.69921875" style="656" customWidth="1"/>
    <col min="10501" max="10501" width="10.69921875" style="656" customWidth="1"/>
    <col min="10502" max="10502" width="7.19921875" style="656" customWidth="1"/>
    <col min="10503" max="10504" width="10.69921875" style="656" customWidth="1"/>
    <col min="10505" max="10505" width="9.19921875" style="656" customWidth="1"/>
    <col min="10506" max="10506" width="10.69921875" style="656" bestFit="1" customWidth="1"/>
    <col min="10507" max="10507" width="8.59765625" style="656" bestFit="1" customWidth="1"/>
    <col min="10508" max="10508" width="9.59765625" style="656" customWidth="1"/>
    <col min="10509" max="10509" width="8.09765625" style="656" bestFit="1" customWidth="1"/>
    <col min="10510" max="10510" width="7.59765625" style="656" bestFit="1" customWidth="1"/>
    <col min="10511" max="10511" width="7.19921875" style="656" bestFit="1" customWidth="1"/>
    <col min="10512" max="10752" width="9" style="656"/>
    <col min="10753" max="10753" width="6.09765625" style="656" customWidth="1"/>
    <col min="10754" max="10754" width="11.5" style="656" customWidth="1"/>
    <col min="10755" max="10755" width="12.09765625" style="656" customWidth="1"/>
    <col min="10756" max="10756" width="5.69921875" style="656" customWidth="1"/>
    <col min="10757" max="10757" width="10.69921875" style="656" customWidth="1"/>
    <col min="10758" max="10758" width="7.19921875" style="656" customWidth="1"/>
    <col min="10759" max="10760" width="10.69921875" style="656" customWidth="1"/>
    <col min="10761" max="10761" width="9.19921875" style="656" customWidth="1"/>
    <col min="10762" max="10762" width="10.69921875" style="656" bestFit="1" customWidth="1"/>
    <col min="10763" max="10763" width="8.59765625" style="656" bestFit="1" customWidth="1"/>
    <col min="10764" max="10764" width="9.59765625" style="656" customWidth="1"/>
    <col min="10765" max="10765" width="8.09765625" style="656" bestFit="1" customWidth="1"/>
    <col min="10766" max="10766" width="7.59765625" style="656" bestFit="1" customWidth="1"/>
    <col min="10767" max="10767" width="7.19921875" style="656" bestFit="1" customWidth="1"/>
    <col min="10768" max="11008" width="9" style="656"/>
    <col min="11009" max="11009" width="6.09765625" style="656" customWidth="1"/>
    <col min="11010" max="11010" width="11.5" style="656" customWidth="1"/>
    <col min="11011" max="11011" width="12.09765625" style="656" customWidth="1"/>
    <col min="11012" max="11012" width="5.69921875" style="656" customWidth="1"/>
    <col min="11013" max="11013" width="10.69921875" style="656" customWidth="1"/>
    <col min="11014" max="11014" width="7.19921875" style="656" customWidth="1"/>
    <col min="11015" max="11016" width="10.69921875" style="656" customWidth="1"/>
    <col min="11017" max="11017" width="9.19921875" style="656" customWidth="1"/>
    <col min="11018" max="11018" width="10.69921875" style="656" bestFit="1" customWidth="1"/>
    <col min="11019" max="11019" width="8.59765625" style="656" bestFit="1" customWidth="1"/>
    <col min="11020" max="11020" width="9.59765625" style="656" customWidth="1"/>
    <col min="11021" max="11021" width="8.09765625" style="656" bestFit="1" customWidth="1"/>
    <col min="11022" max="11022" width="7.59765625" style="656" bestFit="1" customWidth="1"/>
    <col min="11023" max="11023" width="7.19921875" style="656" bestFit="1" customWidth="1"/>
    <col min="11024" max="11264" width="9" style="656"/>
    <col min="11265" max="11265" width="6.09765625" style="656" customWidth="1"/>
    <col min="11266" max="11266" width="11.5" style="656" customWidth="1"/>
    <col min="11267" max="11267" width="12.09765625" style="656" customWidth="1"/>
    <col min="11268" max="11268" width="5.69921875" style="656" customWidth="1"/>
    <col min="11269" max="11269" width="10.69921875" style="656" customWidth="1"/>
    <col min="11270" max="11270" width="7.19921875" style="656" customWidth="1"/>
    <col min="11271" max="11272" width="10.69921875" style="656" customWidth="1"/>
    <col min="11273" max="11273" width="9.19921875" style="656" customWidth="1"/>
    <col min="11274" max="11274" width="10.69921875" style="656" bestFit="1" customWidth="1"/>
    <col min="11275" max="11275" width="8.59765625" style="656" bestFit="1" customWidth="1"/>
    <col min="11276" max="11276" width="9.59765625" style="656" customWidth="1"/>
    <col min="11277" max="11277" width="8.09765625" style="656" bestFit="1" customWidth="1"/>
    <col min="11278" max="11278" width="7.59765625" style="656" bestFit="1" customWidth="1"/>
    <col min="11279" max="11279" width="7.19921875" style="656" bestFit="1" customWidth="1"/>
    <col min="11280" max="11520" width="9" style="656"/>
    <col min="11521" max="11521" width="6.09765625" style="656" customWidth="1"/>
    <col min="11522" max="11522" width="11.5" style="656" customWidth="1"/>
    <col min="11523" max="11523" width="12.09765625" style="656" customWidth="1"/>
    <col min="11524" max="11524" width="5.69921875" style="656" customWidth="1"/>
    <col min="11525" max="11525" width="10.69921875" style="656" customWidth="1"/>
    <col min="11526" max="11526" width="7.19921875" style="656" customWidth="1"/>
    <col min="11527" max="11528" width="10.69921875" style="656" customWidth="1"/>
    <col min="11529" max="11529" width="9.19921875" style="656" customWidth="1"/>
    <col min="11530" max="11530" width="10.69921875" style="656" bestFit="1" customWidth="1"/>
    <col min="11531" max="11531" width="8.59765625" style="656" bestFit="1" customWidth="1"/>
    <col min="11532" max="11532" width="9.59765625" style="656" customWidth="1"/>
    <col min="11533" max="11533" width="8.09765625" style="656" bestFit="1" customWidth="1"/>
    <col min="11534" max="11534" width="7.59765625" style="656" bestFit="1" customWidth="1"/>
    <col min="11535" max="11535" width="7.19921875" style="656" bestFit="1" customWidth="1"/>
    <col min="11536" max="11776" width="9" style="656"/>
    <col min="11777" max="11777" width="6.09765625" style="656" customWidth="1"/>
    <col min="11778" max="11778" width="11.5" style="656" customWidth="1"/>
    <col min="11779" max="11779" width="12.09765625" style="656" customWidth="1"/>
    <col min="11780" max="11780" width="5.69921875" style="656" customWidth="1"/>
    <col min="11781" max="11781" width="10.69921875" style="656" customWidth="1"/>
    <col min="11782" max="11782" width="7.19921875" style="656" customWidth="1"/>
    <col min="11783" max="11784" width="10.69921875" style="656" customWidth="1"/>
    <col min="11785" max="11785" width="9.19921875" style="656" customWidth="1"/>
    <col min="11786" max="11786" width="10.69921875" style="656" bestFit="1" customWidth="1"/>
    <col min="11787" max="11787" width="8.59765625" style="656" bestFit="1" customWidth="1"/>
    <col min="11788" max="11788" width="9.59765625" style="656" customWidth="1"/>
    <col min="11789" max="11789" width="8.09765625" style="656" bestFit="1" customWidth="1"/>
    <col min="11790" max="11790" width="7.59765625" style="656" bestFit="1" customWidth="1"/>
    <col min="11791" max="11791" width="7.19921875" style="656" bestFit="1" customWidth="1"/>
    <col min="11792" max="12032" width="9" style="656"/>
    <col min="12033" max="12033" width="6.09765625" style="656" customWidth="1"/>
    <col min="12034" max="12034" width="11.5" style="656" customWidth="1"/>
    <col min="12035" max="12035" width="12.09765625" style="656" customWidth="1"/>
    <col min="12036" max="12036" width="5.69921875" style="656" customWidth="1"/>
    <col min="12037" max="12037" width="10.69921875" style="656" customWidth="1"/>
    <col min="12038" max="12038" width="7.19921875" style="656" customWidth="1"/>
    <col min="12039" max="12040" width="10.69921875" style="656" customWidth="1"/>
    <col min="12041" max="12041" width="9.19921875" style="656" customWidth="1"/>
    <col min="12042" max="12042" width="10.69921875" style="656" bestFit="1" customWidth="1"/>
    <col min="12043" max="12043" width="8.59765625" style="656" bestFit="1" customWidth="1"/>
    <col min="12044" max="12044" width="9.59765625" style="656" customWidth="1"/>
    <col min="12045" max="12045" width="8.09765625" style="656" bestFit="1" customWidth="1"/>
    <col min="12046" max="12046" width="7.59765625" style="656" bestFit="1" customWidth="1"/>
    <col min="12047" max="12047" width="7.19921875" style="656" bestFit="1" customWidth="1"/>
    <col min="12048" max="12288" width="9" style="656"/>
    <col min="12289" max="12289" width="6.09765625" style="656" customWidth="1"/>
    <col min="12290" max="12290" width="11.5" style="656" customWidth="1"/>
    <col min="12291" max="12291" width="12.09765625" style="656" customWidth="1"/>
    <col min="12292" max="12292" width="5.69921875" style="656" customWidth="1"/>
    <col min="12293" max="12293" width="10.69921875" style="656" customWidth="1"/>
    <col min="12294" max="12294" width="7.19921875" style="656" customWidth="1"/>
    <col min="12295" max="12296" width="10.69921875" style="656" customWidth="1"/>
    <col min="12297" max="12297" width="9.19921875" style="656" customWidth="1"/>
    <col min="12298" max="12298" width="10.69921875" style="656" bestFit="1" customWidth="1"/>
    <col min="12299" max="12299" width="8.59765625" style="656" bestFit="1" customWidth="1"/>
    <col min="12300" max="12300" width="9.59765625" style="656" customWidth="1"/>
    <col min="12301" max="12301" width="8.09765625" style="656" bestFit="1" customWidth="1"/>
    <col min="12302" max="12302" width="7.59765625" style="656" bestFit="1" customWidth="1"/>
    <col min="12303" max="12303" width="7.19921875" style="656" bestFit="1" customWidth="1"/>
    <col min="12304" max="12544" width="9" style="656"/>
    <col min="12545" max="12545" width="6.09765625" style="656" customWidth="1"/>
    <col min="12546" max="12546" width="11.5" style="656" customWidth="1"/>
    <col min="12547" max="12547" width="12.09765625" style="656" customWidth="1"/>
    <col min="12548" max="12548" width="5.69921875" style="656" customWidth="1"/>
    <col min="12549" max="12549" width="10.69921875" style="656" customWidth="1"/>
    <col min="12550" max="12550" width="7.19921875" style="656" customWidth="1"/>
    <col min="12551" max="12552" width="10.69921875" style="656" customWidth="1"/>
    <col min="12553" max="12553" width="9.19921875" style="656" customWidth="1"/>
    <col min="12554" max="12554" width="10.69921875" style="656" bestFit="1" customWidth="1"/>
    <col min="12555" max="12555" width="8.59765625" style="656" bestFit="1" customWidth="1"/>
    <col min="12556" max="12556" width="9.59765625" style="656" customWidth="1"/>
    <col min="12557" max="12557" width="8.09765625" style="656" bestFit="1" customWidth="1"/>
    <col min="12558" max="12558" width="7.59765625" style="656" bestFit="1" customWidth="1"/>
    <col min="12559" max="12559" width="7.19921875" style="656" bestFit="1" customWidth="1"/>
    <col min="12560" max="12800" width="9" style="656"/>
    <col min="12801" max="12801" width="6.09765625" style="656" customWidth="1"/>
    <col min="12802" max="12802" width="11.5" style="656" customWidth="1"/>
    <col min="12803" max="12803" width="12.09765625" style="656" customWidth="1"/>
    <col min="12804" max="12804" width="5.69921875" style="656" customWidth="1"/>
    <col min="12805" max="12805" width="10.69921875" style="656" customWidth="1"/>
    <col min="12806" max="12806" width="7.19921875" style="656" customWidth="1"/>
    <col min="12807" max="12808" width="10.69921875" style="656" customWidth="1"/>
    <col min="12809" max="12809" width="9.19921875" style="656" customWidth="1"/>
    <col min="12810" max="12810" width="10.69921875" style="656" bestFit="1" customWidth="1"/>
    <col min="12811" max="12811" width="8.59765625" style="656" bestFit="1" customWidth="1"/>
    <col min="12812" max="12812" width="9.59765625" style="656" customWidth="1"/>
    <col min="12813" max="12813" width="8.09765625" style="656" bestFit="1" customWidth="1"/>
    <col min="12814" max="12814" width="7.59765625" style="656" bestFit="1" customWidth="1"/>
    <col min="12815" max="12815" width="7.19921875" style="656" bestFit="1" customWidth="1"/>
    <col min="12816" max="13056" width="9" style="656"/>
    <col min="13057" max="13057" width="6.09765625" style="656" customWidth="1"/>
    <col min="13058" max="13058" width="11.5" style="656" customWidth="1"/>
    <col min="13059" max="13059" width="12.09765625" style="656" customWidth="1"/>
    <col min="13060" max="13060" width="5.69921875" style="656" customWidth="1"/>
    <col min="13061" max="13061" width="10.69921875" style="656" customWidth="1"/>
    <col min="13062" max="13062" width="7.19921875" style="656" customWidth="1"/>
    <col min="13063" max="13064" width="10.69921875" style="656" customWidth="1"/>
    <col min="13065" max="13065" width="9.19921875" style="656" customWidth="1"/>
    <col min="13066" max="13066" width="10.69921875" style="656" bestFit="1" customWidth="1"/>
    <col min="13067" max="13067" width="8.59765625" style="656" bestFit="1" customWidth="1"/>
    <col min="13068" max="13068" width="9.59765625" style="656" customWidth="1"/>
    <col min="13069" max="13069" width="8.09765625" style="656" bestFit="1" customWidth="1"/>
    <col min="13070" max="13070" width="7.59765625" style="656" bestFit="1" customWidth="1"/>
    <col min="13071" max="13071" width="7.19921875" style="656" bestFit="1" customWidth="1"/>
    <col min="13072" max="13312" width="9" style="656"/>
    <col min="13313" max="13313" width="6.09765625" style="656" customWidth="1"/>
    <col min="13314" max="13314" width="11.5" style="656" customWidth="1"/>
    <col min="13315" max="13315" width="12.09765625" style="656" customWidth="1"/>
    <col min="13316" max="13316" width="5.69921875" style="656" customWidth="1"/>
    <col min="13317" max="13317" width="10.69921875" style="656" customWidth="1"/>
    <col min="13318" max="13318" width="7.19921875" style="656" customWidth="1"/>
    <col min="13319" max="13320" width="10.69921875" style="656" customWidth="1"/>
    <col min="13321" max="13321" width="9.19921875" style="656" customWidth="1"/>
    <col min="13322" max="13322" width="10.69921875" style="656" bestFit="1" customWidth="1"/>
    <col min="13323" max="13323" width="8.59765625" style="656" bestFit="1" customWidth="1"/>
    <col min="13324" max="13324" width="9.59765625" style="656" customWidth="1"/>
    <col min="13325" max="13325" width="8.09765625" style="656" bestFit="1" customWidth="1"/>
    <col min="13326" max="13326" width="7.59765625" style="656" bestFit="1" customWidth="1"/>
    <col min="13327" max="13327" width="7.19921875" style="656" bestFit="1" customWidth="1"/>
    <col min="13328" max="13568" width="9" style="656"/>
    <col min="13569" max="13569" width="6.09765625" style="656" customWidth="1"/>
    <col min="13570" max="13570" width="11.5" style="656" customWidth="1"/>
    <col min="13571" max="13571" width="12.09765625" style="656" customWidth="1"/>
    <col min="13572" max="13572" width="5.69921875" style="656" customWidth="1"/>
    <col min="13573" max="13573" width="10.69921875" style="656" customWidth="1"/>
    <col min="13574" max="13574" width="7.19921875" style="656" customWidth="1"/>
    <col min="13575" max="13576" width="10.69921875" style="656" customWidth="1"/>
    <col min="13577" max="13577" width="9.19921875" style="656" customWidth="1"/>
    <col min="13578" max="13578" width="10.69921875" style="656" bestFit="1" customWidth="1"/>
    <col min="13579" max="13579" width="8.59765625" style="656" bestFit="1" customWidth="1"/>
    <col min="13580" max="13580" width="9.59765625" style="656" customWidth="1"/>
    <col min="13581" max="13581" width="8.09765625" style="656" bestFit="1" customWidth="1"/>
    <col min="13582" max="13582" width="7.59765625" style="656" bestFit="1" customWidth="1"/>
    <col min="13583" max="13583" width="7.19921875" style="656" bestFit="1" customWidth="1"/>
    <col min="13584" max="13824" width="9" style="656"/>
    <col min="13825" max="13825" width="6.09765625" style="656" customWidth="1"/>
    <col min="13826" max="13826" width="11.5" style="656" customWidth="1"/>
    <col min="13827" max="13827" width="12.09765625" style="656" customWidth="1"/>
    <col min="13828" max="13828" width="5.69921875" style="656" customWidth="1"/>
    <col min="13829" max="13829" width="10.69921875" style="656" customWidth="1"/>
    <col min="13830" max="13830" width="7.19921875" style="656" customWidth="1"/>
    <col min="13831" max="13832" width="10.69921875" style="656" customWidth="1"/>
    <col min="13833" max="13833" width="9.19921875" style="656" customWidth="1"/>
    <col min="13834" max="13834" width="10.69921875" style="656" bestFit="1" customWidth="1"/>
    <col min="13835" max="13835" width="8.59765625" style="656" bestFit="1" customWidth="1"/>
    <col min="13836" max="13836" width="9.59765625" style="656" customWidth="1"/>
    <col min="13837" max="13837" width="8.09765625" style="656" bestFit="1" customWidth="1"/>
    <col min="13838" max="13838" width="7.59765625" style="656" bestFit="1" customWidth="1"/>
    <col min="13839" max="13839" width="7.19921875" style="656" bestFit="1" customWidth="1"/>
    <col min="13840" max="14080" width="9" style="656"/>
    <col min="14081" max="14081" width="6.09765625" style="656" customWidth="1"/>
    <col min="14082" max="14082" width="11.5" style="656" customWidth="1"/>
    <col min="14083" max="14083" width="12.09765625" style="656" customWidth="1"/>
    <col min="14084" max="14084" width="5.69921875" style="656" customWidth="1"/>
    <col min="14085" max="14085" width="10.69921875" style="656" customWidth="1"/>
    <col min="14086" max="14086" width="7.19921875" style="656" customWidth="1"/>
    <col min="14087" max="14088" width="10.69921875" style="656" customWidth="1"/>
    <col min="14089" max="14089" width="9.19921875" style="656" customWidth="1"/>
    <col min="14090" max="14090" width="10.69921875" style="656" bestFit="1" customWidth="1"/>
    <col min="14091" max="14091" width="8.59765625" style="656" bestFit="1" customWidth="1"/>
    <col min="14092" max="14092" width="9.59765625" style="656" customWidth="1"/>
    <col min="14093" max="14093" width="8.09765625" style="656" bestFit="1" customWidth="1"/>
    <col min="14094" max="14094" width="7.59765625" style="656" bestFit="1" customWidth="1"/>
    <col min="14095" max="14095" width="7.19921875" style="656" bestFit="1" customWidth="1"/>
    <col min="14096" max="14336" width="9" style="656"/>
    <col min="14337" max="14337" width="6.09765625" style="656" customWidth="1"/>
    <col min="14338" max="14338" width="11.5" style="656" customWidth="1"/>
    <col min="14339" max="14339" width="12.09765625" style="656" customWidth="1"/>
    <col min="14340" max="14340" width="5.69921875" style="656" customWidth="1"/>
    <col min="14341" max="14341" width="10.69921875" style="656" customWidth="1"/>
    <col min="14342" max="14342" width="7.19921875" style="656" customWidth="1"/>
    <col min="14343" max="14344" width="10.69921875" style="656" customWidth="1"/>
    <col min="14345" max="14345" width="9.19921875" style="656" customWidth="1"/>
    <col min="14346" max="14346" width="10.69921875" style="656" bestFit="1" customWidth="1"/>
    <col min="14347" max="14347" width="8.59765625" style="656" bestFit="1" customWidth="1"/>
    <col min="14348" max="14348" width="9.59765625" style="656" customWidth="1"/>
    <col min="14349" max="14349" width="8.09765625" style="656" bestFit="1" customWidth="1"/>
    <col min="14350" max="14350" width="7.59765625" style="656" bestFit="1" customWidth="1"/>
    <col min="14351" max="14351" width="7.19921875" style="656" bestFit="1" customWidth="1"/>
    <col min="14352" max="14592" width="9" style="656"/>
    <col min="14593" max="14593" width="6.09765625" style="656" customWidth="1"/>
    <col min="14594" max="14594" width="11.5" style="656" customWidth="1"/>
    <col min="14595" max="14595" width="12.09765625" style="656" customWidth="1"/>
    <col min="14596" max="14596" width="5.69921875" style="656" customWidth="1"/>
    <col min="14597" max="14597" width="10.69921875" style="656" customWidth="1"/>
    <col min="14598" max="14598" width="7.19921875" style="656" customWidth="1"/>
    <col min="14599" max="14600" width="10.69921875" style="656" customWidth="1"/>
    <col min="14601" max="14601" width="9.19921875" style="656" customWidth="1"/>
    <col min="14602" max="14602" width="10.69921875" style="656" bestFit="1" customWidth="1"/>
    <col min="14603" max="14603" width="8.59765625" style="656" bestFit="1" customWidth="1"/>
    <col min="14604" max="14604" width="9.59765625" style="656" customWidth="1"/>
    <col min="14605" max="14605" width="8.09765625" style="656" bestFit="1" customWidth="1"/>
    <col min="14606" max="14606" width="7.59765625" style="656" bestFit="1" customWidth="1"/>
    <col min="14607" max="14607" width="7.19921875" style="656" bestFit="1" customWidth="1"/>
    <col min="14608" max="14848" width="9" style="656"/>
    <col min="14849" max="14849" width="6.09765625" style="656" customWidth="1"/>
    <col min="14850" max="14850" width="11.5" style="656" customWidth="1"/>
    <col min="14851" max="14851" width="12.09765625" style="656" customWidth="1"/>
    <col min="14852" max="14852" width="5.69921875" style="656" customWidth="1"/>
    <col min="14853" max="14853" width="10.69921875" style="656" customWidth="1"/>
    <col min="14854" max="14854" width="7.19921875" style="656" customWidth="1"/>
    <col min="14855" max="14856" width="10.69921875" style="656" customWidth="1"/>
    <col min="14857" max="14857" width="9.19921875" style="656" customWidth="1"/>
    <col min="14858" max="14858" width="10.69921875" style="656" bestFit="1" customWidth="1"/>
    <col min="14859" max="14859" width="8.59765625" style="656" bestFit="1" customWidth="1"/>
    <col min="14860" max="14860" width="9.59765625" style="656" customWidth="1"/>
    <col min="14861" max="14861" width="8.09765625" style="656" bestFit="1" customWidth="1"/>
    <col min="14862" max="14862" width="7.59765625" style="656" bestFit="1" customWidth="1"/>
    <col min="14863" max="14863" width="7.19921875" style="656" bestFit="1" customWidth="1"/>
    <col min="14864" max="15104" width="9" style="656"/>
    <col min="15105" max="15105" width="6.09765625" style="656" customWidth="1"/>
    <col min="15106" max="15106" width="11.5" style="656" customWidth="1"/>
    <col min="15107" max="15107" width="12.09765625" style="656" customWidth="1"/>
    <col min="15108" max="15108" width="5.69921875" style="656" customWidth="1"/>
    <col min="15109" max="15109" width="10.69921875" style="656" customWidth="1"/>
    <col min="15110" max="15110" width="7.19921875" style="656" customWidth="1"/>
    <col min="15111" max="15112" width="10.69921875" style="656" customWidth="1"/>
    <col min="15113" max="15113" width="9.19921875" style="656" customWidth="1"/>
    <col min="15114" max="15114" width="10.69921875" style="656" bestFit="1" customWidth="1"/>
    <col min="15115" max="15115" width="8.59765625" style="656" bestFit="1" customWidth="1"/>
    <col min="15116" max="15116" width="9.59765625" style="656" customWidth="1"/>
    <col min="15117" max="15117" width="8.09765625" style="656" bestFit="1" customWidth="1"/>
    <col min="15118" max="15118" width="7.59765625" style="656" bestFit="1" customWidth="1"/>
    <col min="15119" max="15119" width="7.19921875" style="656" bestFit="1" customWidth="1"/>
    <col min="15120" max="15360" width="9" style="656"/>
    <col min="15361" max="15361" width="6.09765625" style="656" customWidth="1"/>
    <col min="15362" max="15362" width="11.5" style="656" customWidth="1"/>
    <col min="15363" max="15363" width="12.09765625" style="656" customWidth="1"/>
    <col min="15364" max="15364" width="5.69921875" style="656" customWidth="1"/>
    <col min="15365" max="15365" width="10.69921875" style="656" customWidth="1"/>
    <col min="15366" max="15366" width="7.19921875" style="656" customWidth="1"/>
    <col min="15367" max="15368" width="10.69921875" style="656" customWidth="1"/>
    <col min="15369" max="15369" width="9.19921875" style="656" customWidth="1"/>
    <col min="15370" max="15370" width="10.69921875" style="656" bestFit="1" customWidth="1"/>
    <col min="15371" max="15371" width="8.59765625" style="656" bestFit="1" customWidth="1"/>
    <col min="15372" max="15372" width="9.59765625" style="656" customWidth="1"/>
    <col min="15373" max="15373" width="8.09765625" style="656" bestFit="1" customWidth="1"/>
    <col min="15374" max="15374" width="7.59765625" style="656" bestFit="1" customWidth="1"/>
    <col min="15375" max="15375" width="7.19921875" style="656" bestFit="1" customWidth="1"/>
    <col min="15376" max="15616" width="9" style="656"/>
    <col min="15617" max="15617" width="6.09765625" style="656" customWidth="1"/>
    <col min="15618" max="15618" width="11.5" style="656" customWidth="1"/>
    <col min="15619" max="15619" width="12.09765625" style="656" customWidth="1"/>
    <col min="15620" max="15620" width="5.69921875" style="656" customWidth="1"/>
    <col min="15621" max="15621" width="10.69921875" style="656" customWidth="1"/>
    <col min="15622" max="15622" width="7.19921875" style="656" customWidth="1"/>
    <col min="15623" max="15624" width="10.69921875" style="656" customWidth="1"/>
    <col min="15625" max="15625" width="9.19921875" style="656" customWidth="1"/>
    <col min="15626" max="15626" width="10.69921875" style="656" bestFit="1" customWidth="1"/>
    <col min="15627" max="15627" width="8.59765625" style="656" bestFit="1" customWidth="1"/>
    <col min="15628" max="15628" width="9.59765625" style="656" customWidth="1"/>
    <col min="15629" max="15629" width="8.09765625" style="656" bestFit="1" customWidth="1"/>
    <col min="15630" max="15630" width="7.59765625" style="656" bestFit="1" customWidth="1"/>
    <col min="15631" max="15631" width="7.19921875" style="656" bestFit="1" customWidth="1"/>
    <col min="15632" max="15872" width="9" style="656"/>
    <col min="15873" max="15873" width="6.09765625" style="656" customWidth="1"/>
    <col min="15874" max="15874" width="11.5" style="656" customWidth="1"/>
    <col min="15875" max="15875" width="12.09765625" style="656" customWidth="1"/>
    <col min="15876" max="15876" width="5.69921875" style="656" customWidth="1"/>
    <col min="15877" max="15877" width="10.69921875" style="656" customWidth="1"/>
    <col min="15878" max="15878" width="7.19921875" style="656" customWidth="1"/>
    <col min="15879" max="15880" width="10.69921875" style="656" customWidth="1"/>
    <col min="15881" max="15881" width="9.19921875" style="656" customWidth="1"/>
    <col min="15882" max="15882" width="10.69921875" style="656" bestFit="1" customWidth="1"/>
    <col min="15883" max="15883" width="8.59765625" style="656" bestFit="1" customWidth="1"/>
    <col min="15884" max="15884" width="9.59765625" style="656" customWidth="1"/>
    <col min="15885" max="15885" width="8.09765625" style="656" bestFit="1" customWidth="1"/>
    <col min="15886" max="15886" width="7.59765625" style="656" bestFit="1" customWidth="1"/>
    <col min="15887" max="15887" width="7.19921875" style="656" bestFit="1" customWidth="1"/>
    <col min="15888" max="16128" width="9" style="656"/>
    <col min="16129" max="16129" width="6.09765625" style="656" customWidth="1"/>
    <col min="16130" max="16130" width="11.5" style="656" customWidth="1"/>
    <col min="16131" max="16131" width="12.09765625" style="656" customWidth="1"/>
    <col min="16132" max="16132" width="5.69921875" style="656" customWidth="1"/>
    <col min="16133" max="16133" width="10.69921875" style="656" customWidth="1"/>
    <col min="16134" max="16134" width="7.19921875" style="656" customWidth="1"/>
    <col min="16135" max="16136" width="10.69921875" style="656" customWidth="1"/>
    <col min="16137" max="16137" width="9.19921875" style="656" customWidth="1"/>
    <col min="16138" max="16138" width="10.69921875" style="656" bestFit="1" customWidth="1"/>
    <col min="16139" max="16139" width="8.59765625" style="656" bestFit="1" customWidth="1"/>
    <col min="16140" max="16140" width="9.59765625" style="656" customWidth="1"/>
    <col min="16141" max="16141" width="8.09765625" style="656" bestFit="1" customWidth="1"/>
    <col min="16142" max="16142" width="7.59765625" style="656" bestFit="1" customWidth="1"/>
    <col min="16143" max="16143" width="7.19921875" style="656" bestFit="1" customWidth="1"/>
    <col min="16144" max="16384" width="9" style="656"/>
  </cols>
  <sheetData>
    <row r="1" spans="1:15" s="1366" customFormat="1" ht="26.4">
      <c r="A1" s="2041" t="s">
        <v>1100</v>
      </c>
      <c r="B1" s="2041"/>
      <c r="C1" s="2041"/>
      <c r="D1" s="2041"/>
      <c r="E1" s="2041"/>
      <c r="F1" s="2041"/>
      <c r="G1" s="2041"/>
      <c r="H1" s="2041"/>
      <c r="I1" s="2041"/>
      <c r="J1" s="2041"/>
      <c r="K1" s="2041"/>
      <c r="L1" s="2041"/>
      <c r="M1" s="2041"/>
      <c r="N1" s="2041"/>
      <c r="O1" s="2041"/>
    </row>
    <row r="2" spans="1:15">
      <c r="A2" s="2042" t="s">
        <v>695</v>
      </c>
      <c r="B2" s="2043" t="s">
        <v>1101</v>
      </c>
      <c r="C2" s="2042" t="s">
        <v>394</v>
      </c>
      <c r="D2" s="2042"/>
      <c r="E2" s="2042"/>
      <c r="F2" s="2046" t="s">
        <v>395</v>
      </c>
      <c r="G2" s="2046"/>
      <c r="H2" s="2046"/>
      <c r="I2" s="2046"/>
      <c r="J2" s="2046"/>
      <c r="K2" s="2046"/>
      <c r="L2" s="2046"/>
      <c r="M2" s="2042" t="s">
        <v>696</v>
      </c>
      <c r="N2" s="2042" t="s">
        <v>691</v>
      </c>
      <c r="O2" s="2042" t="s">
        <v>690</v>
      </c>
    </row>
    <row r="3" spans="1:15">
      <c r="A3" s="2042"/>
      <c r="B3" s="2044"/>
      <c r="C3" s="2042"/>
      <c r="D3" s="2042"/>
      <c r="E3" s="2042"/>
      <c r="F3" s="2046" t="s">
        <v>387</v>
      </c>
      <c r="G3" s="2046"/>
      <c r="H3" s="2046"/>
      <c r="I3" s="2046" t="s">
        <v>398</v>
      </c>
      <c r="J3" s="2046"/>
      <c r="K3" s="2046"/>
      <c r="L3" s="2046"/>
      <c r="M3" s="2042"/>
      <c r="N3" s="2042"/>
      <c r="O3" s="2042"/>
    </row>
    <row r="4" spans="1:15">
      <c r="A4" s="2042"/>
      <c r="B4" s="2045"/>
      <c r="C4" s="2042"/>
      <c r="D4" s="2042"/>
      <c r="E4" s="2042"/>
      <c r="F4" s="1367" t="s">
        <v>396</v>
      </c>
      <c r="G4" s="1367" t="s">
        <v>382</v>
      </c>
      <c r="H4" s="1367" t="s">
        <v>397</v>
      </c>
      <c r="I4" s="1367" t="s">
        <v>349</v>
      </c>
      <c r="J4" s="1367" t="s">
        <v>399</v>
      </c>
      <c r="K4" s="1367" t="s">
        <v>687</v>
      </c>
      <c r="L4" s="1367" t="s">
        <v>397</v>
      </c>
      <c r="M4" s="2042"/>
      <c r="N4" s="2042"/>
      <c r="O4" s="2042"/>
    </row>
    <row r="5" spans="1:15" s="1372" customFormat="1" ht="20.399999999999999">
      <c r="A5" s="1368" t="s">
        <v>401</v>
      </c>
      <c r="B5" s="1369"/>
      <c r="C5" s="1370"/>
      <c r="D5" s="1370"/>
      <c r="E5" s="1370"/>
      <c r="F5" s="1370"/>
      <c r="G5" s="1370"/>
      <c r="H5" s="1370"/>
      <c r="I5" s="1370"/>
      <c r="J5" s="1370"/>
      <c r="K5" s="1370"/>
      <c r="L5" s="1370"/>
      <c r="M5" s="1370"/>
      <c r="N5" s="1370"/>
      <c r="O5" s="1371"/>
    </row>
    <row r="6" spans="1:15" s="1372" customFormat="1">
      <c r="A6" s="1373">
        <v>1</v>
      </c>
      <c r="B6" s="1374">
        <v>2567</v>
      </c>
      <c r="C6" s="2030" t="str">
        <f>'มาตรการไฟฟ้า (แผน 3 ปี)'!E7</f>
        <v>เครื่องปรับอากาศประสิทธิภาพสูง Inverter</v>
      </c>
      <c r="D6" s="2031"/>
      <c r="E6" s="2032"/>
      <c r="F6" s="1375"/>
      <c r="G6" s="1376">
        <f>'มาตรการไฟฟ้า (แผน 3 ปี)'!K16</f>
        <v>59280.000000000007</v>
      </c>
      <c r="H6" s="1376">
        <f>'มาตรการไฟฟ้า (แผน 3 ปี)'!L16</f>
        <v>285583.23613518372</v>
      </c>
      <c r="I6" s="1377"/>
      <c r="J6" s="1377"/>
      <c r="K6" s="1377"/>
      <c r="L6" s="1377"/>
      <c r="M6" s="1378">
        <f>G6*100/'4.1.2การใช้ไฟฟ้า_65'!F20</f>
        <v>0.68314614771640114</v>
      </c>
      <c r="N6" s="1379">
        <f>'มาตรการไฟฟ้า (แผน 3 ปี)'!K19</f>
        <v>918000</v>
      </c>
      <c r="O6" s="1379">
        <f>N6/H6</f>
        <v>3.2144743943074285</v>
      </c>
    </row>
    <row r="7" spans="1:15" s="1372" customFormat="1">
      <c r="A7" s="1380">
        <v>2</v>
      </c>
      <c r="B7" s="1381">
        <v>2567</v>
      </c>
      <c r="C7" s="2033"/>
      <c r="D7" s="2034"/>
      <c r="E7" s="2035"/>
      <c r="F7" s="1382"/>
      <c r="G7" s="1382"/>
      <c r="H7" s="1382"/>
      <c r="I7" s="1383"/>
      <c r="J7" s="1383"/>
      <c r="K7" s="1383"/>
      <c r="L7" s="1383"/>
      <c r="M7" s="1384"/>
      <c r="N7" s="1384"/>
      <c r="O7" s="1384"/>
    </row>
    <row r="8" spans="1:15" s="1372" customFormat="1" ht="20.399999999999999">
      <c r="A8" s="1385"/>
      <c r="B8" s="1386"/>
      <c r="C8" s="1386" t="s">
        <v>1150</v>
      </c>
      <c r="D8" s="1386"/>
      <c r="E8" s="1386"/>
      <c r="F8" s="1387">
        <f>SUM(F6:F7)</f>
        <v>0</v>
      </c>
      <c r="G8" s="1387">
        <f>SUM(G6:G7)</f>
        <v>59280.000000000007</v>
      </c>
      <c r="H8" s="1387">
        <f>SUM(H6:H7)</f>
        <v>285583.23613518372</v>
      </c>
      <c r="I8" s="1388"/>
      <c r="J8" s="1388"/>
      <c r="K8" s="1388"/>
      <c r="L8" s="1388"/>
      <c r="M8" s="1389">
        <f>SUM(M6:M7)</f>
        <v>0.68314614771640114</v>
      </c>
      <c r="N8" s="1389">
        <f>SUM(N6:N7)</f>
        <v>918000</v>
      </c>
      <c r="O8" s="1389">
        <f>N8/H8</f>
        <v>3.2144743943074285</v>
      </c>
    </row>
    <row r="9" spans="1:15" s="1372" customFormat="1">
      <c r="A9" s="1373">
        <v>1</v>
      </c>
      <c r="B9" s="1373">
        <v>2568</v>
      </c>
      <c r="C9" s="2036" t="str">
        <f>'มาตรการไฟฟ้า (แผน 3 ปี)'!E73</f>
        <v>เครื่องปรับอากาศประสิทธิภาพสูง Inverter</v>
      </c>
      <c r="D9" s="2036"/>
      <c r="E9" s="2036"/>
      <c r="F9" s="1379"/>
      <c r="G9" s="1379">
        <f>'มาตรการไฟฟ้า (แผน 3 ปี)'!K82</f>
        <v>55680.000000000007</v>
      </c>
      <c r="H9" s="1379">
        <f>'มาตรการไฟฟ้า (แผน 3 ปี)'!L82</f>
        <v>268240.12462899846</v>
      </c>
      <c r="I9" s="1377"/>
      <c r="J9" s="1377"/>
      <c r="K9" s="1377"/>
      <c r="L9" s="1377"/>
      <c r="M9" s="1378">
        <f>G9*100/'4.1.2การใช้ไฟฟ้า_65'!F20</f>
        <v>0.64165953955548616</v>
      </c>
      <c r="N9" s="1379">
        <f>'มาตรการไฟฟ้า (แผน 3 ปี)'!K85</f>
        <v>918000</v>
      </c>
      <c r="O9" s="1379">
        <f>N9/H9</f>
        <v>3.4223067904910986</v>
      </c>
    </row>
    <row r="10" spans="1:15" s="1372" customFormat="1">
      <c r="A10" s="1380">
        <v>2</v>
      </c>
      <c r="B10" s="1380">
        <v>2568</v>
      </c>
      <c r="C10" s="2029"/>
      <c r="D10" s="2029"/>
      <c r="E10" s="2029"/>
      <c r="F10" s="1384"/>
      <c r="G10" s="1384"/>
      <c r="H10" s="1384"/>
      <c r="I10" s="1383"/>
      <c r="J10" s="1383"/>
      <c r="K10" s="1383"/>
      <c r="L10" s="1383"/>
      <c r="M10" s="1384"/>
      <c r="N10" s="1384"/>
      <c r="O10" s="1384"/>
    </row>
    <row r="11" spans="1:15" s="1390" customFormat="1" ht="20.399999999999999">
      <c r="A11" s="1385"/>
      <c r="B11" s="1386"/>
      <c r="C11" s="1386" t="s">
        <v>1180</v>
      </c>
      <c r="D11" s="1386"/>
      <c r="E11" s="1386"/>
      <c r="F11" s="1387">
        <f>SUM(F9:F10)</f>
        <v>0</v>
      </c>
      <c r="G11" s="1387">
        <f>SUM(G9:G10)</f>
        <v>55680.000000000007</v>
      </c>
      <c r="H11" s="1387">
        <f>SUM(H9:H10)</f>
        <v>268240.12462899846</v>
      </c>
      <c r="I11" s="1388"/>
      <c r="J11" s="1388"/>
      <c r="K11" s="1388"/>
      <c r="L11" s="1388"/>
      <c r="M11" s="1389">
        <f>SUM(M9:M10)</f>
        <v>0.64165953955548616</v>
      </c>
      <c r="N11" s="1389">
        <f>SUM(N9:N10)</f>
        <v>918000</v>
      </c>
      <c r="O11" s="1389">
        <f>N11/H11</f>
        <v>3.4223067904910986</v>
      </c>
    </row>
    <row r="12" spans="1:15" s="1372" customFormat="1">
      <c r="A12" s="1373">
        <v>1</v>
      </c>
      <c r="B12" s="1373">
        <v>2569</v>
      </c>
      <c r="C12" s="2036" t="str">
        <f>'มาตรการไฟฟ้า (แผน 3 ปี)'!E135</f>
        <v>เครื่องปรับอากาศประสิทธิภาพสูง Inverter</v>
      </c>
      <c r="D12" s="2036"/>
      <c r="E12" s="2036"/>
      <c r="F12" s="1379"/>
      <c r="G12" s="1379">
        <f>'มาตรการไฟฟ้า (แผน 3 ปี)'!K144</f>
        <v>52080.000000000007</v>
      </c>
      <c r="H12" s="1379">
        <f>'มาตรการไฟฟ้า (แผน 3 ปี)'!L144</f>
        <v>250897.01312281322</v>
      </c>
      <c r="I12" s="1377"/>
      <c r="J12" s="1377"/>
      <c r="K12" s="1377"/>
      <c r="L12" s="1377"/>
      <c r="M12" s="1378">
        <f>G12*100/'4.1.2การใช้ไฟฟ้า_65'!F20</f>
        <v>0.60017293139457106</v>
      </c>
      <c r="N12" s="1379">
        <f>'มาตรการไฟฟ้า (แผน 3 ปี)'!K147</f>
        <v>918000</v>
      </c>
      <c r="O12" s="1379">
        <f>N12/H12</f>
        <v>3.6588717760089162</v>
      </c>
    </row>
    <row r="13" spans="1:15" s="1372" customFormat="1">
      <c r="A13" s="1380">
        <v>2</v>
      </c>
      <c r="B13" s="1380">
        <v>2569</v>
      </c>
      <c r="C13" s="2029"/>
      <c r="D13" s="2029"/>
      <c r="E13" s="2029"/>
      <c r="F13" s="1384"/>
      <c r="G13" s="1384"/>
      <c r="H13" s="1384"/>
      <c r="I13" s="1383"/>
      <c r="J13" s="1383"/>
      <c r="K13" s="1383"/>
      <c r="L13" s="1383"/>
      <c r="M13" s="1384"/>
      <c r="N13" s="1384"/>
      <c r="O13" s="1384"/>
    </row>
    <row r="14" spans="1:15" s="1390" customFormat="1" ht="20.399999999999999">
      <c r="A14" s="1385"/>
      <c r="B14" s="1386"/>
      <c r="C14" s="1386" t="s">
        <v>1227</v>
      </c>
      <c r="D14" s="1386"/>
      <c r="E14" s="1386"/>
      <c r="F14" s="1387">
        <f>SUM(F12:F13)</f>
        <v>0</v>
      </c>
      <c r="G14" s="1387">
        <f>SUM(G12:G13)</f>
        <v>52080.000000000007</v>
      </c>
      <c r="H14" s="1387">
        <f>SUM(H12:H13)</f>
        <v>250897.01312281322</v>
      </c>
      <c r="I14" s="1388"/>
      <c r="J14" s="1388"/>
      <c r="K14" s="1388"/>
      <c r="L14" s="1388"/>
      <c r="M14" s="1389">
        <f>SUM(M12:M13)</f>
        <v>0.60017293139457106</v>
      </c>
      <c r="N14" s="1389">
        <f>SUM(N12:N13)</f>
        <v>918000</v>
      </c>
      <c r="O14" s="1389">
        <f>N14/H14</f>
        <v>3.6588717760089162</v>
      </c>
    </row>
    <row r="15" spans="1:15" s="1372" customFormat="1" ht="20.399999999999999">
      <c r="A15" s="1368" t="s">
        <v>400</v>
      </c>
      <c r="B15" s="1369" t="s">
        <v>1148</v>
      </c>
      <c r="C15" s="1370"/>
      <c r="D15" s="1370"/>
      <c r="E15" s="1370"/>
      <c r="F15" s="1391"/>
      <c r="G15" s="1391"/>
      <c r="H15" s="1391"/>
      <c r="I15" s="1391"/>
      <c r="J15" s="1391"/>
      <c r="K15" s="1391"/>
      <c r="L15" s="1391"/>
      <c r="M15" s="1391"/>
      <c r="N15" s="1392"/>
      <c r="O15" s="1393"/>
    </row>
    <row r="16" spans="1:15" s="1372" customFormat="1">
      <c r="A16" s="1373">
        <v>1</v>
      </c>
      <c r="B16" s="1374">
        <v>2566</v>
      </c>
      <c r="C16" s="2037"/>
      <c r="D16" s="2038"/>
      <c r="E16" s="2039"/>
      <c r="F16" s="1394"/>
      <c r="G16" s="1394"/>
      <c r="H16" s="1394"/>
      <c r="I16" s="1395"/>
      <c r="J16" s="1395"/>
      <c r="K16" s="1395"/>
      <c r="L16" s="1395"/>
      <c r="M16" s="1396"/>
      <c r="N16" s="1396"/>
      <c r="O16" s="1396"/>
    </row>
    <row r="17" spans="1:15" s="1372" customFormat="1">
      <c r="A17" s="1380">
        <v>2</v>
      </c>
      <c r="B17" s="1381">
        <v>2566</v>
      </c>
      <c r="C17" s="2033"/>
      <c r="D17" s="2034"/>
      <c r="E17" s="2035"/>
      <c r="F17" s="1397"/>
      <c r="G17" s="1397"/>
      <c r="H17" s="1397"/>
      <c r="I17" s="1383"/>
      <c r="J17" s="1383"/>
      <c r="K17" s="1383"/>
      <c r="L17" s="1383"/>
      <c r="M17" s="1384"/>
      <c r="N17" s="1384"/>
      <c r="O17" s="1384"/>
    </row>
    <row r="18" spans="1:15" s="1399" customFormat="1" ht="20.399999999999999">
      <c r="A18" s="1385"/>
      <c r="B18" s="1386"/>
      <c r="C18" s="1386" t="s">
        <v>1181</v>
      </c>
      <c r="D18" s="1386"/>
      <c r="E18" s="1386"/>
      <c r="F18" s="1398"/>
      <c r="G18" s="1398"/>
      <c r="H18" s="1398"/>
      <c r="I18" s="1388"/>
      <c r="J18" s="1388">
        <f>SUM(J16:J17)</f>
        <v>0</v>
      </c>
      <c r="K18" s="1388">
        <f>SUM(K16:K17)</f>
        <v>0</v>
      </c>
      <c r="L18" s="1388">
        <f>SUM(L16:L17)</f>
        <v>0</v>
      </c>
      <c r="M18" s="1388">
        <f>SUM(M16:M17)</f>
        <v>0</v>
      </c>
      <c r="N18" s="1388">
        <f>SUM(N16:N17)</f>
        <v>0</v>
      </c>
      <c r="O18" s="1389" t="e">
        <f>N18/L18</f>
        <v>#DIV/0!</v>
      </c>
    </row>
    <row r="19" spans="1:15" s="1372" customFormat="1">
      <c r="A19" s="1373">
        <v>1</v>
      </c>
      <c r="B19" s="1373">
        <v>2567</v>
      </c>
      <c r="C19" s="2040"/>
      <c r="D19" s="2040"/>
      <c r="E19" s="2040"/>
      <c r="F19" s="1394"/>
      <c r="G19" s="1394"/>
      <c r="H19" s="1394"/>
      <c r="I19" s="1395"/>
      <c r="J19" s="1395"/>
      <c r="K19" s="1395"/>
      <c r="L19" s="1395"/>
      <c r="M19" s="1396"/>
      <c r="N19" s="1396"/>
      <c r="O19" s="1396"/>
    </row>
    <row r="20" spans="1:15" s="1372" customFormat="1">
      <c r="A20" s="1380">
        <v>2</v>
      </c>
      <c r="B20" s="1380">
        <v>2567</v>
      </c>
      <c r="C20" s="2029"/>
      <c r="D20" s="2029"/>
      <c r="E20" s="2029"/>
      <c r="F20" s="1397"/>
      <c r="G20" s="1397"/>
      <c r="H20" s="1397"/>
      <c r="I20" s="1383"/>
      <c r="J20" s="1383"/>
      <c r="K20" s="1383"/>
      <c r="L20" s="1383"/>
      <c r="M20" s="1384"/>
      <c r="N20" s="1384"/>
      <c r="O20" s="1384"/>
    </row>
    <row r="21" spans="1:15" s="1399" customFormat="1" ht="20.399999999999999">
      <c r="A21" s="1385"/>
      <c r="B21" s="1386"/>
      <c r="C21" s="1386" t="s">
        <v>1182</v>
      </c>
      <c r="D21" s="1386"/>
      <c r="E21" s="1386"/>
      <c r="F21" s="1398"/>
      <c r="G21" s="1398"/>
      <c r="H21" s="1398"/>
      <c r="I21" s="1388"/>
      <c r="J21" s="1388">
        <f>SUM(J19:J20)</f>
        <v>0</v>
      </c>
      <c r="K21" s="1388">
        <f>SUM(K19:K20)</f>
        <v>0</v>
      </c>
      <c r="L21" s="1388">
        <f>SUM(L19:L20)</f>
        <v>0</v>
      </c>
      <c r="M21" s="1388">
        <f>SUM(M19:M20)</f>
        <v>0</v>
      </c>
      <c r="N21" s="1388">
        <f>SUM(N19:N20)</f>
        <v>0</v>
      </c>
      <c r="O21" s="1389" t="e">
        <f>N21/L21</f>
        <v>#DIV/0!</v>
      </c>
    </row>
    <row r="22" spans="1:15" s="1372" customFormat="1">
      <c r="A22" s="1373">
        <v>1</v>
      </c>
      <c r="B22" s="1373">
        <v>2568</v>
      </c>
      <c r="C22" s="2040"/>
      <c r="D22" s="2040"/>
      <c r="E22" s="2040"/>
      <c r="F22" s="1394"/>
      <c r="G22" s="1394"/>
      <c r="H22" s="1394"/>
      <c r="I22" s="1395"/>
      <c r="J22" s="1395"/>
      <c r="K22" s="1395"/>
      <c r="L22" s="1395"/>
      <c r="M22" s="1396"/>
      <c r="N22" s="1396"/>
      <c r="O22" s="1396"/>
    </row>
    <row r="23" spans="1:15" s="1372" customFormat="1">
      <c r="A23" s="1380">
        <v>2</v>
      </c>
      <c r="B23" s="1380">
        <v>2568</v>
      </c>
      <c r="C23" s="2029"/>
      <c r="D23" s="2029"/>
      <c r="E23" s="2029"/>
      <c r="F23" s="1397"/>
      <c r="G23" s="1397"/>
      <c r="H23" s="1397"/>
      <c r="I23" s="1383"/>
      <c r="J23" s="1383"/>
      <c r="K23" s="1383"/>
      <c r="L23" s="1383"/>
      <c r="M23" s="1384"/>
      <c r="N23" s="1384"/>
      <c r="O23" s="1384"/>
    </row>
    <row r="24" spans="1:15" s="1399" customFormat="1" ht="20.399999999999999">
      <c r="A24" s="1385"/>
      <c r="B24" s="1386"/>
      <c r="C24" s="1386" t="s">
        <v>1228</v>
      </c>
      <c r="D24" s="1386"/>
      <c r="E24" s="1386"/>
      <c r="F24" s="1398"/>
      <c r="G24" s="1398"/>
      <c r="H24" s="1398"/>
      <c r="I24" s="1388"/>
      <c r="J24" s="1388">
        <f>SUM(J22:J23)</f>
        <v>0</v>
      </c>
      <c r="K24" s="1388">
        <f>SUM(K22:K23)</f>
        <v>0</v>
      </c>
      <c r="L24" s="1388">
        <f>SUM(L22:L23)</f>
        <v>0</v>
      </c>
      <c r="M24" s="1388">
        <f>SUM(M22:M23)</f>
        <v>0</v>
      </c>
      <c r="N24" s="1388">
        <f>SUM(N22:N23)</f>
        <v>0</v>
      </c>
      <c r="O24" s="1389" t="e">
        <f>N24/L24</f>
        <v>#DIV/0!</v>
      </c>
    </row>
    <row r="25" spans="1:15" s="1372" customFormat="1">
      <c r="A25" s="1400" t="s">
        <v>345</v>
      </c>
      <c r="B25" s="1400"/>
      <c r="C25" s="1400" t="s">
        <v>675</v>
      </c>
      <c r="D25" s="1400"/>
      <c r="E25" s="1400"/>
    </row>
    <row r="26" spans="1:15" s="1372" customFormat="1">
      <c r="C26" s="1400" t="s">
        <v>402</v>
      </c>
      <c r="D26" s="1401">
        <f>' ข้อมูลการใช้ไฟฟ้า '!I47</f>
        <v>4.8175309739403458</v>
      </c>
      <c r="E26" s="1400" t="s">
        <v>1341</v>
      </c>
      <c r="F26" s="1402"/>
      <c r="G26" s="1400"/>
    </row>
    <row r="27" spans="1:15" s="1372" customFormat="1">
      <c r="C27" s="1400" t="s">
        <v>403</v>
      </c>
      <c r="D27" s="1403"/>
      <c r="E27" s="1400" t="s">
        <v>1342</v>
      </c>
      <c r="F27" s="1402"/>
      <c r="G27" s="1400"/>
    </row>
  </sheetData>
  <mergeCells count="22">
    <mergeCell ref="A1:O1"/>
    <mergeCell ref="A2:A4"/>
    <mergeCell ref="B2:B4"/>
    <mergeCell ref="C2:E4"/>
    <mergeCell ref="F2:L2"/>
    <mergeCell ref="M2:M4"/>
    <mergeCell ref="N2:N4"/>
    <mergeCell ref="O2:O4"/>
    <mergeCell ref="F3:H3"/>
    <mergeCell ref="I3:L3"/>
    <mergeCell ref="C23:E23"/>
    <mergeCell ref="C6:E6"/>
    <mergeCell ref="C7:E7"/>
    <mergeCell ref="C9:E9"/>
    <mergeCell ref="C10:E10"/>
    <mergeCell ref="C12:E12"/>
    <mergeCell ref="C13:E13"/>
    <mergeCell ref="C16:E16"/>
    <mergeCell ref="C17:E17"/>
    <mergeCell ref="C19:E19"/>
    <mergeCell ref="C20:E20"/>
    <mergeCell ref="C22:E2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90"/>
  <sheetViews>
    <sheetView showGridLines="0" view="pageBreakPreview" topLeftCell="A58" zoomScaleNormal="100" zoomScaleSheetLayoutView="100" workbookViewId="0">
      <selection activeCell="O70" sqref="O70"/>
    </sheetView>
  </sheetViews>
  <sheetFormatPr defaultColWidth="9" defaultRowHeight="23.4"/>
  <cols>
    <col min="1" max="1" width="3" style="1405" customWidth="1"/>
    <col min="2" max="2" width="8.3984375" style="1405" customWidth="1"/>
    <col min="3" max="3" width="11" style="1405" customWidth="1"/>
    <col min="4" max="4" width="3.09765625" style="1405" customWidth="1"/>
    <col min="5" max="5" width="6.19921875" style="1405" customWidth="1"/>
    <col min="6" max="8" width="4.69921875" style="1405" customWidth="1"/>
    <col min="9" max="9" width="7.69921875" style="1405" customWidth="1"/>
    <col min="10" max="10" width="8.3984375" style="1405" customWidth="1"/>
    <col min="11" max="11" width="12.19921875" style="1405" customWidth="1"/>
    <col min="12" max="12" width="10.8984375" style="1405" bestFit="1" customWidth="1"/>
    <col min="13" max="13" width="9" style="1405"/>
    <col min="14" max="14" width="11.09765625" style="1405" bestFit="1" customWidth="1"/>
    <col min="15" max="15" width="9" style="1405"/>
    <col min="16" max="16" width="12.5" style="1405" bestFit="1" customWidth="1"/>
    <col min="17" max="16384" width="9" style="1405"/>
  </cols>
  <sheetData>
    <row r="1" spans="1:12" s="1404" customFormat="1" ht="22.5" customHeight="1"/>
    <row r="2" spans="1:12" ht="12.6" customHeight="1">
      <c r="B2" s="1406"/>
      <c r="C2" s="1406"/>
      <c r="D2" s="1406"/>
      <c r="E2" s="1406"/>
      <c r="F2" s="1406"/>
      <c r="G2" s="1406"/>
      <c r="H2" s="1406"/>
      <c r="I2" s="1406"/>
      <c r="J2" s="1406"/>
      <c r="K2" s="1406"/>
      <c r="L2" s="1406"/>
    </row>
    <row r="3" spans="1:12">
      <c r="A3" s="2049" t="s">
        <v>565</v>
      </c>
      <c r="B3" s="2049"/>
      <c r="C3" s="2049"/>
      <c r="D3" s="2049"/>
      <c r="E3" s="2049"/>
      <c r="F3" s="2049"/>
      <c r="G3" s="2049"/>
      <c r="H3" s="2049"/>
      <c r="I3" s="2049"/>
      <c r="J3" s="2049"/>
      <c r="K3" s="2049"/>
      <c r="L3" s="2049"/>
    </row>
    <row r="4" spans="1:12">
      <c r="A4" s="2049" t="s">
        <v>566</v>
      </c>
      <c r="B4" s="2049"/>
      <c r="C4" s="2049"/>
      <c r="D4" s="2049"/>
      <c r="E4" s="2049"/>
      <c r="F4" s="2049"/>
      <c r="G4" s="2049"/>
      <c r="H4" s="2049"/>
      <c r="I4" s="2049"/>
      <c r="J4" s="2049"/>
      <c r="K4" s="2049"/>
      <c r="L4" s="2049"/>
    </row>
    <row r="6" spans="1:12">
      <c r="A6" s="1405" t="s">
        <v>567</v>
      </c>
      <c r="B6" s="1405" t="s">
        <v>127</v>
      </c>
      <c r="D6" s="1405" t="s">
        <v>128</v>
      </c>
      <c r="E6" s="1407" t="s">
        <v>1338</v>
      </c>
      <c r="F6" s="1408"/>
      <c r="G6" s="1408"/>
      <c r="H6" s="1406"/>
      <c r="I6" s="1406"/>
      <c r="J6" s="1406"/>
      <c r="K6" s="1406"/>
      <c r="L6" s="1406"/>
    </row>
    <row r="7" spans="1:12">
      <c r="A7" s="1405" t="s">
        <v>569</v>
      </c>
      <c r="B7" s="1405" t="s">
        <v>129</v>
      </c>
      <c r="D7" s="1405" t="s">
        <v>128</v>
      </c>
      <c r="E7" s="1409" t="s">
        <v>1012</v>
      </c>
      <c r="F7" s="1410"/>
      <c r="G7" s="1410"/>
      <c r="H7" s="1410"/>
      <c r="I7" s="1410"/>
      <c r="J7" s="1410"/>
      <c r="K7" s="1406"/>
      <c r="L7" s="1406"/>
    </row>
    <row r="8" spans="1:12">
      <c r="A8" s="1405" t="s">
        <v>571</v>
      </c>
      <c r="B8" s="1405" t="s">
        <v>174</v>
      </c>
      <c r="D8" s="1405" t="s">
        <v>128</v>
      </c>
      <c r="E8" s="1411" t="str">
        <f>ข้อมูลเบื้องต้น!D39</f>
        <v>นายสุรเดช  คิดการงาน</v>
      </c>
      <c r="F8" s="1410"/>
      <c r="G8" s="1410"/>
      <c r="H8" s="1410"/>
      <c r="I8" s="1410"/>
      <c r="J8" s="1412" t="s">
        <v>573</v>
      </c>
      <c r="K8" s="1413" t="str">
        <f>ข้อมูลเบื้องต้น!N39</f>
        <v>ผอส.04244</v>
      </c>
      <c r="L8" s="1410"/>
    </row>
    <row r="9" spans="1:12">
      <c r="A9" s="1405" t="s">
        <v>574</v>
      </c>
      <c r="B9" s="1405" t="s">
        <v>175</v>
      </c>
      <c r="D9" s="1405" t="s">
        <v>128</v>
      </c>
      <c r="E9" s="1413" t="s">
        <v>215</v>
      </c>
      <c r="F9" s="1410"/>
      <c r="G9" s="1410"/>
      <c r="H9" s="1410"/>
      <c r="I9" s="1410"/>
      <c r="J9" s="1410"/>
      <c r="K9" s="1410"/>
      <c r="L9" s="1410"/>
    </row>
    <row r="10" spans="1:12">
      <c r="A10" s="1405" t="s">
        <v>576</v>
      </c>
      <c r="B10" s="1405" t="s">
        <v>131</v>
      </c>
      <c r="D10" s="1405" t="s">
        <v>128</v>
      </c>
      <c r="E10" s="1414">
        <f>L40</f>
        <v>20</v>
      </c>
      <c r="F10" s="1406" t="s">
        <v>132</v>
      </c>
      <c r="I10" s="1406"/>
      <c r="J10" s="1406"/>
      <c r="K10" s="1406"/>
      <c r="L10" s="1406"/>
    </row>
    <row r="11" spans="1:12">
      <c r="A11" s="1405" t="s">
        <v>577</v>
      </c>
      <c r="B11" s="1405" t="s">
        <v>172</v>
      </c>
      <c r="D11" s="1405" t="s">
        <v>128</v>
      </c>
      <c r="E11" s="1415" t="s">
        <v>133</v>
      </c>
      <c r="F11" s="1406"/>
      <c r="G11" s="1406"/>
      <c r="H11" s="1406"/>
      <c r="I11" s="1406"/>
      <c r="J11" s="1406"/>
      <c r="K11" s="1406"/>
      <c r="L11" s="1406"/>
    </row>
    <row r="12" spans="1:12">
      <c r="A12" s="1405" t="s">
        <v>579</v>
      </c>
      <c r="B12" s="1405" t="s">
        <v>173</v>
      </c>
      <c r="D12" s="1405" t="s">
        <v>128</v>
      </c>
      <c r="E12" s="1415" t="s">
        <v>216</v>
      </c>
      <c r="F12" s="1406"/>
      <c r="G12" s="1406"/>
      <c r="H12" s="1406"/>
      <c r="I12" s="1406"/>
      <c r="J12" s="1406"/>
      <c r="K12" s="1406"/>
      <c r="L12" s="1406"/>
    </row>
    <row r="13" spans="1:12">
      <c r="A13" s="1406"/>
      <c r="B13" s="1406"/>
      <c r="C13" s="1406"/>
      <c r="D13" s="1406"/>
      <c r="E13" s="1406"/>
      <c r="F13" s="1406"/>
      <c r="G13" s="1406"/>
      <c r="H13" s="1406"/>
      <c r="I13" s="1406"/>
      <c r="J13" s="1406"/>
      <c r="K13" s="1406"/>
      <c r="L13" s="1406"/>
    </row>
    <row r="15" spans="1:12">
      <c r="B15" s="1405" t="s">
        <v>1148</v>
      </c>
      <c r="J15" s="1416" t="s">
        <v>396</v>
      </c>
      <c r="K15" s="1416" t="s">
        <v>382</v>
      </c>
      <c r="L15" s="1416" t="s">
        <v>397</v>
      </c>
    </row>
    <row r="16" spans="1:12">
      <c r="A16" s="1405" t="s">
        <v>582</v>
      </c>
      <c r="B16" s="1405" t="s">
        <v>583</v>
      </c>
      <c r="J16" s="1417">
        <f>+J17-J18</f>
        <v>0</v>
      </c>
      <c r="K16" s="1418">
        <f>+K17-K18</f>
        <v>59280.000000000007</v>
      </c>
      <c r="L16" s="1418">
        <f>+L17-L18</f>
        <v>285583.23613518372</v>
      </c>
    </row>
    <row r="17" spans="1:12">
      <c r="A17" s="1405" t="s">
        <v>584</v>
      </c>
      <c r="B17" s="1405" t="s">
        <v>587</v>
      </c>
      <c r="J17" s="1417">
        <v>0</v>
      </c>
      <c r="K17" s="1418">
        <f>L50</f>
        <v>104400</v>
      </c>
      <c r="L17" s="1418">
        <f>L50*L47</f>
        <v>502950.23367937212</v>
      </c>
    </row>
    <row r="18" spans="1:12">
      <c r="A18" s="1405" t="s">
        <v>585</v>
      </c>
      <c r="B18" s="1405" t="s">
        <v>586</v>
      </c>
      <c r="J18" s="1417">
        <v>0</v>
      </c>
      <c r="K18" s="1418">
        <f>L50-L52</f>
        <v>45119.999999999993</v>
      </c>
      <c r="L18" s="1418">
        <f>(L50-L52)*L47</f>
        <v>217366.99754418837</v>
      </c>
    </row>
    <row r="19" spans="1:12">
      <c r="A19" s="1405" t="s">
        <v>588</v>
      </c>
      <c r="B19" s="1405" t="s">
        <v>589</v>
      </c>
      <c r="J19" s="1419"/>
      <c r="K19" s="1420">
        <f>45900*L40</f>
        <v>918000</v>
      </c>
      <c r="L19" s="1421" t="s">
        <v>360</v>
      </c>
    </row>
    <row r="20" spans="1:12">
      <c r="A20" s="1405" t="s">
        <v>590</v>
      </c>
      <c r="B20" s="1405" t="s">
        <v>591</v>
      </c>
      <c r="J20" s="1419"/>
      <c r="K20" s="1417">
        <f>+K19/L16</f>
        <v>3.2144743943074285</v>
      </c>
      <c r="L20" s="1421" t="s">
        <v>581</v>
      </c>
    </row>
    <row r="21" spans="1:12">
      <c r="A21" s="1405" t="s">
        <v>592</v>
      </c>
      <c r="B21" s="1405" t="s">
        <v>593</v>
      </c>
    </row>
    <row r="22" spans="1:12">
      <c r="B22" s="1422" t="s">
        <v>1154</v>
      </c>
      <c r="C22" s="1406"/>
      <c r="D22" s="1406"/>
      <c r="E22" s="1406"/>
      <c r="F22" s="1406"/>
      <c r="G22" s="1406"/>
      <c r="H22" s="1406"/>
      <c r="I22" s="1406"/>
      <c r="J22" s="1406"/>
      <c r="K22" s="1406"/>
      <c r="L22" s="1406"/>
    </row>
    <row r="23" spans="1:12">
      <c r="B23" s="1406"/>
      <c r="C23" s="1406"/>
      <c r="D23" s="1406"/>
      <c r="E23" s="1406"/>
      <c r="F23" s="1406"/>
      <c r="G23" s="1406"/>
      <c r="H23" s="1406"/>
      <c r="I23" s="1406"/>
      <c r="J23" s="1406"/>
      <c r="K23" s="1406"/>
      <c r="L23" s="1406"/>
    </row>
    <row r="24" spans="1:12">
      <c r="B24" s="1406"/>
      <c r="C24" s="1406"/>
      <c r="D24" s="1406"/>
      <c r="E24" s="1406"/>
      <c r="F24" s="1406"/>
      <c r="G24" s="1406"/>
      <c r="H24" s="1406"/>
      <c r="I24" s="1406"/>
      <c r="J24" s="1406"/>
      <c r="K24" s="1406"/>
      <c r="L24" s="1406"/>
    </row>
    <row r="25" spans="1:12">
      <c r="B25" s="1406"/>
      <c r="C25" s="1406"/>
      <c r="D25" s="1406"/>
      <c r="E25" s="1406"/>
      <c r="F25" s="1406"/>
      <c r="G25" s="1406"/>
      <c r="H25" s="1406"/>
      <c r="I25" s="1406"/>
      <c r="J25" s="1406"/>
      <c r="K25" s="1406"/>
      <c r="L25" s="1406"/>
    </row>
    <row r="26" spans="1:12">
      <c r="B26" s="1406"/>
      <c r="C26" s="1406"/>
      <c r="D26" s="1406"/>
      <c r="E26" s="1406"/>
      <c r="F26" s="1406"/>
      <c r="G26" s="1406"/>
      <c r="H26" s="1406"/>
      <c r="I26" s="1406"/>
      <c r="J26" s="1406"/>
      <c r="K26" s="1406"/>
      <c r="L26" s="1406"/>
    </row>
    <row r="27" spans="1:12">
      <c r="B27" s="1406"/>
      <c r="C27" s="1406"/>
      <c r="D27" s="1406"/>
      <c r="E27" s="1406"/>
      <c r="F27" s="1406"/>
      <c r="G27" s="1406"/>
      <c r="H27" s="1406"/>
      <c r="I27" s="1406"/>
      <c r="J27" s="1406"/>
      <c r="K27" s="1406"/>
      <c r="L27" s="1406"/>
    </row>
    <row r="28" spans="1:12">
      <c r="B28" s="1406"/>
      <c r="C28" s="1406"/>
      <c r="D28" s="1406"/>
      <c r="E28" s="1406"/>
      <c r="F28" s="1406"/>
      <c r="G28" s="1406"/>
      <c r="H28" s="1406"/>
      <c r="I28" s="1406"/>
      <c r="J28" s="1406"/>
      <c r="K28" s="1406"/>
      <c r="L28" s="1406"/>
    </row>
    <row r="29" spans="1:12">
      <c r="B29" s="1406"/>
      <c r="C29" s="1406"/>
      <c r="D29" s="1406"/>
      <c r="E29" s="1406"/>
      <c r="F29" s="1406"/>
      <c r="G29" s="1406"/>
      <c r="H29" s="1406"/>
      <c r="I29" s="1406"/>
      <c r="J29" s="1406"/>
      <c r="K29" s="1406"/>
      <c r="L29" s="1406"/>
    </row>
    <row r="30" spans="1:12">
      <c r="B30" s="1406"/>
      <c r="C30" s="1406"/>
      <c r="D30" s="1406"/>
      <c r="E30" s="1406"/>
      <c r="F30" s="1406"/>
      <c r="G30" s="1406"/>
      <c r="H30" s="1406"/>
      <c r="I30" s="1406"/>
      <c r="J30" s="1406"/>
      <c r="K30" s="1406"/>
      <c r="L30" s="1406"/>
    </row>
    <row r="31" spans="1:12">
      <c r="B31" s="1406"/>
      <c r="C31" s="1406"/>
      <c r="D31" s="1406"/>
      <c r="E31" s="1406"/>
      <c r="F31" s="1406"/>
      <c r="G31" s="1406"/>
      <c r="H31" s="1406"/>
      <c r="I31" s="1406"/>
      <c r="J31" s="1406"/>
      <c r="K31" s="1406"/>
      <c r="L31" s="1406"/>
    </row>
    <row r="32" spans="1:12">
      <c r="B32" s="1406"/>
      <c r="C32" s="1406"/>
      <c r="D32" s="1406"/>
      <c r="E32" s="1406"/>
      <c r="F32" s="1406"/>
      <c r="G32" s="1406"/>
      <c r="H32" s="1406"/>
      <c r="I32" s="1406"/>
      <c r="J32" s="1406"/>
      <c r="K32" s="1406"/>
      <c r="L32" s="1406"/>
    </row>
    <row r="33" spans="1:14">
      <c r="B33" s="1406"/>
      <c r="C33" s="1406"/>
      <c r="D33" s="1406"/>
      <c r="E33" s="1406"/>
      <c r="F33" s="1406"/>
      <c r="G33" s="1406"/>
      <c r="H33" s="1406"/>
      <c r="I33" s="1406"/>
      <c r="J33" s="1406"/>
      <c r="K33" s="1406"/>
      <c r="L33" s="1406"/>
    </row>
    <row r="34" spans="1:14">
      <c r="A34" s="1405" t="s">
        <v>594</v>
      </c>
      <c r="B34" s="1405" t="s">
        <v>595</v>
      </c>
    </row>
    <row r="35" spans="1:14">
      <c r="B35" s="1406" t="s">
        <v>200</v>
      </c>
      <c r="C35" s="1406"/>
      <c r="D35" s="1406"/>
      <c r="E35" s="1406"/>
      <c r="F35" s="1406"/>
      <c r="G35" s="1406"/>
      <c r="H35" s="1406"/>
      <c r="I35" s="1406"/>
      <c r="J35" s="1406"/>
      <c r="K35" s="1406"/>
      <c r="L35" s="1406"/>
    </row>
    <row r="36" spans="1:14">
      <c r="B36" s="1406"/>
      <c r="C36" s="1406"/>
      <c r="D36" s="1406"/>
      <c r="E36" s="1406"/>
      <c r="F36" s="1406"/>
      <c r="G36" s="1406"/>
      <c r="H36" s="1406"/>
      <c r="I36" s="1406"/>
      <c r="J36" s="1406"/>
      <c r="K36" s="1406"/>
      <c r="L36" s="1406"/>
    </row>
    <row r="37" spans="1:14">
      <c r="A37" s="1405" t="s">
        <v>596</v>
      </c>
      <c r="B37" s="1405" t="s">
        <v>597</v>
      </c>
    </row>
    <row r="38" spans="1:14">
      <c r="B38" s="1406"/>
      <c r="C38" s="1406"/>
      <c r="D38" s="1423"/>
      <c r="E38" s="1406"/>
      <c r="F38" s="1406"/>
      <c r="G38" s="1406"/>
      <c r="H38" s="1406"/>
      <c r="I38" s="1423"/>
      <c r="J38" s="1406"/>
      <c r="K38" s="1406"/>
      <c r="L38" s="1410"/>
    </row>
    <row r="39" spans="1:14">
      <c r="B39" s="2052" t="s">
        <v>137</v>
      </c>
      <c r="C39" s="2053"/>
      <c r="D39" s="2053"/>
      <c r="E39" s="2053"/>
      <c r="F39" s="2053"/>
      <c r="G39" s="2053"/>
      <c r="H39" s="2053"/>
      <c r="I39" s="2054"/>
      <c r="J39" s="1424" t="s">
        <v>378</v>
      </c>
      <c r="K39" s="1424" t="s">
        <v>138</v>
      </c>
      <c r="L39" s="1425" t="s">
        <v>342</v>
      </c>
    </row>
    <row r="40" spans="1:14">
      <c r="B40" s="2058" t="s">
        <v>201</v>
      </c>
      <c r="C40" s="2059"/>
      <c r="D40" s="2059"/>
      <c r="E40" s="2059"/>
      <c r="F40" s="2059"/>
      <c r="G40" s="2059"/>
      <c r="H40" s="2060"/>
      <c r="I40" s="2061"/>
      <c r="J40" s="1426" t="s">
        <v>132</v>
      </c>
      <c r="K40" s="1427" t="s">
        <v>139</v>
      </c>
      <c r="L40" s="1428">
        <v>20</v>
      </c>
    </row>
    <row r="41" spans="1:14">
      <c r="B41" s="2047" t="s">
        <v>233</v>
      </c>
      <c r="C41" s="2048"/>
      <c r="D41" s="2048"/>
      <c r="E41" s="2048"/>
      <c r="F41" s="2048"/>
      <c r="G41" s="2048"/>
      <c r="H41" s="2050"/>
      <c r="I41" s="2051"/>
      <c r="J41" s="1429" t="s">
        <v>203</v>
      </c>
      <c r="K41" s="1427" t="s">
        <v>212</v>
      </c>
      <c r="L41" s="1430">
        <f>2.9*L40</f>
        <v>58</v>
      </c>
      <c r="N41" s="1431"/>
    </row>
    <row r="42" spans="1:14">
      <c r="B42" s="2047" t="s">
        <v>234</v>
      </c>
      <c r="C42" s="2048"/>
      <c r="D42" s="2048"/>
      <c r="E42" s="2048"/>
      <c r="F42" s="2048"/>
      <c r="G42" s="2048"/>
      <c r="H42" s="2050"/>
      <c r="I42" s="2051"/>
      <c r="J42" s="1429" t="s">
        <v>203</v>
      </c>
      <c r="K42" s="1427" t="s">
        <v>213</v>
      </c>
      <c r="L42" s="1432">
        <f>1.88*L40</f>
        <v>37.599999999999994</v>
      </c>
      <c r="N42" s="1431"/>
    </row>
    <row r="43" spans="1:14">
      <c r="B43" s="2047" t="s">
        <v>204</v>
      </c>
      <c r="C43" s="2048"/>
      <c r="D43" s="2048"/>
      <c r="E43" s="2048"/>
      <c r="F43" s="2048"/>
      <c r="G43" s="2048"/>
      <c r="H43" s="2050"/>
      <c r="I43" s="2051"/>
      <c r="J43" s="1429" t="s">
        <v>142</v>
      </c>
      <c r="K43" s="1427" t="s">
        <v>158</v>
      </c>
      <c r="L43" s="1433">
        <v>8</v>
      </c>
      <c r="N43" s="1434"/>
    </row>
    <row r="44" spans="1:14">
      <c r="B44" s="2047" t="s">
        <v>235</v>
      </c>
      <c r="C44" s="2048"/>
      <c r="D44" s="2048"/>
      <c r="E44" s="2048"/>
      <c r="F44" s="2048"/>
      <c r="G44" s="2048"/>
      <c r="H44" s="1435"/>
      <c r="I44" s="1436"/>
      <c r="J44" s="1429" t="s">
        <v>162</v>
      </c>
      <c r="K44" s="1427" t="s">
        <v>236</v>
      </c>
      <c r="L44" s="1433">
        <v>90</v>
      </c>
      <c r="N44" s="1434"/>
    </row>
    <row r="45" spans="1:14">
      <c r="B45" s="2047" t="s">
        <v>237</v>
      </c>
      <c r="C45" s="2048"/>
      <c r="D45" s="2048"/>
      <c r="E45" s="2048"/>
      <c r="F45" s="2048"/>
      <c r="G45" s="2048"/>
      <c r="H45" s="1435"/>
      <c r="I45" s="1436"/>
      <c r="J45" s="1429" t="s">
        <v>162</v>
      </c>
      <c r="K45" s="1427" t="s">
        <v>238</v>
      </c>
      <c r="L45" s="1433">
        <v>60</v>
      </c>
      <c r="N45" s="1434"/>
    </row>
    <row r="46" spans="1:14">
      <c r="B46" s="1437" t="s">
        <v>145</v>
      </c>
      <c r="C46" s="1438"/>
      <c r="D46" s="1438"/>
      <c r="E46" s="1438"/>
      <c r="F46" s="1438"/>
      <c r="G46" s="1438"/>
      <c r="H46" s="2050"/>
      <c r="I46" s="2051"/>
      <c r="J46" s="1429" t="s">
        <v>146</v>
      </c>
      <c r="K46" s="1427" t="s">
        <v>147</v>
      </c>
      <c r="L46" s="1433">
        <v>250</v>
      </c>
      <c r="N46" s="1434"/>
    </row>
    <row r="47" spans="1:14">
      <c r="B47" s="1439" t="s">
        <v>148</v>
      </c>
      <c r="C47" s="1440"/>
      <c r="D47" s="1440"/>
      <c r="E47" s="1440"/>
      <c r="F47" s="1440"/>
      <c r="G47" s="1440"/>
      <c r="H47" s="1440"/>
      <c r="I47" s="1441"/>
      <c r="J47" s="1442" t="s">
        <v>360</v>
      </c>
      <c r="K47" s="1442" t="s">
        <v>149</v>
      </c>
      <c r="L47" s="1443">
        <f>'ก.1 แผนอนุรักษ์ 3 ปีข้างหน้า'!D26</f>
        <v>4.8175309739403458</v>
      </c>
      <c r="N47" s="1434"/>
    </row>
    <row r="48" spans="1:14">
      <c r="B48" s="1406"/>
      <c r="C48" s="1406"/>
      <c r="D48" s="1406"/>
      <c r="E48" s="1406"/>
      <c r="F48" s="1406"/>
      <c r="G48" s="1406"/>
      <c r="H48" s="1406"/>
      <c r="I48" s="1406"/>
      <c r="J48" s="1423"/>
      <c r="K48" s="1423"/>
      <c r="L48" s="1406"/>
      <c r="N48" s="1434"/>
    </row>
    <row r="49" spans="1:16">
      <c r="B49" s="2052" t="s">
        <v>150</v>
      </c>
      <c r="C49" s="2053"/>
      <c r="D49" s="2053"/>
      <c r="E49" s="2053"/>
      <c r="F49" s="2053"/>
      <c r="G49" s="2053"/>
      <c r="H49" s="2053"/>
      <c r="I49" s="2054"/>
      <c r="J49" s="1424" t="s">
        <v>378</v>
      </c>
      <c r="K49" s="1424" t="s">
        <v>138</v>
      </c>
      <c r="L49" s="1425" t="s">
        <v>342</v>
      </c>
      <c r="N49" s="1434"/>
    </row>
    <row r="50" spans="1:16">
      <c r="B50" s="2055" t="s">
        <v>1014</v>
      </c>
      <c r="C50" s="2056"/>
      <c r="D50" s="2056"/>
      <c r="E50" s="2056"/>
      <c r="F50" s="2056"/>
      <c r="G50" s="2056"/>
      <c r="H50" s="2056"/>
      <c r="I50" s="2057"/>
      <c r="J50" s="1427" t="s">
        <v>151</v>
      </c>
      <c r="K50" s="1427" t="s">
        <v>152</v>
      </c>
      <c r="L50" s="1444">
        <f>L41*L43*L44*L46/100</f>
        <v>104400</v>
      </c>
      <c r="N50" s="1434"/>
    </row>
    <row r="51" spans="1:16">
      <c r="B51" s="2055" t="s">
        <v>1013</v>
      </c>
      <c r="C51" s="2056"/>
      <c r="D51" s="2056"/>
      <c r="E51" s="2056"/>
      <c r="F51" s="2056"/>
      <c r="G51" s="2056"/>
      <c r="H51" s="2056"/>
      <c r="I51" s="2057"/>
      <c r="J51" s="1427" t="s">
        <v>151</v>
      </c>
      <c r="K51" s="1427" t="s">
        <v>153</v>
      </c>
      <c r="L51" s="1444">
        <f>L42*L43*L45*L46/100</f>
        <v>45119.999999999993</v>
      </c>
      <c r="N51" s="1434"/>
    </row>
    <row r="52" spans="1:16">
      <c r="B52" s="2047" t="s">
        <v>221</v>
      </c>
      <c r="C52" s="2048"/>
      <c r="D52" s="2048"/>
      <c r="E52" s="2048"/>
      <c r="F52" s="2048"/>
      <c r="G52" s="2048"/>
      <c r="H52" s="1445"/>
      <c r="I52" s="1446"/>
      <c r="J52" s="1429" t="s">
        <v>151</v>
      </c>
      <c r="K52" s="1429" t="s">
        <v>155</v>
      </c>
      <c r="L52" s="1447">
        <f>L50-L51</f>
        <v>59280.000000000007</v>
      </c>
      <c r="N52" s="1434"/>
    </row>
    <row r="53" spans="1:16">
      <c r="B53" s="1448" t="s">
        <v>156</v>
      </c>
      <c r="C53" s="1406"/>
      <c r="D53" s="1406"/>
      <c r="E53" s="1406"/>
      <c r="F53" s="1406"/>
      <c r="G53" s="1406"/>
      <c r="H53" s="1406"/>
      <c r="I53" s="1449"/>
      <c r="J53" s="1450" t="s">
        <v>397</v>
      </c>
      <c r="K53" s="1450" t="s">
        <v>157</v>
      </c>
      <c r="L53" s="1451">
        <f>L52*L47</f>
        <v>285583.23613518372</v>
      </c>
      <c r="N53" s="1434"/>
    </row>
    <row r="54" spans="1:16">
      <c r="B54" s="1439"/>
      <c r="C54" s="1440"/>
      <c r="D54" s="1440"/>
      <c r="E54" s="1440"/>
      <c r="F54" s="1440"/>
      <c r="G54" s="1440"/>
      <c r="H54" s="1440"/>
      <c r="I54" s="1441"/>
      <c r="J54" s="1452"/>
      <c r="K54" s="1452"/>
      <c r="L54" s="1452"/>
      <c r="P54" s="1453"/>
    </row>
    <row r="55" spans="1:16">
      <c r="B55" s="1406"/>
      <c r="C55" s="1406"/>
      <c r="D55" s="1406"/>
      <c r="E55" s="1406"/>
      <c r="F55" s="1406"/>
      <c r="G55" s="1406"/>
      <c r="H55" s="1406"/>
      <c r="I55" s="1406"/>
      <c r="J55" s="1406"/>
      <c r="K55" s="1406"/>
      <c r="L55" s="1406"/>
      <c r="P55" s="1453"/>
    </row>
    <row r="56" spans="1:16">
      <c r="B56" s="1406"/>
      <c r="C56" s="1406"/>
      <c r="D56" s="1406"/>
      <c r="E56" s="1406"/>
      <c r="F56" s="1406"/>
      <c r="G56" s="1406"/>
      <c r="H56" s="1406"/>
      <c r="I56" s="1406"/>
      <c r="J56" s="1406"/>
      <c r="K56" s="1406"/>
      <c r="L56" s="1406"/>
    </row>
    <row r="57" spans="1:16">
      <c r="B57" s="1406"/>
      <c r="C57" s="1406"/>
      <c r="D57" s="1406"/>
      <c r="E57" s="1406"/>
      <c r="F57" s="1406"/>
      <c r="G57" s="1406"/>
      <c r="H57" s="1406"/>
      <c r="I57" s="1406"/>
      <c r="J57" s="1406"/>
      <c r="K57" s="1406"/>
      <c r="L57" s="1406"/>
    </row>
    <row r="58" spans="1:16">
      <c r="B58" s="1406"/>
      <c r="C58" s="1406"/>
      <c r="D58" s="1406"/>
      <c r="E58" s="1406"/>
      <c r="F58" s="1406"/>
      <c r="G58" s="1406"/>
      <c r="H58" s="1406"/>
      <c r="I58" s="1406"/>
      <c r="J58" s="1406"/>
      <c r="K58" s="1406"/>
      <c r="L58" s="1406"/>
    </row>
    <row r="59" spans="1:16">
      <c r="B59" s="1406"/>
      <c r="C59" s="1406"/>
      <c r="D59" s="1406"/>
      <c r="E59" s="1406"/>
      <c r="F59" s="1406"/>
      <c r="G59" s="1406"/>
      <c r="H59" s="1406"/>
      <c r="I59" s="1406"/>
      <c r="J59" s="1406"/>
      <c r="K59" s="1406"/>
      <c r="L59" s="1406"/>
    </row>
    <row r="60" spans="1:16">
      <c r="A60" s="1454"/>
      <c r="B60" s="1406"/>
      <c r="C60" s="1406"/>
      <c r="D60" s="1406"/>
      <c r="E60" s="1406"/>
      <c r="F60" s="1406"/>
      <c r="G60" s="1406"/>
      <c r="H60" s="1406"/>
      <c r="I60" s="1406"/>
      <c r="J60" s="1406"/>
      <c r="K60" s="1406"/>
      <c r="L60" s="1406"/>
    </row>
    <row r="61" spans="1:16" ht="20.25" customHeight="1">
      <c r="B61" s="1406"/>
      <c r="C61" s="1406"/>
      <c r="D61" s="1406"/>
      <c r="E61" s="1406"/>
      <c r="F61" s="1406"/>
      <c r="G61" s="1406"/>
      <c r="H61" s="1406"/>
      <c r="I61" s="1406"/>
      <c r="J61" s="1406"/>
      <c r="K61" s="1406"/>
    </row>
    <row r="62" spans="1:16" ht="14.25" customHeight="1">
      <c r="A62" s="2049"/>
      <c r="B62" s="2049"/>
      <c r="C62" s="2049"/>
      <c r="D62" s="2049"/>
      <c r="E62" s="2049"/>
      <c r="F62" s="2049"/>
      <c r="G62" s="2049"/>
      <c r="H62" s="2049"/>
      <c r="I62" s="2049"/>
      <c r="J62" s="2049"/>
      <c r="K62" s="2049"/>
      <c r="L62" s="2049"/>
    </row>
    <row r="63" spans="1:16" ht="14.25" customHeight="1">
      <c r="A63" s="1455"/>
      <c r="B63" s="1455"/>
      <c r="C63" s="1455"/>
      <c r="D63" s="1455"/>
      <c r="E63" s="1455"/>
      <c r="F63" s="1455"/>
      <c r="G63" s="1455"/>
      <c r="H63" s="1455"/>
      <c r="I63" s="1455"/>
      <c r="J63" s="1455"/>
      <c r="K63" s="1455"/>
      <c r="L63" s="1455"/>
    </row>
    <row r="64" spans="1:16" ht="14.25" customHeight="1">
      <c r="B64" s="1406"/>
      <c r="C64" s="1406"/>
      <c r="D64" s="1406"/>
      <c r="E64" s="1406"/>
      <c r="F64" s="1406"/>
      <c r="G64" s="1406"/>
      <c r="H64" s="1406"/>
      <c r="I64" s="1406"/>
      <c r="J64" s="1406"/>
      <c r="K64" s="1406"/>
      <c r="L64" s="1406"/>
    </row>
    <row r="65" spans="1:12" ht="14.25" customHeight="1">
      <c r="B65" s="1406"/>
      <c r="C65" s="1406"/>
      <c r="D65" s="1406"/>
      <c r="E65" s="1406"/>
      <c r="F65" s="1406"/>
      <c r="G65" s="1406"/>
      <c r="H65" s="1406"/>
      <c r="I65" s="1406"/>
      <c r="J65" s="1406"/>
      <c r="K65" s="1406"/>
      <c r="L65" s="1406"/>
    </row>
    <row r="66" spans="1:12" ht="14.25" customHeight="1">
      <c r="B66" s="1406"/>
      <c r="C66" s="1406"/>
      <c r="D66" s="1406"/>
      <c r="E66" s="1406"/>
      <c r="F66" s="1406"/>
      <c r="G66" s="1406"/>
      <c r="H66" s="1406"/>
      <c r="I66" s="1406"/>
      <c r="J66" s="1406"/>
      <c r="K66" s="1406"/>
      <c r="L66" s="1406"/>
    </row>
    <row r="67" spans="1:12" ht="14.25" customHeight="1">
      <c r="B67" s="1406"/>
      <c r="C67" s="1406"/>
      <c r="D67" s="1406"/>
      <c r="E67" s="1406"/>
      <c r="F67" s="1406"/>
      <c r="G67" s="1406"/>
      <c r="H67" s="1406"/>
      <c r="I67" s="1406"/>
      <c r="J67" s="1406"/>
      <c r="K67" s="1406"/>
      <c r="L67" s="1406"/>
    </row>
    <row r="68" spans="1:12" ht="14.25" customHeight="1">
      <c r="B68" s="1406"/>
      <c r="C68" s="1406"/>
      <c r="D68" s="1406"/>
      <c r="E68" s="1406"/>
      <c r="F68" s="1406"/>
      <c r="G68" s="1406"/>
      <c r="H68" s="1406"/>
      <c r="I68" s="1406"/>
      <c r="J68" s="1406"/>
      <c r="K68" s="1406"/>
      <c r="L68" s="1406"/>
    </row>
    <row r="69" spans="1:12">
      <c r="A69" s="2049" t="s">
        <v>565</v>
      </c>
      <c r="B69" s="2049"/>
      <c r="C69" s="2049"/>
      <c r="D69" s="2049"/>
      <c r="E69" s="2049"/>
      <c r="F69" s="2049"/>
      <c r="G69" s="2049"/>
      <c r="H69" s="2049"/>
      <c r="I69" s="2049"/>
      <c r="J69" s="2049"/>
      <c r="K69" s="2049"/>
      <c r="L69" s="2049"/>
    </row>
    <row r="70" spans="1:12">
      <c r="A70" s="2049" t="s">
        <v>566</v>
      </c>
      <c r="B70" s="2049"/>
      <c r="C70" s="2049"/>
      <c r="D70" s="2049"/>
      <c r="E70" s="2049"/>
      <c r="F70" s="2049"/>
      <c r="G70" s="2049"/>
      <c r="H70" s="2049"/>
      <c r="I70" s="2049"/>
      <c r="J70" s="2049"/>
      <c r="K70" s="2049"/>
      <c r="L70" s="2049"/>
    </row>
    <row r="72" spans="1:12">
      <c r="A72" s="1405" t="s">
        <v>567</v>
      </c>
      <c r="B72" s="1405" t="s">
        <v>127</v>
      </c>
      <c r="D72" s="1405" t="s">
        <v>128</v>
      </c>
      <c r="E72" s="1407" t="s">
        <v>1339</v>
      </c>
      <c r="F72" s="1408"/>
      <c r="G72" s="1408"/>
      <c r="H72" s="1406"/>
      <c r="I72" s="1406"/>
      <c r="J72" s="1406"/>
      <c r="K72" s="1406"/>
      <c r="L72" s="1406"/>
    </row>
    <row r="73" spans="1:12">
      <c r="A73" s="1405" t="s">
        <v>569</v>
      </c>
      <c r="B73" s="1405" t="s">
        <v>129</v>
      </c>
      <c r="D73" s="1405" t="s">
        <v>128</v>
      </c>
      <c r="E73" s="1409" t="s">
        <v>1012</v>
      </c>
      <c r="F73" s="1410"/>
      <c r="G73" s="1410"/>
      <c r="H73" s="1410"/>
      <c r="I73" s="1410"/>
      <c r="J73" s="1410"/>
      <c r="K73" s="1406"/>
      <c r="L73" s="1406"/>
    </row>
    <row r="74" spans="1:12">
      <c r="A74" s="1405" t="s">
        <v>571</v>
      </c>
      <c r="B74" s="1405" t="s">
        <v>174</v>
      </c>
      <c r="D74" s="1405" t="s">
        <v>128</v>
      </c>
      <c r="E74" s="1411" t="str">
        <f>ข้อมูลเบื้องต้น!D41</f>
        <v>นายรัฐพล  ญาติมิตรหนุน</v>
      </c>
      <c r="F74" s="1410"/>
      <c r="G74" s="1410"/>
      <c r="H74" s="1410"/>
      <c r="I74" s="1410"/>
      <c r="J74" s="1412" t="s">
        <v>573</v>
      </c>
      <c r="K74" s="1413" t="str">
        <f>ข้อมูลเบื้องต้น!N41</f>
        <v>ผชอ.03430</v>
      </c>
      <c r="L74" s="1410"/>
    </row>
    <row r="75" spans="1:12">
      <c r="A75" s="1405" t="s">
        <v>574</v>
      </c>
      <c r="B75" s="1405" t="s">
        <v>175</v>
      </c>
      <c r="D75" s="1405" t="s">
        <v>128</v>
      </c>
      <c r="E75" s="1413" t="s">
        <v>215</v>
      </c>
      <c r="F75" s="1410"/>
      <c r="G75" s="1410"/>
      <c r="H75" s="1410"/>
      <c r="I75" s="1410"/>
      <c r="J75" s="1410"/>
      <c r="K75" s="1410"/>
      <c r="L75" s="1410"/>
    </row>
    <row r="76" spans="1:12">
      <c r="A76" s="1405" t="s">
        <v>576</v>
      </c>
      <c r="B76" s="1405" t="s">
        <v>131</v>
      </c>
      <c r="D76" s="1405" t="s">
        <v>128</v>
      </c>
      <c r="E76" s="1414">
        <f>L106</f>
        <v>20</v>
      </c>
      <c r="F76" s="1406" t="s">
        <v>132</v>
      </c>
      <c r="I76" s="1406"/>
      <c r="J76" s="1406"/>
      <c r="K76" s="1406"/>
      <c r="L76" s="1406"/>
    </row>
    <row r="77" spans="1:12">
      <c r="A77" s="1405" t="s">
        <v>577</v>
      </c>
      <c r="B77" s="1405" t="s">
        <v>172</v>
      </c>
      <c r="D77" s="1405" t="s">
        <v>128</v>
      </c>
      <c r="E77" s="1415" t="s">
        <v>133</v>
      </c>
      <c r="F77" s="1406"/>
      <c r="G77" s="1406"/>
      <c r="H77" s="1406"/>
      <c r="I77" s="1406"/>
      <c r="J77" s="1406"/>
      <c r="K77" s="1406"/>
      <c r="L77" s="1406"/>
    </row>
    <row r="78" spans="1:12">
      <c r="A78" s="1405" t="s">
        <v>579</v>
      </c>
      <c r="B78" s="1405" t="s">
        <v>173</v>
      </c>
      <c r="D78" s="1405" t="s">
        <v>128</v>
      </c>
      <c r="E78" s="1415" t="s">
        <v>216</v>
      </c>
      <c r="F78" s="1406"/>
      <c r="G78" s="1406"/>
      <c r="H78" s="1406"/>
      <c r="I78" s="1406"/>
      <c r="J78" s="1406"/>
      <c r="K78" s="1406"/>
      <c r="L78" s="1406"/>
    </row>
    <row r="79" spans="1:12">
      <c r="A79" s="1406"/>
      <c r="B79" s="1406"/>
      <c r="C79" s="1406"/>
      <c r="D79" s="1406"/>
      <c r="E79" s="1406"/>
      <c r="F79" s="1406"/>
      <c r="G79" s="1406"/>
      <c r="H79" s="1406"/>
      <c r="I79" s="1406"/>
      <c r="J79" s="1406"/>
      <c r="K79" s="1406"/>
      <c r="L79" s="1406"/>
    </row>
    <row r="81" spans="1:12">
      <c r="J81" s="1416" t="s">
        <v>396</v>
      </c>
      <c r="K81" s="1416" t="s">
        <v>382</v>
      </c>
      <c r="L81" s="1416" t="s">
        <v>397</v>
      </c>
    </row>
    <row r="82" spans="1:12">
      <c r="A82" s="1405" t="s">
        <v>582</v>
      </c>
      <c r="B82" s="1405" t="s">
        <v>583</v>
      </c>
      <c r="J82" s="1417">
        <f>+J83-J84</f>
        <v>0</v>
      </c>
      <c r="K82" s="1418">
        <f>+K83-K84</f>
        <v>55680.000000000007</v>
      </c>
      <c r="L82" s="1418">
        <f>+L83-L84</f>
        <v>268240.12462899846</v>
      </c>
    </row>
    <row r="83" spans="1:12">
      <c r="A83" s="1405" t="s">
        <v>584</v>
      </c>
      <c r="B83" s="1405" t="s">
        <v>587</v>
      </c>
      <c r="J83" s="1417">
        <v>0</v>
      </c>
      <c r="K83" s="1418">
        <f>L116</f>
        <v>100800</v>
      </c>
      <c r="L83" s="1418">
        <f>L116*L113</f>
        <v>485607.12217318686</v>
      </c>
    </row>
    <row r="84" spans="1:12">
      <c r="A84" s="1405" t="s">
        <v>585</v>
      </c>
      <c r="B84" s="1405" t="s">
        <v>586</v>
      </c>
      <c r="J84" s="1417">
        <v>0</v>
      </c>
      <c r="K84" s="1418">
        <f>L116-L118</f>
        <v>45119.999999999993</v>
      </c>
      <c r="L84" s="1418">
        <f>(L116-L118)*L113</f>
        <v>217366.99754418837</v>
      </c>
    </row>
    <row r="85" spans="1:12">
      <c r="A85" s="1405" t="s">
        <v>588</v>
      </c>
      <c r="B85" s="1405" t="s">
        <v>589</v>
      </c>
      <c r="J85" s="1419"/>
      <c r="K85" s="1420">
        <f>45900*L106</f>
        <v>918000</v>
      </c>
      <c r="L85" s="1421" t="s">
        <v>360</v>
      </c>
    </row>
    <row r="86" spans="1:12">
      <c r="A86" s="1405" t="s">
        <v>590</v>
      </c>
      <c r="B86" s="1405" t="s">
        <v>591</v>
      </c>
      <c r="J86" s="1419"/>
      <c r="K86" s="1417">
        <f>+K85/L82</f>
        <v>3.4223067904910986</v>
      </c>
      <c r="L86" s="1421" t="s">
        <v>581</v>
      </c>
    </row>
    <row r="87" spans="1:12">
      <c r="A87" s="1405" t="s">
        <v>592</v>
      </c>
      <c r="B87" s="1405" t="s">
        <v>593</v>
      </c>
    </row>
    <row r="88" spans="1:12">
      <c r="B88" s="1422" t="s">
        <v>232</v>
      </c>
      <c r="C88" s="1406"/>
      <c r="D88" s="1406"/>
      <c r="E88" s="1406"/>
      <c r="F88" s="1406"/>
      <c r="G88" s="1406"/>
      <c r="H88" s="1406"/>
      <c r="I88" s="1406"/>
      <c r="J88" s="1406"/>
      <c r="K88" s="1406"/>
      <c r="L88" s="1406"/>
    </row>
    <row r="89" spans="1:12">
      <c r="B89" s="1406"/>
      <c r="C89" s="1406"/>
      <c r="D89" s="1406"/>
      <c r="E89" s="1406"/>
      <c r="F89" s="1406"/>
      <c r="G89" s="1406"/>
      <c r="H89" s="1406"/>
      <c r="I89" s="1406"/>
      <c r="J89" s="1406"/>
      <c r="K89" s="1406"/>
      <c r="L89" s="1406"/>
    </row>
    <row r="90" spans="1:12">
      <c r="B90" s="1406"/>
      <c r="C90" s="1406"/>
      <c r="D90" s="1406"/>
      <c r="E90" s="1406"/>
      <c r="F90" s="1406"/>
      <c r="G90" s="1406"/>
      <c r="H90" s="1406"/>
      <c r="I90" s="1406"/>
      <c r="J90" s="1406"/>
      <c r="K90" s="1406"/>
      <c r="L90" s="1406"/>
    </row>
    <row r="91" spans="1:12">
      <c r="B91" s="1406"/>
      <c r="C91" s="1406"/>
      <c r="D91" s="1406"/>
      <c r="E91" s="1406"/>
      <c r="F91" s="1406"/>
      <c r="G91" s="1406"/>
      <c r="H91" s="1406"/>
      <c r="I91" s="1406"/>
      <c r="J91" s="1406"/>
      <c r="K91" s="1406"/>
      <c r="L91" s="1406"/>
    </row>
    <row r="92" spans="1:12">
      <c r="B92" s="1406"/>
      <c r="C92" s="1406"/>
      <c r="D92" s="1406"/>
      <c r="E92" s="1406"/>
      <c r="F92" s="1406"/>
      <c r="G92" s="1406"/>
      <c r="H92" s="1406"/>
      <c r="I92" s="1406"/>
      <c r="J92" s="1406"/>
      <c r="K92" s="1406"/>
      <c r="L92" s="1406"/>
    </row>
    <row r="93" spans="1:12">
      <c r="B93" s="1406"/>
      <c r="C93" s="1406"/>
      <c r="D93" s="1406"/>
      <c r="E93" s="1406"/>
      <c r="F93" s="1406"/>
      <c r="G93" s="1406"/>
      <c r="H93" s="1406"/>
      <c r="I93" s="1406"/>
      <c r="J93" s="1406"/>
      <c r="K93" s="1406"/>
      <c r="L93" s="1406"/>
    </row>
    <row r="94" spans="1:12">
      <c r="B94" s="1406"/>
      <c r="C94" s="1406"/>
      <c r="D94" s="1406"/>
      <c r="E94" s="1406"/>
      <c r="F94" s="1406"/>
      <c r="G94" s="1406"/>
      <c r="H94" s="1406"/>
      <c r="I94" s="1406"/>
      <c r="J94" s="1406"/>
      <c r="K94" s="1406"/>
      <c r="L94" s="1406"/>
    </row>
    <row r="95" spans="1:12">
      <c r="B95" s="1406"/>
      <c r="C95" s="1406"/>
      <c r="D95" s="1406"/>
      <c r="E95" s="1406"/>
      <c r="F95" s="1406"/>
      <c r="G95" s="1406"/>
      <c r="H95" s="1406"/>
      <c r="I95" s="1406"/>
      <c r="J95" s="1406"/>
      <c r="K95" s="1406"/>
      <c r="L95" s="1406"/>
    </row>
    <row r="96" spans="1:12">
      <c r="B96" s="1406"/>
      <c r="C96" s="1406"/>
      <c r="D96" s="1406"/>
      <c r="E96" s="1406"/>
      <c r="F96" s="1406"/>
      <c r="G96" s="1406"/>
      <c r="H96" s="1406"/>
      <c r="I96" s="1406"/>
      <c r="J96" s="1406"/>
      <c r="K96" s="1406"/>
      <c r="L96" s="1406"/>
    </row>
    <row r="97" spans="1:14">
      <c r="B97" s="1406"/>
      <c r="C97" s="1406"/>
      <c r="D97" s="1406"/>
      <c r="E97" s="1406"/>
      <c r="F97" s="1406"/>
      <c r="G97" s="1406"/>
      <c r="H97" s="1406"/>
      <c r="I97" s="1406"/>
      <c r="J97" s="1406"/>
      <c r="K97" s="1406"/>
      <c r="L97" s="1406"/>
    </row>
    <row r="98" spans="1:14">
      <c r="B98" s="1406"/>
      <c r="C98" s="1406"/>
      <c r="D98" s="1406"/>
      <c r="E98" s="1406"/>
      <c r="F98" s="1406"/>
      <c r="G98" s="1406"/>
      <c r="H98" s="1406"/>
      <c r="I98" s="1406"/>
      <c r="J98" s="1406"/>
      <c r="K98" s="1406"/>
      <c r="L98" s="1406"/>
    </row>
    <row r="99" spans="1:14">
      <c r="B99" s="1406"/>
      <c r="C99" s="1406"/>
      <c r="D99" s="1406"/>
      <c r="E99" s="1406"/>
      <c r="F99" s="1406"/>
      <c r="G99" s="1406"/>
      <c r="H99" s="1406"/>
      <c r="I99" s="1406"/>
      <c r="J99" s="1406"/>
      <c r="K99" s="1406"/>
      <c r="L99" s="1406"/>
    </row>
    <row r="100" spans="1:14">
      <c r="A100" s="1405" t="s">
        <v>594</v>
      </c>
      <c r="B100" s="1405" t="s">
        <v>595</v>
      </c>
    </row>
    <row r="101" spans="1:14">
      <c r="B101" s="1406" t="s">
        <v>200</v>
      </c>
      <c r="C101" s="1406"/>
      <c r="D101" s="1406"/>
      <c r="E101" s="1406"/>
      <c r="F101" s="1406"/>
      <c r="G101" s="1406"/>
      <c r="H101" s="1406"/>
      <c r="I101" s="1406"/>
      <c r="J101" s="1406"/>
      <c r="K101" s="1406"/>
      <c r="L101" s="1406"/>
    </row>
    <row r="102" spans="1:14">
      <c r="B102" s="1406"/>
      <c r="C102" s="1406"/>
      <c r="D102" s="1406"/>
      <c r="E102" s="1406"/>
      <c r="F102" s="1406"/>
      <c r="G102" s="1406"/>
      <c r="H102" s="1406"/>
      <c r="I102" s="1406"/>
      <c r="J102" s="1406"/>
      <c r="K102" s="1406"/>
      <c r="L102" s="1406"/>
    </row>
    <row r="103" spans="1:14">
      <c r="A103" s="1405" t="s">
        <v>596</v>
      </c>
      <c r="B103" s="1405" t="s">
        <v>597</v>
      </c>
    </row>
    <row r="104" spans="1:14">
      <c r="B104" s="1406"/>
      <c r="C104" s="1406"/>
      <c r="D104" s="1423"/>
      <c r="E104" s="1406"/>
      <c r="F104" s="1406"/>
      <c r="G104" s="1406"/>
      <c r="H104" s="1406"/>
      <c r="I104" s="1423"/>
      <c r="J104" s="1406"/>
      <c r="K104" s="1406"/>
      <c r="L104" s="1410"/>
    </row>
    <row r="105" spans="1:14">
      <c r="B105" s="2052" t="s">
        <v>137</v>
      </c>
      <c r="C105" s="2053"/>
      <c r="D105" s="2053"/>
      <c r="E105" s="2053"/>
      <c r="F105" s="2053"/>
      <c r="G105" s="2053"/>
      <c r="H105" s="2053"/>
      <c r="I105" s="2054"/>
      <c r="J105" s="1424" t="s">
        <v>378</v>
      </c>
      <c r="K105" s="1424" t="s">
        <v>138</v>
      </c>
      <c r="L105" s="1425" t="s">
        <v>342</v>
      </c>
    </row>
    <row r="106" spans="1:14">
      <c r="B106" s="2058" t="s">
        <v>201</v>
      </c>
      <c r="C106" s="2059"/>
      <c r="D106" s="2059"/>
      <c r="E106" s="2059"/>
      <c r="F106" s="2059"/>
      <c r="G106" s="2059"/>
      <c r="H106" s="2060"/>
      <c r="I106" s="2061"/>
      <c r="J106" s="1426" t="s">
        <v>132</v>
      </c>
      <c r="K106" s="1427" t="s">
        <v>139</v>
      </c>
      <c r="L106" s="1428">
        <v>20</v>
      </c>
    </row>
    <row r="107" spans="1:14">
      <c r="B107" s="2047" t="s">
        <v>233</v>
      </c>
      <c r="C107" s="2048"/>
      <c r="D107" s="2048"/>
      <c r="E107" s="2048"/>
      <c r="F107" s="2048"/>
      <c r="G107" s="2048"/>
      <c r="H107" s="2050"/>
      <c r="I107" s="2051"/>
      <c r="J107" s="1429" t="s">
        <v>203</v>
      </c>
      <c r="K107" s="1427" t="s">
        <v>212</v>
      </c>
      <c r="L107" s="1430">
        <f>2.8*L106</f>
        <v>56</v>
      </c>
      <c r="N107" s="1431"/>
    </row>
    <row r="108" spans="1:14">
      <c r="B108" s="2047" t="s">
        <v>234</v>
      </c>
      <c r="C108" s="2048"/>
      <c r="D108" s="2048"/>
      <c r="E108" s="2048"/>
      <c r="F108" s="2048"/>
      <c r="G108" s="2048"/>
      <c r="H108" s="2050"/>
      <c r="I108" s="2051"/>
      <c r="J108" s="1429" t="s">
        <v>203</v>
      </c>
      <c r="K108" s="1427" t="s">
        <v>213</v>
      </c>
      <c r="L108" s="1432">
        <f>1.88*L106</f>
        <v>37.599999999999994</v>
      </c>
      <c r="N108" s="1431"/>
    </row>
    <row r="109" spans="1:14">
      <c r="B109" s="2047" t="s">
        <v>204</v>
      </c>
      <c r="C109" s="2048"/>
      <c r="D109" s="2048"/>
      <c r="E109" s="2048"/>
      <c r="F109" s="2048"/>
      <c r="G109" s="2048"/>
      <c r="H109" s="2050"/>
      <c r="I109" s="2051"/>
      <c r="J109" s="1429" t="s">
        <v>142</v>
      </c>
      <c r="K109" s="1427" t="s">
        <v>158</v>
      </c>
      <c r="L109" s="1433">
        <v>8</v>
      </c>
      <c r="N109" s="1434"/>
    </row>
    <row r="110" spans="1:14">
      <c r="B110" s="2047" t="s">
        <v>235</v>
      </c>
      <c r="C110" s="2048"/>
      <c r="D110" s="2048"/>
      <c r="E110" s="2048"/>
      <c r="F110" s="2048"/>
      <c r="G110" s="2048"/>
      <c r="H110" s="1435"/>
      <c r="I110" s="1436"/>
      <c r="J110" s="1429" t="s">
        <v>162</v>
      </c>
      <c r="K110" s="1427" t="s">
        <v>236</v>
      </c>
      <c r="L110" s="1433">
        <v>90</v>
      </c>
      <c r="N110" s="1434"/>
    </row>
    <row r="111" spans="1:14">
      <c r="B111" s="2047" t="s">
        <v>237</v>
      </c>
      <c r="C111" s="2048"/>
      <c r="D111" s="2048"/>
      <c r="E111" s="2048"/>
      <c r="F111" s="2048"/>
      <c r="G111" s="2048"/>
      <c r="H111" s="1435"/>
      <c r="I111" s="1436"/>
      <c r="J111" s="1429" t="s">
        <v>162</v>
      </c>
      <c r="K111" s="1427" t="s">
        <v>238</v>
      </c>
      <c r="L111" s="1433">
        <v>60</v>
      </c>
      <c r="N111" s="1434"/>
    </row>
    <row r="112" spans="1:14">
      <c r="B112" s="1437" t="s">
        <v>145</v>
      </c>
      <c r="C112" s="1438"/>
      <c r="D112" s="1438"/>
      <c r="E112" s="1438"/>
      <c r="F112" s="1438"/>
      <c r="G112" s="1438"/>
      <c r="H112" s="2050"/>
      <c r="I112" s="2051"/>
      <c r="J112" s="1429" t="s">
        <v>146</v>
      </c>
      <c r="K112" s="1427" t="s">
        <v>147</v>
      </c>
      <c r="L112" s="1433">
        <v>250</v>
      </c>
      <c r="N112" s="1434"/>
    </row>
    <row r="113" spans="1:14">
      <c r="B113" s="1439" t="s">
        <v>148</v>
      </c>
      <c r="C113" s="1440"/>
      <c r="D113" s="1440"/>
      <c r="E113" s="1440"/>
      <c r="F113" s="1440"/>
      <c r="G113" s="1440"/>
      <c r="H113" s="1440"/>
      <c r="I113" s="1441"/>
      <c r="J113" s="1442" t="s">
        <v>360</v>
      </c>
      <c r="K113" s="1442" t="s">
        <v>149</v>
      </c>
      <c r="L113" s="1443">
        <f>L47</f>
        <v>4.8175309739403458</v>
      </c>
      <c r="N113" s="1434"/>
    </row>
    <row r="114" spans="1:14">
      <c r="B114" s="1406"/>
      <c r="C114" s="1406"/>
      <c r="D114" s="1406"/>
      <c r="E114" s="1406"/>
      <c r="F114" s="1406"/>
      <c r="G114" s="1406"/>
      <c r="H114" s="1406"/>
      <c r="I114" s="1406"/>
      <c r="J114" s="1423"/>
      <c r="K114" s="1423"/>
      <c r="L114" s="1406"/>
      <c r="N114" s="1434"/>
    </row>
    <row r="115" spans="1:14">
      <c r="B115" s="2052" t="s">
        <v>150</v>
      </c>
      <c r="C115" s="2053"/>
      <c r="D115" s="2053"/>
      <c r="E115" s="2053"/>
      <c r="F115" s="2053"/>
      <c r="G115" s="2053"/>
      <c r="H115" s="2053"/>
      <c r="I115" s="2054"/>
      <c r="J115" s="1424" t="s">
        <v>378</v>
      </c>
      <c r="K115" s="1424" t="s">
        <v>138</v>
      </c>
      <c r="L115" s="1425" t="s">
        <v>342</v>
      </c>
      <c r="N115" s="1434"/>
    </row>
    <row r="116" spans="1:14">
      <c r="B116" s="2055" t="s">
        <v>1014</v>
      </c>
      <c r="C116" s="2056"/>
      <c r="D116" s="2056"/>
      <c r="E116" s="2056"/>
      <c r="F116" s="2056"/>
      <c r="G116" s="2056"/>
      <c r="H116" s="2056"/>
      <c r="I116" s="2057"/>
      <c r="J116" s="1427" t="s">
        <v>151</v>
      </c>
      <c r="K116" s="1427" t="s">
        <v>152</v>
      </c>
      <c r="L116" s="1444">
        <f>L107*L109*L110*L112/100</f>
        <v>100800</v>
      </c>
      <c r="N116" s="1434"/>
    </row>
    <row r="117" spans="1:14">
      <c r="B117" s="2055" t="s">
        <v>1013</v>
      </c>
      <c r="C117" s="2056"/>
      <c r="D117" s="2056"/>
      <c r="E117" s="2056"/>
      <c r="F117" s="2056"/>
      <c r="G117" s="2056"/>
      <c r="H117" s="2056"/>
      <c r="I117" s="2057"/>
      <c r="J117" s="1427" t="s">
        <v>151</v>
      </c>
      <c r="K117" s="1427" t="s">
        <v>153</v>
      </c>
      <c r="L117" s="1444">
        <f>L108*L109*L111*L112/100</f>
        <v>45119.999999999993</v>
      </c>
      <c r="N117" s="1434"/>
    </row>
    <row r="118" spans="1:14">
      <c r="B118" s="2047" t="s">
        <v>221</v>
      </c>
      <c r="C118" s="2048"/>
      <c r="D118" s="2048"/>
      <c r="E118" s="2048"/>
      <c r="F118" s="2048"/>
      <c r="G118" s="2048"/>
      <c r="H118" s="1445"/>
      <c r="I118" s="1446"/>
      <c r="J118" s="1429" t="s">
        <v>151</v>
      </c>
      <c r="K118" s="1429" t="s">
        <v>155</v>
      </c>
      <c r="L118" s="1447">
        <f>L116-L117</f>
        <v>55680.000000000007</v>
      </c>
      <c r="N118" s="1434"/>
    </row>
    <row r="119" spans="1:14">
      <c r="B119" s="1448" t="s">
        <v>156</v>
      </c>
      <c r="C119" s="1406"/>
      <c r="D119" s="1406"/>
      <c r="E119" s="1406"/>
      <c r="F119" s="1406"/>
      <c r="G119" s="1406"/>
      <c r="H119" s="1406"/>
      <c r="I119" s="1449"/>
      <c r="J119" s="1450" t="s">
        <v>397</v>
      </c>
      <c r="K119" s="1450" t="s">
        <v>157</v>
      </c>
      <c r="L119" s="1451">
        <f>L118*L113</f>
        <v>268240.12462899851</v>
      </c>
      <c r="N119" s="1434"/>
    </row>
    <row r="120" spans="1:14">
      <c r="B120" s="1439"/>
      <c r="C120" s="1440"/>
      <c r="D120" s="1440"/>
      <c r="E120" s="1440"/>
      <c r="F120" s="1440"/>
      <c r="G120" s="1440"/>
      <c r="H120" s="1440"/>
      <c r="I120" s="1441"/>
      <c r="J120" s="1452"/>
      <c r="K120" s="1452"/>
      <c r="L120" s="1452"/>
    </row>
    <row r="121" spans="1:14">
      <c r="B121" s="1406"/>
      <c r="C121" s="1406"/>
      <c r="D121" s="1406"/>
      <c r="E121" s="1406"/>
      <c r="F121" s="1406"/>
      <c r="G121" s="1406"/>
      <c r="H121" s="1406"/>
      <c r="I121" s="1406"/>
      <c r="J121" s="1406"/>
      <c r="K121" s="1406"/>
      <c r="L121" s="1406"/>
    </row>
    <row r="122" spans="1:14">
      <c r="B122" s="1406"/>
      <c r="C122" s="1406"/>
      <c r="D122" s="1406"/>
      <c r="E122" s="1406"/>
      <c r="F122" s="1406"/>
      <c r="G122" s="1406"/>
      <c r="H122" s="1406"/>
      <c r="I122" s="1406"/>
      <c r="J122" s="1406"/>
      <c r="K122" s="1406"/>
      <c r="L122" s="1406"/>
    </row>
    <row r="123" spans="1:14">
      <c r="B123" s="1406"/>
      <c r="C123" s="1406"/>
      <c r="D123" s="1406"/>
      <c r="E123" s="1406"/>
      <c r="F123" s="1406"/>
      <c r="G123" s="1406"/>
      <c r="H123" s="1406"/>
      <c r="I123" s="1406"/>
      <c r="J123" s="1406"/>
      <c r="K123" s="1406"/>
      <c r="L123" s="1406"/>
    </row>
    <row r="124" spans="1:14">
      <c r="B124" s="1406"/>
      <c r="C124" s="1406"/>
      <c r="D124" s="1406"/>
      <c r="E124" s="1406"/>
      <c r="F124" s="1406"/>
      <c r="G124" s="1406"/>
      <c r="H124" s="1406"/>
      <c r="I124" s="1406"/>
      <c r="J124" s="1406"/>
      <c r="K124" s="1406"/>
      <c r="L124" s="1406"/>
    </row>
    <row r="125" spans="1:14">
      <c r="B125" s="1406"/>
      <c r="C125" s="1406"/>
      <c r="D125" s="1406"/>
      <c r="E125" s="1406"/>
      <c r="F125" s="1406"/>
      <c r="G125" s="1406"/>
      <c r="H125" s="1406"/>
      <c r="I125" s="1406"/>
      <c r="J125" s="1406"/>
      <c r="K125" s="1406"/>
      <c r="L125" s="1406"/>
    </row>
    <row r="126" spans="1:14">
      <c r="A126" s="1454"/>
      <c r="B126" s="1406"/>
      <c r="C126" s="1406"/>
      <c r="D126" s="1406"/>
      <c r="E126" s="1406"/>
      <c r="F126" s="1406"/>
      <c r="G126" s="1406"/>
      <c r="H126" s="1406"/>
      <c r="I126" s="1406"/>
      <c r="J126" s="1406"/>
      <c r="K126" s="1406"/>
      <c r="L126" s="1406"/>
    </row>
    <row r="127" spans="1:14">
      <c r="B127" s="1406"/>
      <c r="C127" s="1406"/>
      <c r="D127" s="1406"/>
      <c r="E127" s="1406"/>
      <c r="F127" s="1406"/>
      <c r="G127" s="1406"/>
      <c r="H127" s="1406"/>
      <c r="I127" s="1406"/>
      <c r="J127" s="1406"/>
      <c r="K127" s="1406"/>
    </row>
    <row r="128" spans="1:14">
      <c r="A128" s="2049"/>
      <c r="B128" s="2049"/>
      <c r="C128" s="2049"/>
      <c r="D128" s="2049"/>
      <c r="E128" s="2049"/>
      <c r="F128" s="2049"/>
      <c r="G128" s="2049"/>
      <c r="H128" s="2049"/>
      <c r="I128" s="2049"/>
      <c r="J128" s="2049"/>
      <c r="K128" s="2049"/>
      <c r="L128" s="2049"/>
    </row>
    <row r="129" spans="1:12">
      <c r="B129" s="1406"/>
      <c r="C129" s="1406"/>
      <c r="D129" s="1406"/>
      <c r="E129" s="1406"/>
      <c r="F129" s="1406"/>
      <c r="G129" s="1406"/>
      <c r="H129" s="1406"/>
      <c r="I129" s="1406"/>
      <c r="J129" s="1406"/>
      <c r="K129" s="1406"/>
      <c r="L129" s="1406"/>
    </row>
    <row r="130" spans="1:12">
      <c r="B130" s="1406"/>
      <c r="C130" s="1406"/>
      <c r="D130" s="1406"/>
      <c r="E130" s="1406"/>
      <c r="F130" s="1406"/>
      <c r="G130" s="1406"/>
      <c r="H130" s="1406"/>
      <c r="I130" s="1406"/>
      <c r="J130" s="1406"/>
      <c r="K130" s="1406"/>
      <c r="L130" s="1406"/>
    </row>
    <row r="131" spans="1:12">
      <c r="A131" s="2049" t="s">
        <v>565</v>
      </c>
      <c r="B131" s="2049"/>
      <c r="C131" s="2049"/>
      <c r="D131" s="2049"/>
      <c r="E131" s="2049"/>
      <c r="F131" s="2049"/>
      <c r="G131" s="2049"/>
      <c r="H131" s="2049"/>
      <c r="I131" s="2049"/>
      <c r="J131" s="2049"/>
      <c r="K131" s="2049"/>
      <c r="L131" s="2049"/>
    </row>
    <row r="132" spans="1:12">
      <c r="A132" s="2049" t="s">
        <v>566</v>
      </c>
      <c r="B132" s="2049"/>
      <c r="C132" s="2049"/>
      <c r="D132" s="2049"/>
      <c r="E132" s="2049"/>
      <c r="F132" s="2049"/>
      <c r="G132" s="2049"/>
      <c r="H132" s="2049"/>
      <c r="I132" s="2049"/>
      <c r="J132" s="2049"/>
      <c r="K132" s="2049"/>
      <c r="L132" s="2049"/>
    </row>
    <row r="134" spans="1:12">
      <c r="A134" s="1405" t="s">
        <v>567</v>
      </c>
      <c r="B134" s="1405" t="s">
        <v>127</v>
      </c>
      <c r="D134" s="1405" t="s">
        <v>128</v>
      </c>
      <c r="E134" s="1407" t="s">
        <v>1340</v>
      </c>
      <c r="F134" s="1408"/>
      <c r="G134" s="1408"/>
      <c r="H134" s="1406"/>
      <c r="I134" s="1406"/>
      <c r="J134" s="1406"/>
      <c r="K134" s="1406"/>
      <c r="L134" s="1406"/>
    </row>
    <row r="135" spans="1:12">
      <c r="A135" s="1405" t="s">
        <v>569</v>
      </c>
      <c r="B135" s="1405" t="s">
        <v>129</v>
      </c>
      <c r="D135" s="1405" t="s">
        <v>128</v>
      </c>
      <c r="E135" s="1409" t="s">
        <v>1012</v>
      </c>
      <c r="F135" s="1410"/>
      <c r="G135" s="1410"/>
      <c r="H135" s="1410"/>
      <c r="I135" s="1410"/>
      <c r="J135" s="1410"/>
      <c r="K135" s="1406"/>
      <c r="L135" s="1406"/>
    </row>
    <row r="136" spans="1:12">
      <c r="A136" s="1405" t="s">
        <v>571</v>
      </c>
      <c r="B136" s="1405" t="s">
        <v>174</v>
      </c>
      <c r="D136" s="1405" t="s">
        <v>128</v>
      </c>
      <c r="E136" s="1411" t="str">
        <f>คณะผู้จัดทำ!B9</f>
        <v>นายเสกสรรค์  ขวัญศรีวงค์</v>
      </c>
      <c r="F136" s="1410"/>
      <c r="G136" s="1410"/>
      <c r="H136" s="1410"/>
      <c r="I136" s="1412" t="s">
        <v>573</v>
      </c>
      <c r="J136" s="1413" t="str">
        <f>คณะผู้จัดทำ!E9</f>
        <v>หัวหน้างานอนุรักษ์พลังงานและสิ่งแวดล้อม</v>
      </c>
      <c r="K136" s="1413"/>
      <c r="L136" s="1410"/>
    </row>
    <row r="137" spans="1:12">
      <c r="A137" s="1405" t="s">
        <v>574</v>
      </c>
      <c r="B137" s="1405" t="s">
        <v>175</v>
      </c>
      <c r="D137" s="1405" t="s">
        <v>128</v>
      </c>
      <c r="E137" s="1413" t="s">
        <v>215</v>
      </c>
      <c r="F137" s="1410"/>
      <c r="G137" s="1410"/>
      <c r="H137" s="1410"/>
      <c r="I137" s="1410"/>
      <c r="J137" s="1410"/>
      <c r="K137" s="1410"/>
      <c r="L137" s="1410"/>
    </row>
    <row r="138" spans="1:12">
      <c r="A138" s="1405" t="s">
        <v>576</v>
      </c>
      <c r="B138" s="1405" t="s">
        <v>131</v>
      </c>
      <c r="D138" s="1405" t="s">
        <v>128</v>
      </c>
      <c r="E138" s="1414">
        <f>L168</f>
        <v>20</v>
      </c>
      <c r="F138" s="1406" t="s">
        <v>132</v>
      </c>
      <c r="I138" s="1406"/>
      <c r="J138" s="1406"/>
      <c r="K138" s="1406"/>
      <c r="L138" s="1406"/>
    </row>
    <row r="139" spans="1:12">
      <c r="A139" s="1405" t="s">
        <v>577</v>
      </c>
      <c r="B139" s="1405" t="s">
        <v>172</v>
      </c>
      <c r="D139" s="1405" t="s">
        <v>128</v>
      </c>
      <c r="E139" s="1415" t="s">
        <v>133</v>
      </c>
      <c r="F139" s="1406"/>
      <c r="G139" s="1406"/>
      <c r="H139" s="1406"/>
      <c r="I139" s="1406"/>
      <c r="J139" s="1406"/>
      <c r="K139" s="1406"/>
      <c r="L139" s="1406"/>
    </row>
    <row r="140" spans="1:12">
      <c r="A140" s="1405" t="s">
        <v>579</v>
      </c>
      <c r="B140" s="1405" t="s">
        <v>173</v>
      </c>
      <c r="D140" s="1405" t="s">
        <v>128</v>
      </c>
      <c r="E140" s="1415" t="s">
        <v>216</v>
      </c>
      <c r="F140" s="1406"/>
      <c r="G140" s="1406"/>
      <c r="H140" s="1406"/>
      <c r="I140" s="1406"/>
      <c r="J140" s="1406"/>
      <c r="K140" s="1406"/>
      <c r="L140" s="1406"/>
    </row>
    <row r="141" spans="1:12">
      <c r="A141" s="1406"/>
      <c r="B141" s="1406"/>
      <c r="C141" s="1406"/>
      <c r="D141" s="1406"/>
      <c r="E141" s="1406"/>
      <c r="F141" s="1406"/>
      <c r="G141" s="1406"/>
      <c r="H141" s="1406"/>
      <c r="I141" s="1406"/>
      <c r="J141" s="1406"/>
      <c r="K141" s="1406"/>
      <c r="L141" s="1406"/>
    </row>
    <row r="143" spans="1:12">
      <c r="J143" s="1416" t="s">
        <v>396</v>
      </c>
      <c r="K143" s="1416" t="s">
        <v>382</v>
      </c>
      <c r="L143" s="1416" t="s">
        <v>397</v>
      </c>
    </row>
    <row r="144" spans="1:12">
      <c r="A144" s="1405" t="s">
        <v>582</v>
      </c>
      <c r="B144" s="1405" t="s">
        <v>583</v>
      </c>
      <c r="J144" s="1417">
        <f>+J145-J146</f>
        <v>0</v>
      </c>
      <c r="K144" s="1418">
        <f>+K145-K146</f>
        <v>52080.000000000007</v>
      </c>
      <c r="L144" s="1418">
        <f>+L145-L146</f>
        <v>250897.01312281322</v>
      </c>
    </row>
    <row r="145" spans="1:12">
      <c r="A145" s="1405" t="s">
        <v>584</v>
      </c>
      <c r="B145" s="1405" t="s">
        <v>587</v>
      </c>
      <c r="J145" s="1417">
        <v>0</v>
      </c>
      <c r="K145" s="1418">
        <f>L178</f>
        <v>97200</v>
      </c>
      <c r="L145" s="1418">
        <f>L178*L175</f>
        <v>468264.0106670016</v>
      </c>
    </row>
    <row r="146" spans="1:12">
      <c r="A146" s="1405" t="s">
        <v>585</v>
      </c>
      <c r="B146" s="1405" t="s">
        <v>586</v>
      </c>
      <c r="J146" s="1417">
        <v>0</v>
      </c>
      <c r="K146" s="1418">
        <f>L178-L180</f>
        <v>45119.999999999993</v>
      </c>
      <c r="L146" s="1418">
        <f>(L178-L180)*L175</f>
        <v>217366.99754418837</v>
      </c>
    </row>
    <row r="147" spans="1:12">
      <c r="A147" s="1405" t="s">
        <v>588</v>
      </c>
      <c r="B147" s="1405" t="s">
        <v>589</v>
      </c>
      <c r="J147" s="1419"/>
      <c r="K147" s="1420">
        <f>45900*L168</f>
        <v>918000</v>
      </c>
      <c r="L147" s="1421" t="s">
        <v>360</v>
      </c>
    </row>
    <row r="148" spans="1:12">
      <c r="A148" s="1405" t="s">
        <v>590</v>
      </c>
      <c r="B148" s="1405" t="s">
        <v>591</v>
      </c>
      <c r="J148" s="1419"/>
      <c r="K148" s="1417">
        <f>+K147/L144</f>
        <v>3.6588717760089162</v>
      </c>
      <c r="L148" s="1421" t="s">
        <v>581</v>
      </c>
    </row>
    <row r="149" spans="1:12">
      <c r="A149" s="1405" t="s">
        <v>592</v>
      </c>
      <c r="B149" s="1405" t="s">
        <v>593</v>
      </c>
    </row>
    <row r="150" spans="1:12">
      <c r="B150" s="1406" t="s">
        <v>1226</v>
      </c>
      <c r="C150" s="1406"/>
      <c r="D150" s="1406"/>
      <c r="E150" s="1406"/>
      <c r="F150" s="1406"/>
      <c r="G150" s="1406"/>
      <c r="H150" s="1406"/>
      <c r="I150" s="1406"/>
      <c r="J150" s="1406"/>
      <c r="K150" s="1406"/>
      <c r="L150" s="1406"/>
    </row>
    <row r="151" spans="1:12">
      <c r="B151" s="1406"/>
      <c r="C151" s="1406"/>
      <c r="D151" s="1406"/>
      <c r="E151" s="1406"/>
      <c r="F151" s="1406"/>
      <c r="G151" s="1406"/>
      <c r="H151" s="1406"/>
      <c r="I151" s="1406"/>
      <c r="J151" s="1406"/>
      <c r="K151" s="1406"/>
      <c r="L151" s="1406"/>
    </row>
    <row r="152" spans="1:12">
      <c r="B152" s="1406"/>
      <c r="C152" s="1406"/>
      <c r="D152" s="1406"/>
      <c r="E152" s="1406"/>
      <c r="F152" s="1406"/>
      <c r="G152" s="1406"/>
      <c r="H152" s="1406"/>
      <c r="I152" s="1406"/>
      <c r="J152" s="1406"/>
      <c r="K152" s="1406"/>
      <c r="L152" s="1406"/>
    </row>
    <row r="153" spans="1:12">
      <c r="B153" s="1406"/>
      <c r="C153" s="1406"/>
      <c r="D153" s="1406"/>
      <c r="E153" s="1406"/>
      <c r="F153" s="1406"/>
      <c r="G153" s="1406"/>
      <c r="H153" s="1406"/>
      <c r="I153" s="1406"/>
      <c r="J153" s="1406"/>
      <c r="K153" s="1406"/>
      <c r="L153" s="1406"/>
    </row>
    <row r="154" spans="1:12">
      <c r="B154" s="1406"/>
      <c r="C154" s="1406"/>
      <c r="D154" s="1406"/>
      <c r="E154" s="1406"/>
      <c r="F154" s="1406"/>
      <c r="G154" s="1406"/>
      <c r="H154" s="1406"/>
      <c r="I154" s="1406"/>
      <c r="J154" s="1406"/>
      <c r="K154" s="1406"/>
      <c r="L154" s="1406"/>
    </row>
    <row r="155" spans="1:12">
      <c r="B155" s="1406"/>
      <c r="C155" s="1406"/>
      <c r="D155" s="1406"/>
      <c r="E155" s="1406"/>
      <c r="F155" s="1406"/>
      <c r="G155" s="1406"/>
      <c r="H155" s="1406"/>
      <c r="I155" s="1406"/>
      <c r="J155" s="1406"/>
      <c r="K155" s="1406"/>
      <c r="L155" s="1406"/>
    </row>
    <row r="156" spans="1:12">
      <c r="B156" s="1406"/>
      <c r="C156" s="1406"/>
      <c r="D156" s="1406"/>
      <c r="E156" s="1406"/>
      <c r="F156" s="1406"/>
      <c r="G156" s="1406"/>
      <c r="H156" s="1406"/>
      <c r="I156" s="1406"/>
      <c r="J156" s="1406"/>
      <c r="K156" s="1406"/>
      <c r="L156" s="1406"/>
    </row>
    <row r="157" spans="1:12">
      <c r="B157" s="1406"/>
      <c r="C157" s="1406"/>
      <c r="D157" s="1406"/>
      <c r="E157" s="1406"/>
      <c r="F157" s="1406"/>
      <c r="G157" s="1406"/>
      <c r="H157" s="1406"/>
      <c r="I157" s="1406"/>
      <c r="J157" s="1406"/>
      <c r="K157" s="1406"/>
      <c r="L157" s="1406"/>
    </row>
    <row r="158" spans="1:12">
      <c r="B158" s="1406"/>
      <c r="C158" s="1406"/>
      <c r="D158" s="1406"/>
      <c r="E158" s="1406"/>
      <c r="F158" s="1406"/>
      <c r="G158" s="1406"/>
      <c r="H158" s="1406"/>
      <c r="I158" s="1406"/>
      <c r="J158" s="1406"/>
      <c r="K158" s="1406"/>
      <c r="L158" s="1406"/>
    </row>
    <row r="159" spans="1:12">
      <c r="B159" s="1406"/>
      <c r="C159" s="1406"/>
      <c r="D159" s="1406"/>
      <c r="E159" s="1406"/>
      <c r="F159" s="1406"/>
      <c r="G159" s="1406"/>
      <c r="H159" s="1406"/>
      <c r="I159" s="1406"/>
      <c r="J159" s="1406"/>
      <c r="K159" s="1406"/>
      <c r="L159" s="1406"/>
    </row>
    <row r="160" spans="1:12">
      <c r="B160" s="1406"/>
      <c r="C160" s="1406"/>
      <c r="D160" s="1406"/>
      <c r="E160" s="1406"/>
      <c r="F160" s="1406"/>
      <c r="G160" s="1406"/>
      <c r="H160" s="1406"/>
      <c r="I160" s="1406"/>
      <c r="J160" s="1406"/>
      <c r="K160" s="1406"/>
      <c r="L160" s="1406"/>
    </row>
    <row r="161" spans="1:14">
      <c r="B161" s="1406"/>
      <c r="C161" s="1406"/>
      <c r="D161" s="1406"/>
      <c r="E161" s="1406"/>
      <c r="F161" s="1406"/>
      <c r="G161" s="1406"/>
      <c r="H161" s="1406"/>
      <c r="I161" s="1406"/>
      <c r="J161" s="1406"/>
      <c r="K161" s="1406"/>
      <c r="L161" s="1406"/>
    </row>
    <row r="162" spans="1:14">
      <c r="A162" s="1405" t="s">
        <v>594</v>
      </c>
      <c r="B162" s="1405" t="s">
        <v>595</v>
      </c>
    </row>
    <row r="163" spans="1:14">
      <c r="B163" s="1406" t="s">
        <v>200</v>
      </c>
      <c r="C163" s="1406"/>
      <c r="D163" s="1406"/>
      <c r="E163" s="1406"/>
      <c r="F163" s="1406"/>
      <c r="G163" s="1406"/>
      <c r="H163" s="1406"/>
      <c r="I163" s="1406"/>
      <c r="J163" s="1406"/>
      <c r="K163" s="1406"/>
      <c r="L163" s="1406"/>
    </row>
    <row r="164" spans="1:14">
      <c r="B164" s="1406"/>
      <c r="C164" s="1406"/>
      <c r="D164" s="1406"/>
      <c r="E164" s="1406"/>
      <c r="F164" s="1406"/>
      <c r="G164" s="1406"/>
      <c r="H164" s="1406"/>
      <c r="I164" s="1406"/>
      <c r="J164" s="1406"/>
      <c r="K164" s="1406"/>
      <c r="L164" s="1406"/>
    </row>
    <row r="165" spans="1:14">
      <c r="A165" s="1405" t="s">
        <v>596</v>
      </c>
      <c r="B165" s="1405" t="s">
        <v>597</v>
      </c>
    </row>
    <row r="166" spans="1:14">
      <c r="B166" s="1406"/>
      <c r="C166" s="1406"/>
      <c r="D166" s="1423"/>
      <c r="E166" s="1406"/>
      <c r="F166" s="1406"/>
      <c r="G166" s="1406"/>
      <c r="H166" s="1406"/>
      <c r="I166" s="1423"/>
      <c r="J166" s="1406"/>
      <c r="K166" s="1406"/>
      <c r="L166" s="1410"/>
    </row>
    <row r="167" spans="1:14">
      <c r="B167" s="2052" t="s">
        <v>137</v>
      </c>
      <c r="C167" s="2053"/>
      <c r="D167" s="2053"/>
      <c r="E167" s="2053"/>
      <c r="F167" s="2053"/>
      <c r="G167" s="2053"/>
      <c r="H167" s="2053"/>
      <c r="I167" s="2054"/>
      <c r="J167" s="1424" t="s">
        <v>378</v>
      </c>
      <c r="K167" s="1424" t="s">
        <v>138</v>
      </c>
      <c r="L167" s="1425" t="s">
        <v>342</v>
      </c>
    </row>
    <row r="168" spans="1:14">
      <c r="B168" s="2058" t="s">
        <v>201</v>
      </c>
      <c r="C168" s="2059"/>
      <c r="D168" s="2059"/>
      <c r="E168" s="2059"/>
      <c r="F168" s="2059"/>
      <c r="G168" s="2059"/>
      <c r="H168" s="2060"/>
      <c r="I168" s="2061"/>
      <c r="J168" s="1426" t="s">
        <v>132</v>
      </c>
      <c r="K168" s="1427" t="s">
        <v>139</v>
      </c>
      <c r="L168" s="1428">
        <v>20</v>
      </c>
    </row>
    <row r="169" spans="1:14">
      <c r="B169" s="2047" t="s">
        <v>233</v>
      </c>
      <c r="C169" s="2048"/>
      <c r="D169" s="2048"/>
      <c r="E169" s="2048"/>
      <c r="F169" s="2048"/>
      <c r="G169" s="2048"/>
      <c r="H169" s="2050"/>
      <c r="I169" s="2051"/>
      <c r="J169" s="1429" t="s">
        <v>203</v>
      </c>
      <c r="K169" s="1427" t="s">
        <v>212</v>
      </c>
      <c r="L169" s="1430">
        <f>2.7*L168</f>
        <v>54</v>
      </c>
      <c r="N169" s="1431"/>
    </row>
    <row r="170" spans="1:14">
      <c r="B170" s="2047" t="s">
        <v>234</v>
      </c>
      <c r="C170" s="2048"/>
      <c r="D170" s="2048"/>
      <c r="E170" s="2048"/>
      <c r="F170" s="2048"/>
      <c r="G170" s="2048"/>
      <c r="H170" s="2050"/>
      <c r="I170" s="2051"/>
      <c r="J170" s="1429" t="s">
        <v>203</v>
      </c>
      <c r="K170" s="1427" t="s">
        <v>213</v>
      </c>
      <c r="L170" s="1432">
        <f>1.88*L168</f>
        <v>37.599999999999994</v>
      </c>
      <c r="N170" s="1431"/>
    </row>
    <row r="171" spans="1:14">
      <c r="B171" s="2047" t="s">
        <v>204</v>
      </c>
      <c r="C171" s="2048"/>
      <c r="D171" s="2048"/>
      <c r="E171" s="2048"/>
      <c r="F171" s="2048"/>
      <c r="G171" s="2048"/>
      <c r="H171" s="2050"/>
      <c r="I171" s="2051"/>
      <c r="J171" s="1429" t="s">
        <v>142</v>
      </c>
      <c r="K171" s="1427" t="s">
        <v>158</v>
      </c>
      <c r="L171" s="1433">
        <v>8</v>
      </c>
      <c r="N171" s="1434"/>
    </row>
    <row r="172" spans="1:14">
      <c r="B172" s="2047" t="s">
        <v>235</v>
      </c>
      <c r="C172" s="2048"/>
      <c r="D172" s="2048"/>
      <c r="E172" s="2048"/>
      <c r="F172" s="2048"/>
      <c r="G172" s="2048"/>
      <c r="H172" s="1435"/>
      <c r="I172" s="1436"/>
      <c r="J172" s="1429" t="s">
        <v>162</v>
      </c>
      <c r="K172" s="1427" t="s">
        <v>236</v>
      </c>
      <c r="L172" s="1433">
        <v>90</v>
      </c>
      <c r="N172" s="1434"/>
    </row>
    <row r="173" spans="1:14">
      <c r="B173" s="2047" t="s">
        <v>237</v>
      </c>
      <c r="C173" s="2048"/>
      <c r="D173" s="2048"/>
      <c r="E173" s="2048"/>
      <c r="F173" s="2048"/>
      <c r="G173" s="2048"/>
      <c r="H173" s="1435"/>
      <c r="I173" s="1436"/>
      <c r="J173" s="1429" t="s">
        <v>162</v>
      </c>
      <c r="K173" s="1427" t="s">
        <v>238</v>
      </c>
      <c r="L173" s="1433">
        <v>60</v>
      </c>
      <c r="N173" s="1434"/>
    </row>
    <row r="174" spans="1:14">
      <c r="B174" s="1437" t="s">
        <v>145</v>
      </c>
      <c r="C174" s="1438"/>
      <c r="D174" s="1438"/>
      <c r="E174" s="1438"/>
      <c r="F174" s="1438"/>
      <c r="G174" s="1438"/>
      <c r="H174" s="2050"/>
      <c r="I174" s="2051"/>
      <c r="J174" s="1429" t="s">
        <v>146</v>
      </c>
      <c r="K174" s="1427" t="s">
        <v>147</v>
      </c>
      <c r="L174" s="1433">
        <v>250</v>
      </c>
      <c r="N174" s="1434"/>
    </row>
    <row r="175" spans="1:14">
      <c r="B175" s="1439" t="s">
        <v>148</v>
      </c>
      <c r="C175" s="1440"/>
      <c r="D175" s="1440"/>
      <c r="E175" s="1440"/>
      <c r="F175" s="1440"/>
      <c r="G175" s="1440"/>
      <c r="H175" s="1440"/>
      <c r="I175" s="1441"/>
      <c r="J175" s="1442" t="s">
        <v>360</v>
      </c>
      <c r="K175" s="1442" t="s">
        <v>149</v>
      </c>
      <c r="L175" s="1443">
        <f>L47</f>
        <v>4.8175309739403458</v>
      </c>
      <c r="N175" s="1434"/>
    </row>
    <row r="176" spans="1:14">
      <c r="B176" s="1406"/>
      <c r="C176" s="1406"/>
      <c r="D176" s="1406"/>
      <c r="E176" s="1406"/>
      <c r="F176" s="1406"/>
      <c r="G176" s="1406"/>
      <c r="H176" s="1406"/>
      <c r="I176" s="1406"/>
      <c r="J176" s="1423"/>
      <c r="K176" s="1423"/>
      <c r="L176" s="1406"/>
      <c r="N176" s="1434"/>
    </row>
    <row r="177" spans="1:14">
      <c r="B177" s="2052" t="s">
        <v>150</v>
      </c>
      <c r="C177" s="2053"/>
      <c r="D177" s="2053"/>
      <c r="E177" s="2053"/>
      <c r="F177" s="2053"/>
      <c r="G177" s="2053"/>
      <c r="H177" s="2053"/>
      <c r="I177" s="2054"/>
      <c r="J177" s="1424" t="s">
        <v>378</v>
      </c>
      <c r="K177" s="1424" t="s">
        <v>138</v>
      </c>
      <c r="L177" s="1425" t="s">
        <v>342</v>
      </c>
      <c r="N177" s="1434"/>
    </row>
    <row r="178" spans="1:14">
      <c r="B178" s="2055" t="s">
        <v>1014</v>
      </c>
      <c r="C178" s="2056"/>
      <c r="D178" s="2056"/>
      <c r="E178" s="2056"/>
      <c r="F178" s="2056"/>
      <c r="G178" s="2056"/>
      <c r="H178" s="2056"/>
      <c r="I178" s="2057"/>
      <c r="J178" s="1427" t="s">
        <v>151</v>
      </c>
      <c r="K178" s="1427" t="s">
        <v>152</v>
      </c>
      <c r="L178" s="1444">
        <f>L169*L171*L172*L174/100</f>
        <v>97200</v>
      </c>
      <c r="N178" s="1434"/>
    </row>
    <row r="179" spans="1:14">
      <c r="B179" s="2055" t="s">
        <v>1013</v>
      </c>
      <c r="C179" s="2056"/>
      <c r="D179" s="2056"/>
      <c r="E179" s="2056"/>
      <c r="F179" s="2056"/>
      <c r="G179" s="2056"/>
      <c r="H179" s="2056"/>
      <c r="I179" s="2057"/>
      <c r="J179" s="1427" t="s">
        <v>151</v>
      </c>
      <c r="K179" s="1427" t="s">
        <v>153</v>
      </c>
      <c r="L179" s="1444">
        <f>L170*L171*L173*L174/100</f>
        <v>45119.999999999993</v>
      </c>
      <c r="N179" s="1434"/>
    </row>
    <row r="180" spans="1:14">
      <c r="B180" s="2047" t="s">
        <v>221</v>
      </c>
      <c r="C180" s="2048"/>
      <c r="D180" s="2048"/>
      <c r="E180" s="2048"/>
      <c r="F180" s="2048"/>
      <c r="G180" s="2048"/>
      <c r="H180" s="1445"/>
      <c r="I180" s="1446"/>
      <c r="J180" s="1429" t="s">
        <v>151</v>
      </c>
      <c r="K180" s="1429" t="s">
        <v>155</v>
      </c>
      <c r="L180" s="1447">
        <f>L178-L179</f>
        <v>52080.000000000007</v>
      </c>
      <c r="N180" s="1434"/>
    </row>
    <row r="181" spans="1:14">
      <c r="B181" s="1448" t="s">
        <v>156</v>
      </c>
      <c r="C181" s="1406"/>
      <c r="D181" s="1406"/>
      <c r="E181" s="1406"/>
      <c r="F181" s="1406"/>
      <c r="G181" s="1406"/>
      <c r="H181" s="1406"/>
      <c r="I181" s="1449"/>
      <c r="J181" s="1450" t="s">
        <v>397</v>
      </c>
      <c r="K181" s="1450" t="s">
        <v>157</v>
      </c>
      <c r="L181" s="1451">
        <f>L180*L175</f>
        <v>250897.01312281325</v>
      </c>
      <c r="N181" s="1434"/>
    </row>
    <row r="182" spans="1:14">
      <c r="B182" s="1439"/>
      <c r="C182" s="1440"/>
      <c r="D182" s="1440"/>
      <c r="E182" s="1440"/>
      <c r="F182" s="1440"/>
      <c r="G182" s="1440"/>
      <c r="H182" s="1440"/>
      <c r="I182" s="1441"/>
      <c r="J182" s="1452"/>
      <c r="K182" s="1452"/>
      <c r="L182" s="1452"/>
    </row>
    <row r="183" spans="1:14">
      <c r="B183" s="1406"/>
      <c r="C183" s="1406"/>
      <c r="D183" s="1406"/>
      <c r="E183" s="1406"/>
      <c r="F183" s="1406"/>
      <c r="G183" s="1406"/>
      <c r="H183" s="1406"/>
      <c r="I183" s="1406"/>
      <c r="J183" s="1406"/>
      <c r="K183" s="1406"/>
      <c r="L183" s="1406"/>
    </row>
    <row r="184" spans="1:14">
      <c r="B184" s="1406"/>
      <c r="C184" s="1406"/>
      <c r="D184" s="1406"/>
      <c r="E184" s="1406"/>
      <c r="F184" s="1406"/>
      <c r="G184" s="1406"/>
      <c r="H184" s="1406"/>
      <c r="I184" s="1406"/>
      <c r="J184" s="1406"/>
      <c r="K184" s="1406"/>
      <c r="L184" s="1406"/>
    </row>
    <row r="185" spans="1:14">
      <c r="B185" s="1406"/>
      <c r="C185" s="1406"/>
      <c r="D185" s="1406"/>
      <c r="E185" s="1406"/>
      <c r="F185" s="1406"/>
      <c r="G185" s="1406"/>
      <c r="H185" s="1406"/>
      <c r="I185" s="1406"/>
      <c r="J185" s="1406"/>
      <c r="K185" s="1406"/>
      <c r="L185" s="1406"/>
    </row>
    <row r="186" spans="1:14">
      <c r="B186" s="1406"/>
      <c r="C186" s="1406"/>
      <c r="D186" s="1406"/>
      <c r="E186" s="1406"/>
      <c r="F186" s="1406"/>
      <c r="G186" s="1406"/>
      <c r="H186" s="1406"/>
      <c r="I186" s="1406"/>
      <c r="J186" s="1406"/>
      <c r="K186" s="1406"/>
      <c r="L186" s="1406"/>
    </row>
    <row r="187" spans="1:14">
      <c r="B187" s="1406"/>
      <c r="C187" s="1406"/>
      <c r="D187" s="1406"/>
      <c r="E187" s="1406"/>
      <c r="F187" s="1406"/>
      <c r="G187" s="1406"/>
      <c r="H187" s="1406"/>
      <c r="I187" s="1406"/>
      <c r="J187" s="1406"/>
      <c r="K187" s="1406"/>
      <c r="L187" s="1406"/>
    </row>
    <row r="188" spans="1:14">
      <c r="A188" s="1454"/>
      <c r="B188" s="1406"/>
      <c r="C188" s="1406"/>
      <c r="D188" s="1406"/>
      <c r="E188" s="1406"/>
      <c r="F188" s="1406"/>
      <c r="G188" s="1406"/>
      <c r="H188" s="1406"/>
      <c r="I188" s="1406"/>
      <c r="J188" s="1406"/>
      <c r="K188" s="1406"/>
      <c r="L188" s="1406"/>
    </row>
    <row r="189" spans="1:14">
      <c r="B189" s="1406"/>
      <c r="C189" s="1406"/>
      <c r="D189" s="1406"/>
      <c r="E189" s="1406"/>
      <c r="F189" s="1406"/>
      <c r="G189" s="1406"/>
      <c r="H189" s="1406"/>
      <c r="I189" s="1406"/>
      <c r="J189" s="1406"/>
      <c r="K189" s="1406"/>
    </row>
    <row r="190" spans="1:14">
      <c r="A190" s="2049"/>
      <c r="B190" s="2049"/>
      <c r="C190" s="2049"/>
      <c r="D190" s="2049"/>
      <c r="E190" s="2049"/>
      <c r="F190" s="2049"/>
      <c r="G190" s="2049"/>
      <c r="H190" s="2049"/>
      <c r="I190" s="2049"/>
      <c r="J190" s="2049"/>
      <c r="K190" s="2049"/>
      <c r="L190" s="2049"/>
    </row>
  </sheetData>
  <mergeCells count="57">
    <mergeCell ref="A3:L3"/>
    <mergeCell ref="A4:L4"/>
    <mergeCell ref="B39:I39"/>
    <mergeCell ref="B40:G40"/>
    <mergeCell ref="H40:I40"/>
    <mergeCell ref="B41:G41"/>
    <mergeCell ref="H41:I41"/>
    <mergeCell ref="H46:I46"/>
    <mergeCell ref="B49:I49"/>
    <mergeCell ref="B50:I50"/>
    <mergeCell ref="B43:G43"/>
    <mergeCell ref="H43:I43"/>
    <mergeCell ref="B44:G44"/>
    <mergeCell ref="B45:G45"/>
    <mergeCell ref="B42:G42"/>
    <mergeCell ref="H42:I42"/>
    <mergeCell ref="B51:I51"/>
    <mergeCell ref="B52:G52"/>
    <mergeCell ref="A62:L62"/>
    <mergeCell ref="A69:L69"/>
    <mergeCell ref="H106:I106"/>
    <mergeCell ref="B107:G107"/>
    <mergeCell ref="H107:I107"/>
    <mergeCell ref="B105:I105"/>
    <mergeCell ref="B106:G106"/>
    <mergeCell ref="A70:L70"/>
    <mergeCell ref="B109:G109"/>
    <mergeCell ref="H109:I109"/>
    <mergeCell ref="B108:G108"/>
    <mergeCell ref="H108:I108"/>
    <mergeCell ref="B110:G110"/>
    <mergeCell ref="B167:I167"/>
    <mergeCell ref="B169:G169"/>
    <mergeCell ref="H169:I169"/>
    <mergeCell ref="A128:L128"/>
    <mergeCell ref="A131:L131"/>
    <mergeCell ref="A132:L132"/>
    <mergeCell ref="B111:G111"/>
    <mergeCell ref="B118:G118"/>
    <mergeCell ref="H112:I112"/>
    <mergeCell ref="B115:I115"/>
    <mergeCell ref="B116:I116"/>
    <mergeCell ref="B117:I117"/>
    <mergeCell ref="B170:G170"/>
    <mergeCell ref="H170:I170"/>
    <mergeCell ref="B168:G168"/>
    <mergeCell ref="H168:I168"/>
    <mergeCell ref="B171:G171"/>
    <mergeCell ref="H171:I171"/>
    <mergeCell ref="B180:G180"/>
    <mergeCell ref="A190:L190"/>
    <mergeCell ref="B172:G172"/>
    <mergeCell ref="B173:G173"/>
    <mergeCell ref="H174:I174"/>
    <mergeCell ref="B177:I177"/>
    <mergeCell ref="B178:I178"/>
    <mergeCell ref="B179:I179"/>
  </mergeCells>
  <pageMargins left="1.1811023622047245" right="0.59055118110236227" top="0.78740157480314965" bottom="0.59055118110236227" header="0.31496062992125984" footer="0.31496062992125984"/>
  <pageSetup scale="90" firstPageNumber="54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0" tint="-0.14999847407452621"/>
  </sheetPr>
  <dimension ref="A7:J14"/>
  <sheetViews>
    <sheetView showGridLines="0" view="pageBreakPreview" topLeftCell="A13" zoomScaleNormal="100" zoomScaleSheetLayoutView="100" workbookViewId="0">
      <selection activeCell="M12" sqref="M12"/>
    </sheetView>
  </sheetViews>
  <sheetFormatPr defaultColWidth="9" defaultRowHeight="19.8"/>
  <cols>
    <col min="1" max="1" width="6.19921875" style="289" customWidth="1"/>
    <col min="2" max="4" width="9.59765625" style="289" customWidth="1"/>
    <col min="5" max="5" width="11.8984375" style="289" customWidth="1"/>
    <col min="6" max="6" width="13.3984375" style="289" customWidth="1"/>
    <col min="7" max="7" width="14.3984375" style="289" customWidth="1"/>
    <col min="8" max="8" width="15.3984375" style="289" customWidth="1"/>
    <col min="9" max="9" width="15.19921875" style="289" customWidth="1"/>
    <col min="10" max="10" width="14.59765625" style="289" customWidth="1"/>
    <col min="11" max="16384" width="9" style="289"/>
  </cols>
  <sheetData>
    <row r="7" spans="1:10" hidden="1"/>
    <row r="8" spans="1:10" hidden="1"/>
    <row r="9" spans="1:10" hidden="1"/>
    <row r="13" spans="1:10" ht="54.6">
      <c r="A13" s="2027" t="s">
        <v>114</v>
      </c>
      <c r="B13" s="2027"/>
      <c r="C13" s="2027"/>
      <c r="D13" s="2027"/>
      <c r="E13" s="2027"/>
      <c r="F13" s="2027"/>
      <c r="G13" s="2027"/>
      <c r="H13" s="1364"/>
      <c r="I13" s="1364"/>
      <c r="J13" s="1364"/>
    </row>
    <row r="14" spans="1:10" ht="51.6">
      <c r="A14" s="2062" t="s">
        <v>1096</v>
      </c>
      <c r="B14" s="2062"/>
      <c r="C14" s="2062"/>
      <c r="D14" s="2062"/>
      <c r="E14" s="2062"/>
      <c r="F14" s="2062"/>
      <c r="G14" s="2062"/>
    </row>
  </sheetData>
  <mergeCells count="2">
    <mergeCell ref="A13:G13"/>
    <mergeCell ref="A14:G14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view="pageBreakPreview" zoomScaleNormal="100" zoomScaleSheetLayoutView="100" workbookViewId="0">
      <selection activeCell="M12" sqref="M12"/>
    </sheetView>
  </sheetViews>
  <sheetFormatPr defaultColWidth="8.69921875" defaultRowHeight="28.8"/>
  <cols>
    <col min="1" max="16384" width="8.69921875" style="211"/>
  </cols>
  <sheetData>
    <row r="1" spans="1:9" ht="45.6" customHeight="1">
      <c r="A1" s="1456" t="s">
        <v>1136</v>
      </c>
      <c r="B1" s="1456"/>
      <c r="C1" s="1456"/>
      <c r="D1" s="1456"/>
      <c r="E1" s="1456"/>
      <c r="F1" s="1456"/>
      <c r="G1" s="1456"/>
      <c r="H1" s="1456"/>
      <c r="I1" s="1456"/>
    </row>
    <row r="2" spans="1:9" ht="41.4" customHeight="1">
      <c r="A2" s="1456" t="s">
        <v>550</v>
      </c>
      <c r="B2" s="1456"/>
      <c r="C2" s="1456"/>
      <c r="D2" s="1456"/>
      <c r="E2" s="1456"/>
      <c r="F2" s="1456"/>
      <c r="G2" s="1456"/>
      <c r="H2" s="1456"/>
      <c r="I2" s="1456"/>
    </row>
    <row r="3" spans="1:9" ht="40.799999999999997" customHeight="1">
      <c r="A3" s="1456" t="s">
        <v>1347</v>
      </c>
      <c r="B3" s="1456"/>
      <c r="C3" s="1456"/>
      <c r="D3" s="1456"/>
      <c r="E3" s="1456"/>
      <c r="F3" s="1456"/>
      <c r="G3" s="1456"/>
      <c r="H3" s="1456"/>
      <c r="I3" s="1456"/>
    </row>
    <row r="4" spans="1:9" ht="15.6" customHeight="1">
      <c r="A4" s="1456"/>
      <c r="B4" s="1457"/>
      <c r="C4" s="1457"/>
      <c r="D4" s="1457"/>
      <c r="E4" s="1457"/>
      <c r="F4" s="1457"/>
      <c r="G4" s="1457"/>
      <c r="H4" s="1457"/>
      <c r="I4" s="1457"/>
    </row>
    <row r="5" spans="1:9" ht="34.200000000000003" customHeight="1">
      <c r="A5" s="1458" t="s">
        <v>1142</v>
      </c>
      <c r="B5" s="1459"/>
      <c r="C5" s="1459"/>
      <c r="D5" s="1459"/>
      <c r="E5" s="1459"/>
      <c r="F5" s="1459"/>
      <c r="G5" s="1459"/>
      <c r="H5" s="1459"/>
      <c r="I5" s="1459"/>
    </row>
    <row r="6" spans="1:9" ht="15.6" customHeight="1">
      <c r="A6" s="1460"/>
      <c r="B6" s="1461"/>
      <c r="C6" s="1461"/>
      <c r="D6" s="1461"/>
      <c r="E6" s="1461"/>
      <c r="F6" s="1461"/>
      <c r="G6" s="1461"/>
      <c r="H6" s="1461"/>
      <c r="I6" s="1461"/>
    </row>
    <row r="7" spans="1:9">
      <c r="B7" s="211" t="s">
        <v>1139</v>
      </c>
      <c r="E7" s="211" t="s">
        <v>1138</v>
      </c>
    </row>
    <row r="8" spans="1:9">
      <c r="B8" s="211" t="s">
        <v>413</v>
      </c>
      <c r="E8" s="211" t="s">
        <v>1137</v>
      </c>
    </row>
    <row r="9" spans="1:9">
      <c r="B9" s="211" t="s">
        <v>1140</v>
      </c>
      <c r="E9" s="211" t="s">
        <v>1141</v>
      </c>
    </row>
    <row r="10" spans="1:9">
      <c r="B10" s="211" t="s">
        <v>1345</v>
      </c>
      <c r="E10" s="211" t="s">
        <v>1346</v>
      </c>
    </row>
    <row r="11" spans="1:9">
      <c r="B11" s="211" t="s">
        <v>1344</v>
      </c>
      <c r="E11" s="211" t="s">
        <v>1343</v>
      </c>
    </row>
    <row r="12" spans="1:9" ht="13.8" customHeight="1"/>
    <row r="13" spans="1:9" ht="35.4" customHeight="1">
      <c r="A13" s="1458" t="s">
        <v>1143</v>
      </c>
      <c r="B13" s="1459"/>
      <c r="C13" s="1459"/>
      <c r="D13" s="1459"/>
      <c r="E13" s="1459"/>
      <c r="F13" s="1459"/>
      <c r="G13" s="1459"/>
      <c r="H13" s="1459"/>
      <c r="I13" s="1459"/>
    </row>
    <row r="14" spans="1:9" ht="15.6" customHeight="1">
      <c r="A14" s="1460"/>
      <c r="B14" s="1462"/>
      <c r="C14" s="1462"/>
      <c r="D14" s="1462"/>
      <c r="E14" s="1462"/>
      <c r="F14" s="1462"/>
      <c r="G14" s="1462"/>
      <c r="H14" s="1462"/>
      <c r="I14" s="1462"/>
    </row>
    <row r="15" spans="1:9">
      <c r="B15" s="211" t="s">
        <v>1148</v>
      </c>
    </row>
    <row r="16" spans="1:9">
      <c r="B16" s="211" t="s">
        <v>1144</v>
      </c>
    </row>
    <row r="17" spans="2:2">
      <c r="B17" s="212" t="s">
        <v>1187</v>
      </c>
    </row>
    <row r="18" spans="2:2">
      <c r="B18" s="211" t="s">
        <v>1172</v>
      </c>
    </row>
  </sheetData>
  <pageMargins left="1.1023622047244095" right="0.70866141732283472" top="0.74803149606299213" bottom="0.15748031496062992" header="0.31496062992125984" footer="0.31496062992125984"/>
  <pageSetup paperSize="9" scale="90" orientation="portrait" r:id="rId1"/>
  <headerFooter>
    <oddHeader xml:space="preserve">&amp;C
</oddHead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L26" sqref="L26"/>
    </sheetView>
  </sheetViews>
  <sheetFormatPr defaultRowHeight="13.8"/>
  <cols>
    <col min="9" max="10" width="8.796875" customWidth="1"/>
    <col min="11" max="11" width="4.796875" customWidth="1"/>
  </cols>
  <sheetData/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N28" sqref="N28"/>
    </sheetView>
  </sheetViews>
  <sheetFormatPr defaultRowHeight="13.8"/>
  <sheetData/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M41" sqref="M41"/>
    </sheetView>
  </sheetViews>
  <sheetFormatPr defaultRowHeight="13.8"/>
  <sheetData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2010-03-11T18:34:33Z</outs:dateTime>
      <outs:isPinned>true</outs:isPinned>
    </outs:relatedDate>
    <outs:relatedDate>
      <outs:type>2</outs:type>
      <outs:displayName>Created</outs:displayName>
      <outs:dateTime>2009-06-04T03:50:32Z</outs:dateTime>
      <outs:isPinned>true</outs:isPinned>
    </outs:relatedDate>
    <outs:relatedDate>
      <outs:type>4</outs:type>
      <outs:displayName>Last Printed</outs:displayName>
      <outs:dateTime>2010-03-11T18:04:49Z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admin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akaradech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FA23A0C-E0DC-48AC-AE39-CE3D1F222F46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76</vt:i4>
      </vt:variant>
      <vt:variant>
        <vt:lpstr>ช่วงที่มีชื่อ</vt:lpstr>
      </vt:variant>
      <vt:variant>
        <vt:i4>40</vt:i4>
      </vt:variant>
    </vt:vector>
  </HeadingPairs>
  <TitlesOfParts>
    <vt:vector size="116" baseType="lpstr">
      <vt:lpstr>ปก </vt:lpstr>
      <vt:lpstr>คำรับรอง</vt:lpstr>
      <vt:lpstr>สารบัญ</vt:lpstr>
      <vt:lpstr>ข้อมูลเบื้องต้น</vt:lpstr>
      <vt:lpstr>ขั้นตอน1</vt:lpstr>
      <vt:lpstr>1.2คำสั่งแต่งตั้ง</vt:lpstr>
      <vt:lpstr>1.3วิธีการเผยแพร่</vt:lpstr>
      <vt:lpstr>ขั้นตอน2</vt:lpstr>
      <vt:lpstr>ขั้นตอน3</vt:lpstr>
      <vt:lpstr>3.2เอกสารเผยแพร่นโยบาย</vt:lpstr>
      <vt:lpstr>ขั้นตอน4 </vt:lpstr>
      <vt:lpstr>4.1.1 รายละเอียดการใช้อาคาร_65</vt:lpstr>
      <vt:lpstr>4.1.1.2พื้นที่อาคารแต่เดือน_65</vt:lpstr>
      <vt:lpstr>4.1.2ข้อมูลหม้อแปลง</vt:lpstr>
      <vt:lpstr>4.1.2การใช้ไฟฟ้า_65</vt:lpstr>
      <vt:lpstr>4.1.3การใช้เชื้อเพลิง_65</vt:lpstr>
      <vt:lpstr>4.1.4เชื้อเพลิงผลิตไฟฟ้า_65</vt:lpstr>
      <vt:lpstr>4.1.5สัดส่วนการใช้ไฟฟ้า_65</vt:lpstr>
      <vt:lpstr>4.1.6สัดส่วนเชื้อเพลิง_65</vt:lpstr>
      <vt:lpstr>4.2.1 SEC(พื้นที่)_65</vt:lpstr>
      <vt:lpstr>เปรียบเทียบข้อมูลอาคาร</vt:lpstr>
      <vt:lpstr>4.3ประเมินระดับเครื่องจักร</vt:lpstr>
      <vt:lpstr>4.3.1ประเมินระดับเครื่องจักร</vt:lpstr>
      <vt:lpstr>ข้อมูลไฟฟ้าเครื่องจักร</vt:lpstr>
      <vt:lpstr>ข้อมูลความร้อนเครื่องจักร</vt:lpstr>
      <vt:lpstr>ขั้นตอนที่ 5</vt:lpstr>
      <vt:lpstr>มาตรการและเป้าหมายปี_65</vt:lpstr>
      <vt:lpstr>แผนไฟฟ้า</vt:lpstr>
      <vt:lpstr>แผนความร้อน</vt:lpstr>
      <vt:lpstr>มาตรการความร้อน</vt:lpstr>
      <vt:lpstr>มาตรการไฟฟ้า </vt:lpstr>
      <vt:lpstr>5.2แผนการฝึกอบรม</vt:lpstr>
      <vt:lpstr>5.3เพิ่มเติมเผยแพร่ฝึกอบรม</vt:lpstr>
      <vt:lpstr>ขั้นตอนที่ 6</vt:lpstr>
      <vt:lpstr>ผลมาตรการปี_66</vt:lpstr>
      <vt:lpstr>ผลการตรวจสอบ-วิเคราะห์ไฟฟ้า1</vt:lpstr>
      <vt:lpstr>ภาพ+คำนวณผลไฟฟ้า 1</vt:lpstr>
      <vt:lpstr>ภาพ+คำนวณผลไฟฟ้า 2</vt:lpstr>
      <vt:lpstr>ผลการตรวจสอบ-วิเคราะห์ความร้อน</vt:lpstr>
      <vt:lpstr>มาตรการความร้อน (2)</vt:lpstr>
      <vt:lpstr>6.2ผลการติดตามแผนฝีกอบรม </vt:lpstr>
      <vt:lpstr>ผลการติดตามแผนกิจกรรม</vt:lpstr>
      <vt:lpstr>6.3.1 ข้อมูลการใช้อาคาร_66</vt:lpstr>
      <vt:lpstr>6.3.1.2พื้นที่ใช้สอยรายเดือน_66</vt:lpstr>
      <vt:lpstr>6.3.1.3ข้อมูลหม้อแปลง (2)</vt:lpstr>
      <vt:lpstr>6.3.3ปริมาณการใช้ไฟฟ้า_66 </vt:lpstr>
      <vt:lpstr>6.3.3การใช้เชื้อเพลิง_66</vt:lpstr>
      <vt:lpstr>กราฟพลังงาน65_66</vt:lpstr>
      <vt:lpstr>6.3.4เชื้อเพลิงผลิตไฟฟ้า_66</vt:lpstr>
      <vt:lpstr>กราฟพลังงานผลิตไฟฟ้า</vt:lpstr>
      <vt:lpstr>6.3.5สัดส่วนการใช้ไฟฟ้า_66</vt:lpstr>
      <vt:lpstr>6.3.6สัดส่วนเชื้อเพลิง_66</vt:lpstr>
      <vt:lpstr>สัดส่วนการใช้ไฟฟ้า  1</vt:lpstr>
      <vt:lpstr>สัดส่วนการใช้ไฟฟ้า 2 </vt:lpstr>
      <vt:lpstr>SEC (ทุกกรณี)</vt:lpstr>
      <vt:lpstr>SEC (ทุกกรณี) (2)</vt:lpstr>
      <vt:lpstr> ข้อมูลการใช้ไฟฟ้า </vt:lpstr>
      <vt:lpstr>สัดส่วนการใช้พลังงานไฟฟ้า</vt:lpstr>
      <vt:lpstr>ขั้นตอน7</vt:lpstr>
      <vt:lpstr>เพิ่มเติมเผยแพร่ผู้ตรวจประเมินฯ</vt:lpstr>
      <vt:lpstr>ผลตรวจประเมิน-1</vt:lpstr>
      <vt:lpstr>ผลตรวจประเมิน-2</vt:lpstr>
      <vt:lpstr>ผลตรวจประเมิน-3</vt:lpstr>
      <vt:lpstr>ขั้นตอน8</vt:lpstr>
      <vt:lpstr>เอกสารบันทึกวาระการประชุม</vt:lpstr>
      <vt:lpstr>สรุปผลการทบทวน </vt:lpstr>
      <vt:lpstr>การเผยแพร่ผลการทบทวน</vt:lpstr>
      <vt:lpstr>ภาคผนวก</vt:lpstr>
      <vt:lpstr>ภาคผนวก ก.</vt:lpstr>
      <vt:lpstr>ก.1 แผนอนุรักษ์ 3 ปีข้างหน้า</vt:lpstr>
      <vt:lpstr>มาตรการไฟฟ้า (แผน 3 ปี)</vt:lpstr>
      <vt:lpstr>ภาคผนวก ข</vt:lpstr>
      <vt:lpstr>คณะผู้จัดทำ</vt:lpstr>
      <vt:lpstr>พิจารณาลงนามรายงาน</vt:lpstr>
      <vt:lpstr>นำส่งรายงานการจัดการพลังงาน</vt:lpstr>
      <vt:lpstr>ใบคำรองการจัดทำรายงาน</vt:lpstr>
      <vt:lpstr>' ข้อมูลการใช้ไฟฟ้า '!Print_Area</vt:lpstr>
      <vt:lpstr>'4.1.1 รายละเอียดการใช้อาคาร_65'!Print_Area</vt:lpstr>
      <vt:lpstr>'4.1.2การใช้ไฟฟ้า_65'!Print_Area</vt:lpstr>
      <vt:lpstr>'4.1.3การใช้เชื้อเพลิง_65'!Print_Area</vt:lpstr>
      <vt:lpstr>'4.1.4เชื้อเพลิงผลิตไฟฟ้า_65'!Print_Area</vt:lpstr>
      <vt:lpstr>'4.1.5สัดส่วนการใช้ไฟฟ้า_65'!Print_Area</vt:lpstr>
      <vt:lpstr>'4.1.6สัดส่วนเชื้อเพลิง_65'!Print_Area</vt:lpstr>
      <vt:lpstr>'4.2.1 SEC(พื้นที่)_65'!Print_Area</vt:lpstr>
      <vt:lpstr>'4.3ประเมินระดับเครื่องจักร'!Print_Area</vt:lpstr>
      <vt:lpstr>'6.2ผลการติดตามแผนฝีกอบรม '!Print_Area</vt:lpstr>
      <vt:lpstr>'6.3.1 ข้อมูลการใช้อาคาร_66'!Print_Area</vt:lpstr>
      <vt:lpstr>'6.3.3การใช้เชื้อเพลิง_66'!Print_Area</vt:lpstr>
      <vt:lpstr>'6.3.3ปริมาณการใช้ไฟฟ้า_66 '!Print_Area</vt:lpstr>
      <vt:lpstr>'6.3.4เชื้อเพลิงผลิตไฟฟ้า_66'!Print_Area</vt:lpstr>
      <vt:lpstr>'6.3.5สัดส่วนการใช้ไฟฟ้า_66'!Print_Area</vt:lpstr>
      <vt:lpstr>'6.3.6สัดส่วนเชื้อเพลิง_66'!Print_Area</vt:lpstr>
      <vt:lpstr>'SEC (ทุกกรณี)'!Print_Area</vt:lpstr>
      <vt:lpstr>กราฟพลังงาน65_66!Print_Area</vt:lpstr>
      <vt:lpstr>กราฟพลังงานผลิตไฟฟ้า!Print_Area</vt:lpstr>
      <vt:lpstr>ขั้นตอน2!Print_Area</vt:lpstr>
      <vt:lpstr>คณะผู้จัดทำ!Print_Area</vt:lpstr>
      <vt:lpstr>'ปก '!Print_Area</vt:lpstr>
      <vt:lpstr>เปรียบเทียบข้อมูลอาคาร!Print_Area</vt:lpstr>
      <vt:lpstr>'ผลการตรวจสอบ-วิเคราะห์ไฟฟ้า1'!Print_Area</vt:lpstr>
      <vt:lpstr>ผลการติดตามแผนกิจกรรม!Print_Area</vt:lpstr>
      <vt:lpstr>ผลมาตรการปี_66!Print_Area</vt:lpstr>
      <vt:lpstr>'ภาคผนวก ก.'!Print_Area</vt:lpstr>
      <vt:lpstr>'ภาพ+คำนวณผลไฟฟ้า 1'!Print_Area</vt:lpstr>
      <vt:lpstr>'ภาพ+คำนวณผลไฟฟ้า 2'!Print_Area</vt:lpstr>
      <vt:lpstr>'มาตรการไฟฟ้า '!Print_Area</vt:lpstr>
      <vt:lpstr>'มาตรการไฟฟ้า (แผน 3 ปี)'!Print_Area</vt:lpstr>
      <vt:lpstr>สารบัญ!Print_Area</vt:lpstr>
      <vt:lpstr>'4.1.1 รายละเอียดการใช้อาคาร_65'!Print_Titles</vt:lpstr>
      <vt:lpstr>'4.1.2ข้อมูลหม้อแปลง'!Print_Titles</vt:lpstr>
      <vt:lpstr>'6.3.1 ข้อมูลการใช้อาคาร_66'!Print_Titles</vt:lpstr>
      <vt:lpstr>'6.3.1.3ข้อมูลหม้อแปลง (2)'!Print_Titles</vt:lpstr>
      <vt:lpstr>ข้อมูลไฟฟ้าเครื่องจักร!Print_Titles</vt:lpstr>
      <vt:lpstr>'ขั้นตอนที่ 6'!Print_Titles</vt:lpstr>
      <vt:lpstr>ผลการติดตามแผนกิจกรรม!Print_Titles</vt:lpstr>
      <vt:lpstr>'ผลตรวจประเมิน-2'!Print_Titles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2024-03-28T02:31:35Z</cp:lastPrinted>
  <dcterms:created xsi:type="dcterms:W3CDTF">2009-06-04T03:50:32Z</dcterms:created>
  <dcterms:modified xsi:type="dcterms:W3CDTF">2024-03-28T02:53:39Z</dcterms:modified>
</cp:coreProperties>
</file>