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6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รศ.จักรพงษ์ พิมพ์พิมล (รองอธิการบดี)\ค่าไฟฟ้า 2567 (ลงในงานจัดการพลังงาน)\"/>
    </mc:Choice>
  </mc:AlternateContent>
  <bookViews>
    <workbookView xWindow="0" yWindow="0" windowWidth="23040" windowHeight="8676" tabRatio="702" firstSheet="1" activeTab="4"/>
  </bookViews>
  <sheets>
    <sheet name="อาคารสำนักงานมหาวิทยาลัย 110 kW" sheetId="3" r:id="rId1"/>
    <sheet name="อาคารอำนวย ยศสุข 300 kWh" sheetId="6" r:id="rId2"/>
    <sheet name="อาคารยรรยง สิทธิชัย 20 kW" sheetId="1" r:id="rId3"/>
    <sheet name="ที่จอดรถวิทยาลัยพลังงานทดแทน 40" sheetId="4" r:id="rId4"/>
    <sheet name="วิทยาลัยพลังงานทดแทน 300 kW" sheetId="7" r:id="rId5"/>
    <sheet name="สนามกีฬาอินทนิล 40 kW " sheetId="5" r:id="rId6"/>
  </sheets>
  <definedNames>
    <definedName name="_xlnm.Print_Area" localSheetId="1">'อาคารอำนวย ยศสุข 300 kWh'!$A$1:$F$78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5" l="1"/>
  <c r="I16" i="7" l="1"/>
  <c r="I16" i="4"/>
  <c r="J16" i="1"/>
  <c r="F16" i="6"/>
  <c r="G16" i="3"/>
  <c r="C4" i="6" l="1"/>
  <c r="G16" i="1" l="1"/>
  <c r="H16" i="7" l="1"/>
  <c r="G16" i="7"/>
  <c r="F16" i="7"/>
  <c r="E16" i="7"/>
  <c r="D16" i="7"/>
  <c r="C16" i="7"/>
  <c r="B16" i="7"/>
  <c r="I16" i="5" l="1"/>
  <c r="H16" i="4"/>
  <c r="I16" i="1"/>
  <c r="E16" i="6"/>
  <c r="F16" i="3"/>
  <c r="D12" i="6" l="1"/>
  <c r="D11" i="6"/>
  <c r="D10" i="6"/>
  <c r="D9" i="6"/>
  <c r="D8" i="6"/>
  <c r="D7" i="6"/>
  <c r="D6" i="6"/>
  <c r="D5" i="6"/>
  <c r="D4" i="6"/>
  <c r="C15" i="6"/>
  <c r="C14" i="6"/>
  <c r="C13" i="6"/>
  <c r="C12" i="6"/>
  <c r="C11" i="6"/>
  <c r="C10" i="6"/>
  <c r="C9" i="6"/>
  <c r="C8" i="6"/>
  <c r="C7" i="6"/>
  <c r="C6" i="6"/>
  <c r="C5" i="6"/>
  <c r="B15" i="6"/>
  <c r="B14" i="6"/>
  <c r="B13" i="6"/>
  <c r="B12" i="6"/>
  <c r="B11" i="6"/>
  <c r="B16" i="1"/>
  <c r="H16" i="1"/>
  <c r="F16" i="1"/>
  <c r="E16" i="1"/>
  <c r="D16" i="1"/>
  <c r="C16" i="1"/>
  <c r="G16" i="4"/>
  <c r="F16" i="4"/>
  <c r="E16" i="4"/>
  <c r="D16" i="4"/>
  <c r="C16" i="4"/>
  <c r="B16" i="4"/>
  <c r="E12" i="3"/>
  <c r="E11" i="3"/>
  <c r="E10" i="3"/>
  <c r="E9" i="3"/>
  <c r="E8" i="3"/>
  <c r="E7" i="3"/>
  <c r="E6" i="3"/>
  <c r="E5" i="3"/>
  <c r="E4" i="3"/>
  <c r="D15" i="3"/>
  <c r="D14" i="3"/>
  <c r="D13" i="3"/>
  <c r="D12" i="3"/>
  <c r="D11" i="3"/>
  <c r="D10" i="3"/>
  <c r="D9" i="3"/>
  <c r="D8" i="3"/>
  <c r="D7" i="3"/>
  <c r="D6" i="3"/>
  <c r="D5" i="3"/>
  <c r="D4" i="3"/>
  <c r="C15" i="3"/>
  <c r="C14" i="3"/>
  <c r="C13" i="3"/>
  <c r="C12" i="3"/>
  <c r="C11" i="3"/>
  <c r="C10" i="3"/>
  <c r="C9" i="3"/>
  <c r="C8" i="3"/>
  <c r="C7" i="3"/>
  <c r="C6" i="3"/>
  <c r="C5" i="3"/>
  <c r="C4" i="3"/>
  <c r="B15" i="3"/>
  <c r="B13" i="3"/>
  <c r="B12" i="3"/>
  <c r="B11" i="3"/>
  <c r="B10" i="3"/>
  <c r="C16" i="5"/>
  <c r="D16" i="5"/>
  <c r="E16" i="5"/>
  <c r="F16" i="5"/>
  <c r="G16" i="5"/>
  <c r="B16" i="5"/>
  <c r="B16" i="6" l="1"/>
  <c r="D16" i="6"/>
  <c r="C16" i="6"/>
  <c r="E16" i="3"/>
  <c r="D16" i="3"/>
  <c r="C16" i="3"/>
  <c r="B16" i="3"/>
</calcChain>
</file>

<file path=xl/sharedStrings.xml><?xml version="1.0" encoding="utf-8"?>
<sst xmlns="http://schemas.openxmlformats.org/spreadsheetml/2006/main" count="308" uniqueCount="37">
  <si>
    <t>เดือน</t>
  </si>
  <si>
    <t>(kWh)</t>
  </si>
  <si>
    <t>มกราคม</t>
  </si>
  <si>
    <t>มีนาคม</t>
  </si>
  <si>
    <t>เมษายน</t>
  </si>
  <si>
    <t>พฤษภาคม</t>
  </si>
  <si>
    <t>มิถุนายน</t>
  </si>
  <si>
    <t>กรกฏาคม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</si>
  <si>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</si>
  <si>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</si>
  <si>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</si>
  <si>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</si>
  <si>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</si>
  <si>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</si>
  <si>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หน่วย (2017)</t>
  </si>
  <si>
    <t>หน่วย (2018)</t>
  </si>
  <si>
    <t>หน่วย (2019)</t>
  </si>
  <si>
    <t>หน่วย (2020)</t>
  </si>
  <si>
    <t>หน่วย (2021)</t>
  </si>
  <si>
    <t>หน่วย (2022)</t>
  </si>
  <si>
    <t>-</t>
  </si>
  <si>
    <t>หน่วย  (2019)</t>
  </si>
  <si>
    <t>หน่วย  (2020)</t>
  </si>
  <si>
    <t>หน่วย  (2021)</t>
  </si>
  <si>
    <t>หน่วย  (2022)</t>
  </si>
  <si>
    <t>หน่วย (2016)</t>
  </si>
  <si>
    <t>การผลิตกระแสไฟฟ้าจากโซล่าเซลล์ (สนามกีฬาอินทนิล 40 kW)</t>
  </si>
  <si>
    <t>การผลิตกระแสไฟฟ้าจากโซล่าเซลล์ (อาคารยรรยง สิทธิชัย 20 kW)</t>
  </si>
  <si>
    <t>การผลิตกระแสไฟฟ้าจากโซล่าเซลล์ (อาคารสำนักงานมหาวิทยาลัย 110 kW)</t>
  </si>
  <si>
    <t>การผลิตกระแสไฟฟ้าจากโซล่าเซลล์  (ที่จอดรถวิทยาลัยพลังงานทดแทน 40 kW)</t>
  </si>
  <si>
    <t>การผลิตกระแสไฟฟ้าจากโซล่าเซลล์  (อาคารอำนวย ยศสุข 300 kW)</t>
  </si>
  <si>
    <t>หน่วย  (2023)</t>
  </si>
  <si>
    <t>หน่วย (2023)</t>
  </si>
  <si>
    <t>การผลิตกระแสไฟฟ้าจากโซล่าเซลล์  (วิทยาลัยพลังงานทดแทน 300 kW)</t>
  </si>
  <si>
    <t>กุมภาพันธ์</t>
  </si>
  <si>
    <t>หน่วย  (2024)</t>
  </si>
  <si>
    <t>หน่วย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</si>
</sst>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Tahoma"/>
      <family val="2"/>
      <charset val="222"/>
      <scheme val="minor"/>
    </font>
    <font>
      <b/>
      <u/>
      <sz val="18"/>
      <color theme="1"/>
      <name val="Angsana New"/>
      <family val="1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b/>
      <sz val="18"/>
      <color rgb="FFFF0000"/>
      <name val="Angsana New"/>
      <family val="1"/>
    </font>
    <font>
      <b/>
      <sz val="18"/>
      <color rgb="FF002060"/>
      <name val="Angsana New"/>
      <family val="1"/>
    </font>
    <font>
      <sz val="18"/>
      <color rgb="FF002060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shrinkToFit="1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4" fontId="2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4" fontId="3" fillId="0" borderId="1" xfId="0" applyNumberFormat="1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left" vertical="center"/>
    </xf>
    <xf numFmtId="4" fontId="4" fillId="0" borderId="1" xfId="0" applyNumberFormat="1" applyFont="1" applyBorder="1" applyAlignment="1">
      <alignment horizontal="center" shrinkToFit="1"/>
    </xf>
    <xf numFmtId="4" fontId="5" fillId="0" borderId="1" xfId="0" applyNumberFormat="1" applyFont="1" applyBorder="1" applyAlignment="1">
      <alignment horizontal="center" shrinkToFit="1"/>
    </xf>
    <xf numFmtId="4" fontId="6" fillId="0" borderId="1" xfId="0" applyNumberFormat="1" applyFont="1" applyBorder="1" applyAlignment="1">
      <alignment horizontal="center" shrinkToFi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2019-2020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อาคารสำนักงานมหาวิทยาลัย 110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'อาคารสำนักงานมหาวิทยาลัย 110 kW'!$B$2:$B$3</c:f>
              <c:strCache>
                <c:ptCount val="2"/>
                <c:pt idx="0">
                  <c:v>หน่วย 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'อาคารสำนักงานมหาวิทยาลัย 110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'อาคารสำนักงานมหาวิทยาลัย 110 kW'!$B$4:$B$15</c:f>
            </c:numRef>
          </c:val>
          <c:extLst>
            <c:ext xmlns:c16="http://schemas.microsoft.com/office/drawing/2014/chart" uri="{C3380CC4-5D6E-409C-BE32-E72D297353CC}">
              <c16:uniqueId val="{00000000-3695-46F5-A518-A256C6BED267}"/>
            </c:ext>
          </c:extLst>
        </c:ser>
        <c:ser>
          <c:idx val="1"/>
          <c:order val="1"/>
          <c:tx>
            <c:strRef>
              <c:f>'อาคารสำนักงานมหาวิทยาลัย 110 kW'!$C$2:$C$3</c:f>
              <c:strCache>
                <c:ptCount val="2"/>
                <c:pt idx="0">
                  <c:v>หน่วย 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'อาคารสำนักงานมหาวิทยาลัย 110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'อาคารสำนักงานมหาวิทยาลัย 110 kW'!$C$4:$C$15</c:f>
              <c:numCache>
                <c:formatCode>#,##0.00</c:formatCode>
                <c:ptCount val="12"/>
                <c:pt idx="0">
                  <c:v>10060</c:v>
                </c:pt>
                <c:pt idx="1">
                  <c:v>9440</c:v>
                </c:pt>
                <c:pt idx="2">
                  <c:v>10990</c:v>
                </c:pt>
                <c:pt idx="3">
                  <c:v>11000</c:v>
                </c:pt>
                <c:pt idx="4">
                  <c:v>13200</c:v>
                </c:pt>
                <c:pt idx="5">
                  <c:v>11050</c:v>
                </c:pt>
                <c:pt idx="6">
                  <c:v>11680</c:v>
                </c:pt>
                <c:pt idx="7">
                  <c:v>8900</c:v>
                </c:pt>
                <c:pt idx="8">
                  <c:v>9570</c:v>
                </c:pt>
                <c:pt idx="9">
                  <c:v>8770</c:v>
                </c:pt>
                <c:pt idx="10">
                  <c:v>9690</c:v>
                </c:pt>
                <c:pt idx="11">
                  <c:v>9380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95-46F5-A518-A256C6BED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2017-2018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kW'!$C$2:$C$3</c:f>
              <c:strCache>
                <c:ptCount val="2"/>
                <c:pt idx="0">
                  <c:v>หน่วย (2017)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kW'!$C$4:$C$15</c:f>
            </c:numRef>
          </c:val>
          <c:extLst>
            <c:ext xmlns:c16="http://schemas.microsoft.com/office/drawing/2014/chart" uri="{C3380CC4-5D6E-409C-BE32-E72D297353CC}">
              <c16:uniqueId val="{00000000-8265-41CB-AAA9-711BB88137A7}"/>
            </c:ext>
          </c:extLst>
        </c:ser>
        <c:ser>
          <c:idx val="1"/>
          <c:order val="1"/>
          <c:tx>
            <c:strRef>
              <c:f>'อาคารยรรยง สิทธิชัย 20 kW'!$D$2:$D$3</c:f>
              <c:strCache>
                <c:ptCount val="2"/>
                <c:pt idx="0">
                  <c:v>หน่วย (2018)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kW'!$D$4:$D$15</c:f>
              <c:numCache>
                <c:formatCode>#,##0.00</c:formatCode>
                <c:ptCount val="12"/>
                <c:pt idx="0">
                  <c:v>1798.37</c:v>
                </c:pt>
                <c:pt idx="1">
                  <c:v>1827.58</c:v>
                </c:pt>
                <c:pt idx="2">
                  <c:v>1970.05</c:v>
                </c:pt>
                <c:pt idx="3">
                  <c:v>1918.79</c:v>
                </c:pt>
                <c:pt idx="4">
                  <c:v>1747.33</c:v>
                </c:pt>
                <c:pt idx="5">
                  <c:v>1476.54</c:v>
                </c:pt>
                <c:pt idx="6">
                  <c:v>1462.64</c:v>
                </c:pt>
                <c:pt idx="7">
                  <c:v>1434.33</c:v>
                </c:pt>
                <c:pt idx="8">
                  <c:v>1703.64</c:v>
                </c:pt>
                <c:pt idx="9">
                  <c:v>1795.18</c:v>
                </c:pt>
                <c:pt idx="10">
                  <c:v>1813.93</c:v>
                </c:pt>
                <c:pt idx="11">
                  <c:v>1501.71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65-41CB-AAA9-711BB8813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2018-2019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kW'!$D$2:$D$3</c:f>
              <c:strCache>
                <c:ptCount val="2"/>
                <c:pt idx="0">
                  <c:v>หน่วย (2018)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kW'!$D$4:$D$15</c:f>
              <c:numCache>
                <c:formatCode>#,##0.00</c:formatCode>
                <c:ptCount val="12"/>
                <c:pt idx="0">
                  <c:v>1798.37</c:v>
                </c:pt>
                <c:pt idx="1">
                  <c:v>1827.58</c:v>
                </c:pt>
                <c:pt idx="2">
                  <c:v>1970.05</c:v>
                </c:pt>
                <c:pt idx="3">
                  <c:v>1918.79</c:v>
                </c:pt>
                <c:pt idx="4">
                  <c:v>1747.33</c:v>
                </c:pt>
                <c:pt idx="5">
                  <c:v>1476.54</c:v>
                </c:pt>
                <c:pt idx="6">
                  <c:v>1462.64</c:v>
                </c:pt>
                <c:pt idx="7">
                  <c:v>1434.33</c:v>
                </c:pt>
                <c:pt idx="8">
                  <c:v>1703.64</c:v>
                </c:pt>
                <c:pt idx="9">
                  <c:v>1795.18</c:v>
                </c:pt>
                <c:pt idx="10">
                  <c:v>1813.93</c:v>
                </c:pt>
                <c:pt idx="11">
                  <c:v>1501.71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4-448B-BDAF-D5F4E77A0ED2}"/>
            </c:ext>
          </c:extLst>
        </c:ser>
        <c:ser>
          <c:idx val="1"/>
          <c:order val="1"/>
          <c:tx>
            <c:strRef>
              <c:f>'อาคารยรรยง สิทธิชัย 20 kW'!$E$2:$E$3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kW'!$E$4:$E$15</c:f>
              <c:numCache>
                <c:formatCode>#,##0.00</c:formatCode>
                <c:ptCount val="12"/>
                <c:pt idx="0">
                  <c:v>1787.43</c:v>
                </c:pt>
                <c:pt idx="1">
                  <c:v>1746.66</c:v>
                </c:pt>
                <c:pt idx="2">
                  <c:v>1835.24</c:v>
                </c:pt>
                <c:pt idx="3">
                  <c:v>1738.86</c:v>
                </c:pt>
                <c:pt idx="4">
                  <c:v>1688.08</c:v>
                </c:pt>
                <c:pt idx="5">
                  <c:v>1587.33</c:v>
                </c:pt>
                <c:pt idx="6">
                  <c:v>1486.81</c:v>
                </c:pt>
                <c:pt idx="7">
                  <c:v>1361.93</c:v>
                </c:pt>
                <c:pt idx="8">
                  <c:v>1752.94</c:v>
                </c:pt>
                <c:pt idx="9">
                  <c:v>1830.42</c:v>
                </c:pt>
                <c:pt idx="10">
                  <c:v>1750.26</c:v>
                </c:pt>
                <c:pt idx="11">
                  <c:v>1550.8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C4-448B-BDAF-D5F4E77A0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2019-2020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kW'!$E$2:$E$3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kW'!$E$4:$E$15</c:f>
              <c:numCache>
                <c:formatCode>#,##0.00</c:formatCode>
                <c:ptCount val="12"/>
                <c:pt idx="0">
                  <c:v>1787.43</c:v>
                </c:pt>
                <c:pt idx="1">
                  <c:v>1746.66</c:v>
                </c:pt>
                <c:pt idx="2">
                  <c:v>1835.24</c:v>
                </c:pt>
                <c:pt idx="3">
                  <c:v>1738.86</c:v>
                </c:pt>
                <c:pt idx="4">
                  <c:v>1688.08</c:v>
                </c:pt>
                <c:pt idx="5">
                  <c:v>1587.33</c:v>
                </c:pt>
                <c:pt idx="6">
                  <c:v>1486.81</c:v>
                </c:pt>
                <c:pt idx="7">
                  <c:v>1361.93</c:v>
                </c:pt>
                <c:pt idx="8">
                  <c:v>1752.94</c:v>
                </c:pt>
                <c:pt idx="9">
                  <c:v>1830.42</c:v>
                </c:pt>
                <c:pt idx="10">
                  <c:v>1750.26</c:v>
                </c:pt>
                <c:pt idx="11">
                  <c:v>1550.8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6-4248-A334-D274C1CF7BED}"/>
            </c:ext>
          </c:extLst>
        </c:ser>
        <c:ser>
          <c:idx val="1"/>
          <c:order val="1"/>
          <c:tx>
            <c:strRef>
              <c:f>'อาคารยรรยง สิทธิชัย 20 kW'!$F$2:$F$3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kW'!$F$4:$F$15</c:f>
              <c:numCache>
                <c:formatCode>#,##0.00</c:formatCode>
                <c:ptCount val="12"/>
                <c:pt idx="0">
                  <c:v>1721.69</c:v>
                </c:pt>
                <c:pt idx="1">
                  <c:v>1610.51</c:v>
                </c:pt>
                <c:pt idx="2">
                  <c:v>1806.81</c:v>
                </c:pt>
                <c:pt idx="3">
                  <c:v>1673.13</c:v>
                </c:pt>
                <c:pt idx="4">
                  <c:v>1726.76</c:v>
                </c:pt>
                <c:pt idx="5">
                  <c:v>1482.56</c:v>
                </c:pt>
                <c:pt idx="6">
                  <c:v>1574.84</c:v>
                </c:pt>
                <c:pt idx="7">
                  <c:v>1290.96</c:v>
                </c:pt>
                <c:pt idx="8">
                  <c:v>1510.91</c:v>
                </c:pt>
                <c:pt idx="9">
                  <c:v>1435.28</c:v>
                </c:pt>
                <c:pt idx="10">
                  <c:v>1654.92</c:v>
                </c:pt>
                <c:pt idx="11">
                  <c:v>1692.39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D6-4248-A334-D274C1CF7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2020-2021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kW'!$F$2:$F$3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kW'!$F$4:$F$15</c:f>
              <c:numCache>
                <c:formatCode>#,##0.00</c:formatCode>
                <c:ptCount val="12"/>
                <c:pt idx="0">
                  <c:v>1721.69</c:v>
                </c:pt>
                <c:pt idx="1">
                  <c:v>1610.51</c:v>
                </c:pt>
                <c:pt idx="2">
                  <c:v>1806.81</c:v>
                </c:pt>
                <c:pt idx="3">
                  <c:v>1673.13</c:v>
                </c:pt>
                <c:pt idx="4">
                  <c:v>1726.76</c:v>
                </c:pt>
                <c:pt idx="5">
                  <c:v>1482.56</c:v>
                </c:pt>
                <c:pt idx="6">
                  <c:v>1574.84</c:v>
                </c:pt>
                <c:pt idx="7">
                  <c:v>1290.96</c:v>
                </c:pt>
                <c:pt idx="8">
                  <c:v>1510.91</c:v>
                </c:pt>
                <c:pt idx="9">
                  <c:v>1435.28</c:v>
                </c:pt>
                <c:pt idx="10">
                  <c:v>1654.92</c:v>
                </c:pt>
                <c:pt idx="11">
                  <c:v>1692.39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6-4548-9C31-799EE9D2C23C}"/>
            </c:ext>
          </c:extLst>
        </c:ser>
        <c:ser>
          <c:idx val="1"/>
          <c:order val="1"/>
          <c:tx>
            <c:strRef>
              <c:f>'อาคารยรรยง สิทธิชัย 20 kW'!$G$2:$G$3</c:f>
              <c:strCache>
                <c:ptCount val="2"/>
                <c:pt idx="0">
                  <c:v>หน่วย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kW'!$G$4:$G$14</c:f>
              <c:numCache>
                <c:formatCode>#,##0.00</c:formatCode>
                <c:ptCount val="11"/>
                <c:pt idx="0">
                  <c:v>1555.28</c:v>
                </c:pt>
                <c:pt idx="1">
                  <c:v>1602.62</c:v>
                </c:pt>
                <c:pt idx="2">
                  <c:v>1648.89</c:v>
                </c:pt>
                <c:pt idx="3">
                  <c:v>1577.48</c:v>
                </c:pt>
                <c:pt idx="4">
                  <c:v>1693.15</c:v>
                </c:pt>
                <c:pt idx="5">
                  <c:v>1393.42</c:v>
                </c:pt>
                <c:pt idx="6">
                  <c:v>1141.69</c:v>
                </c:pt>
                <c:pt idx="7">
                  <c:v>1487.8</c:v>
                </c:pt>
                <c:pt idx="8">
                  <c:v>1533.24</c:v>
                </c:pt>
                <c:pt idx="9">
                  <c:v>1459.91</c:v>
                </c:pt>
                <c:pt idx="10">
                  <c:v>1561.64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E6-4548-9C31-799EE9D2C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2021-2022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kW'!$G$2:$G$3</c:f>
              <c:strCache>
                <c:ptCount val="2"/>
                <c:pt idx="0">
                  <c:v>หน่วย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kW'!$G$4:$G$14</c:f>
              <c:numCache>
                <c:formatCode>#,##0.00</c:formatCode>
                <c:ptCount val="11"/>
                <c:pt idx="0">
                  <c:v>1555.28</c:v>
                </c:pt>
                <c:pt idx="1">
                  <c:v>1602.62</c:v>
                </c:pt>
                <c:pt idx="2">
                  <c:v>1648.89</c:v>
                </c:pt>
                <c:pt idx="3">
                  <c:v>1577.48</c:v>
                </c:pt>
                <c:pt idx="4">
                  <c:v>1693.15</c:v>
                </c:pt>
                <c:pt idx="5">
                  <c:v>1393.42</c:v>
                </c:pt>
                <c:pt idx="6">
                  <c:v>1141.69</c:v>
                </c:pt>
                <c:pt idx="7">
                  <c:v>1487.8</c:v>
                </c:pt>
                <c:pt idx="8">
                  <c:v>1533.24</c:v>
                </c:pt>
                <c:pt idx="9">
                  <c:v>1459.91</c:v>
                </c:pt>
                <c:pt idx="10">
                  <c:v>1561.64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C-4C6D-8A8D-FC09FC0EABA6}"/>
            </c:ext>
          </c:extLst>
        </c:ser>
        <c:ser>
          <c:idx val="1"/>
          <c:order val="1"/>
          <c:tx>
            <c:strRef>
              <c:f>'อาคารยรรยง สิทธิชัย 20 kW'!$H$2:$H$3</c:f>
              <c:strCache>
                <c:ptCount val="2"/>
                <c:pt idx="0">
                  <c:v>หน่วย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kW'!$H$4:$H$15</c:f>
              <c:numCache>
                <c:formatCode>#,##0.00</c:formatCode>
                <c:ptCount val="12"/>
                <c:pt idx="0">
                  <c:v>1610.74</c:v>
                </c:pt>
                <c:pt idx="1">
                  <c:v>1652.2</c:v>
                </c:pt>
                <c:pt idx="2">
                  <c:v>1796.41</c:v>
                </c:pt>
                <c:pt idx="3">
                  <c:v>1206.68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1C-4C6D-8A8D-FC09FC0EA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2022-2023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kW'!$H$2:$H$3</c:f>
              <c:strCache>
                <c:ptCount val="2"/>
                <c:pt idx="0">
                  <c:v>หน่วย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kW'!$A$4:$B$15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kW'!$H$4:$H$15</c:f>
              <c:numCache>
                <c:formatCode>#,##0.00</c:formatCode>
                <c:ptCount val="12"/>
                <c:pt idx="0">
                  <c:v>1610.74</c:v>
                </c:pt>
                <c:pt idx="1">
                  <c:v>1652.2</c:v>
                </c:pt>
                <c:pt idx="2">
                  <c:v>1796.41</c:v>
                </c:pt>
                <c:pt idx="3">
                  <c:v>1206.68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6-4BD9-8038-45861E35C8CF}"/>
            </c:ext>
          </c:extLst>
        </c:ser>
        <c:ser>
          <c:idx val="1"/>
          <c:order val="1"/>
          <c:tx>
            <c:strRef>
              <c:f>'อาคารยรรยง สิทธิชัย 20 kW'!$I$2:$I$3</c:f>
              <c:strCache>
                <c:ptCount val="2"/>
                <c:pt idx="0">
                  <c:v>หน่วย (2023)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kW'!$A$4:$B$15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kW'!$I$4:$I$15</c:f>
              <c:numCache>
                <c:formatCode>#,##0.00</c:formatCode>
                <c:ptCount val="12"/>
                <c:pt idx="0">
                  <c:v>1075.95</c:v>
                </c:pt>
                <c:pt idx="1">
                  <c:v>1493.61</c:v>
                </c:pt>
                <c:pt idx="2">
                  <c:v>1566.98</c:v>
                </c:pt>
                <c:pt idx="3">
                  <c:v>1465.86</c:v>
                </c:pt>
                <c:pt idx="4">
                  <c:v>1557.61</c:v>
                </c:pt>
                <c:pt idx="5">
                  <c:v>261.67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B6-4BD9-8038-45861E35C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2023-2024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kW'!$I$2:$I$3</c:f>
              <c:strCache>
                <c:ptCount val="2"/>
                <c:pt idx="0">
                  <c:v>หน่วย (2023)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kW'!$A$4:$B$15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kW'!$I$4:$I$15</c:f>
              <c:numCache>
                <c:formatCode>#,##0.00</c:formatCode>
                <c:ptCount val="12"/>
                <c:pt idx="0">
                  <c:v>1075.95</c:v>
                </c:pt>
                <c:pt idx="1">
                  <c:v>1493.61</c:v>
                </c:pt>
                <c:pt idx="2">
                  <c:v>1566.98</c:v>
                </c:pt>
                <c:pt idx="3">
                  <c:v>1465.86</c:v>
                </c:pt>
                <c:pt idx="4">
                  <c:v>1557.61</c:v>
                </c:pt>
                <c:pt idx="5">
                  <c:v>261.67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C-4ADD-9D49-77BAEAA3C3FA}"/>
            </c:ext>
          </c:extLst>
        </c:ser>
        <c:ser>
          <c:idx val="1"/>
          <c:order val="1"/>
          <c:tx>
            <c:strRef>
              <c:f>'อาคารยรรยง สิทธิชัย 20 kW'!$J$2:$J$3</c:f>
              <c:strCache>
                <c:ptCount val="2"/>
                <c:pt idx="0">
                  <c:v>หน่วย (2024)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kW'!$A$4:$B$15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kW'!$J$4:$J$15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BC-4ADD-9D49-77BAEAA3C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2018-2019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ที่จอดรถวิทยาลัยพลังงานทดแทน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'ที่จอดรถวิทยาลัยพลังงานทดแทน 40'!$C$2:$C$3</c:f>
              <c:strCache>
                <c:ptCount val="2"/>
                <c:pt idx="0">
                  <c:v>หน่วย (2018)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'ที่จอดรถวิทยาลัยพลังงานทดแทน 40'!$A$4:$A$15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'ที่จอดรถวิทยาลัยพลังงานทดแทน 40'!$C$4:$C$15</c:f>
            </c:numRef>
          </c:val>
          <c:extLst>
            <c:ext xmlns:c16="http://schemas.microsoft.com/office/drawing/2014/chart" uri="{C3380CC4-5D6E-409C-BE32-E72D297353CC}">
              <c16:uniqueId val="{00000000-718E-45D0-8B20-C4109C85FA69}"/>
            </c:ext>
          </c:extLst>
        </c:ser>
        <c:ser>
          <c:idx val="1"/>
          <c:order val="1"/>
          <c:tx>
            <c:strRef>
              <c:f>'ที่จอดรถวิทยาลัยพลังงานทดแทน 40'!$D$2:$D$3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'ที่จอดรถวิทยาลัยพลังงานทดแทน 40'!$A$4:$A$15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'ที่จอดรถวิทยาลัยพลังงานทดแทน 40'!$D$4:$D$15</c:f>
              <c:numCache>
                <c:formatCode>#,##0.00</c:formatCode>
                <c:ptCount val="12"/>
                <c:pt idx="0">
                  <c:v>2776.79</c:v>
                </c:pt>
                <c:pt idx="1">
                  <c:v>2976.86</c:v>
                </c:pt>
                <c:pt idx="2">
                  <c:v>3527.95</c:v>
                </c:pt>
                <c:pt idx="3">
                  <c:v>3715.1</c:v>
                </c:pt>
                <c:pt idx="4">
                  <c:v>4204.6899999999996</c:v>
                </c:pt>
                <c:pt idx="5">
                  <c:v>3813.88</c:v>
                </c:pt>
                <c:pt idx="6">
                  <c:v>3317.02</c:v>
                </c:pt>
                <c:pt idx="7">
                  <c:v>2931.58</c:v>
                </c:pt>
                <c:pt idx="8">
                  <c:v>3364.53</c:v>
                </c:pt>
                <c:pt idx="9">
                  <c:v>3183.48</c:v>
                </c:pt>
                <c:pt idx="10">
                  <c:v>2576.44</c:v>
                </c:pt>
                <c:pt idx="11">
                  <c:v>2339.27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8E-45D0-8B20-C4109C85F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2019-2020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ที่จอดรถวิทยาลัยพลังงานทดแทน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'ที่จอดรถวิทยาลัยพลังงานทดแทน 40'!$D$2:$D$3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'ที่จอดรถวิทยาลัยพลังงานทดแทน 40'!$A$4:$A$15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'ที่จอดรถวิทยาลัยพลังงานทดแทน 40'!$D$4:$D$15</c:f>
              <c:numCache>
                <c:formatCode>#,##0.00</c:formatCode>
                <c:ptCount val="12"/>
                <c:pt idx="0">
                  <c:v>2776.79</c:v>
                </c:pt>
                <c:pt idx="1">
                  <c:v>2976.86</c:v>
                </c:pt>
                <c:pt idx="2">
                  <c:v>3527.95</c:v>
                </c:pt>
                <c:pt idx="3">
                  <c:v>3715.1</c:v>
                </c:pt>
                <c:pt idx="4">
                  <c:v>4204.6899999999996</c:v>
                </c:pt>
                <c:pt idx="5">
                  <c:v>3813.88</c:v>
                </c:pt>
                <c:pt idx="6">
                  <c:v>3317.02</c:v>
                </c:pt>
                <c:pt idx="7">
                  <c:v>2931.58</c:v>
                </c:pt>
                <c:pt idx="8">
                  <c:v>3364.53</c:v>
                </c:pt>
                <c:pt idx="9">
                  <c:v>3183.48</c:v>
                </c:pt>
                <c:pt idx="10">
                  <c:v>2576.44</c:v>
                </c:pt>
                <c:pt idx="11">
                  <c:v>2339.27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E-4DA4-8845-D5F3FBB43E9E}"/>
            </c:ext>
          </c:extLst>
        </c:ser>
        <c:ser>
          <c:idx val="1"/>
          <c:order val="1"/>
          <c:tx>
            <c:strRef>
              <c:f>'ที่จอดรถวิทยาลัยพลังงานทดแทน 40'!$E$2:$E$3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'ที่จอดรถวิทยาลัยพลังงานทดแทน 40'!$A$4:$A$15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'ที่จอดรถวิทยาลัยพลังงานทดแทน 40'!$E$4:$E$15</c:f>
              <c:numCache>
                <c:formatCode>#,##0.00</c:formatCode>
                <c:ptCount val="12"/>
                <c:pt idx="0">
                  <c:v>2435.4</c:v>
                </c:pt>
                <c:pt idx="1">
                  <c:v>2487.81</c:v>
                </c:pt>
                <c:pt idx="2">
                  <c:v>3167.12</c:v>
                </c:pt>
                <c:pt idx="3">
                  <c:v>3297.05</c:v>
                </c:pt>
                <c:pt idx="4">
                  <c:v>4227.54</c:v>
                </c:pt>
                <c:pt idx="5">
                  <c:v>3461.19</c:v>
                </c:pt>
                <c:pt idx="6">
                  <c:v>3491.93</c:v>
                </c:pt>
                <c:pt idx="7">
                  <c:v>2590.9299999999998</c:v>
                </c:pt>
                <c:pt idx="8">
                  <c:v>2588.25</c:v>
                </c:pt>
                <c:pt idx="9">
                  <c:v>2262.02</c:v>
                </c:pt>
                <c:pt idx="10">
                  <c:v>2328.8200000000002</c:v>
                </c:pt>
                <c:pt idx="11">
                  <c:v>2186.69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BE-4DA4-8845-D5F3FBB43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2020-2021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ที่จอดรถวิทยาลัยพลังงานทดแทน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'ที่จอดรถวิทยาลัยพลังงานทดแทน 40'!$E$2:$E$3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'ที่จอดรถวิทยาลัยพลังงานทดแทน 40'!$A$4:$A$15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'ที่จอดรถวิทยาลัยพลังงานทดแทน 40'!$E$4:$E$15</c:f>
              <c:numCache>
                <c:formatCode>#,##0.00</c:formatCode>
                <c:ptCount val="12"/>
                <c:pt idx="0">
                  <c:v>2435.4</c:v>
                </c:pt>
                <c:pt idx="1">
                  <c:v>2487.81</c:v>
                </c:pt>
                <c:pt idx="2">
                  <c:v>3167.12</c:v>
                </c:pt>
                <c:pt idx="3">
                  <c:v>3297.05</c:v>
                </c:pt>
                <c:pt idx="4">
                  <c:v>4227.54</c:v>
                </c:pt>
                <c:pt idx="5">
                  <c:v>3461.19</c:v>
                </c:pt>
                <c:pt idx="6">
                  <c:v>3491.93</c:v>
                </c:pt>
                <c:pt idx="7">
                  <c:v>2590.9299999999998</c:v>
                </c:pt>
                <c:pt idx="8">
                  <c:v>2588.25</c:v>
                </c:pt>
                <c:pt idx="9">
                  <c:v>2262.02</c:v>
                </c:pt>
                <c:pt idx="10">
                  <c:v>2328.8200000000002</c:v>
                </c:pt>
                <c:pt idx="11">
                  <c:v>2186.69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D-4FF9-840A-F02B24277534}"/>
            </c:ext>
          </c:extLst>
        </c:ser>
        <c:ser>
          <c:idx val="1"/>
          <c:order val="1"/>
          <c:tx>
            <c:strRef>
              <c:f>'ที่จอดรถวิทยาลัยพลังงานทดแทน 40'!$F$2:$F$3</c:f>
              <c:strCache>
                <c:ptCount val="2"/>
                <c:pt idx="0">
                  <c:v>หน่วย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'ที่จอดรถวิทยาลัยพลังงานทดแทน 40'!$A$4:$A$15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'ที่จอดรถวิทยาลัยพลังงานทดแทน 40'!$F$4:$F$15</c:f>
              <c:numCache>
                <c:formatCode>#,##0.00</c:formatCode>
                <c:ptCount val="12"/>
                <c:pt idx="0">
                  <c:v>2107.5300000000002</c:v>
                </c:pt>
                <c:pt idx="1">
                  <c:v>2310.4299999999998</c:v>
                </c:pt>
                <c:pt idx="2">
                  <c:v>2744.75</c:v>
                </c:pt>
                <c:pt idx="3">
                  <c:v>2677.97</c:v>
                </c:pt>
                <c:pt idx="4">
                  <c:v>3153.01</c:v>
                </c:pt>
                <c:pt idx="5">
                  <c:v>2267.83</c:v>
                </c:pt>
                <c:pt idx="6">
                  <c:v>2031.45</c:v>
                </c:pt>
                <c:pt idx="7">
                  <c:v>1958.93</c:v>
                </c:pt>
                <c:pt idx="8">
                  <c:v>1688.58</c:v>
                </c:pt>
                <c:pt idx="9">
                  <c:v>1506.9</c:v>
                </c:pt>
                <c:pt idx="10">
                  <c:v>1364.08</c:v>
                </c:pt>
                <c:pt idx="11">
                  <c:v>1292.69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ED-4FF9-840A-F02B24277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2020-2021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อาคารสำนักงานมหาวิทยาลัย 110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'อาคารสำนักงานมหาวิทยาลัย 110 kW'!$C$2:$C$3</c:f>
              <c:strCache>
                <c:ptCount val="2"/>
                <c:pt idx="0">
                  <c:v>หน่วย 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'อาคารสำนักงานมหาวิทยาลัย 110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'อาคารสำนักงานมหาวิทยาลัย 110 kW'!$C$4:$C$15</c:f>
              <c:numCache>
                <c:formatCode>#,##0.00</c:formatCode>
                <c:ptCount val="12"/>
                <c:pt idx="0">
                  <c:v>10060</c:v>
                </c:pt>
                <c:pt idx="1">
                  <c:v>9440</c:v>
                </c:pt>
                <c:pt idx="2">
                  <c:v>10990</c:v>
                </c:pt>
                <c:pt idx="3">
                  <c:v>11000</c:v>
                </c:pt>
                <c:pt idx="4">
                  <c:v>13200</c:v>
                </c:pt>
                <c:pt idx="5">
                  <c:v>11050</c:v>
                </c:pt>
                <c:pt idx="6">
                  <c:v>11680</c:v>
                </c:pt>
                <c:pt idx="7">
                  <c:v>8900</c:v>
                </c:pt>
                <c:pt idx="8">
                  <c:v>9570</c:v>
                </c:pt>
                <c:pt idx="9">
                  <c:v>8770</c:v>
                </c:pt>
                <c:pt idx="10">
                  <c:v>9690</c:v>
                </c:pt>
                <c:pt idx="11">
                  <c:v>9380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D2-4335-B9CD-FBC4D3899598}"/>
            </c:ext>
          </c:extLst>
        </c:ser>
        <c:ser>
          <c:idx val="1"/>
          <c:order val="1"/>
          <c:tx>
            <c:strRef>
              <c:f>'อาคารสำนักงานมหาวิทยาลัย 110 kW'!$D$2:$D$3</c:f>
              <c:strCache>
                <c:ptCount val="2"/>
                <c:pt idx="0">
                  <c:v>หน่วย 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'อาคารสำนักงานมหาวิทยาลัย 110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'อาคารสำนักงานมหาวิทยาลัย 110 kW'!$D$4:$D$15</c:f>
              <c:numCache>
                <c:formatCode>#,##0.00</c:formatCode>
                <c:ptCount val="12"/>
                <c:pt idx="0">
                  <c:v>8630</c:v>
                </c:pt>
                <c:pt idx="1">
                  <c:v>9270</c:v>
                </c:pt>
                <c:pt idx="2">
                  <c:v>9930</c:v>
                </c:pt>
                <c:pt idx="3">
                  <c:v>8250</c:v>
                </c:pt>
                <c:pt idx="4">
                  <c:v>2870</c:v>
                </c:pt>
                <c:pt idx="5">
                  <c:v>9940</c:v>
                </c:pt>
                <c:pt idx="6">
                  <c:v>9440</c:v>
                </c:pt>
                <c:pt idx="7">
                  <c:v>10220</c:v>
                </c:pt>
                <c:pt idx="8">
                  <c:v>9770</c:v>
                </c:pt>
                <c:pt idx="9">
                  <c:v>8800</c:v>
                </c:pt>
                <c:pt idx="10">
                  <c:v>9110</c:v>
                </c:pt>
                <c:pt idx="11">
                  <c:v>9300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D2-4335-B9CD-FBC4D3899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2021-2022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ที่จอดรถวิทยาลัยพลังงานทดแทน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'ที่จอดรถวิทยาลัยพลังงานทดแทน 40'!$F$2:$F$3</c:f>
              <c:strCache>
                <c:ptCount val="2"/>
                <c:pt idx="0">
                  <c:v>หน่วย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'ที่จอดรถวิทยาลัยพลังงานทดแทน 40'!$A$4:$A$15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'ที่จอดรถวิทยาลัยพลังงานทดแทน 40'!$F$4:$F$15</c:f>
              <c:numCache>
                <c:formatCode>#,##0.00</c:formatCode>
                <c:ptCount val="12"/>
                <c:pt idx="0">
                  <c:v>2107.5300000000002</c:v>
                </c:pt>
                <c:pt idx="1">
                  <c:v>2310.4299999999998</c:v>
                </c:pt>
                <c:pt idx="2">
                  <c:v>2744.75</c:v>
                </c:pt>
                <c:pt idx="3">
                  <c:v>2677.97</c:v>
                </c:pt>
                <c:pt idx="4">
                  <c:v>3153.01</c:v>
                </c:pt>
                <c:pt idx="5">
                  <c:v>2267.83</c:v>
                </c:pt>
                <c:pt idx="6">
                  <c:v>2031.45</c:v>
                </c:pt>
                <c:pt idx="7">
                  <c:v>1958.93</c:v>
                </c:pt>
                <c:pt idx="8">
                  <c:v>1688.58</c:v>
                </c:pt>
                <c:pt idx="9">
                  <c:v>1506.9</c:v>
                </c:pt>
                <c:pt idx="10">
                  <c:v>1364.08</c:v>
                </c:pt>
                <c:pt idx="11">
                  <c:v>1292.69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8-40D4-AF6E-65A739F993F1}"/>
            </c:ext>
          </c:extLst>
        </c:ser>
        <c:ser>
          <c:idx val="1"/>
          <c:order val="1"/>
          <c:tx>
            <c:strRef>
              <c:f>'ที่จอดรถวิทยาลัยพลังงานทดแทน 40'!$G$2:$G$3</c:f>
              <c:strCache>
                <c:ptCount val="2"/>
                <c:pt idx="0">
                  <c:v>หน่วย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'ที่จอดรถวิทยาลัยพลังงานทดแทน 40'!$A$4:$A$15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'ที่จอดรถวิทยาลัยพลังงานทดแทน 40'!$G$4:$G$15</c:f>
              <c:numCache>
                <c:formatCode>#,##0.00</c:formatCode>
                <c:ptCount val="12"/>
                <c:pt idx="0">
                  <c:v>1399.55</c:v>
                </c:pt>
                <c:pt idx="1">
                  <c:v>1481.34</c:v>
                </c:pt>
                <c:pt idx="2">
                  <c:v>1947.01</c:v>
                </c:pt>
                <c:pt idx="3">
                  <c:v>2110.94</c:v>
                </c:pt>
                <c:pt idx="4">
                  <c:v>1978.75</c:v>
                </c:pt>
                <c:pt idx="5">
                  <c:v>1709.26</c:v>
                </c:pt>
                <c:pt idx="6">
                  <c:v>1528.22</c:v>
                </c:pt>
                <c:pt idx="7">
                  <c:v>1311.3</c:v>
                </c:pt>
                <c:pt idx="8">
                  <c:v>1057.1600000000001</c:v>
                </c:pt>
                <c:pt idx="9">
                  <c:v>979.04</c:v>
                </c:pt>
                <c:pt idx="10">
                  <c:v>873.74</c:v>
                </c:pt>
                <c:pt idx="11">
                  <c:v>725.98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48-40D4-AF6E-65A739F99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</a:t>
            </a:r>
            <a:r>
              <a:rPr lang="th-TH" sz="1400"/>
              <a:t>2</a:t>
            </a:r>
            <a:r>
              <a:rPr lang="en-US" sz="1400"/>
              <a:t>-202</a:t>
            </a:r>
            <a:r>
              <a:rPr lang="th-TH" sz="1400"/>
              <a:t>3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ที่จอดรถวิทยาลัยพลังงานทดแทน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'ที่จอดรถวิทยาลัยพลังงานทดแทน 40'!$G$2:$G$3</c:f>
              <c:strCache>
                <c:ptCount val="2"/>
                <c:pt idx="0">
                  <c:v>หน่วย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'ที่จอดรถวิทยาลัยพลังงานทดแทน 40'!$A$4:$A$15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'ที่จอดรถวิทยาลัยพลังงานทดแทน 40'!$G$4:$G$15</c:f>
              <c:numCache>
                <c:formatCode>#,##0.00</c:formatCode>
                <c:ptCount val="12"/>
                <c:pt idx="0">
                  <c:v>1399.55</c:v>
                </c:pt>
                <c:pt idx="1">
                  <c:v>1481.34</c:v>
                </c:pt>
                <c:pt idx="2">
                  <c:v>1947.01</c:v>
                </c:pt>
                <c:pt idx="3">
                  <c:v>2110.94</c:v>
                </c:pt>
                <c:pt idx="4">
                  <c:v>1978.75</c:v>
                </c:pt>
                <c:pt idx="5">
                  <c:v>1709.26</c:v>
                </c:pt>
                <c:pt idx="6">
                  <c:v>1528.22</c:v>
                </c:pt>
                <c:pt idx="7">
                  <c:v>1311.3</c:v>
                </c:pt>
                <c:pt idx="8">
                  <c:v>1057.1600000000001</c:v>
                </c:pt>
                <c:pt idx="9">
                  <c:v>979.04</c:v>
                </c:pt>
                <c:pt idx="10">
                  <c:v>873.74</c:v>
                </c:pt>
                <c:pt idx="11">
                  <c:v>725.98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2-47A4-AA8D-42F404B8D752}"/>
            </c:ext>
          </c:extLst>
        </c:ser>
        <c:ser>
          <c:idx val="1"/>
          <c:order val="1"/>
          <c:tx>
            <c:strRef>
              <c:f>'ที่จอดรถวิทยาลัยพลังงานทดแทน 40'!$H$2:$H$3</c:f>
              <c:strCache>
                <c:ptCount val="2"/>
                <c:pt idx="0">
                  <c:v>หน่วย (2023)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'ที่จอดรถวิทยาลัยพลังงานทดแทน 40'!$A$4:$A$15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'ที่จอดรถวิทยาลัยพลังงานทดแทน 40'!$H$4:$H$15</c:f>
              <c:numCache>
                <c:formatCode>#,##0.00</c:formatCode>
                <c:ptCount val="12"/>
                <c:pt idx="0">
                  <c:v>788.25</c:v>
                </c:pt>
                <c:pt idx="1">
                  <c:v>914.15</c:v>
                </c:pt>
                <c:pt idx="2">
                  <c:v>108.81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82-47A4-AA8D-42F404B8D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2023-2024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ที่จอดรถวิทยาลัยพลังงานทดแทน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'ที่จอดรถวิทยาลัยพลังงานทดแทน 40'!$H$2:$H$3</c:f>
              <c:strCache>
                <c:ptCount val="2"/>
                <c:pt idx="0">
                  <c:v>หน่วย (2023)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'ที่จอดรถวิทยาลัยพลังงานทดแทน 40'!$A$4:$A$15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'ที่จอดรถวิทยาลัยพลังงานทดแทน 40'!$H$4:$H$15</c:f>
              <c:numCache>
                <c:formatCode>#,##0.00</c:formatCode>
                <c:ptCount val="12"/>
                <c:pt idx="0">
                  <c:v>788.25</c:v>
                </c:pt>
                <c:pt idx="1">
                  <c:v>914.15</c:v>
                </c:pt>
                <c:pt idx="2">
                  <c:v>108.81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B5-4860-96DF-36B94C85A3F4}"/>
            </c:ext>
          </c:extLst>
        </c:ser>
        <c:ser>
          <c:idx val="1"/>
          <c:order val="1"/>
          <c:tx>
            <c:strRef>
              <c:f>'ที่จอดรถวิทยาลัยพลังงานทดแทน 40'!$I$2:$I$3</c:f>
              <c:strCache>
                <c:ptCount val="2"/>
                <c:pt idx="0">
                  <c:v>หน่วย (2024)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'ที่จอดรถวิทยาลัยพลังงานทดแทน 40'!$A$4:$A$15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'ที่จอดรถวิทยาลัยพลังงานทดแทน 40'!$I$4:$I$15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B5-4860-96DF-36B94C85A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2018-2019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วิทยาลัยพลังงานทดแทน </a:t>
            </a:r>
            <a:r>
              <a:rPr lang="en-US" sz="1400"/>
              <a:t>30</a:t>
            </a:r>
            <a:r>
              <a:rPr lang="th-TH" sz="1400"/>
              <a:t>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'วิทยาลัยพลังงานทดแทน 300 kW'!$C$2:$C$3</c:f>
              <c:strCache>
                <c:ptCount val="2"/>
                <c:pt idx="0">
                  <c:v>หน่วย (2018)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'วิทยาลัยพลังงานทดแทน 300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'วิทยาลัยพลังงานทดแทน 300 kW'!$C$4:$C$15</c:f>
            </c:numRef>
          </c:val>
          <c:extLst>
            <c:ext xmlns:c16="http://schemas.microsoft.com/office/drawing/2014/chart" uri="{C3380CC4-5D6E-409C-BE32-E72D297353CC}">
              <c16:uniqueId val="{00000000-1391-4D3B-AED5-38144E632199}"/>
            </c:ext>
          </c:extLst>
        </c:ser>
        <c:ser>
          <c:idx val="1"/>
          <c:order val="1"/>
          <c:tx>
            <c:strRef>
              <c:f>'วิทยาลัยพลังงานทดแทน 300 kW'!$D$2:$D$3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'วิทยาลัยพลังงานทดแทน 300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'วิทยาลัยพลังงานทดแทน 300 kW'!$D$4:$D$15</c:f>
              <c:numCache>
                <c:formatCode>#,##0.00</c:formatCode>
                <c:ptCount val="12"/>
                <c:pt idx="0">
                  <c:v>26384</c:v>
                </c:pt>
                <c:pt idx="1">
                  <c:v>26642</c:v>
                </c:pt>
                <c:pt idx="2">
                  <c:v>30700</c:v>
                </c:pt>
                <c:pt idx="3">
                  <c:v>31009</c:v>
                </c:pt>
                <c:pt idx="4">
                  <c:v>33161</c:v>
                </c:pt>
                <c:pt idx="5">
                  <c:v>26740</c:v>
                </c:pt>
                <c:pt idx="6">
                  <c:v>26740</c:v>
                </c:pt>
                <c:pt idx="7">
                  <c:v>23797</c:v>
                </c:pt>
                <c:pt idx="8">
                  <c:v>30210</c:v>
                </c:pt>
                <c:pt idx="9">
                  <c:v>31278</c:v>
                </c:pt>
                <c:pt idx="10">
                  <c:v>28020</c:v>
                </c:pt>
                <c:pt idx="11">
                  <c:v>26728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91-4D3B-AED5-38144E632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2019-2020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วิทยาลัยพลังงานทดแทน </a:t>
            </a:r>
            <a:r>
              <a:rPr lang="en-US" sz="1400"/>
              <a:t>30</a:t>
            </a:r>
            <a:r>
              <a:rPr lang="th-TH" sz="1400"/>
              <a:t>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'วิทยาลัยพลังงานทดแทน 300 kW'!$D$2:$D$3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'วิทยาลัยพลังงานทดแทน 300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'วิทยาลัยพลังงานทดแทน 300 kW'!$D$4:$D$15</c:f>
              <c:numCache>
                <c:formatCode>#,##0.00</c:formatCode>
                <c:ptCount val="12"/>
                <c:pt idx="0">
                  <c:v>26384</c:v>
                </c:pt>
                <c:pt idx="1">
                  <c:v>26642</c:v>
                </c:pt>
                <c:pt idx="2">
                  <c:v>30700</c:v>
                </c:pt>
                <c:pt idx="3">
                  <c:v>31009</c:v>
                </c:pt>
                <c:pt idx="4">
                  <c:v>33161</c:v>
                </c:pt>
                <c:pt idx="5">
                  <c:v>26740</c:v>
                </c:pt>
                <c:pt idx="6">
                  <c:v>26740</c:v>
                </c:pt>
                <c:pt idx="7">
                  <c:v>23797</c:v>
                </c:pt>
                <c:pt idx="8">
                  <c:v>30210</c:v>
                </c:pt>
                <c:pt idx="9">
                  <c:v>31278</c:v>
                </c:pt>
                <c:pt idx="10">
                  <c:v>28020</c:v>
                </c:pt>
                <c:pt idx="11">
                  <c:v>26728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0-4DA2-BF09-275509C00929}"/>
            </c:ext>
          </c:extLst>
        </c:ser>
        <c:ser>
          <c:idx val="1"/>
          <c:order val="1"/>
          <c:tx>
            <c:strRef>
              <c:f>'วิทยาลัยพลังงานทดแทน 300 kW'!$E$2:$E$3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'วิทยาลัยพลังงานทดแทน 300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'วิทยาลัยพลังงานทดแทน 300 kW'!$E$4:$E$15</c:f>
              <c:numCache>
                <c:formatCode>#,##0.00</c:formatCode>
                <c:ptCount val="12"/>
                <c:pt idx="0">
                  <c:v>28229</c:v>
                </c:pt>
                <c:pt idx="1">
                  <c:v>28205</c:v>
                </c:pt>
                <c:pt idx="2">
                  <c:v>31255</c:v>
                </c:pt>
                <c:pt idx="3">
                  <c:v>30450</c:v>
                </c:pt>
                <c:pt idx="4">
                  <c:v>37424</c:v>
                </c:pt>
                <c:pt idx="5">
                  <c:v>29690</c:v>
                </c:pt>
                <c:pt idx="6">
                  <c:v>31045</c:v>
                </c:pt>
                <c:pt idx="7">
                  <c:v>23207</c:v>
                </c:pt>
                <c:pt idx="8">
                  <c:v>18012</c:v>
                </c:pt>
                <c:pt idx="9">
                  <c:v>25940</c:v>
                </c:pt>
                <c:pt idx="10">
                  <c:v>13710</c:v>
                </c:pt>
                <c:pt idx="11">
                  <c:v>30100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40-4DA2-BF09-275509C00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2020-2021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วิทยาลัยพลังงานทดแทน </a:t>
            </a:r>
            <a:r>
              <a:rPr lang="en-US" sz="1400"/>
              <a:t>30</a:t>
            </a:r>
            <a:r>
              <a:rPr lang="th-TH" sz="1400"/>
              <a:t>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'วิทยาลัยพลังงานทดแทน 300 kW'!$E$2:$E$3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'วิทยาลัยพลังงานทดแทน 300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'วิทยาลัยพลังงานทดแทน 300 kW'!$E$4:$E$15</c:f>
              <c:numCache>
                <c:formatCode>#,##0.00</c:formatCode>
                <c:ptCount val="12"/>
                <c:pt idx="0">
                  <c:v>28229</c:v>
                </c:pt>
                <c:pt idx="1">
                  <c:v>28205</c:v>
                </c:pt>
                <c:pt idx="2">
                  <c:v>31255</c:v>
                </c:pt>
                <c:pt idx="3">
                  <c:v>30450</c:v>
                </c:pt>
                <c:pt idx="4">
                  <c:v>37424</c:v>
                </c:pt>
                <c:pt idx="5">
                  <c:v>29690</c:v>
                </c:pt>
                <c:pt idx="6">
                  <c:v>31045</c:v>
                </c:pt>
                <c:pt idx="7">
                  <c:v>23207</c:v>
                </c:pt>
                <c:pt idx="8">
                  <c:v>18012</c:v>
                </c:pt>
                <c:pt idx="9">
                  <c:v>25940</c:v>
                </c:pt>
                <c:pt idx="10">
                  <c:v>13710</c:v>
                </c:pt>
                <c:pt idx="11">
                  <c:v>30100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A-419F-B3BF-4784CA71A6EE}"/>
            </c:ext>
          </c:extLst>
        </c:ser>
        <c:ser>
          <c:idx val="1"/>
          <c:order val="1"/>
          <c:tx>
            <c:strRef>
              <c:f>'วิทยาลัยพลังงานทดแทน 300 kW'!$F$2:$F$3</c:f>
              <c:strCache>
                <c:ptCount val="2"/>
                <c:pt idx="0">
                  <c:v>หน่วย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'วิทยาลัยพลังงานทดแทน 300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'วิทยาลัยพลังงานทดแทน 300 kW'!$F$4:$F$15</c:f>
              <c:numCache>
                <c:formatCode>#,##0.00</c:formatCode>
                <c:ptCount val="12"/>
                <c:pt idx="0">
                  <c:v>27100</c:v>
                </c:pt>
                <c:pt idx="1">
                  <c:v>29300</c:v>
                </c:pt>
                <c:pt idx="2">
                  <c:v>27812</c:v>
                </c:pt>
                <c:pt idx="3">
                  <c:v>27247</c:v>
                </c:pt>
                <c:pt idx="4">
                  <c:v>32824</c:v>
                </c:pt>
                <c:pt idx="5">
                  <c:v>29334</c:v>
                </c:pt>
                <c:pt idx="6">
                  <c:v>20835</c:v>
                </c:pt>
                <c:pt idx="7">
                  <c:v>25238</c:v>
                </c:pt>
                <c:pt idx="8">
                  <c:v>29076</c:v>
                </c:pt>
                <c:pt idx="9">
                  <c:v>28371</c:v>
                </c:pt>
                <c:pt idx="10">
                  <c:v>28898</c:v>
                </c:pt>
                <c:pt idx="11">
                  <c:v>28517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3A-419F-B3BF-4784CA71A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2021-2022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วิทยาลัยพลังงานทดแทน </a:t>
            </a:r>
            <a:r>
              <a:rPr lang="en-US" sz="1400"/>
              <a:t>30</a:t>
            </a:r>
            <a:r>
              <a:rPr lang="th-TH" sz="1400"/>
              <a:t>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'วิทยาลัยพลังงานทดแทน 300 kW'!$F$2:$F$3</c:f>
              <c:strCache>
                <c:ptCount val="2"/>
                <c:pt idx="0">
                  <c:v>หน่วย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'วิทยาลัยพลังงานทดแทน 300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'วิทยาลัยพลังงานทดแทน 300 kW'!$F$4:$F$15</c:f>
              <c:numCache>
                <c:formatCode>#,##0.00</c:formatCode>
                <c:ptCount val="12"/>
                <c:pt idx="0">
                  <c:v>27100</c:v>
                </c:pt>
                <c:pt idx="1">
                  <c:v>29300</c:v>
                </c:pt>
                <c:pt idx="2">
                  <c:v>27812</c:v>
                </c:pt>
                <c:pt idx="3">
                  <c:v>27247</c:v>
                </c:pt>
                <c:pt idx="4">
                  <c:v>32824</c:v>
                </c:pt>
                <c:pt idx="5">
                  <c:v>29334</c:v>
                </c:pt>
                <c:pt idx="6">
                  <c:v>20835</c:v>
                </c:pt>
                <c:pt idx="7">
                  <c:v>25238</c:v>
                </c:pt>
                <c:pt idx="8">
                  <c:v>29076</c:v>
                </c:pt>
                <c:pt idx="9">
                  <c:v>28371</c:v>
                </c:pt>
                <c:pt idx="10">
                  <c:v>28898</c:v>
                </c:pt>
                <c:pt idx="11">
                  <c:v>28517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9-48CB-86F1-9FB3B5A239AE}"/>
            </c:ext>
          </c:extLst>
        </c:ser>
        <c:ser>
          <c:idx val="1"/>
          <c:order val="1"/>
          <c:tx>
            <c:strRef>
              <c:f>'วิทยาลัยพลังงานทดแทน 300 kW'!$G$2:$G$3</c:f>
              <c:strCache>
                <c:ptCount val="2"/>
                <c:pt idx="0">
                  <c:v>หน่วย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'วิทยาลัยพลังงานทดแทน 300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'วิทยาลัยพลังงานทดแทน 300 kW'!$G$4:$G$15</c:f>
              <c:numCache>
                <c:formatCode>#,##0.00</c:formatCode>
                <c:ptCount val="12"/>
                <c:pt idx="0">
                  <c:v>28948</c:v>
                </c:pt>
                <c:pt idx="1">
                  <c:v>22892</c:v>
                </c:pt>
                <c:pt idx="2">
                  <c:v>29856</c:v>
                </c:pt>
                <c:pt idx="3">
                  <c:v>45779</c:v>
                </c:pt>
                <c:pt idx="4">
                  <c:v>28953</c:v>
                </c:pt>
                <c:pt idx="5">
                  <c:v>35882</c:v>
                </c:pt>
                <c:pt idx="6">
                  <c:v>24988</c:v>
                </c:pt>
                <c:pt idx="7">
                  <c:v>33456</c:v>
                </c:pt>
                <c:pt idx="8">
                  <c:v>26386</c:v>
                </c:pt>
                <c:pt idx="9">
                  <c:v>31113</c:v>
                </c:pt>
                <c:pt idx="10">
                  <c:v>37068</c:v>
                </c:pt>
                <c:pt idx="11">
                  <c:v>47603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E9-48CB-86F1-9FB3B5A23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</a:t>
            </a:r>
            <a:r>
              <a:rPr lang="th-TH" sz="1400"/>
              <a:t>2</a:t>
            </a:r>
            <a:r>
              <a:rPr lang="en-US" sz="1400"/>
              <a:t>-202</a:t>
            </a:r>
            <a:r>
              <a:rPr lang="th-TH" sz="1400"/>
              <a:t>3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วิทยาลัยพลังงานทดแทน </a:t>
            </a:r>
            <a:r>
              <a:rPr lang="en-US" sz="1400"/>
              <a:t>30</a:t>
            </a:r>
            <a:r>
              <a:rPr lang="th-TH" sz="1400"/>
              <a:t>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'วิทยาลัยพลังงานทดแทน 300 kW'!$G$2:$G$3</c:f>
              <c:strCache>
                <c:ptCount val="2"/>
                <c:pt idx="0">
                  <c:v>หน่วย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'วิทยาลัยพลังงานทดแทน 300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'วิทยาลัยพลังงานทดแทน 300 kW'!$G$4:$G$15</c:f>
              <c:numCache>
                <c:formatCode>#,##0.00</c:formatCode>
                <c:ptCount val="12"/>
                <c:pt idx="0">
                  <c:v>28948</c:v>
                </c:pt>
                <c:pt idx="1">
                  <c:v>22892</c:v>
                </c:pt>
                <c:pt idx="2">
                  <c:v>29856</c:v>
                </c:pt>
                <c:pt idx="3">
                  <c:v>45779</c:v>
                </c:pt>
                <c:pt idx="4">
                  <c:v>28953</c:v>
                </c:pt>
                <c:pt idx="5">
                  <c:v>35882</c:v>
                </c:pt>
                <c:pt idx="6">
                  <c:v>24988</c:v>
                </c:pt>
                <c:pt idx="7">
                  <c:v>33456</c:v>
                </c:pt>
                <c:pt idx="8">
                  <c:v>26386</c:v>
                </c:pt>
                <c:pt idx="9">
                  <c:v>31113</c:v>
                </c:pt>
                <c:pt idx="10">
                  <c:v>37068</c:v>
                </c:pt>
                <c:pt idx="11">
                  <c:v>47603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B-49D2-A7AD-D61D97EE9A6D}"/>
            </c:ext>
          </c:extLst>
        </c:ser>
        <c:ser>
          <c:idx val="1"/>
          <c:order val="1"/>
          <c:tx>
            <c:strRef>
              <c:f>'วิทยาลัยพลังงานทดแทน 300 kW'!$H$2:$H$3</c:f>
              <c:strCache>
                <c:ptCount val="2"/>
                <c:pt idx="0">
                  <c:v>หน่วย (2023)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'วิทยาลัยพลังงานทดแทน 300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'วิทยาลัยพลังงานทดแทน 300 kW'!$H$4:$H$15</c:f>
              <c:numCache>
                <c:formatCode>#,##0.00</c:formatCode>
                <c:ptCount val="12"/>
                <c:pt idx="0">
                  <c:v>28616</c:v>
                </c:pt>
                <c:pt idx="1">
                  <c:v>28285</c:v>
                </c:pt>
                <c:pt idx="2">
                  <c:v>31184</c:v>
                </c:pt>
                <c:pt idx="3">
                  <c:v>32201</c:v>
                </c:pt>
                <c:pt idx="4">
                  <c:v>35222</c:v>
                </c:pt>
                <c:pt idx="5">
                  <c:v>34042</c:v>
                </c:pt>
                <c:pt idx="6">
                  <c:v>39511</c:v>
                </c:pt>
                <c:pt idx="7">
                  <c:v>26899</c:v>
                </c:pt>
                <c:pt idx="8">
                  <c:v>28017</c:v>
                </c:pt>
                <c:pt idx="9">
                  <c:v>0</c:v>
                </c:pt>
                <c:pt idx="10">
                  <c:v>0</c:v>
                </c:pt>
                <c:pt idx="11">
                  <c:v>28027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7B-49D2-A7AD-D61D97EE9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2023-2024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วิทยาลัยพลังงานทดแทน </a:t>
            </a:r>
            <a:r>
              <a:rPr lang="en-US" sz="1400"/>
              <a:t>30</a:t>
            </a:r>
            <a:r>
              <a:rPr lang="th-TH" sz="1400"/>
              <a:t>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'วิทยาลัยพลังงานทดแทน 300 kW'!$H$2:$H$3</c:f>
              <c:strCache>
                <c:ptCount val="2"/>
                <c:pt idx="0">
                  <c:v>หน่วย (2023)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'วิทยาลัยพลังงานทดแทน 300 kW'!$A$4:$B$15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'วิทยาลัยพลังงานทดแทน 300 kW'!$H$4:$H$15</c:f>
              <c:numCache>
                <c:formatCode>#,##0.00</c:formatCode>
                <c:ptCount val="12"/>
                <c:pt idx="0">
                  <c:v>28616</c:v>
                </c:pt>
                <c:pt idx="1">
                  <c:v>28285</c:v>
                </c:pt>
                <c:pt idx="2">
                  <c:v>31184</c:v>
                </c:pt>
                <c:pt idx="3">
                  <c:v>32201</c:v>
                </c:pt>
                <c:pt idx="4">
                  <c:v>35222</c:v>
                </c:pt>
                <c:pt idx="5">
                  <c:v>34042</c:v>
                </c:pt>
                <c:pt idx="6">
                  <c:v>39511</c:v>
                </c:pt>
                <c:pt idx="7">
                  <c:v>26899</c:v>
                </c:pt>
                <c:pt idx="8">
                  <c:v>28017</c:v>
                </c:pt>
                <c:pt idx="9">
                  <c:v>0</c:v>
                </c:pt>
                <c:pt idx="10">
                  <c:v>0</c:v>
                </c:pt>
                <c:pt idx="11">
                  <c:v>28027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D2-4B89-AEA0-09F771E8DCD0}"/>
            </c:ext>
          </c:extLst>
        </c:ser>
        <c:ser>
          <c:idx val="1"/>
          <c:order val="1"/>
          <c:tx>
            <c:strRef>
              <c:f>'วิทยาลัยพลังงานทดแทน 300 kW'!$I$2:$I$3</c:f>
              <c:strCache>
                <c:ptCount val="2"/>
                <c:pt idx="0">
                  <c:v>หน่วย (2024)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'วิทยาลัยพลังงานทดแทน 300 kW'!$A$4:$B$15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'วิทยาลัยพลังงานทดแทน 300 kW'!$I$4:$I$15</c:f>
              <c:numCache>
                <c:formatCode>#,##0.00</c:formatCode>
                <c:ptCount val="12"/>
                <c:pt idx="0">
                  <c:v>16787.208999999999</c:v>
                </c:pt>
                <c:pt idx="1">
                  <c:v>27825.8569986111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D2-4B89-AEA0-09F771E8D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2017-2018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สนามกีฬาอินทนิล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'สนามกีฬาอินทนิล 40 kW '!$B$2:$B$3</c:f>
              <c:strCache>
                <c:ptCount val="2"/>
                <c:pt idx="0">
                  <c:v>หน่วย (2017)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'สนามกีฬาอินทนิล 40 kW 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'สนามกีฬาอินทนิล 40 kW '!$B$4:$B$15</c:f>
            </c:numRef>
          </c:val>
          <c:extLst>
            <c:ext xmlns:c16="http://schemas.microsoft.com/office/drawing/2014/chart" uri="{C3380CC4-5D6E-409C-BE32-E72D297353CC}">
              <c16:uniqueId val="{00000000-1B8A-4923-B8EB-4026A0AAC83A}"/>
            </c:ext>
          </c:extLst>
        </c:ser>
        <c:ser>
          <c:idx val="1"/>
          <c:order val="1"/>
          <c:tx>
            <c:strRef>
              <c:f>'สนามกีฬาอินทนิล 40 kW '!$C$2:$C$3</c:f>
              <c:strCache>
                <c:ptCount val="2"/>
                <c:pt idx="0">
                  <c:v>หน่วย (2018)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'สนามกีฬาอินทนิล 40 kW 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'สนามกีฬาอินทนิล 40 kW '!$C$4:$C$15</c:f>
              <c:numCache>
                <c:formatCode>#,##0.00</c:formatCode>
                <c:ptCount val="12"/>
                <c:pt idx="0">
                  <c:v>4748.53</c:v>
                </c:pt>
                <c:pt idx="1">
                  <c:v>4879.21</c:v>
                </c:pt>
                <c:pt idx="2">
                  <c:v>5206.72</c:v>
                </c:pt>
                <c:pt idx="3">
                  <c:v>5224.67</c:v>
                </c:pt>
                <c:pt idx="4">
                  <c:v>5713.46</c:v>
                </c:pt>
                <c:pt idx="5">
                  <c:v>4713.62</c:v>
                </c:pt>
                <c:pt idx="6">
                  <c:v>4247.97</c:v>
                </c:pt>
                <c:pt idx="7">
                  <c:v>4256.8500000000004</c:v>
                </c:pt>
                <c:pt idx="8">
                  <c:v>4852.46</c:v>
                </c:pt>
                <c:pt idx="9">
                  <c:v>4940.0600000000004</c:v>
                </c:pt>
                <c:pt idx="10">
                  <c:v>4934.05</c:v>
                </c:pt>
                <c:pt idx="11">
                  <c:v>4001.98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8A-4923-B8EB-4026A0AAC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2021-2022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อาคารสำนักงานมหาวิทยาลัย 110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'อาคารสำนักงานมหาวิทยาลัย 110 kW'!$D$2:$D$3</c:f>
              <c:strCache>
                <c:ptCount val="2"/>
                <c:pt idx="0">
                  <c:v>หน่วย 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'อาคารสำนักงานมหาวิทยาลัย 110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'อาคารสำนักงานมหาวิทยาลัย 110 kW'!$D$4:$D$15</c:f>
              <c:numCache>
                <c:formatCode>#,##0.00</c:formatCode>
                <c:ptCount val="12"/>
                <c:pt idx="0">
                  <c:v>8630</c:v>
                </c:pt>
                <c:pt idx="1">
                  <c:v>9270</c:v>
                </c:pt>
                <c:pt idx="2">
                  <c:v>9930</c:v>
                </c:pt>
                <c:pt idx="3">
                  <c:v>8250</c:v>
                </c:pt>
                <c:pt idx="4">
                  <c:v>2870</c:v>
                </c:pt>
                <c:pt idx="5">
                  <c:v>9940</c:v>
                </c:pt>
                <c:pt idx="6">
                  <c:v>9440</c:v>
                </c:pt>
                <c:pt idx="7">
                  <c:v>10220</c:v>
                </c:pt>
                <c:pt idx="8">
                  <c:v>9770</c:v>
                </c:pt>
                <c:pt idx="9">
                  <c:v>8800</c:v>
                </c:pt>
                <c:pt idx="10">
                  <c:v>9110</c:v>
                </c:pt>
                <c:pt idx="11">
                  <c:v>9300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B-4B35-9F2E-062FAF4B8926}"/>
            </c:ext>
          </c:extLst>
        </c:ser>
        <c:ser>
          <c:idx val="1"/>
          <c:order val="1"/>
          <c:tx>
            <c:strRef>
              <c:f>'อาคารสำนักงานมหาวิทยาลัย 110 kW'!$E$2:$E$3</c:f>
              <c:strCache>
                <c:ptCount val="2"/>
                <c:pt idx="0">
                  <c:v>หน่วย 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'อาคารสำนักงานมหาวิทยาลัย 110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'อาคารสำนักงานมหาวิทยาลัย 110 kW'!$E$4:$E$15</c:f>
              <c:numCache>
                <c:formatCode>#,##0.00</c:formatCode>
                <c:ptCount val="12"/>
                <c:pt idx="0">
                  <c:v>9560</c:v>
                </c:pt>
                <c:pt idx="1">
                  <c:v>9480</c:v>
                </c:pt>
                <c:pt idx="2">
                  <c:v>11000</c:v>
                </c:pt>
                <c:pt idx="3">
                  <c:v>10800</c:v>
                </c:pt>
                <c:pt idx="4">
                  <c:v>10840</c:v>
                </c:pt>
                <c:pt idx="5">
                  <c:v>10340</c:v>
                </c:pt>
                <c:pt idx="6">
                  <c:v>9860</c:v>
                </c:pt>
                <c:pt idx="7">
                  <c:v>9970</c:v>
                </c:pt>
                <c:pt idx="8">
                  <c:v>8870</c:v>
                </c:pt>
                <c:pt idx="9">
                  <c:v>8950</c:v>
                </c:pt>
                <c:pt idx="10">
                  <c:v>8920</c:v>
                </c:pt>
                <c:pt idx="11">
                  <c:v>8260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2B-4B35-9F2E-062FAF4B8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2018-2019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สนามกีฬาอินทนิล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'สนามกีฬาอินทนิล 40 kW '!$C$2:$C$3</c:f>
              <c:strCache>
                <c:ptCount val="2"/>
                <c:pt idx="0">
                  <c:v>หน่วย (2018)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'สนามกีฬาอินทนิล 40 kW 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'สนามกีฬาอินทนิล 40 kW '!$C$4:$C$15</c:f>
              <c:numCache>
                <c:formatCode>#,##0.00</c:formatCode>
                <c:ptCount val="12"/>
                <c:pt idx="0">
                  <c:v>4748.53</c:v>
                </c:pt>
                <c:pt idx="1">
                  <c:v>4879.21</c:v>
                </c:pt>
                <c:pt idx="2">
                  <c:v>5206.72</c:v>
                </c:pt>
                <c:pt idx="3">
                  <c:v>5224.67</c:v>
                </c:pt>
                <c:pt idx="4">
                  <c:v>5713.46</c:v>
                </c:pt>
                <c:pt idx="5">
                  <c:v>4713.62</c:v>
                </c:pt>
                <c:pt idx="6">
                  <c:v>4247.97</c:v>
                </c:pt>
                <c:pt idx="7">
                  <c:v>4256.8500000000004</c:v>
                </c:pt>
                <c:pt idx="8">
                  <c:v>4852.46</c:v>
                </c:pt>
                <c:pt idx="9">
                  <c:v>4940.0600000000004</c:v>
                </c:pt>
                <c:pt idx="10">
                  <c:v>4934.05</c:v>
                </c:pt>
                <c:pt idx="11">
                  <c:v>4001.98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C-4795-BB0A-FF6E26E2BEA8}"/>
            </c:ext>
          </c:extLst>
        </c:ser>
        <c:ser>
          <c:idx val="1"/>
          <c:order val="1"/>
          <c:tx>
            <c:strRef>
              <c:f>'สนามกีฬาอินทนิล 40 kW '!$D$2:$D$3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'สนามกีฬาอินทนิล 40 kW 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'สนามกีฬาอินทนิล 40 kW '!$D$4:$D$15</c:f>
              <c:numCache>
                <c:formatCode>#,##0.00</c:formatCode>
                <c:ptCount val="12"/>
                <c:pt idx="0">
                  <c:v>4811.83</c:v>
                </c:pt>
                <c:pt idx="1">
                  <c:v>4784.1899999999996</c:v>
                </c:pt>
                <c:pt idx="2">
                  <c:v>5060.96</c:v>
                </c:pt>
                <c:pt idx="3">
                  <c:v>5184.04</c:v>
                </c:pt>
                <c:pt idx="4">
                  <c:v>5439.28</c:v>
                </c:pt>
                <c:pt idx="5">
                  <c:v>5049.03</c:v>
                </c:pt>
                <c:pt idx="6">
                  <c:v>4376.3599999999997</c:v>
                </c:pt>
                <c:pt idx="7">
                  <c:v>4023.99</c:v>
                </c:pt>
                <c:pt idx="8">
                  <c:v>4975.6400000000003</c:v>
                </c:pt>
                <c:pt idx="9">
                  <c:v>5031.88</c:v>
                </c:pt>
                <c:pt idx="10">
                  <c:v>4889.05</c:v>
                </c:pt>
                <c:pt idx="11">
                  <c:v>4599.7700000000004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4C-4795-BB0A-FF6E26E2B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2019-2020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สนามกีฬาอินทนิล 40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'สนามกีฬาอินทนิล 40 kW '!$D$2:$D$3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'สนามกีฬาอินทนิล 40 kW 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'สนามกีฬาอินทนิล 40 kW '!$D$4:$D$15</c:f>
              <c:numCache>
                <c:formatCode>#,##0.00</c:formatCode>
                <c:ptCount val="12"/>
                <c:pt idx="0">
                  <c:v>4811.83</c:v>
                </c:pt>
                <c:pt idx="1">
                  <c:v>4784.1899999999996</c:v>
                </c:pt>
                <c:pt idx="2">
                  <c:v>5060.96</c:v>
                </c:pt>
                <c:pt idx="3">
                  <c:v>5184.04</c:v>
                </c:pt>
                <c:pt idx="4">
                  <c:v>5439.28</c:v>
                </c:pt>
                <c:pt idx="5">
                  <c:v>5049.03</c:v>
                </c:pt>
                <c:pt idx="6">
                  <c:v>4376.3599999999997</c:v>
                </c:pt>
                <c:pt idx="7">
                  <c:v>4023.99</c:v>
                </c:pt>
                <c:pt idx="8">
                  <c:v>4975.6400000000003</c:v>
                </c:pt>
                <c:pt idx="9">
                  <c:v>5031.88</c:v>
                </c:pt>
                <c:pt idx="10">
                  <c:v>4889.05</c:v>
                </c:pt>
                <c:pt idx="11">
                  <c:v>4599.7700000000004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2-4F61-95DA-123768B15804}"/>
            </c:ext>
          </c:extLst>
        </c:ser>
        <c:ser>
          <c:idx val="1"/>
          <c:order val="1"/>
          <c:tx>
            <c:strRef>
              <c:f>'สนามกีฬาอินทนิล 40 kW '!$E$2:$E$3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'สนามกีฬาอินทนิล 40 kW 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'สนามกีฬาอินทนิล 40 kW '!$E$4:$E$15</c:f>
              <c:numCache>
                <c:formatCode>#,##0.00</c:formatCode>
                <c:ptCount val="12"/>
                <c:pt idx="0">
                  <c:v>4840.6499999999996</c:v>
                </c:pt>
                <c:pt idx="1">
                  <c:v>4470.7299999999996</c:v>
                </c:pt>
                <c:pt idx="2">
                  <c:v>5058.79</c:v>
                </c:pt>
                <c:pt idx="3">
                  <c:v>4931.9799999999996</c:v>
                </c:pt>
                <c:pt idx="4">
                  <c:v>5564.37</c:v>
                </c:pt>
                <c:pt idx="5">
                  <c:v>4819.95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2-4F61-95DA-123768B15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2022-2023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อาคารสำนักงานมหาวิทยาลัย 110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'อาคารสำนักงานมหาวิทยาลัย 110 kW'!$E$2:$E$3</c:f>
              <c:strCache>
                <c:ptCount val="2"/>
                <c:pt idx="0">
                  <c:v>หน่วย 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'อาคารสำนักงานมหาวิทยาลัย 110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'อาคารสำนักงานมหาวิทยาลัย 110 kW'!$E$4:$E$15</c:f>
              <c:numCache>
                <c:formatCode>#,##0.00</c:formatCode>
                <c:ptCount val="12"/>
                <c:pt idx="0">
                  <c:v>9560</c:v>
                </c:pt>
                <c:pt idx="1">
                  <c:v>9480</c:v>
                </c:pt>
                <c:pt idx="2">
                  <c:v>11000</c:v>
                </c:pt>
                <c:pt idx="3">
                  <c:v>10800</c:v>
                </c:pt>
                <c:pt idx="4">
                  <c:v>10840</c:v>
                </c:pt>
                <c:pt idx="5">
                  <c:v>10340</c:v>
                </c:pt>
                <c:pt idx="6">
                  <c:v>9860</c:v>
                </c:pt>
                <c:pt idx="7">
                  <c:v>9970</c:v>
                </c:pt>
                <c:pt idx="8">
                  <c:v>8870</c:v>
                </c:pt>
                <c:pt idx="9">
                  <c:v>8950</c:v>
                </c:pt>
                <c:pt idx="10">
                  <c:v>8920</c:v>
                </c:pt>
                <c:pt idx="11">
                  <c:v>8260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A-41F6-BA2B-2596F6F8C153}"/>
            </c:ext>
          </c:extLst>
        </c:ser>
        <c:ser>
          <c:idx val="1"/>
          <c:order val="1"/>
          <c:tx>
            <c:strRef>
              <c:f>'อาคารสำนักงานมหาวิทยาลัย 110 kW'!$F$2:$F$3</c:f>
              <c:strCache>
                <c:ptCount val="2"/>
                <c:pt idx="0">
                  <c:v>หน่วย  (2023)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'อาคารสำนักงานมหาวิทยาลัย 110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'อาคารสำนักงานมหาวิทยาลัย 110 kW'!$F$4:$F$15</c:f>
              <c:numCache>
                <c:formatCode>#,##0.00</c:formatCode>
                <c:ptCount val="12"/>
                <c:pt idx="0">
                  <c:v>9050</c:v>
                </c:pt>
                <c:pt idx="1">
                  <c:v>8058</c:v>
                </c:pt>
                <c:pt idx="2">
                  <c:v>9320</c:v>
                </c:pt>
                <c:pt idx="3">
                  <c:v>9630</c:v>
                </c:pt>
                <c:pt idx="4">
                  <c:v>11450</c:v>
                </c:pt>
                <c:pt idx="5">
                  <c:v>10400</c:v>
                </c:pt>
                <c:pt idx="6">
                  <c:v>10610</c:v>
                </c:pt>
                <c:pt idx="7">
                  <c:v>8310</c:v>
                </c:pt>
                <c:pt idx="8">
                  <c:v>8960</c:v>
                </c:pt>
                <c:pt idx="9">
                  <c:v>8800</c:v>
                </c:pt>
                <c:pt idx="10">
                  <c:v>8880</c:v>
                </c:pt>
                <c:pt idx="11">
                  <c:v>8520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6A-41F6-BA2B-2596F6F8C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2023-2024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อาคารสำนักงานมหาวิทยาลัย 110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3940775260235327"/>
          <c:y val="3.28131280887186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'อาคารสำนักงานมหาวิทยาลัย 110 kW'!$F$2:$F$3</c:f>
              <c:strCache>
                <c:ptCount val="2"/>
                <c:pt idx="0">
                  <c:v>หน่วย  (2023)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'อาคารสำนักงานมหาวิทยาลัย 110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'อาคารสำนักงานมหาวิทยาลัย 110 kW'!$F$4:$F$15</c:f>
              <c:numCache>
                <c:formatCode>#,##0.00</c:formatCode>
                <c:ptCount val="12"/>
                <c:pt idx="0">
                  <c:v>9050</c:v>
                </c:pt>
                <c:pt idx="1">
                  <c:v>8058</c:v>
                </c:pt>
                <c:pt idx="2">
                  <c:v>9320</c:v>
                </c:pt>
                <c:pt idx="3">
                  <c:v>9630</c:v>
                </c:pt>
                <c:pt idx="4">
                  <c:v>11450</c:v>
                </c:pt>
                <c:pt idx="5">
                  <c:v>10400</c:v>
                </c:pt>
                <c:pt idx="6">
                  <c:v>10610</c:v>
                </c:pt>
                <c:pt idx="7">
                  <c:v>8310</c:v>
                </c:pt>
                <c:pt idx="8">
                  <c:v>8960</c:v>
                </c:pt>
                <c:pt idx="9">
                  <c:v>8800</c:v>
                </c:pt>
                <c:pt idx="10">
                  <c:v>8880</c:v>
                </c:pt>
                <c:pt idx="11">
                  <c:v>8520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CC-4C26-90CD-E8FA1DEEDBA3}"/>
            </c:ext>
          </c:extLst>
        </c:ser>
        <c:ser>
          <c:idx val="1"/>
          <c:order val="1"/>
          <c:tx>
            <c:strRef>
              <c:f>'อาคารสำนักงานมหาวิทยาลัย 110 kW'!$G$2:$G$3</c:f>
              <c:strCache>
                <c:ptCount val="2"/>
                <c:pt idx="0">
                  <c:v>หน่วย  (2024)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'อาคารสำนักงานมหาวิทยาลัย 110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'อาคารสำนักงานมหาวิทยาลัย 110 kW'!$G$4:$G$15</c:f>
              <c:numCache>
                <c:formatCode>#,##0.00</c:formatCode>
                <c:ptCount val="12"/>
                <c:pt idx="0">
                  <c:v>8880</c:v>
                </c:pt>
                <c:pt idx="1">
                  <c:v>10620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CC-4C26-90CD-E8FA1DEED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2020-2021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อาคารอำนวย ยศสุข 300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393736741811383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'อาคารอำนวย ยศสุข 300 kWh'!$B$2:$B$3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'อาคารอำนวย ยศสุข 300 kWh'!$A$4:$A$15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'อาคารอำนวย ยศสุข 300 kWh'!$B$4:$B$15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13510</c:v>
                </c:pt>
                <c:pt idx="8">
                  <c:v>24200</c:v>
                </c:pt>
                <c:pt idx="9">
                  <c:v>27370</c:v>
                </c:pt>
                <c:pt idx="10">
                  <c:v>27950</c:v>
                </c:pt>
                <c:pt idx="11">
                  <c:v>35520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7-4A3A-B870-7871962D3F63}"/>
            </c:ext>
          </c:extLst>
        </c:ser>
        <c:ser>
          <c:idx val="1"/>
          <c:order val="1"/>
          <c:tx>
            <c:strRef>
              <c:f>'อาคารอำนวย ยศสุข 300 kWh'!$C$2:$C$3</c:f>
              <c:strCache>
                <c:ptCount val="2"/>
                <c:pt idx="0">
                  <c:v>หน่วย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'อาคารอำนวย ยศสุข 300 kWh'!$A$4:$A$15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'อาคารอำนวย ยศสุข 300 kWh'!$C$4:$C$15</c:f>
              <c:numCache>
                <c:formatCode>#,##0.00</c:formatCode>
                <c:ptCount val="12"/>
                <c:pt idx="0">
                  <c:v>30650</c:v>
                </c:pt>
                <c:pt idx="1">
                  <c:v>32670</c:v>
                </c:pt>
                <c:pt idx="2">
                  <c:v>25790</c:v>
                </c:pt>
                <c:pt idx="3">
                  <c:v>3760</c:v>
                </c:pt>
                <c:pt idx="4">
                  <c:v>36790</c:v>
                </c:pt>
                <c:pt idx="5">
                  <c:v>30030</c:v>
                </c:pt>
                <c:pt idx="6">
                  <c:v>31830</c:v>
                </c:pt>
                <c:pt idx="7">
                  <c:v>35050</c:v>
                </c:pt>
                <c:pt idx="8">
                  <c:v>30250</c:v>
                </c:pt>
                <c:pt idx="9">
                  <c:v>14260</c:v>
                </c:pt>
                <c:pt idx="10">
                  <c:v>21330</c:v>
                </c:pt>
                <c:pt idx="11">
                  <c:v>24440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07-4A3A-B870-7871962D3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2021-2022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อาคารอำนวย ยศสุข 300 </a:t>
            </a:r>
            <a:r>
              <a:rPr lang="en-US" sz="1400"/>
              <a:t>kWh</a:t>
            </a:r>
          </a:p>
        </c:rich>
      </c:tx>
      <c:layout>
        <c:manualLayout>
          <c:xMode val="edge"/>
          <c:yMode val="edge"/>
          <c:x val="0.1302412540898141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'อาคารอำนวย ยศสุข 300 kWh'!$C$2:$C$3</c:f>
              <c:strCache>
                <c:ptCount val="2"/>
                <c:pt idx="0">
                  <c:v>หน่วย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'อาคารอำนวย ยศสุข 300 kWh'!$A$4:$A$15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'อาคารอำนวย ยศสุข 300 kWh'!$C$4:$C$15</c:f>
              <c:numCache>
                <c:formatCode>#,##0.00</c:formatCode>
                <c:ptCount val="12"/>
                <c:pt idx="0">
                  <c:v>30650</c:v>
                </c:pt>
                <c:pt idx="1">
                  <c:v>32670</c:v>
                </c:pt>
                <c:pt idx="2">
                  <c:v>25790</c:v>
                </c:pt>
                <c:pt idx="3">
                  <c:v>3760</c:v>
                </c:pt>
                <c:pt idx="4">
                  <c:v>36790</c:v>
                </c:pt>
                <c:pt idx="5">
                  <c:v>30030</c:v>
                </c:pt>
                <c:pt idx="6">
                  <c:v>31830</c:v>
                </c:pt>
                <c:pt idx="7">
                  <c:v>35050</c:v>
                </c:pt>
                <c:pt idx="8">
                  <c:v>30250</c:v>
                </c:pt>
                <c:pt idx="9">
                  <c:v>14260</c:v>
                </c:pt>
                <c:pt idx="10">
                  <c:v>21330</c:v>
                </c:pt>
                <c:pt idx="11">
                  <c:v>24440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D-4CDA-9753-25F82DD07642}"/>
            </c:ext>
          </c:extLst>
        </c:ser>
        <c:ser>
          <c:idx val="1"/>
          <c:order val="1"/>
          <c:tx>
            <c:strRef>
              <c:f>'อาคารอำนวย ยศสุข 300 kWh'!$D$2:$D$3</c:f>
              <c:strCache>
                <c:ptCount val="2"/>
                <c:pt idx="0">
                  <c:v>หน่วย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'อาคารอำนวย ยศสุข 300 kWh'!$A$4:$A$15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'อาคารอำนวย ยศสุข 300 kWh'!$D$4:$D$15</c:f>
              <c:numCache>
                <c:formatCode>#,##0.00</c:formatCode>
                <c:ptCount val="12"/>
                <c:pt idx="0">
                  <c:v>34040</c:v>
                </c:pt>
                <c:pt idx="1">
                  <c:v>33910</c:v>
                </c:pt>
                <c:pt idx="2">
                  <c:v>37770</c:v>
                </c:pt>
                <c:pt idx="3">
                  <c:v>29720</c:v>
                </c:pt>
                <c:pt idx="4">
                  <c:v>34880</c:v>
                </c:pt>
                <c:pt idx="5">
                  <c:v>38650</c:v>
                </c:pt>
                <c:pt idx="6">
                  <c:v>37110</c:v>
                </c:pt>
                <c:pt idx="7">
                  <c:v>29570</c:v>
                </c:pt>
                <c:pt idx="8">
                  <c:v>31380</c:v>
                </c:pt>
                <c:pt idx="9">
                  <c:v>32550</c:v>
                </c:pt>
                <c:pt idx="10">
                  <c:v>33310</c:v>
                </c:pt>
                <c:pt idx="11">
                  <c:v>29630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1D-4CDA-9753-25F82DD07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2022-2023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อาคารอำนวย ยศสุข 300 </a:t>
            </a:r>
            <a:r>
              <a:rPr lang="en-US" sz="1400"/>
              <a:t>kWh</a:t>
            </a:r>
          </a:p>
        </c:rich>
      </c:tx>
      <c:layout>
        <c:manualLayout>
          <c:xMode val="edge"/>
          <c:yMode val="edge"/>
          <c:x val="0.1302412540898141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'อาคารอำนวย ยศสุข 300 kWh'!$D$2:$D$3</c:f>
              <c:strCache>
                <c:ptCount val="2"/>
                <c:pt idx="0">
                  <c:v>หน่วย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'อาคารอำนวย ยศสุข 300 kWh'!$A$4:$A$15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'อาคารอำนวย ยศสุข 300 kWh'!$D$4:$D$15</c:f>
              <c:numCache>
                <c:formatCode>#,##0.00</c:formatCode>
                <c:ptCount val="12"/>
                <c:pt idx="0">
                  <c:v>34040</c:v>
                </c:pt>
                <c:pt idx="1">
                  <c:v>33910</c:v>
                </c:pt>
                <c:pt idx="2">
                  <c:v>37770</c:v>
                </c:pt>
                <c:pt idx="3">
                  <c:v>29720</c:v>
                </c:pt>
                <c:pt idx="4">
                  <c:v>34880</c:v>
                </c:pt>
                <c:pt idx="5">
                  <c:v>38650</c:v>
                </c:pt>
                <c:pt idx="6">
                  <c:v>37110</c:v>
                </c:pt>
                <c:pt idx="7">
                  <c:v>29570</c:v>
                </c:pt>
                <c:pt idx="8">
                  <c:v>31380</c:v>
                </c:pt>
                <c:pt idx="9">
                  <c:v>32550</c:v>
                </c:pt>
                <c:pt idx="10">
                  <c:v>33310</c:v>
                </c:pt>
                <c:pt idx="11">
                  <c:v>29630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E-4513-BD01-95D0EE354343}"/>
            </c:ext>
          </c:extLst>
        </c:ser>
        <c:ser>
          <c:idx val="1"/>
          <c:order val="1"/>
          <c:tx>
            <c:strRef>
              <c:f>'อาคารอำนวย ยศสุข 300 kWh'!$E$2:$E$3</c:f>
              <c:strCache>
                <c:ptCount val="2"/>
                <c:pt idx="0">
                  <c:v>หน่วย (2023)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'อาคารอำนวย ยศสุข 300 kWh'!$A$4:$A$15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'อาคารอำนวย ยศสุข 300 kWh'!$E$4:$E$15</c:f>
              <c:numCache>
                <c:formatCode>#,##0.00</c:formatCode>
                <c:ptCount val="12"/>
                <c:pt idx="0">
                  <c:v>34040</c:v>
                </c:pt>
                <c:pt idx="1">
                  <c:v>31700</c:v>
                </c:pt>
                <c:pt idx="2">
                  <c:v>34010</c:v>
                </c:pt>
                <c:pt idx="3">
                  <c:v>35850</c:v>
                </c:pt>
                <c:pt idx="4">
                  <c:v>42930</c:v>
                </c:pt>
                <c:pt idx="5">
                  <c:v>38700</c:v>
                </c:pt>
                <c:pt idx="6">
                  <c:v>38560</c:v>
                </c:pt>
                <c:pt idx="7">
                  <c:v>29740</c:v>
                </c:pt>
                <c:pt idx="8">
                  <c:v>32050</c:v>
                </c:pt>
                <c:pt idx="9">
                  <c:v>31750</c:v>
                </c:pt>
                <c:pt idx="10">
                  <c:v>32890</c:v>
                </c:pt>
                <c:pt idx="11">
                  <c:v>30940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3E-4513-BD01-95D0EE354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2023-2024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อาคารอำนวย ยศสุข 300 </a:t>
            </a:r>
            <a:r>
              <a:rPr lang="en-US" sz="1400"/>
              <a:t>kWh</a:t>
            </a:r>
          </a:p>
        </c:rich>
      </c:tx>
      <c:layout>
        <c:manualLayout>
          <c:xMode val="edge"/>
          <c:yMode val="edge"/>
          <c:x val="0.1302412540898141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'อาคารอำนวย ยศสุข 300 kWh'!$E$2:$E$3</c:f>
              <c:strCache>
                <c:ptCount val="2"/>
                <c:pt idx="0">
                  <c:v>หน่วย (2023)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'อาคารอำนวย ยศสุข 300 kWh'!$A$4:$A$15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'อาคารอำนวย ยศสุข 300 kWh'!$E$4:$E$15</c:f>
              <c:numCache>
                <c:formatCode>#,##0.00</c:formatCode>
                <c:ptCount val="12"/>
                <c:pt idx="0">
                  <c:v>34040</c:v>
                </c:pt>
                <c:pt idx="1">
                  <c:v>31700</c:v>
                </c:pt>
                <c:pt idx="2">
                  <c:v>34010</c:v>
                </c:pt>
                <c:pt idx="3">
                  <c:v>35850</c:v>
                </c:pt>
                <c:pt idx="4">
                  <c:v>42930</c:v>
                </c:pt>
                <c:pt idx="5">
                  <c:v>38700</c:v>
                </c:pt>
                <c:pt idx="6">
                  <c:v>38560</c:v>
                </c:pt>
                <c:pt idx="7">
                  <c:v>29740</c:v>
                </c:pt>
                <c:pt idx="8">
                  <c:v>32050</c:v>
                </c:pt>
                <c:pt idx="9">
                  <c:v>31750</c:v>
                </c:pt>
                <c:pt idx="10">
                  <c:v>32890</c:v>
                </c:pt>
                <c:pt idx="11">
                  <c:v>30940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A4-4278-825D-50666BACD931}"/>
            </c:ext>
          </c:extLst>
        </c:ser>
        <c:ser>
          <c:idx val="1"/>
          <c:order val="1"/>
          <c:tx>
            <c:strRef>
              <c:f>'อาคารอำนวย ยศสุข 300 kWh'!$F$2:$F$3</c:f>
              <c:strCache>
                <c:ptCount val="2"/>
                <c:pt idx="0">
                  <c:v>หน่วย (2024)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'อาคารอำนวย ยศสุข 300 kWh'!$A$4:$A$15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'อาคารอำนวย ยศสุข 300 kWh'!$F$4:$F$15</c:f>
              <c:numCache>
                <c:formatCode>#,##0.00</c:formatCode>
                <c:ptCount val="12"/>
                <c:pt idx="0">
                  <c:v>26730</c:v>
                </c:pt>
                <c:pt idx="1">
                  <c:v>25820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A4-4278-825D-50666BACD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6</xdr:col>
      <xdr:colOff>845820</xdr:colOff>
      <xdr:row>39</xdr:row>
      <xdr:rowOff>106680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6</xdr:col>
      <xdr:colOff>868680</xdr:colOff>
      <xdr:row>51</xdr:row>
      <xdr:rowOff>106680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6</xdr:col>
      <xdr:colOff>891540</xdr:colOff>
      <xdr:row>65</xdr:row>
      <xdr:rowOff>106680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6</xdr:col>
      <xdr:colOff>815340</xdr:colOff>
      <xdr:row>77</xdr:row>
      <xdr:rowOff>106680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6</xdr:col>
      <xdr:colOff>815340</xdr:colOff>
      <xdr:row>92</xdr:row>
      <xdr:rowOff>106680</xdr:rowOff>
    </xdr:to>
    <xdr:graphicFrame macro="">
      <xdr:nvGraphicFramePr>
        <xdr:cNvPr id="6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28</xdr:row>
      <xdr:rowOff>15240</xdr:rowOff>
    </xdr:from>
    <xdr:to>
      <xdr:col>5</xdr:col>
      <xdr:colOff>754380</xdr:colOff>
      <xdr:row>38</xdr:row>
      <xdr:rowOff>106680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160020</xdr:colOff>
      <xdr:row>40</xdr:row>
      <xdr:rowOff>30480</xdr:rowOff>
    </xdr:from>
    <xdr:to>
      <xdr:col>5</xdr:col>
      <xdr:colOff>777240</xdr:colOff>
      <xdr:row>50</xdr:row>
      <xdr:rowOff>121920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55</xdr:row>
      <xdr:rowOff>30480</xdr:rowOff>
    </xdr:from>
    <xdr:to>
      <xdr:col>5</xdr:col>
      <xdr:colOff>693420</xdr:colOff>
      <xdr:row>65</xdr:row>
      <xdr:rowOff>137160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68580</xdr:colOff>
      <xdr:row>67</xdr:row>
      <xdr:rowOff>0</xdr:rowOff>
    </xdr:from>
    <xdr:to>
      <xdr:col>5</xdr:col>
      <xdr:colOff>685800</xdr:colOff>
      <xdr:row>77</xdr:row>
      <xdr:rowOff>106680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28</xdr:row>
      <xdr:rowOff>0</xdr:rowOff>
    </xdr:from>
    <xdr:to>
      <xdr:col>9</xdr:col>
      <xdr:colOff>609600</xdr:colOff>
      <xdr:row>40</xdr:row>
      <xdr:rowOff>22860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213360</xdr:colOff>
      <xdr:row>42</xdr:row>
      <xdr:rowOff>7620</xdr:rowOff>
    </xdr:from>
    <xdr:to>
      <xdr:col>9</xdr:col>
      <xdr:colOff>556260</xdr:colOff>
      <xdr:row>53</xdr:row>
      <xdr:rowOff>15240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54</xdr:row>
      <xdr:rowOff>304800</xdr:rowOff>
    </xdr:from>
    <xdr:to>
      <xdr:col>9</xdr:col>
      <xdr:colOff>624840</xdr:colOff>
      <xdr:row>65</xdr:row>
      <xdr:rowOff>304800</xdr:rowOff>
    </xdr:to>
    <xdr:graphicFrame macro="">
      <xdr:nvGraphicFramePr>
        <xdr:cNvPr id="7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66</xdr:row>
      <xdr:rowOff>281940</xdr:rowOff>
    </xdr:from>
    <xdr:to>
      <xdr:col>9</xdr:col>
      <xdr:colOff>647700</xdr:colOff>
      <xdr:row>77</xdr:row>
      <xdr:rowOff>289560</xdr:rowOff>
    </xdr:to>
    <xdr:graphicFrame macro="">
      <xdr:nvGraphicFramePr>
        <xdr:cNvPr id="8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381000</xdr:colOff>
      <xdr:row>81</xdr:row>
      <xdr:rowOff>312420</xdr:rowOff>
    </xdr:from>
    <xdr:to>
      <xdr:col>9</xdr:col>
      <xdr:colOff>541020</xdr:colOff>
      <xdr:row>92</xdr:row>
      <xdr:rowOff>312420</xdr:rowOff>
    </xdr:to>
    <xdr:graphicFrame macro="">
      <xdr:nvGraphicFramePr>
        <xdr:cNvPr id="9" name="แผนภูมิ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373380</xdr:colOff>
      <xdr:row>93</xdr:row>
      <xdr:rowOff>320040</xdr:rowOff>
    </xdr:from>
    <xdr:to>
      <xdr:col>9</xdr:col>
      <xdr:colOff>548640</xdr:colOff>
      <xdr:row>105</xdr:row>
      <xdr:rowOff>0</xdr:rowOff>
    </xdr:to>
    <xdr:graphicFrame macro="">
      <xdr:nvGraphicFramePr>
        <xdr:cNvPr id="11" name="แผนภูมิ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251460</xdr:colOff>
      <xdr:row>108</xdr:row>
      <xdr:rowOff>312420</xdr:rowOff>
    </xdr:from>
    <xdr:to>
      <xdr:col>9</xdr:col>
      <xdr:colOff>426720</xdr:colOff>
      <xdr:row>119</xdr:row>
      <xdr:rowOff>320040</xdr:rowOff>
    </xdr:to>
    <xdr:graphicFrame macro="">
      <xdr:nvGraphicFramePr>
        <xdr:cNvPr id="10" name="แผนภูมิ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27</xdr:row>
      <xdr:rowOff>289560</xdr:rowOff>
    </xdr:from>
    <xdr:to>
      <xdr:col>8</xdr:col>
      <xdr:colOff>701040</xdr:colOff>
      <xdr:row>38</xdr:row>
      <xdr:rowOff>297180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40</xdr:row>
      <xdr:rowOff>121920</xdr:rowOff>
    </xdr:from>
    <xdr:to>
      <xdr:col>8</xdr:col>
      <xdr:colOff>769620</xdr:colOff>
      <xdr:row>51</xdr:row>
      <xdr:rowOff>175260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320040</xdr:colOff>
      <xdr:row>55</xdr:row>
      <xdr:rowOff>7620</xdr:rowOff>
    </xdr:from>
    <xdr:to>
      <xdr:col>8</xdr:col>
      <xdr:colOff>754380</xdr:colOff>
      <xdr:row>66</xdr:row>
      <xdr:rowOff>22860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304800</xdr:colOff>
      <xdr:row>67</xdr:row>
      <xdr:rowOff>38100</xdr:rowOff>
    </xdr:from>
    <xdr:to>
      <xdr:col>8</xdr:col>
      <xdr:colOff>762000</xdr:colOff>
      <xdr:row>78</xdr:row>
      <xdr:rowOff>68580</xdr:rowOff>
    </xdr:to>
    <xdr:graphicFrame macro="">
      <xdr:nvGraphicFramePr>
        <xdr:cNvPr id="6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297180</xdr:colOff>
      <xdr:row>82</xdr:row>
      <xdr:rowOff>7620</xdr:rowOff>
    </xdr:from>
    <xdr:to>
      <xdr:col>8</xdr:col>
      <xdr:colOff>731520</xdr:colOff>
      <xdr:row>93</xdr:row>
      <xdr:rowOff>38100</xdr:rowOff>
    </xdr:to>
    <xdr:graphicFrame macro="">
      <xdr:nvGraphicFramePr>
        <xdr:cNvPr id="8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274320</xdr:colOff>
      <xdr:row>94</xdr:row>
      <xdr:rowOff>45720</xdr:rowOff>
    </xdr:from>
    <xdr:to>
      <xdr:col>8</xdr:col>
      <xdr:colOff>708660</xdr:colOff>
      <xdr:row>105</xdr:row>
      <xdr:rowOff>76200</xdr:rowOff>
    </xdr:to>
    <xdr:graphicFrame macro="">
      <xdr:nvGraphicFramePr>
        <xdr:cNvPr id="7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27</xdr:row>
      <xdr:rowOff>297180</xdr:rowOff>
    </xdr:from>
    <xdr:to>
      <xdr:col>8</xdr:col>
      <xdr:colOff>784860</xdr:colOff>
      <xdr:row>38</xdr:row>
      <xdr:rowOff>304800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40</xdr:row>
      <xdr:rowOff>30480</xdr:rowOff>
    </xdr:from>
    <xdr:to>
      <xdr:col>8</xdr:col>
      <xdr:colOff>731520</xdr:colOff>
      <xdr:row>51</xdr:row>
      <xdr:rowOff>83820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327660</xdr:colOff>
      <xdr:row>55</xdr:row>
      <xdr:rowOff>22860</xdr:rowOff>
    </xdr:from>
    <xdr:to>
      <xdr:col>8</xdr:col>
      <xdr:colOff>731520</xdr:colOff>
      <xdr:row>66</xdr:row>
      <xdr:rowOff>38100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373380</xdr:colOff>
      <xdr:row>68</xdr:row>
      <xdr:rowOff>7620</xdr:rowOff>
    </xdr:from>
    <xdr:to>
      <xdr:col>8</xdr:col>
      <xdr:colOff>708660</xdr:colOff>
      <xdr:row>79</xdr:row>
      <xdr:rowOff>38100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297180</xdr:colOff>
      <xdr:row>82</xdr:row>
      <xdr:rowOff>7620</xdr:rowOff>
    </xdr:from>
    <xdr:to>
      <xdr:col>8</xdr:col>
      <xdr:colOff>723900</xdr:colOff>
      <xdr:row>93</xdr:row>
      <xdr:rowOff>38100</xdr:rowOff>
    </xdr:to>
    <xdr:graphicFrame macro="">
      <xdr:nvGraphicFramePr>
        <xdr:cNvPr id="6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297180</xdr:colOff>
      <xdr:row>94</xdr:row>
      <xdr:rowOff>53340</xdr:rowOff>
    </xdr:from>
    <xdr:to>
      <xdr:col>8</xdr:col>
      <xdr:colOff>723900</xdr:colOff>
      <xdr:row>105</xdr:row>
      <xdr:rowOff>83820</xdr:rowOff>
    </xdr:to>
    <xdr:graphicFrame macro="">
      <xdr:nvGraphicFramePr>
        <xdr:cNvPr id="8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8</xdr:col>
      <xdr:colOff>609600</xdr:colOff>
      <xdr:row>38</xdr:row>
      <xdr:rowOff>15240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8</xdr:col>
      <xdr:colOff>556260</xdr:colOff>
      <xdr:row>51</xdr:row>
      <xdr:rowOff>7620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53</xdr:row>
      <xdr:rowOff>0</xdr:rowOff>
    </xdr:from>
    <xdr:to>
      <xdr:col>8</xdr:col>
      <xdr:colOff>548640</xdr:colOff>
      <xdr:row>63</xdr:row>
      <xdr:rowOff>320040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view="pageBreakPreview" zoomScaleNormal="100" zoomScaleSheetLayoutView="100" workbookViewId="0">
      <pane ySplit="1896" topLeftCell="A4" activePane="bottomLeft"/>
      <selection activeCell="B1" sqref="B1:B1048576"/>
      <selection pane="bottomLeft" activeCell="P9" sqref="P9"/>
    </sheetView>
  </sheetViews>
  <sheetFormatPr defaultRowHeight="25.8" x14ac:dyDescent="0.65"/>
  <cols>
    <col min="1" max="1" width="12" style="2" customWidth="1"/>
    <col min="2" max="2" width="12.69921875" style="2" hidden="1" customWidth="1"/>
    <col min="3" max="7" width="12.69921875" style="2" customWidth="1"/>
    <col min="8" max="16384" width="8.796875" style="2"/>
  </cols>
  <sheetData>
    <row r="1" spans="1:7" ht="26.4" x14ac:dyDescent="0.7">
      <c r="A1" s="1" t="s">
        <v>28</v>
      </c>
    </row>
    <row r="2" spans="1:7" x14ac:dyDescent="0.65">
      <c r="A2" s="3" t="s">
        <v>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31</v>
      </c>
      <c r="G2" s="3" t="s">
        <v>35</v>
      </c>
    </row>
    <row r="3" spans="1:7" x14ac:dyDescent="0.65">
      <c r="A3" s="4"/>
      <c r="B3" s="4" t="s">
        <v>1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</row>
    <row r="4" spans="1:7" x14ac:dyDescent="0.65">
      <c r="A4" s="5" t="s">
        <v>2</v>
      </c>
      <c r="B4" s="6" t="s">
        <v>20</v>
      </c>
      <c r="C4" s="6">
        <f>1000*10.06</f>
        <v>10060</v>
      </c>
      <c r="D4" s="6">
        <f>1000*8.63</f>
        <v>8630</v>
      </c>
      <c r="E4" s="6">
        <f>1000*9.56</f>
        <v>9560</v>
      </c>
      <c r="F4" s="6">
        <v>9050</v>
      </c>
      <c r="G4" s="6">
        <v>8880</v>
      </c>
    </row>
    <row r="5" spans="1:7" x14ac:dyDescent="0.65">
      <c r="A5" s="5" t="s">
        <v>34</v>
      </c>
      <c r="B5" s="6" t="s">
        <v>20</v>
      </c>
      <c r="C5" s="6">
        <f>1000*9.44</f>
        <v>9440</v>
      </c>
      <c r="D5" s="6">
        <f>1000*9.27</f>
        <v>9270</v>
      </c>
      <c r="E5" s="6">
        <f>1000*9.48</f>
        <v>9480</v>
      </c>
      <c r="F5" s="6">
        <v>8058</v>
      </c>
      <c r="G5" s="6">
        <v>10620</v>
      </c>
    </row>
    <row r="6" spans="1:7" x14ac:dyDescent="0.65">
      <c r="A6" s="5" t="s">
        <v>3</v>
      </c>
      <c r="B6" s="6" t="s">
        <v>20</v>
      </c>
      <c r="C6" s="6">
        <f>1000*10.99</f>
        <v>10990</v>
      </c>
      <c r="D6" s="6">
        <f>1000*9.93</f>
        <v>9930</v>
      </c>
      <c r="E6" s="6">
        <f>1000*11</f>
        <v>11000</v>
      </c>
      <c r="F6" s="6">
        <v>9320</v>
      </c>
      <c r="G6" s="6"/>
    </row>
    <row r="7" spans="1:7" x14ac:dyDescent="0.65">
      <c r="A7" s="5" t="s">
        <v>4</v>
      </c>
      <c r="B7" s="6" t="s">
        <v>20</v>
      </c>
      <c r="C7" s="6">
        <f>1000*11</f>
        <v>11000</v>
      </c>
      <c r="D7" s="6">
        <f>1000*8.25</f>
        <v>8250</v>
      </c>
      <c r="E7" s="6">
        <f>1000*10.8</f>
        <v>10800</v>
      </c>
      <c r="F7" s="6">
        <v>9630</v>
      </c>
      <c r="G7" s="6"/>
    </row>
    <row r="8" spans="1:7" x14ac:dyDescent="0.65">
      <c r="A8" s="5" t="s">
        <v>5</v>
      </c>
      <c r="B8" s="6" t="s">
        <v>20</v>
      </c>
      <c r="C8" s="6">
        <f>1000*13.2</f>
        <v>13200</v>
      </c>
      <c r="D8" s="6">
        <f>1000*2.87</f>
        <v>2870</v>
      </c>
      <c r="E8" s="6">
        <f>1000*10.84</f>
        <v>10840</v>
      </c>
      <c r="F8" s="6">
        <v>11450</v>
      </c>
      <c r="G8" s="6"/>
    </row>
    <row r="9" spans="1:7" x14ac:dyDescent="0.65">
      <c r="A9" s="5" t="s">
        <v>6</v>
      </c>
      <c r="B9" s="6" t="s">
        <v>20</v>
      </c>
      <c r="C9" s="6">
        <f>1000*11.05</f>
        <v>11050</v>
      </c>
      <c r="D9" s="6">
        <f>1000*9.94</f>
        <v>9940</v>
      </c>
      <c r="E9" s="6">
        <f>1000*10.34</f>
        <v>10340</v>
      </c>
      <c r="F9" s="6">
        <v>10400</v>
      </c>
      <c r="G9" s="6"/>
    </row>
    <row r="10" spans="1:7" x14ac:dyDescent="0.65">
      <c r="A10" s="5" t="s">
        <v>7</v>
      </c>
      <c r="B10" s="6">
        <f>1000*0.43</f>
        <v>430</v>
      </c>
      <c r="C10" s="6">
        <f>1000*11.68</f>
        <v>11680</v>
      </c>
      <c r="D10" s="6">
        <f>1000*9.44</f>
        <v>9440</v>
      </c>
      <c r="E10" s="6">
        <f>1000*9.86</f>
        <v>9860</v>
      </c>
      <c r="F10" s="6">
        <v>10610</v>
      </c>
      <c r="G10" s="6"/>
    </row>
    <row r="11" spans="1:7" x14ac:dyDescent="0.65">
      <c r="A11" s="5" t="s">
        <v>8</v>
      </c>
      <c r="B11" s="6">
        <f>1000*9.55</f>
        <v>9550</v>
      </c>
      <c r="C11" s="6">
        <f>1000*8.9</f>
        <v>8900</v>
      </c>
      <c r="D11" s="6">
        <f>1000*10.22</f>
        <v>10220</v>
      </c>
      <c r="E11" s="6">
        <f>1000*9.97</f>
        <v>9970</v>
      </c>
      <c r="F11" s="6">
        <v>8310</v>
      </c>
      <c r="G11" s="6"/>
    </row>
    <row r="12" spans="1:7" x14ac:dyDescent="0.65">
      <c r="A12" s="5" t="s">
        <v>9</v>
      </c>
      <c r="B12" s="6">
        <f>1000*11.43</f>
        <v>11430</v>
      </c>
      <c r="C12" s="6">
        <f>1000*9.57</f>
        <v>9570</v>
      </c>
      <c r="D12" s="6">
        <f>1000*9.77</f>
        <v>9770</v>
      </c>
      <c r="E12" s="6">
        <f>1000*8.87</f>
        <v>8870</v>
      </c>
      <c r="F12" s="6">
        <v>8960</v>
      </c>
      <c r="G12" s="6"/>
    </row>
    <row r="13" spans="1:7" x14ac:dyDescent="0.65">
      <c r="A13" s="5" t="s">
        <v>10</v>
      </c>
      <c r="B13" s="6">
        <f>1000*10.93</f>
        <v>10930</v>
      </c>
      <c r="C13" s="6">
        <f>1000*8.77</f>
        <v>8770</v>
      </c>
      <c r="D13" s="6">
        <f>1000*8.8</f>
        <v>8800</v>
      </c>
      <c r="E13" s="6">
        <v>8950</v>
      </c>
      <c r="F13" s="6">
        <v>8800</v>
      </c>
      <c r="G13" s="6"/>
    </row>
    <row r="14" spans="1:7" x14ac:dyDescent="0.65">
      <c r="A14" s="5" t="s">
        <v>11</v>
      </c>
      <c r="B14" s="6" t="s">
        <v>20</v>
      </c>
      <c r="C14" s="6">
        <f>1000*9.69</f>
        <v>9690</v>
      </c>
      <c r="D14" s="6">
        <f>1000*9.11</f>
        <v>9110</v>
      </c>
      <c r="E14" s="6">
        <v>8920</v>
      </c>
      <c r="F14" s="6">
        <v>8880</v>
      </c>
      <c r="G14" s="6"/>
    </row>
    <row r="15" spans="1:7" x14ac:dyDescent="0.65">
      <c r="A15" s="5" t="s">
        <v>12</v>
      </c>
      <c r="B15" s="6">
        <f>1000*6.29</f>
        <v>6290</v>
      </c>
      <c r="C15" s="6">
        <f>1000*9.38</f>
        <v>9380</v>
      </c>
      <c r="D15" s="6">
        <f>1000*9.3</f>
        <v>9300</v>
      </c>
      <c r="E15" s="6">
        <v>8260</v>
      </c>
      <c r="F15" s="6">
        <v>8520</v>
      </c>
      <c r="G15" s="6"/>
    </row>
    <row r="16" spans="1:7" ht="26.4" x14ac:dyDescent="0.7">
      <c r="A16" s="7" t="s">
        <v>13</v>
      </c>
      <c r="B16" s="8">
        <f>SUM(B4:B15)</f>
        <v>38630</v>
      </c>
      <c r="C16" s="8">
        <f t="shared" ref="C16:E16" si="0">SUM(C4:C15)</f>
        <v>123730</v>
      </c>
      <c r="D16" s="8">
        <f t="shared" si="0"/>
        <v>105530</v>
      </c>
      <c r="E16" s="8">
        <f t="shared" si="0"/>
        <v>116850</v>
      </c>
      <c r="F16" s="8">
        <f t="shared" ref="F16:G16" si="1">SUM(F4:F15)</f>
        <v>111988</v>
      </c>
      <c r="G16" s="8">
        <f t="shared" si="1"/>
        <v>19500</v>
      </c>
    </row>
    <row r="17" spans="2:7" x14ac:dyDescent="0.65">
      <c r="B17" s="9"/>
      <c r="C17" s="9"/>
      <c r="D17" s="9"/>
      <c r="E17" s="9"/>
      <c r="F17" s="9"/>
      <c r="G17" s="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view="pageBreakPreview" zoomScaleNormal="100" zoomScaleSheetLayoutView="100" workbookViewId="0">
      <pane ySplit="1896" topLeftCell="A4" activePane="bottomLeft"/>
      <selection activeCell="F1" sqref="F1:F1048576"/>
      <selection pane="bottomLeft" activeCell="J7" sqref="J7"/>
    </sheetView>
  </sheetViews>
  <sheetFormatPr defaultRowHeight="25.8" x14ac:dyDescent="0.65"/>
  <cols>
    <col min="1" max="1" width="12" style="2" customWidth="1"/>
    <col min="2" max="2" width="12.296875" style="2" customWidth="1"/>
    <col min="3" max="3" width="12.3984375" style="2" customWidth="1"/>
    <col min="4" max="4" width="12.09765625" style="2" customWidth="1"/>
    <col min="5" max="6" width="12.5" style="2" customWidth="1"/>
    <col min="7" max="16384" width="8.796875" style="2"/>
  </cols>
  <sheetData>
    <row r="1" spans="1:6" ht="26.4" x14ac:dyDescent="0.7">
      <c r="A1" s="1" t="s">
        <v>30</v>
      </c>
    </row>
    <row r="2" spans="1:6" x14ac:dyDescent="0.65">
      <c r="A2" s="3" t="s">
        <v>0</v>
      </c>
      <c r="B2" s="3" t="s">
        <v>17</v>
      </c>
      <c r="C2" s="3" t="s">
        <v>18</v>
      </c>
      <c r="D2" s="3" t="s">
        <v>19</v>
      </c>
      <c r="E2" s="3" t="s">
        <v>32</v>
      </c>
      <c r="F2" s="3" t="s">
        <v>36</v>
      </c>
    </row>
    <row r="3" spans="1:6" x14ac:dyDescent="0.65">
      <c r="A3" s="4"/>
      <c r="B3" s="4" t="s">
        <v>1</v>
      </c>
      <c r="C3" s="4" t="s">
        <v>1</v>
      </c>
      <c r="D3" s="4" t="s">
        <v>1</v>
      </c>
      <c r="E3" s="4" t="s">
        <v>1</v>
      </c>
      <c r="F3" s="4" t="s">
        <v>1</v>
      </c>
    </row>
    <row r="4" spans="1:6" x14ac:dyDescent="0.65">
      <c r="A4" s="5" t="s">
        <v>2</v>
      </c>
      <c r="B4" s="6" t="s">
        <v>20</v>
      </c>
      <c r="C4" s="6">
        <f>30.65*1000</f>
        <v>30650</v>
      </c>
      <c r="D4" s="6">
        <f>34.04*1000</f>
        <v>34040</v>
      </c>
      <c r="E4" s="6">
        <v>34040</v>
      </c>
      <c r="F4" s="6">
        <v>26730</v>
      </c>
    </row>
    <row r="5" spans="1:6" x14ac:dyDescent="0.65">
      <c r="A5" s="5" t="s">
        <v>34</v>
      </c>
      <c r="B5" s="6" t="s">
        <v>20</v>
      </c>
      <c r="C5" s="6">
        <f>32.67*1000</f>
        <v>32670</v>
      </c>
      <c r="D5" s="6">
        <f>33.91*1000</f>
        <v>33910</v>
      </c>
      <c r="E5" s="6">
        <v>31700</v>
      </c>
      <c r="F5" s="6">
        <v>25820</v>
      </c>
    </row>
    <row r="6" spans="1:6" x14ac:dyDescent="0.65">
      <c r="A6" s="5" t="s">
        <v>3</v>
      </c>
      <c r="B6" s="6" t="s">
        <v>20</v>
      </c>
      <c r="C6" s="6">
        <f>25.79*1000</f>
        <v>25790</v>
      </c>
      <c r="D6" s="6">
        <f>37.77*1000</f>
        <v>37770</v>
      </c>
      <c r="E6" s="6">
        <v>34010</v>
      </c>
      <c r="F6" s="6"/>
    </row>
    <row r="7" spans="1:6" x14ac:dyDescent="0.65">
      <c r="A7" s="5" t="s">
        <v>4</v>
      </c>
      <c r="B7" s="6" t="s">
        <v>20</v>
      </c>
      <c r="C7" s="6">
        <f>3.76*1000</f>
        <v>3760</v>
      </c>
      <c r="D7" s="6">
        <f>29.72*1000</f>
        <v>29720</v>
      </c>
      <c r="E7" s="6">
        <v>35850</v>
      </c>
      <c r="F7" s="6"/>
    </row>
    <row r="8" spans="1:6" x14ac:dyDescent="0.65">
      <c r="A8" s="5" t="s">
        <v>5</v>
      </c>
      <c r="B8" s="6" t="s">
        <v>20</v>
      </c>
      <c r="C8" s="6">
        <f>36.79*1000</f>
        <v>36790</v>
      </c>
      <c r="D8" s="6">
        <f>34.88*1000</f>
        <v>34880</v>
      </c>
      <c r="E8" s="6">
        <v>42930</v>
      </c>
      <c r="F8" s="6"/>
    </row>
    <row r="9" spans="1:6" x14ac:dyDescent="0.65">
      <c r="A9" s="5" t="s">
        <v>6</v>
      </c>
      <c r="B9" s="6" t="s">
        <v>20</v>
      </c>
      <c r="C9" s="6">
        <f>30.03*1000</f>
        <v>30030</v>
      </c>
      <c r="D9" s="6">
        <f>38.65*1000</f>
        <v>38650</v>
      </c>
      <c r="E9" s="6">
        <v>38700</v>
      </c>
      <c r="F9" s="6"/>
    </row>
    <row r="10" spans="1:6" x14ac:dyDescent="0.65">
      <c r="A10" s="5" t="s">
        <v>7</v>
      </c>
      <c r="B10" s="6" t="s">
        <v>20</v>
      </c>
      <c r="C10" s="6">
        <f>31.83*1000</f>
        <v>31830</v>
      </c>
      <c r="D10" s="6">
        <f>37.11*1000</f>
        <v>37110</v>
      </c>
      <c r="E10" s="6">
        <v>38560</v>
      </c>
      <c r="F10" s="6"/>
    </row>
    <row r="11" spans="1:6" x14ac:dyDescent="0.65">
      <c r="A11" s="5" t="s">
        <v>8</v>
      </c>
      <c r="B11" s="6">
        <f>1000*13.51</f>
        <v>13510</v>
      </c>
      <c r="C11" s="6">
        <f>35.05*1000</f>
        <v>35050</v>
      </c>
      <c r="D11" s="6">
        <f>29.57*1000</f>
        <v>29570</v>
      </c>
      <c r="E11" s="6">
        <v>29740</v>
      </c>
      <c r="F11" s="6"/>
    </row>
    <row r="12" spans="1:6" x14ac:dyDescent="0.65">
      <c r="A12" s="5" t="s">
        <v>9</v>
      </c>
      <c r="B12" s="6">
        <f>1000*24.2</f>
        <v>24200</v>
      </c>
      <c r="C12" s="6">
        <f>30.25*1000</f>
        <v>30250</v>
      </c>
      <c r="D12" s="6">
        <f>31.38*1000</f>
        <v>31380</v>
      </c>
      <c r="E12" s="6">
        <v>32050</v>
      </c>
      <c r="F12" s="6"/>
    </row>
    <row r="13" spans="1:6" x14ac:dyDescent="0.65">
      <c r="A13" s="5" t="s">
        <v>10</v>
      </c>
      <c r="B13" s="6">
        <f>27.37*1000</f>
        <v>27370</v>
      </c>
      <c r="C13" s="6">
        <f>14.26*1000</f>
        <v>14260</v>
      </c>
      <c r="D13" s="6">
        <v>32550</v>
      </c>
      <c r="E13" s="6">
        <v>31750</v>
      </c>
      <c r="F13" s="6"/>
    </row>
    <row r="14" spans="1:6" x14ac:dyDescent="0.65">
      <c r="A14" s="5" t="s">
        <v>11</v>
      </c>
      <c r="B14" s="6">
        <f>27.95*1000</f>
        <v>27950</v>
      </c>
      <c r="C14" s="6">
        <f>21.33*1000</f>
        <v>21330</v>
      </c>
      <c r="D14" s="6">
        <v>33310</v>
      </c>
      <c r="E14" s="6">
        <v>32890</v>
      </c>
      <c r="F14" s="6"/>
    </row>
    <row r="15" spans="1:6" x14ac:dyDescent="0.65">
      <c r="A15" s="5" t="s">
        <v>12</v>
      </c>
      <c r="B15" s="6">
        <f>35.52*1000</f>
        <v>35520</v>
      </c>
      <c r="C15" s="6">
        <f>24.44*1000</f>
        <v>24440</v>
      </c>
      <c r="D15" s="6">
        <v>29630</v>
      </c>
      <c r="E15" s="6">
        <v>30940</v>
      </c>
      <c r="F15" s="6"/>
    </row>
    <row r="16" spans="1:6" ht="26.4" x14ac:dyDescent="0.7">
      <c r="A16" s="7" t="s">
        <v>13</v>
      </c>
      <c r="B16" s="8">
        <f t="shared" ref="B16:D16" si="0">SUM(B4:B15)</f>
        <v>128550</v>
      </c>
      <c r="C16" s="8">
        <f t="shared" si="0"/>
        <v>316850</v>
      </c>
      <c r="D16" s="8">
        <f t="shared" si="0"/>
        <v>402520</v>
      </c>
      <c r="E16" s="8">
        <f t="shared" ref="E16:F16" si="1">SUM(E4:E15)</f>
        <v>413160</v>
      </c>
      <c r="F16" s="8">
        <f t="shared" si="1"/>
        <v>52550</v>
      </c>
    </row>
    <row r="17" spans="2:6" x14ac:dyDescent="0.65">
      <c r="B17" s="9"/>
      <c r="C17" s="9"/>
      <c r="D17" s="9"/>
      <c r="E17" s="9"/>
      <c r="F17" s="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Normal="100" zoomScaleSheetLayoutView="100" workbookViewId="0">
      <pane ySplit="1836" topLeftCell="A4" activePane="bottomLeft"/>
      <selection activeCell="J2" sqref="J2"/>
      <selection pane="bottomLeft" activeCell="M9" sqref="M9"/>
    </sheetView>
  </sheetViews>
  <sheetFormatPr defaultRowHeight="25.8" x14ac:dyDescent="0.65"/>
  <cols>
    <col min="1" max="1" width="9.69921875" style="11" customWidth="1"/>
    <col min="2" max="3" width="9.69921875" style="11" hidden="1" customWidth="1"/>
    <col min="4" max="10" width="9.69921875" style="11" customWidth="1"/>
    <col min="11" max="16384" width="8.796875" style="2"/>
  </cols>
  <sheetData>
    <row r="1" spans="1:10" ht="26.4" x14ac:dyDescent="0.7">
      <c r="A1" s="10" t="s">
        <v>27</v>
      </c>
    </row>
    <row r="2" spans="1:10" x14ac:dyDescent="0.65">
      <c r="A2" s="12" t="s">
        <v>0</v>
      </c>
      <c r="B2" s="12" t="s">
        <v>25</v>
      </c>
      <c r="C2" s="12" t="s">
        <v>14</v>
      </c>
      <c r="D2" s="12" t="s">
        <v>15</v>
      </c>
      <c r="E2" s="12" t="s">
        <v>16</v>
      </c>
      <c r="F2" s="12" t="s">
        <v>17</v>
      </c>
      <c r="G2" s="12" t="s">
        <v>18</v>
      </c>
      <c r="H2" s="12" t="s">
        <v>19</v>
      </c>
      <c r="I2" s="12" t="s">
        <v>32</v>
      </c>
      <c r="J2" s="12" t="s">
        <v>36</v>
      </c>
    </row>
    <row r="3" spans="1:10" x14ac:dyDescent="0.65">
      <c r="A3" s="13"/>
      <c r="B3" s="13" t="s">
        <v>1</v>
      </c>
      <c r="C3" s="13" t="s">
        <v>1</v>
      </c>
      <c r="D3" s="13" t="s">
        <v>1</v>
      </c>
      <c r="E3" s="13" t="s">
        <v>1</v>
      </c>
      <c r="F3" s="13" t="s">
        <v>1</v>
      </c>
      <c r="G3" s="13" t="s">
        <v>1</v>
      </c>
      <c r="H3" s="13" t="s">
        <v>1</v>
      </c>
      <c r="I3" s="13" t="s">
        <v>1</v>
      </c>
      <c r="J3" s="13" t="s">
        <v>1</v>
      </c>
    </row>
    <row r="4" spans="1:10" x14ac:dyDescent="0.65">
      <c r="A4" s="14" t="s">
        <v>2</v>
      </c>
      <c r="B4" s="15" t="s">
        <v>20</v>
      </c>
      <c r="C4" s="15">
        <v>1763.55</v>
      </c>
      <c r="D4" s="15">
        <v>1798.37</v>
      </c>
      <c r="E4" s="15">
        <v>1787.43</v>
      </c>
      <c r="F4" s="15">
        <v>1721.69</v>
      </c>
      <c r="G4" s="15">
        <v>1555.28</v>
      </c>
      <c r="H4" s="15">
        <v>1610.74</v>
      </c>
      <c r="I4" s="15">
        <v>1075.95</v>
      </c>
      <c r="J4" s="15" t="s">
        <v>20</v>
      </c>
    </row>
    <row r="5" spans="1:10" x14ac:dyDescent="0.65">
      <c r="A5" s="14" t="s">
        <v>34</v>
      </c>
      <c r="B5" s="15" t="s">
        <v>20</v>
      </c>
      <c r="C5" s="15">
        <v>2021.25</v>
      </c>
      <c r="D5" s="15">
        <v>1827.58</v>
      </c>
      <c r="E5" s="15">
        <v>1746.66</v>
      </c>
      <c r="F5" s="15">
        <v>1610.51</v>
      </c>
      <c r="G5" s="15">
        <v>1602.62</v>
      </c>
      <c r="H5" s="15">
        <v>1652.2</v>
      </c>
      <c r="I5" s="15">
        <v>1493.61</v>
      </c>
      <c r="J5" s="15" t="s">
        <v>20</v>
      </c>
    </row>
    <row r="6" spans="1:10" x14ac:dyDescent="0.65">
      <c r="A6" s="14" t="s">
        <v>3</v>
      </c>
      <c r="B6" s="15" t="s">
        <v>20</v>
      </c>
      <c r="C6" s="15">
        <v>2077.63</v>
      </c>
      <c r="D6" s="15">
        <v>1970.05</v>
      </c>
      <c r="E6" s="15">
        <v>1835.24</v>
      </c>
      <c r="F6" s="15">
        <v>1806.81</v>
      </c>
      <c r="G6" s="15">
        <v>1648.89</v>
      </c>
      <c r="H6" s="15">
        <v>1796.41</v>
      </c>
      <c r="I6" s="15">
        <v>1566.98</v>
      </c>
      <c r="J6" s="15"/>
    </row>
    <row r="7" spans="1:10" x14ac:dyDescent="0.65">
      <c r="A7" s="14" t="s">
        <v>4</v>
      </c>
      <c r="B7" s="15" t="s">
        <v>20</v>
      </c>
      <c r="C7" s="15">
        <v>1944.06</v>
      </c>
      <c r="D7" s="15">
        <v>1918.79</v>
      </c>
      <c r="E7" s="15">
        <v>1738.86</v>
      </c>
      <c r="F7" s="15">
        <v>1673.13</v>
      </c>
      <c r="G7" s="15">
        <v>1577.48</v>
      </c>
      <c r="H7" s="15">
        <v>1206.68</v>
      </c>
      <c r="I7" s="15">
        <v>1465.86</v>
      </c>
      <c r="J7" s="15"/>
    </row>
    <row r="8" spans="1:10" x14ac:dyDescent="0.65">
      <c r="A8" s="14" t="s">
        <v>5</v>
      </c>
      <c r="B8" s="15" t="s">
        <v>20</v>
      </c>
      <c r="C8" s="15">
        <v>1852.23</v>
      </c>
      <c r="D8" s="15">
        <v>1747.33</v>
      </c>
      <c r="E8" s="15">
        <v>1688.08</v>
      </c>
      <c r="F8" s="15">
        <v>1726.76</v>
      </c>
      <c r="G8" s="15">
        <v>1693.15</v>
      </c>
      <c r="H8" s="15" t="s">
        <v>20</v>
      </c>
      <c r="I8" s="15">
        <v>1557.61</v>
      </c>
      <c r="J8" s="15"/>
    </row>
    <row r="9" spans="1:10" x14ac:dyDescent="0.65">
      <c r="A9" s="14" t="s">
        <v>6</v>
      </c>
      <c r="B9" s="15" t="s">
        <v>20</v>
      </c>
      <c r="C9" s="15">
        <v>1610.5</v>
      </c>
      <c r="D9" s="15">
        <v>1476.54</v>
      </c>
      <c r="E9" s="15">
        <v>1587.33</v>
      </c>
      <c r="F9" s="15">
        <v>1482.56</v>
      </c>
      <c r="G9" s="15">
        <v>1393.42</v>
      </c>
      <c r="H9" s="15" t="s">
        <v>20</v>
      </c>
      <c r="I9" s="15">
        <v>261.67</v>
      </c>
      <c r="J9" s="15"/>
    </row>
    <row r="10" spans="1:10" x14ac:dyDescent="0.65">
      <c r="A10" s="14" t="s">
        <v>7</v>
      </c>
      <c r="B10" s="15" t="s">
        <v>20</v>
      </c>
      <c r="C10" s="15">
        <v>1630.91</v>
      </c>
      <c r="D10" s="15">
        <v>1462.64</v>
      </c>
      <c r="E10" s="15">
        <v>1486.81</v>
      </c>
      <c r="F10" s="15">
        <v>1574.84</v>
      </c>
      <c r="G10" s="15">
        <v>1141.69</v>
      </c>
      <c r="H10" s="15" t="s">
        <v>20</v>
      </c>
      <c r="I10" s="15" t="s">
        <v>20</v>
      </c>
      <c r="J10" s="15"/>
    </row>
    <row r="11" spans="1:10" x14ac:dyDescent="0.65">
      <c r="A11" s="14" t="s">
        <v>8</v>
      </c>
      <c r="B11" s="15" t="s">
        <v>20</v>
      </c>
      <c r="C11" s="15">
        <v>1666.37</v>
      </c>
      <c r="D11" s="15">
        <v>1434.33</v>
      </c>
      <c r="E11" s="15">
        <v>1361.93</v>
      </c>
      <c r="F11" s="15">
        <v>1290.96</v>
      </c>
      <c r="G11" s="15">
        <v>1487.8</v>
      </c>
      <c r="H11" s="15" t="s">
        <v>20</v>
      </c>
      <c r="I11" s="15" t="s">
        <v>20</v>
      </c>
      <c r="J11" s="15"/>
    </row>
    <row r="12" spans="1:10" x14ac:dyDescent="0.65">
      <c r="A12" s="14" t="s">
        <v>9</v>
      </c>
      <c r="B12" s="15" t="s">
        <v>20</v>
      </c>
      <c r="C12" s="15">
        <v>1714.26</v>
      </c>
      <c r="D12" s="15">
        <v>1703.64</v>
      </c>
      <c r="E12" s="15">
        <v>1752.94</v>
      </c>
      <c r="F12" s="15">
        <v>1510.91</v>
      </c>
      <c r="G12" s="15">
        <v>1533.24</v>
      </c>
      <c r="H12" s="15" t="s">
        <v>20</v>
      </c>
      <c r="I12" s="15" t="s">
        <v>20</v>
      </c>
      <c r="J12" s="15"/>
    </row>
    <row r="13" spans="1:10" x14ac:dyDescent="0.65">
      <c r="A13" s="14" t="s">
        <v>10</v>
      </c>
      <c r="B13" s="15" t="s">
        <v>20</v>
      </c>
      <c r="C13" s="15">
        <v>1809.83</v>
      </c>
      <c r="D13" s="15">
        <v>1795.18</v>
      </c>
      <c r="E13" s="15">
        <v>1830.42</v>
      </c>
      <c r="F13" s="15">
        <v>1435.28</v>
      </c>
      <c r="G13" s="15">
        <v>1459.91</v>
      </c>
      <c r="H13" s="15" t="s">
        <v>20</v>
      </c>
      <c r="I13" s="15" t="s">
        <v>20</v>
      </c>
      <c r="J13" s="15"/>
    </row>
    <row r="14" spans="1:10" x14ac:dyDescent="0.65">
      <c r="A14" s="14" t="s">
        <v>11</v>
      </c>
      <c r="B14" s="15" t="s">
        <v>20</v>
      </c>
      <c r="C14" s="15">
        <v>1735.74</v>
      </c>
      <c r="D14" s="15">
        <v>1813.93</v>
      </c>
      <c r="E14" s="15">
        <v>1750.26</v>
      </c>
      <c r="F14" s="15">
        <v>1654.92</v>
      </c>
      <c r="G14" s="15">
        <v>1561.64</v>
      </c>
      <c r="H14" s="15" t="s">
        <v>20</v>
      </c>
      <c r="I14" s="15" t="s">
        <v>20</v>
      </c>
      <c r="J14" s="15"/>
    </row>
    <row r="15" spans="1:10" x14ac:dyDescent="0.65">
      <c r="A15" s="14" t="s">
        <v>12</v>
      </c>
      <c r="B15" s="15">
        <v>1398.18</v>
      </c>
      <c r="C15" s="15">
        <v>1761.47</v>
      </c>
      <c r="D15" s="15">
        <v>1501.71</v>
      </c>
      <c r="E15" s="15">
        <v>1550.8</v>
      </c>
      <c r="F15" s="15">
        <v>1692.39</v>
      </c>
      <c r="G15" s="15">
        <v>1633.91</v>
      </c>
      <c r="H15" s="15" t="s">
        <v>20</v>
      </c>
      <c r="I15" s="15" t="s">
        <v>20</v>
      </c>
      <c r="J15" s="15"/>
    </row>
    <row r="16" spans="1:10" ht="26.4" x14ac:dyDescent="0.7">
      <c r="A16" s="16" t="s">
        <v>13</v>
      </c>
      <c r="B16" s="17">
        <f>SUM(B4:B15)</f>
        <v>1398.18</v>
      </c>
      <c r="C16" s="17">
        <f>SUM(C4:C15)</f>
        <v>21587.800000000003</v>
      </c>
      <c r="D16" s="17">
        <f t="shared" ref="D16:H16" si="0">SUM(D4:D15)</f>
        <v>20450.089999999997</v>
      </c>
      <c r="E16" s="17">
        <f t="shared" si="0"/>
        <v>20116.759999999998</v>
      </c>
      <c r="F16" s="17">
        <f t="shared" si="0"/>
        <v>19180.759999999998</v>
      </c>
      <c r="G16" s="17">
        <f t="shared" si="0"/>
        <v>18289.03</v>
      </c>
      <c r="H16" s="17">
        <f t="shared" si="0"/>
        <v>6266.0300000000007</v>
      </c>
      <c r="I16" s="17">
        <f t="shared" ref="I16:J16" si="1">SUM(I4:I15)</f>
        <v>7421.6799999999994</v>
      </c>
      <c r="J16" s="17">
        <f t="shared" si="1"/>
        <v>0</v>
      </c>
    </row>
    <row r="17" spans="3:10" x14ac:dyDescent="0.65">
      <c r="C17" s="18"/>
      <c r="D17" s="18"/>
      <c r="E17" s="18"/>
      <c r="F17" s="18"/>
      <c r="G17" s="18"/>
      <c r="H17" s="18"/>
      <c r="I17" s="18"/>
      <c r="J17" s="1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view="pageBreakPreview" zoomScaleNormal="100" zoomScaleSheetLayoutView="100" workbookViewId="0">
      <pane ySplit="1896" topLeftCell="A4" activePane="bottomLeft"/>
      <selection activeCell="J1" sqref="J1:K1048576"/>
      <selection pane="bottomLeft" activeCell="N7" sqref="N7"/>
    </sheetView>
  </sheetViews>
  <sheetFormatPr defaultRowHeight="25.8" x14ac:dyDescent="0.65"/>
  <cols>
    <col min="1" max="1" width="11.69921875" style="11" customWidth="1"/>
    <col min="2" max="3" width="11.69921875" style="11" hidden="1" customWidth="1"/>
    <col min="4" max="9" width="11.69921875" style="11" customWidth="1"/>
    <col min="10" max="11" width="0" style="2" hidden="1" customWidth="1"/>
    <col min="12" max="16384" width="8.796875" style="2"/>
  </cols>
  <sheetData>
    <row r="1" spans="1:11" ht="26.4" x14ac:dyDescent="0.65">
      <c r="A1" s="19" t="s">
        <v>29</v>
      </c>
    </row>
    <row r="2" spans="1:11" x14ac:dyDescent="0.65">
      <c r="A2" s="12" t="s">
        <v>0</v>
      </c>
      <c r="B2" s="12" t="s">
        <v>14</v>
      </c>
      <c r="C2" s="12" t="s">
        <v>15</v>
      </c>
      <c r="D2" s="12" t="s">
        <v>16</v>
      </c>
      <c r="E2" s="12" t="s">
        <v>17</v>
      </c>
      <c r="F2" s="12" t="s">
        <v>18</v>
      </c>
      <c r="G2" s="12" t="s">
        <v>19</v>
      </c>
      <c r="H2" s="12" t="s">
        <v>32</v>
      </c>
      <c r="I2" s="12" t="s">
        <v>36</v>
      </c>
    </row>
    <row r="3" spans="1:11" x14ac:dyDescent="0.65">
      <c r="A3" s="13"/>
      <c r="B3" s="13" t="s">
        <v>1</v>
      </c>
      <c r="C3" s="13" t="s">
        <v>1</v>
      </c>
      <c r="D3" s="13" t="s">
        <v>1</v>
      </c>
      <c r="E3" s="13" t="s">
        <v>1</v>
      </c>
      <c r="F3" s="13" t="s">
        <v>1</v>
      </c>
      <c r="G3" s="13" t="s">
        <v>1</v>
      </c>
      <c r="H3" s="13" t="s">
        <v>1</v>
      </c>
      <c r="I3" s="13" t="s">
        <v>1</v>
      </c>
    </row>
    <row r="4" spans="1:11" x14ac:dyDescent="0.65">
      <c r="A4" s="14" t="s">
        <v>2</v>
      </c>
      <c r="B4" s="15" t="s">
        <v>20</v>
      </c>
      <c r="C4" s="15">
        <v>2870.54</v>
      </c>
      <c r="D4" s="15">
        <v>2776.79</v>
      </c>
      <c r="E4" s="15">
        <v>2435.4</v>
      </c>
      <c r="F4" s="15">
        <v>2107.5300000000002</v>
      </c>
      <c r="G4" s="15">
        <v>1399.55</v>
      </c>
      <c r="H4" s="15">
        <v>788.25</v>
      </c>
      <c r="I4" s="15" t="s">
        <v>20</v>
      </c>
    </row>
    <row r="5" spans="1:11" x14ac:dyDescent="0.65">
      <c r="A5" s="14" t="s">
        <v>34</v>
      </c>
      <c r="B5" s="15" t="s">
        <v>20</v>
      </c>
      <c r="C5" s="15">
        <v>3173.06</v>
      </c>
      <c r="D5" s="15">
        <v>2976.86</v>
      </c>
      <c r="E5" s="15">
        <v>2487.81</v>
      </c>
      <c r="F5" s="15">
        <v>2310.4299999999998</v>
      </c>
      <c r="G5" s="15">
        <v>1481.34</v>
      </c>
      <c r="H5" s="15">
        <v>914.15</v>
      </c>
      <c r="I5" s="15" t="s">
        <v>20</v>
      </c>
    </row>
    <row r="6" spans="1:11" x14ac:dyDescent="0.65">
      <c r="A6" s="14" t="s">
        <v>3</v>
      </c>
      <c r="B6" s="15" t="s">
        <v>20</v>
      </c>
      <c r="C6" s="15">
        <v>3625.45</v>
      </c>
      <c r="D6" s="15">
        <v>3527.95</v>
      </c>
      <c r="E6" s="15">
        <v>3167.12</v>
      </c>
      <c r="F6" s="15">
        <v>2744.75</v>
      </c>
      <c r="G6" s="15">
        <v>1947.01</v>
      </c>
      <c r="H6" s="15">
        <v>108.81</v>
      </c>
      <c r="I6" s="15"/>
    </row>
    <row r="7" spans="1:11" x14ac:dyDescent="0.65">
      <c r="A7" s="14" t="s">
        <v>4</v>
      </c>
      <c r="B7" s="15" t="s">
        <v>20</v>
      </c>
      <c r="C7" s="15">
        <v>4033.93</v>
      </c>
      <c r="D7" s="15">
        <v>3715.1</v>
      </c>
      <c r="E7" s="15">
        <v>3297.05</v>
      </c>
      <c r="F7" s="15">
        <v>2677.97</v>
      </c>
      <c r="G7" s="15">
        <v>2110.94</v>
      </c>
      <c r="H7" s="15" t="s">
        <v>20</v>
      </c>
      <c r="I7" s="15"/>
    </row>
    <row r="8" spans="1:11" x14ac:dyDescent="0.65">
      <c r="A8" s="14" t="s">
        <v>5</v>
      </c>
      <c r="B8" s="15" t="s">
        <v>20</v>
      </c>
      <c r="C8" s="15">
        <v>4406.71</v>
      </c>
      <c r="D8" s="15">
        <v>4204.6899999999996</v>
      </c>
      <c r="E8" s="15">
        <v>4227.54</v>
      </c>
      <c r="F8" s="15">
        <v>3153.01</v>
      </c>
      <c r="G8" s="15">
        <v>1978.75</v>
      </c>
      <c r="H8" s="15" t="s">
        <v>20</v>
      </c>
      <c r="I8" s="15"/>
    </row>
    <row r="9" spans="1:11" x14ac:dyDescent="0.65">
      <c r="A9" s="14" t="s">
        <v>6</v>
      </c>
      <c r="B9" s="15" t="s">
        <v>20</v>
      </c>
      <c r="C9" s="15">
        <v>3600.2</v>
      </c>
      <c r="D9" s="15">
        <v>3813.88</v>
      </c>
      <c r="E9" s="15">
        <v>3461.19</v>
      </c>
      <c r="F9" s="15">
        <v>2267.83</v>
      </c>
      <c r="G9" s="15">
        <v>1709.26</v>
      </c>
      <c r="H9" s="15" t="s">
        <v>20</v>
      </c>
      <c r="I9" s="15"/>
    </row>
    <row r="10" spans="1:11" x14ac:dyDescent="0.65">
      <c r="A10" s="14" t="s">
        <v>7</v>
      </c>
      <c r="B10" s="15" t="s">
        <v>20</v>
      </c>
      <c r="C10" s="15">
        <v>3194</v>
      </c>
      <c r="D10" s="15">
        <v>3317.02</v>
      </c>
      <c r="E10" s="15">
        <v>3491.93</v>
      </c>
      <c r="F10" s="15">
        <v>2031.45</v>
      </c>
      <c r="G10" s="15">
        <v>1528.22</v>
      </c>
      <c r="H10" s="15" t="s">
        <v>20</v>
      </c>
      <c r="I10" s="15"/>
      <c r="K10" s="2" t="s">
        <v>20</v>
      </c>
    </row>
    <row r="11" spans="1:11" x14ac:dyDescent="0.65">
      <c r="A11" s="14" t="s">
        <v>8</v>
      </c>
      <c r="B11" s="15">
        <v>674.89</v>
      </c>
      <c r="C11" s="15">
        <v>3249.73</v>
      </c>
      <c r="D11" s="15">
        <v>2931.58</v>
      </c>
      <c r="E11" s="15">
        <v>2590.9299999999998</v>
      </c>
      <c r="F11" s="15">
        <v>1958.93</v>
      </c>
      <c r="G11" s="15">
        <v>1311.3</v>
      </c>
      <c r="H11" s="15" t="s">
        <v>20</v>
      </c>
      <c r="I11" s="15"/>
    </row>
    <row r="12" spans="1:11" x14ac:dyDescent="0.65">
      <c r="A12" s="14" t="s">
        <v>9</v>
      </c>
      <c r="B12" s="15">
        <v>3527.45</v>
      </c>
      <c r="C12" s="15">
        <v>3496.93</v>
      </c>
      <c r="D12" s="15">
        <v>3364.53</v>
      </c>
      <c r="E12" s="15">
        <v>2588.25</v>
      </c>
      <c r="F12" s="15">
        <v>1688.58</v>
      </c>
      <c r="G12" s="15">
        <v>1057.1600000000001</v>
      </c>
      <c r="H12" s="15" t="s">
        <v>20</v>
      </c>
      <c r="I12" s="15"/>
    </row>
    <row r="13" spans="1:11" x14ac:dyDescent="0.65">
      <c r="A13" s="14" t="s">
        <v>10</v>
      </c>
      <c r="B13" s="15">
        <v>3284.58</v>
      </c>
      <c r="C13" s="15">
        <v>3198.51</v>
      </c>
      <c r="D13" s="15">
        <v>3183.48</v>
      </c>
      <c r="E13" s="15">
        <v>2262.02</v>
      </c>
      <c r="F13" s="15">
        <v>1506.9</v>
      </c>
      <c r="G13" s="15">
        <v>979.04</v>
      </c>
      <c r="H13" s="15" t="s">
        <v>20</v>
      </c>
      <c r="I13" s="15"/>
    </row>
    <row r="14" spans="1:11" x14ac:dyDescent="0.65">
      <c r="A14" s="14" t="s">
        <v>11</v>
      </c>
      <c r="B14" s="15">
        <v>2837.73</v>
      </c>
      <c r="C14" s="15">
        <v>2872.86</v>
      </c>
      <c r="D14" s="15">
        <v>2576.44</v>
      </c>
      <c r="E14" s="15">
        <v>2328.8200000000002</v>
      </c>
      <c r="F14" s="15">
        <v>1364.08</v>
      </c>
      <c r="G14" s="15">
        <v>873.74</v>
      </c>
      <c r="H14" s="15" t="s">
        <v>20</v>
      </c>
      <c r="I14" s="15"/>
    </row>
    <row r="15" spans="1:11" x14ac:dyDescent="0.65">
      <c r="A15" s="14" t="s">
        <v>12</v>
      </c>
      <c r="B15" s="15">
        <v>2674.04</v>
      </c>
      <c r="C15" s="15">
        <v>2432.1799999999998</v>
      </c>
      <c r="D15" s="15">
        <v>2339.27</v>
      </c>
      <c r="E15" s="15">
        <v>2186.69</v>
      </c>
      <c r="F15" s="15">
        <v>1292.69</v>
      </c>
      <c r="G15" s="15">
        <v>725.98</v>
      </c>
      <c r="H15" s="15" t="s">
        <v>20</v>
      </c>
      <c r="I15" s="15"/>
    </row>
    <row r="16" spans="1:11" ht="26.4" x14ac:dyDescent="0.7">
      <c r="A16" s="16" t="s">
        <v>13</v>
      </c>
      <c r="B16" s="17">
        <f>SUM(B4:B15)</f>
        <v>12998.689999999999</v>
      </c>
      <c r="C16" s="17">
        <f t="shared" ref="C16:G16" si="0">SUM(C4:C15)</f>
        <v>40154.1</v>
      </c>
      <c r="D16" s="17">
        <f t="shared" si="0"/>
        <v>38727.590000000004</v>
      </c>
      <c r="E16" s="17">
        <f t="shared" si="0"/>
        <v>34524.75</v>
      </c>
      <c r="F16" s="17">
        <f t="shared" si="0"/>
        <v>25104.150000000005</v>
      </c>
      <c r="G16" s="17">
        <f t="shared" si="0"/>
        <v>17102.29</v>
      </c>
      <c r="H16" s="17">
        <f t="shared" ref="H16:I16" si="1">SUM(H4:H15)</f>
        <v>1811.21</v>
      </c>
      <c r="I16" s="17">
        <f t="shared" si="1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view="pageBreakPreview" zoomScaleNormal="100" zoomScaleSheetLayoutView="100" workbookViewId="0">
      <pane ySplit="1896" topLeftCell="A4" activePane="bottomLeft"/>
      <selection activeCell="I3" sqref="I3"/>
      <selection pane="bottomLeft" activeCell="L8" sqref="L8"/>
    </sheetView>
  </sheetViews>
  <sheetFormatPr defaultRowHeight="25.8" x14ac:dyDescent="0.65"/>
  <cols>
    <col min="1" max="1" width="11.69921875" style="11" customWidth="1"/>
    <col min="2" max="3" width="11.69921875" style="11" hidden="1" customWidth="1"/>
    <col min="4" max="9" width="11.69921875" style="11" customWidth="1"/>
    <col min="10" max="16384" width="8.796875" style="2"/>
  </cols>
  <sheetData>
    <row r="1" spans="1:9" ht="26.4" x14ac:dyDescent="0.65">
      <c r="A1" s="19" t="s">
        <v>33</v>
      </c>
    </row>
    <row r="2" spans="1:9" x14ac:dyDescent="0.65">
      <c r="A2" s="12" t="s">
        <v>0</v>
      </c>
      <c r="B2" s="12" t="s">
        <v>14</v>
      </c>
      <c r="C2" s="12" t="s">
        <v>15</v>
      </c>
      <c r="D2" s="12" t="s">
        <v>16</v>
      </c>
      <c r="E2" s="12" t="s">
        <v>17</v>
      </c>
      <c r="F2" s="12" t="s">
        <v>18</v>
      </c>
      <c r="G2" s="12" t="s">
        <v>19</v>
      </c>
      <c r="H2" s="12" t="s">
        <v>32</v>
      </c>
      <c r="I2" s="12" t="s">
        <v>36</v>
      </c>
    </row>
    <row r="3" spans="1:9" x14ac:dyDescent="0.65">
      <c r="A3" s="13"/>
      <c r="B3" s="13" t="s">
        <v>1</v>
      </c>
      <c r="C3" s="13" t="s">
        <v>1</v>
      </c>
      <c r="D3" s="13" t="s">
        <v>1</v>
      </c>
      <c r="E3" s="13" t="s">
        <v>1</v>
      </c>
      <c r="F3" s="13" t="s">
        <v>1</v>
      </c>
      <c r="G3" s="13" t="s">
        <v>1</v>
      </c>
      <c r="H3" s="13" t="s">
        <v>1</v>
      </c>
      <c r="I3" s="13" t="s">
        <v>1</v>
      </c>
    </row>
    <row r="4" spans="1:9" x14ac:dyDescent="0.65">
      <c r="A4" s="14" t="s">
        <v>2</v>
      </c>
      <c r="B4" s="15" t="s">
        <v>20</v>
      </c>
      <c r="C4" s="15">
        <v>12749</v>
      </c>
      <c r="D4" s="15">
        <v>26384</v>
      </c>
      <c r="E4" s="15">
        <v>28229</v>
      </c>
      <c r="F4" s="15">
        <v>27100</v>
      </c>
      <c r="G4" s="15">
        <v>28948</v>
      </c>
      <c r="H4" s="15">
        <v>28616</v>
      </c>
      <c r="I4" s="15">
        <v>16787.208999999999</v>
      </c>
    </row>
    <row r="5" spans="1:9" x14ac:dyDescent="0.65">
      <c r="A5" s="14" t="s">
        <v>34</v>
      </c>
      <c r="B5" s="15" t="s">
        <v>20</v>
      </c>
      <c r="C5" s="15">
        <v>19745</v>
      </c>
      <c r="D5" s="15">
        <v>26642</v>
      </c>
      <c r="E5" s="15">
        <v>28205</v>
      </c>
      <c r="F5" s="15">
        <v>29300</v>
      </c>
      <c r="G5" s="15">
        <v>22892</v>
      </c>
      <c r="H5" s="15">
        <v>28285</v>
      </c>
      <c r="I5" s="15">
        <v>27825.8569986111</v>
      </c>
    </row>
    <row r="6" spans="1:9" x14ac:dyDescent="0.65">
      <c r="A6" s="14" t="s">
        <v>3</v>
      </c>
      <c r="B6" s="15" t="s">
        <v>20</v>
      </c>
      <c r="C6" s="15">
        <v>25547</v>
      </c>
      <c r="D6" s="15">
        <v>30700</v>
      </c>
      <c r="E6" s="15">
        <v>31255</v>
      </c>
      <c r="F6" s="15">
        <v>27812</v>
      </c>
      <c r="G6" s="15">
        <v>29856</v>
      </c>
      <c r="H6" s="15">
        <v>31184</v>
      </c>
      <c r="I6" s="15"/>
    </row>
    <row r="7" spans="1:9" x14ac:dyDescent="0.65">
      <c r="A7" s="14" t="s">
        <v>4</v>
      </c>
      <c r="B7" s="15" t="s">
        <v>20</v>
      </c>
      <c r="C7" s="15">
        <v>36729</v>
      </c>
      <c r="D7" s="15">
        <v>31009</v>
      </c>
      <c r="E7" s="15">
        <v>30450</v>
      </c>
      <c r="F7" s="15">
        <v>27247</v>
      </c>
      <c r="G7" s="15">
        <v>45779</v>
      </c>
      <c r="H7" s="15">
        <v>32201</v>
      </c>
      <c r="I7" s="15"/>
    </row>
    <row r="8" spans="1:9" x14ac:dyDescent="0.65">
      <c r="A8" s="14" t="s">
        <v>5</v>
      </c>
      <c r="B8" s="15" t="s">
        <v>20</v>
      </c>
      <c r="C8" s="15">
        <v>36379</v>
      </c>
      <c r="D8" s="15">
        <v>33161</v>
      </c>
      <c r="E8" s="15">
        <v>37424</v>
      </c>
      <c r="F8" s="15">
        <v>32824</v>
      </c>
      <c r="G8" s="15">
        <v>28953</v>
      </c>
      <c r="H8" s="15">
        <v>35222</v>
      </c>
      <c r="I8" s="15"/>
    </row>
    <row r="9" spans="1:9" x14ac:dyDescent="0.65">
      <c r="A9" s="14" t="s">
        <v>6</v>
      </c>
      <c r="B9" s="15" t="s">
        <v>20</v>
      </c>
      <c r="C9" s="15">
        <v>29565</v>
      </c>
      <c r="D9" s="15">
        <v>26740</v>
      </c>
      <c r="E9" s="15">
        <v>29690</v>
      </c>
      <c r="F9" s="15">
        <v>29334</v>
      </c>
      <c r="G9" s="15">
        <v>35882</v>
      </c>
      <c r="H9" s="15">
        <v>34042</v>
      </c>
      <c r="I9" s="15"/>
    </row>
    <row r="10" spans="1:9" x14ac:dyDescent="0.65">
      <c r="A10" s="14" t="s">
        <v>7</v>
      </c>
      <c r="B10" s="15" t="s">
        <v>20</v>
      </c>
      <c r="C10" s="15">
        <v>26375</v>
      </c>
      <c r="D10" s="15">
        <v>26740</v>
      </c>
      <c r="E10" s="15">
        <v>31045</v>
      </c>
      <c r="F10" s="15">
        <v>20835</v>
      </c>
      <c r="G10" s="15">
        <v>24988</v>
      </c>
      <c r="H10" s="15">
        <v>39511</v>
      </c>
      <c r="I10" s="15"/>
    </row>
    <row r="11" spans="1:9" x14ac:dyDescent="0.65">
      <c r="A11" s="14" t="s">
        <v>8</v>
      </c>
      <c r="B11" s="15">
        <v>674.89</v>
      </c>
      <c r="C11" s="15">
        <v>26248</v>
      </c>
      <c r="D11" s="15">
        <v>23797</v>
      </c>
      <c r="E11" s="15">
        <v>23207</v>
      </c>
      <c r="F11" s="15">
        <v>25238</v>
      </c>
      <c r="G11" s="15">
        <v>33456</v>
      </c>
      <c r="H11" s="15">
        <v>26899</v>
      </c>
      <c r="I11" s="15"/>
    </row>
    <row r="12" spans="1:9" x14ac:dyDescent="0.65">
      <c r="A12" s="14" t="s">
        <v>9</v>
      </c>
      <c r="B12" s="15">
        <v>3527.45</v>
      </c>
      <c r="C12" s="15">
        <v>29666</v>
      </c>
      <c r="D12" s="15">
        <v>30210</v>
      </c>
      <c r="E12" s="15">
        <v>18012</v>
      </c>
      <c r="F12" s="15">
        <v>29076</v>
      </c>
      <c r="G12" s="15">
        <v>26386</v>
      </c>
      <c r="H12" s="15">
        <v>28017</v>
      </c>
      <c r="I12" s="15"/>
    </row>
    <row r="13" spans="1:9" ht="26.4" x14ac:dyDescent="0.7">
      <c r="A13" s="14" t="s">
        <v>10</v>
      </c>
      <c r="B13" s="15">
        <v>3284.58</v>
      </c>
      <c r="C13" s="15">
        <v>28086</v>
      </c>
      <c r="D13" s="15">
        <v>31278</v>
      </c>
      <c r="E13" s="15">
        <v>25940</v>
      </c>
      <c r="F13" s="15">
        <v>28371</v>
      </c>
      <c r="G13" s="15">
        <v>31113</v>
      </c>
      <c r="H13" s="21" t="s">
        <v>20</v>
      </c>
      <c r="I13" s="20"/>
    </row>
    <row r="14" spans="1:9" ht="26.4" x14ac:dyDescent="0.7">
      <c r="A14" s="14" t="s">
        <v>11</v>
      </c>
      <c r="B14" s="15">
        <v>2837.73</v>
      </c>
      <c r="C14" s="15">
        <v>25973</v>
      </c>
      <c r="D14" s="15">
        <v>28020</v>
      </c>
      <c r="E14" s="15">
        <v>13710</v>
      </c>
      <c r="F14" s="15">
        <v>28898</v>
      </c>
      <c r="G14" s="15">
        <v>37068</v>
      </c>
      <c r="H14" s="21" t="s">
        <v>20</v>
      </c>
      <c r="I14" s="20"/>
    </row>
    <row r="15" spans="1:9" x14ac:dyDescent="0.65">
      <c r="A15" s="14" t="s">
        <v>12</v>
      </c>
      <c r="B15" s="15">
        <v>2674.04</v>
      </c>
      <c r="C15" s="15">
        <v>22123</v>
      </c>
      <c r="D15" s="15">
        <v>26728</v>
      </c>
      <c r="E15" s="15">
        <v>30100</v>
      </c>
      <c r="F15" s="15">
        <v>28517</v>
      </c>
      <c r="G15" s="15">
        <v>47603</v>
      </c>
      <c r="H15" s="22">
        <v>28027</v>
      </c>
      <c r="I15" s="15"/>
    </row>
    <row r="16" spans="1:9" ht="26.4" x14ac:dyDescent="0.7">
      <c r="A16" s="16" t="s">
        <v>13</v>
      </c>
      <c r="B16" s="17">
        <f>SUM(B4:B15)</f>
        <v>12998.689999999999</v>
      </c>
      <c r="C16" s="17">
        <f t="shared" ref="C16:H16" si="0">SUM(C4:C15)</f>
        <v>319185</v>
      </c>
      <c r="D16" s="17">
        <f t="shared" si="0"/>
        <v>341409</v>
      </c>
      <c r="E16" s="17">
        <f t="shared" si="0"/>
        <v>327267</v>
      </c>
      <c r="F16" s="17">
        <f t="shared" si="0"/>
        <v>334552</v>
      </c>
      <c r="G16" s="17">
        <f t="shared" si="0"/>
        <v>392924</v>
      </c>
      <c r="H16" s="17">
        <f t="shared" si="0"/>
        <v>312004</v>
      </c>
      <c r="I16" s="17">
        <f t="shared" ref="I16" si="1">SUM(I4:I15)</f>
        <v>44613.065998611099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view="pageBreakPreview" zoomScaleNormal="100" zoomScaleSheetLayoutView="100" workbookViewId="0">
      <pane ySplit="1896" activePane="bottomLeft"/>
      <selection activeCell="B1" sqref="B1:B1048576"/>
      <selection pane="bottomLeft" activeCell="K5" sqref="K5"/>
    </sheetView>
  </sheetViews>
  <sheetFormatPr defaultRowHeight="25.8" x14ac:dyDescent="0.65"/>
  <cols>
    <col min="1" max="1" width="11.69921875" style="11" customWidth="1"/>
    <col min="2" max="2" width="9.69921875" style="11" hidden="1" customWidth="1"/>
    <col min="3" max="9" width="9.69921875" style="11" customWidth="1"/>
    <col min="10" max="16384" width="8.796875" style="2"/>
  </cols>
  <sheetData>
    <row r="1" spans="1:9" ht="26.4" x14ac:dyDescent="0.7">
      <c r="A1" s="10" t="s">
        <v>26</v>
      </c>
    </row>
    <row r="2" spans="1:9" x14ac:dyDescent="0.65">
      <c r="A2" s="12" t="s">
        <v>0</v>
      </c>
      <c r="B2" s="12" t="s">
        <v>14</v>
      </c>
      <c r="C2" s="12" t="s">
        <v>15</v>
      </c>
      <c r="D2" s="12" t="s">
        <v>16</v>
      </c>
      <c r="E2" s="12" t="s">
        <v>17</v>
      </c>
      <c r="F2" s="12" t="s">
        <v>18</v>
      </c>
      <c r="G2" s="12" t="s">
        <v>19</v>
      </c>
      <c r="H2" s="12" t="s">
        <v>32</v>
      </c>
      <c r="I2" s="12" t="s">
        <v>36</v>
      </c>
    </row>
    <row r="3" spans="1:9" x14ac:dyDescent="0.65">
      <c r="A3" s="13"/>
      <c r="B3" s="13" t="s">
        <v>1</v>
      </c>
      <c r="C3" s="13" t="s">
        <v>1</v>
      </c>
      <c r="D3" s="13" t="s">
        <v>1</v>
      </c>
      <c r="E3" s="13" t="s">
        <v>1</v>
      </c>
      <c r="F3" s="13" t="s">
        <v>1</v>
      </c>
      <c r="G3" s="13" t="s">
        <v>1</v>
      </c>
      <c r="H3" s="13" t="s">
        <v>1</v>
      </c>
      <c r="I3" s="13" t="s">
        <v>1</v>
      </c>
    </row>
    <row r="4" spans="1:9" x14ac:dyDescent="0.65">
      <c r="A4" s="14" t="s">
        <v>2</v>
      </c>
      <c r="B4" s="15" t="s">
        <v>20</v>
      </c>
      <c r="C4" s="15">
        <v>4748.53</v>
      </c>
      <c r="D4" s="15">
        <v>4811.83</v>
      </c>
      <c r="E4" s="15">
        <v>4840.6499999999996</v>
      </c>
      <c r="F4" s="15" t="s">
        <v>20</v>
      </c>
      <c r="G4" s="15" t="s">
        <v>20</v>
      </c>
      <c r="H4" s="15" t="s">
        <v>20</v>
      </c>
      <c r="I4" s="15" t="s">
        <v>20</v>
      </c>
    </row>
    <row r="5" spans="1:9" x14ac:dyDescent="0.65">
      <c r="A5" s="14" t="s">
        <v>34</v>
      </c>
      <c r="B5" s="15" t="s">
        <v>20</v>
      </c>
      <c r="C5" s="15">
        <v>4879.21</v>
      </c>
      <c r="D5" s="15">
        <v>4784.1899999999996</v>
      </c>
      <c r="E5" s="15">
        <v>4470.7299999999996</v>
      </c>
      <c r="F5" s="15" t="s">
        <v>20</v>
      </c>
      <c r="G5" s="15" t="s">
        <v>20</v>
      </c>
      <c r="H5" s="15" t="s">
        <v>20</v>
      </c>
      <c r="I5" s="15" t="s">
        <v>20</v>
      </c>
    </row>
    <row r="6" spans="1:9" x14ac:dyDescent="0.65">
      <c r="A6" s="14" t="s">
        <v>3</v>
      </c>
      <c r="B6" s="15" t="s">
        <v>20</v>
      </c>
      <c r="C6" s="15">
        <v>5206.72</v>
      </c>
      <c r="D6" s="15">
        <v>5060.96</v>
      </c>
      <c r="E6" s="15">
        <v>5058.79</v>
      </c>
      <c r="F6" s="15" t="s">
        <v>20</v>
      </c>
      <c r="G6" s="15" t="s">
        <v>20</v>
      </c>
      <c r="H6" s="15" t="s">
        <v>20</v>
      </c>
      <c r="I6" s="15" t="s">
        <v>20</v>
      </c>
    </row>
    <row r="7" spans="1:9" x14ac:dyDescent="0.65">
      <c r="A7" s="14" t="s">
        <v>4</v>
      </c>
      <c r="B7" s="15" t="s">
        <v>20</v>
      </c>
      <c r="C7" s="15">
        <v>5224.67</v>
      </c>
      <c r="D7" s="15">
        <v>5184.04</v>
      </c>
      <c r="E7" s="15">
        <v>4931.9799999999996</v>
      </c>
      <c r="F7" s="15" t="s">
        <v>20</v>
      </c>
      <c r="G7" s="15" t="s">
        <v>20</v>
      </c>
      <c r="H7" s="15" t="s">
        <v>20</v>
      </c>
      <c r="I7" s="15" t="s">
        <v>20</v>
      </c>
    </row>
    <row r="8" spans="1:9" x14ac:dyDescent="0.65">
      <c r="A8" s="14" t="s">
        <v>5</v>
      </c>
      <c r="B8" s="15" t="s">
        <v>20</v>
      </c>
      <c r="C8" s="15">
        <v>5713.46</v>
      </c>
      <c r="D8" s="15">
        <v>5439.28</v>
      </c>
      <c r="E8" s="15">
        <v>5564.37</v>
      </c>
      <c r="F8" s="15" t="s">
        <v>20</v>
      </c>
      <c r="G8" s="15" t="s">
        <v>20</v>
      </c>
      <c r="H8" s="15" t="s">
        <v>20</v>
      </c>
      <c r="I8" s="15" t="s">
        <v>20</v>
      </c>
    </row>
    <row r="9" spans="1:9" x14ac:dyDescent="0.65">
      <c r="A9" s="14" t="s">
        <v>6</v>
      </c>
      <c r="B9" s="15" t="s">
        <v>20</v>
      </c>
      <c r="C9" s="15">
        <v>4713.62</v>
      </c>
      <c r="D9" s="15">
        <v>5049.03</v>
      </c>
      <c r="E9" s="15">
        <v>4819.95</v>
      </c>
      <c r="F9" s="15" t="s">
        <v>20</v>
      </c>
      <c r="G9" s="15" t="s">
        <v>20</v>
      </c>
      <c r="H9" s="15" t="s">
        <v>20</v>
      </c>
      <c r="I9" s="15" t="s">
        <v>20</v>
      </c>
    </row>
    <row r="10" spans="1:9" x14ac:dyDescent="0.65">
      <c r="A10" s="14" t="s">
        <v>7</v>
      </c>
      <c r="B10" s="15" t="s">
        <v>20</v>
      </c>
      <c r="C10" s="15">
        <v>4247.97</v>
      </c>
      <c r="D10" s="15">
        <v>4376.3599999999997</v>
      </c>
      <c r="E10" s="15" t="s">
        <v>20</v>
      </c>
      <c r="F10" s="15" t="s">
        <v>20</v>
      </c>
      <c r="G10" s="15" t="s">
        <v>20</v>
      </c>
      <c r="H10" s="15" t="s">
        <v>20</v>
      </c>
      <c r="I10" s="15" t="s">
        <v>20</v>
      </c>
    </row>
    <row r="11" spans="1:9" x14ac:dyDescent="0.65">
      <c r="A11" s="14" t="s">
        <v>8</v>
      </c>
      <c r="B11" s="15">
        <v>1164.1099999999999</v>
      </c>
      <c r="C11" s="15">
        <v>4256.8500000000004</v>
      </c>
      <c r="D11" s="15">
        <v>4023.99</v>
      </c>
      <c r="E11" s="15" t="s">
        <v>20</v>
      </c>
      <c r="F11" s="15" t="s">
        <v>20</v>
      </c>
      <c r="G11" s="15" t="s">
        <v>20</v>
      </c>
      <c r="H11" s="15" t="s">
        <v>20</v>
      </c>
      <c r="I11" s="15" t="s">
        <v>20</v>
      </c>
    </row>
    <row r="12" spans="1:9" x14ac:dyDescent="0.65">
      <c r="A12" s="14" t="s">
        <v>9</v>
      </c>
      <c r="B12" s="15">
        <v>4804.58</v>
      </c>
      <c r="C12" s="15">
        <v>4852.46</v>
      </c>
      <c r="D12" s="15">
        <v>4975.6400000000003</v>
      </c>
      <c r="E12" s="15" t="s">
        <v>20</v>
      </c>
      <c r="F12" s="15" t="s">
        <v>20</v>
      </c>
      <c r="G12" s="15" t="s">
        <v>20</v>
      </c>
      <c r="H12" s="15" t="s">
        <v>20</v>
      </c>
      <c r="I12" s="15" t="s">
        <v>20</v>
      </c>
    </row>
    <row r="13" spans="1:9" x14ac:dyDescent="0.65">
      <c r="A13" s="14" t="s">
        <v>10</v>
      </c>
      <c r="B13" s="15">
        <v>4918.8100000000004</v>
      </c>
      <c r="C13" s="15">
        <v>4940.0600000000004</v>
      </c>
      <c r="D13" s="15">
        <v>5031.88</v>
      </c>
      <c r="E13" s="15" t="s">
        <v>20</v>
      </c>
      <c r="F13" s="15" t="s">
        <v>20</v>
      </c>
      <c r="G13" s="15" t="s">
        <v>20</v>
      </c>
      <c r="H13" s="15" t="s">
        <v>20</v>
      </c>
      <c r="I13" s="15" t="s">
        <v>20</v>
      </c>
    </row>
    <row r="14" spans="1:9" x14ac:dyDescent="0.65">
      <c r="A14" s="14" t="s">
        <v>11</v>
      </c>
      <c r="B14" s="15">
        <v>4641.47</v>
      </c>
      <c r="C14" s="15">
        <v>4934.05</v>
      </c>
      <c r="D14" s="15">
        <v>4889.05</v>
      </c>
      <c r="E14" s="15" t="s">
        <v>20</v>
      </c>
      <c r="F14" s="15" t="s">
        <v>20</v>
      </c>
      <c r="G14" s="15" t="s">
        <v>20</v>
      </c>
      <c r="H14" s="15" t="s">
        <v>20</v>
      </c>
      <c r="I14" s="15" t="s">
        <v>20</v>
      </c>
    </row>
    <row r="15" spans="1:9" x14ac:dyDescent="0.65">
      <c r="A15" s="14" t="s">
        <v>12</v>
      </c>
      <c r="B15" s="15">
        <v>4642.37</v>
      </c>
      <c r="C15" s="15">
        <v>4001.98</v>
      </c>
      <c r="D15" s="15">
        <v>4599.7700000000004</v>
      </c>
      <c r="E15" s="15" t="s">
        <v>20</v>
      </c>
      <c r="F15" s="15" t="s">
        <v>20</v>
      </c>
      <c r="G15" s="15" t="s">
        <v>20</v>
      </c>
      <c r="H15" s="15" t="s">
        <v>20</v>
      </c>
      <c r="I15" s="15" t="s">
        <v>20</v>
      </c>
    </row>
    <row r="16" spans="1:9" ht="26.4" x14ac:dyDescent="0.7">
      <c r="A16" s="16" t="s">
        <v>13</v>
      </c>
      <c r="B16" s="17">
        <f>SUM(B4:B15)</f>
        <v>20171.34</v>
      </c>
      <c r="C16" s="17">
        <f t="shared" ref="C16:H16" si="0">SUM(C4:C15)</f>
        <v>57719.579999999994</v>
      </c>
      <c r="D16" s="17">
        <f t="shared" si="0"/>
        <v>58226.01999999999</v>
      </c>
      <c r="E16" s="17">
        <f t="shared" si="0"/>
        <v>29686.469999999998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ref="I16" si="1">SUM(I4:I15)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อาคารสำนักงานมหาวิทยาลัย 110 kW</vt:lpstr>
      <vt:lpstr>อาคารอำนวย ยศสุข 300 kWh</vt:lpstr>
      <vt:lpstr>อาคารยรรยง สิทธิชัย 20 kW</vt:lpstr>
      <vt:lpstr>ที่จอดรถวิทยาลัยพลังงานทดแทน 40</vt:lpstr>
      <vt:lpstr>วิทยาลัยพลังงานทดแทน 300 kW</vt:lpstr>
      <vt:lpstr>สนามกีฬาอินทนิล 40 kW </vt:lpstr>
      <vt:lpstr>'อาคารอำนวย ยศสุข 300 kWh'!Print_Area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2024-03-11T03:44:12Z</cp:lastPrinted>
  <dcterms:created xsi:type="dcterms:W3CDTF">2022-10-17T03:51:31Z</dcterms:created>
  <dcterms:modified xsi:type="dcterms:W3CDTF">2024-03-13T03:35:02Z</dcterms:modified>
</cp:coreProperties>
</file>