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6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7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9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10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1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3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14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5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16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8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9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20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21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22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3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24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25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26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2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28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29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30.xml" ContentType="application/vnd.openxmlformats-officedocument.drawing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31.xml" ContentType="application/vnd.openxmlformats-officedocument.drawing+xml"/>
  <Override PartName="/xl/comments3.xml" ContentType="application/vnd.openxmlformats-officedocument.spreadsheetml.comments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32.xml" ContentType="application/vnd.openxmlformats-officedocument.drawing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33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34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35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36.xml" ContentType="application/vnd.openxmlformats-officedocument.drawing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37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38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39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40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41.xml" ContentType="application/vnd.openxmlformats-officedocument.drawing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42.xml" ContentType="application/vnd.openxmlformats-officedocument.drawing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43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44.xml" ContentType="application/vnd.openxmlformats-officedocument.drawing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45.xml" ContentType="application/vnd.openxmlformats-officedocument.drawing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46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47.xml" ContentType="application/vnd.openxmlformats-officedocument.drawing+xml"/>
  <Override PartName="/xl/comments4.xml" ContentType="application/vnd.openxmlformats-officedocument.spreadsheetml.comment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5 (ลงในงานจัดการพลังงาน)\"/>
    </mc:Choice>
  </mc:AlternateContent>
  <bookViews>
    <workbookView xWindow="0" yWindow="0" windowWidth="23040" windowHeight="8676" tabRatio="778"/>
  </bookViews>
  <sheets>
    <sheet name="2565-อาคาร-หักร้านค้าภายในอาคาร" sheetId="5" r:id="rId1"/>
    <sheet name="2565-คณะ,สำนัก" sheetId="2" r:id="rId2"/>
    <sheet name="พื้นที่อาคาร" sheetId="60" r:id="rId3"/>
    <sheet name="กราฟ64-65 แม่โจ้-ชุมพร1 " sheetId="55" r:id="rId4"/>
    <sheet name="กราฟ64-65 แม่โจ้-แพร่1" sheetId="54" r:id="rId5"/>
    <sheet name="กราฟ64-65 ฟาร์มพร้าว1" sheetId="53" r:id="rId6"/>
    <sheet name="กราฟ64-65 ฟาร์มบ้านโปง" sheetId="52" r:id="rId7"/>
    <sheet name="กราฟ64-65โครงการแปรรูปผลิต" sheetId="51" r:id="rId8"/>
    <sheet name="กราฟ64-65 วิทยาลัยพลังงานทดแทน" sheetId="50" r:id="rId9"/>
    <sheet name="กราฟ64-65 สัตวศาสตร์" sheetId="58" r:id="rId10"/>
    <sheet name="กราฟ64-65-คลินิกรักษาสัตว์" sheetId="49" r:id="rId11"/>
    <sheet name="กราฟ64-65 คณะเทคโนโลยีการประมง" sheetId="48" r:id="rId12"/>
    <sheet name="กราฟ64-65 คณะวิศกรรมศาสตร์" sheetId="47" r:id="rId13"/>
    <sheet name="กราฟ64-65 ศูนย์อาคารที่พัก" sheetId="46" r:id="rId14"/>
    <sheet name="กราฟ64-65 ศูนย์วิจัยพลังงาน" sheetId="45" r:id="rId15"/>
    <sheet name="กราฟ64-65 สำนักวิจัยและส่งเสริม" sheetId="44" r:id="rId16"/>
    <sheet name="กราฟ64-65 คณะผลิตกรรมการเกษตร" sheetId="43" r:id="rId17"/>
    <sheet name="กราฟ64-65 คณะสถาปัตยกรรมศาสตร์" sheetId="42" r:id="rId18"/>
    <sheet name="กราฟ64-65 คณะเทคโนโลยีการสือสาร" sheetId="41" r:id="rId19"/>
    <sheet name="กราฟ64-65 คณะเศรษศาสตร์" sheetId="40" r:id="rId20"/>
    <sheet name="กราฟ64-65 คณะวิทยาศาสตร์" sheetId="39" r:id="rId21"/>
    <sheet name="กราฟ64-65 ศูนย์กล้วยไม้" sheetId="38" r:id="rId22"/>
    <sheet name="กราฟ64-65 วิทยาลัยบริหารศาสตร์" sheetId="37" r:id="rId23"/>
    <sheet name="กราฟ64-65 คณะบริหารธุรกิจ" sheetId="36" r:id="rId24"/>
    <sheet name="กราฟ64-65 สำนักหอสมุด" sheetId="35" r:id="rId25"/>
    <sheet name="กราฟ64-65 คณะศิลป์ศาสตร์" sheetId="34" r:id="rId26"/>
    <sheet name="กราฟ64-65 คณะพัฒนาการท่องเที่ยว" sheetId="33" r:id="rId27"/>
    <sheet name="กราฟ64-65 หอพักนักศึกษา" sheetId="32" r:id="rId28"/>
    <sheet name="กราฟ64-65 โรงอาหาร" sheetId="31" r:id="rId29"/>
    <sheet name="กราฟ64-65 สระว่ายน้ำ" sheetId="30" r:id="rId30"/>
    <sheet name="กราฟ64-65 สำนักงานมหาวิทยาลัย " sheetId="29" r:id="rId31"/>
    <sheet name="กราฟ64-65 ส่วนกลาง" sheetId="27" r:id="rId32"/>
    <sheet name="2565-บิลค่าไฟฟ้า" sheetId="6" r:id="rId33"/>
    <sheet name="กราฟ64-65 มหาวิทยาลัยแม่โจ้" sheetId="7" r:id="rId34"/>
    <sheet name="กราฟ64-65 คณะสัตวศาสตร์" sheetId="11" r:id="rId35"/>
    <sheet name="กราฟ64-65 พลังงานทดแทน" sheetId="12" r:id="rId36"/>
    <sheet name="กราฟ64-65 โครงการแปรรูป" sheetId="13" r:id="rId37"/>
    <sheet name="กราฟ64-65 โครงการพัฒนา 907 ไร่" sheetId="14" r:id="rId38"/>
    <sheet name="กราฟ64-65  โครงการพัฒนาบ้านโปง" sheetId="15" r:id="rId39"/>
    <sheet name="กราฟ64-65เรือนเพาะพันธุ์กัญชา" sheetId="23" r:id="rId40"/>
    <sheet name="กราฟ64-65 วิจัยพัฒนากัญชง" sheetId="59" r:id="rId41"/>
    <sheet name="กราฟ64-65 โรงสูบน้ำศรีบุญเรือน" sheetId="16" r:id="rId42"/>
    <sheet name="กราฟ64-65 หมู่ 6 ตำบลป่าไผ่" sheetId="17" r:id="rId43"/>
    <sheet name="กราฟ64-65 ฟาร์มพร้าว" sheetId="18" r:id="rId44"/>
    <sheet name="กราฟ64-65 แม่โจ้-แพร่" sheetId="19" r:id="rId45"/>
    <sheet name="กราฟ64-65 ศูนย์ประสานงาน แพร่" sheetId="20" r:id="rId46"/>
    <sheet name="กราฟ64-65 แม่โจ้ - ชุมพร (1)" sheetId="21" r:id="rId47"/>
    <sheet name="กราฟ64-65 แม่โจ้ - ชุมพร (2)" sheetId="22" r:id="rId48"/>
    <sheet name="2564-บิลค่าไฟฟ้า" sheetId="57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1vg" localSheetId="48">#REF!</definedName>
    <definedName name="_1vg" localSheetId="1">#REF!</definedName>
    <definedName name="_1vg" localSheetId="32">#REF!</definedName>
    <definedName name="_1vg" localSheetId="0">#REF!</definedName>
    <definedName name="_1vg" localSheetId="38">#REF!</definedName>
    <definedName name="_1vg" localSheetId="11">#REF!</definedName>
    <definedName name="_1vg" localSheetId="18">#REF!</definedName>
    <definedName name="_1vg" localSheetId="23">#REF!</definedName>
    <definedName name="_1vg" localSheetId="16">#REF!</definedName>
    <definedName name="_1vg" localSheetId="26">#REF!</definedName>
    <definedName name="_1vg" localSheetId="20">#REF!</definedName>
    <definedName name="_1vg" localSheetId="12">#REF!</definedName>
    <definedName name="_1vg" localSheetId="25">#REF!</definedName>
    <definedName name="_1vg" localSheetId="19">#REF!</definedName>
    <definedName name="_1vg" localSheetId="17">#REF!</definedName>
    <definedName name="_1vg" localSheetId="34">#REF!</definedName>
    <definedName name="_1vg" localSheetId="36">#REF!</definedName>
    <definedName name="_1vg" localSheetId="37">#REF!</definedName>
    <definedName name="_1vg" localSheetId="35">#REF!</definedName>
    <definedName name="_1vg" localSheetId="6">#REF!</definedName>
    <definedName name="_1vg" localSheetId="43">#REF!</definedName>
    <definedName name="_1vg" localSheetId="5">#REF!</definedName>
    <definedName name="_1vg" localSheetId="46">#REF!</definedName>
    <definedName name="_1vg" localSheetId="47">#REF!</definedName>
    <definedName name="_1vg" localSheetId="3">#REF!</definedName>
    <definedName name="_1vg" localSheetId="44">#REF!</definedName>
    <definedName name="_1vg" localSheetId="4">#REF!</definedName>
    <definedName name="_1vg" localSheetId="41">#REF!</definedName>
    <definedName name="_1vg" localSheetId="28">#REF!</definedName>
    <definedName name="_1vg" localSheetId="40">#REF!</definedName>
    <definedName name="_1vg" localSheetId="22">#REF!</definedName>
    <definedName name="_1vg" localSheetId="8">#REF!</definedName>
    <definedName name="_1vg" localSheetId="21">#REF!</definedName>
    <definedName name="_1vg" localSheetId="45">#REF!</definedName>
    <definedName name="_1vg" localSheetId="14">#REF!</definedName>
    <definedName name="_1vg" localSheetId="13">#REF!</definedName>
    <definedName name="_1vg" localSheetId="29">#REF!</definedName>
    <definedName name="_1vg" localSheetId="31">#REF!</definedName>
    <definedName name="_1vg" localSheetId="9">#REF!</definedName>
    <definedName name="_1vg" localSheetId="30">#REF!</definedName>
    <definedName name="_1vg" localSheetId="15">#REF!</definedName>
    <definedName name="_1vg" localSheetId="24">#REF!</definedName>
    <definedName name="_1vg" localSheetId="42">#REF!</definedName>
    <definedName name="_1vg" localSheetId="27">#REF!</definedName>
    <definedName name="_1vg" localSheetId="10">#REF!</definedName>
    <definedName name="_1vg" localSheetId="7">#REF!</definedName>
    <definedName name="_1vg" localSheetId="39">#REF!</definedName>
    <definedName name="_1vg">#REF!</definedName>
    <definedName name="_xlnm._FilterDatabase" localSheetId="48" hidden="1">'2564-บิลค่าไฟฟ้า'!$A$3:$M$3</definedName>
    <definedName name="_xlnm._FilterDatabase" localSheetId="1" hidden="1">'2565-คณะ,สำนัก'!$A$3:$H$27</definedName>
    <definedName name="_xlnm._FilterDatabase" localSheetId="32" hidden="1">'2565-บิลค่าไฟฟ้า'!$A$3:$M$3</definedName>
    <definedName name="_xlnm._FilterDatabase" localSheetId="0" hidden="1">'2565-อาคาร-หักร้านค้าภายในอาคาร'!$A$3:$AD$157</definedName>
    <definedName name="_Flu40">50</definedName>
    <definedName name="_sss2" localSheetId="48">[1]DATA!#REF!</definedName>
    <definedName name="_sss2" localSheetId="1">[1]DATA!#REF!</definedName>
    <definedName name="_sss2" localSheetId="32">[1]DATA!#REF!</definedName>
    <definedName name="_sss2" localSheetId="0">[1]DATA!#REF!</definedName>
    <definedName name="_sss2" localSheetId="38">[1]DATA!#REF!</definedName>
    <definedName name="_sss2" localSheetId="11">[1]DATA!#REF!</definedName>
    <definedName name="_sss2" localSheetId="18">[1]DATA!#REF!</definedName>
    <definedName name="_sss2" localSheetId="23">[1]DATA!#REF!</definedName>
    <definedName name="_sss2" localSheetId="16">[1]DATA!#REF!</definedName>
    <definedName name="_sss2" localSheetId="26">[1]DATA!#REF!</definedName>
    <definedName name="_sss2" localSheetId="20">[1]DATA!#REF!</definedName>
    <definedName name="_sss2" localSheetId="12">[1]DATA!#REF!</definedName>
    <definedName name="_sss2" localSheetId="25">[1]DATA!#REF!</definedName>
    <definedName name="_sss2" localSheetId="19">[1]DATA!#REF!</definedName>
    <definedName name="_sss2" localSheetId="17">[1]DATA!#REF!</definedName>
    <definedName name="_sss2" localSheetId="34">[1]DATA!#REF!</definedName>
    <definedName name="_sss2" localSheetId="36">[1]DATA!#REF!</definedName>
    <definedName name="_sss2" localSheetId="37">[1]DATA!#REF!</definedName>
    <definedName name="_sss2" localSheetId="35">[1]DATA!#REF!</definedName>
    <definedName name="_sss2" localSheetId="6">[1]DATA!#REF!</definedName>
    <definedName name="_sss2" localSheetId="43">[1]DATA!#REF!</definedName>
    <definedName name="_sss2" localSheetId="5">[1]DATA!#REF!</definedName>
    <definedName name="_sss2" localSheetId="46">[1]DATA!#REF!</definedName>
    <definedName name="_sss2" localSheetId="47">[1]DATA!#REF!</definedName>
    <definedName name="_sss2" localSheetId="3">[1]DATA!#REF!</definedName>
    <definedName name="_sss2" localSheetId="44">[1]DATA!#REF!</definedName>
    <definedName name="_sss2" localSheetId="4">[1]DATA!#REF!</definedName>
    <definedName name="_sss2" localSheetId="41">[1]DATA!#REF!</definedName>
    <definedName name="_sss2" localSheetId="28">[1]DATA!#REF!</definedName>
    <definedName name="_sss2" localSheetId="40">[1]DATA!#REF!</definedName>
    <definedName name="_sss2" localSheetId="22">[1]DATA!#REF!</definedName>
    <definedName name="_sss2" localSheetId="8">[1]DATA!#REF!</definedName>
    <definedName name="_sss2" localSheetId="21">[1]DATA!#REF!</definedName>
    <definedName name="_sss2" localSheetId="45">[1]DATA!#REF!</definedName>
    <definedName name="_sss2" localSheetId="14">[1]DATA!#REF!</definedName>
    <definedName name="_sss2" localSheetId="13">[1]DATA!#REF!</definedName>
    <definedName name="_sss2" localSheetId="29">[1]DATA!#REF!</definedName>
    <definedName name="_sss2" localSheetId="31">[1]DATA!#REF!</definedName>
    <definedName name="_sss2" localSheetId="9">[1]DATA!#REF!</definedName>
    <definedName name="_sss2" localSheetId="30">[1]DATA!#REF!</definedName>
    <definedName name="_sss2" localSheetId="15">[1]DATA!#REF!</definedName>
    <definedName name="_sss2" localSheetId="24">[1]DATA!#REF!</definedName>
    <definedName name="_sss2" localSheetId="42">[1]DATA!#REF!</definedName>
    <definedName name="_sss2" localSheetId="27">[1]DATA!#REF!</definedName>
    <definedName name="_sss2" localSheetId="10">[1]DATA!#REF!</definedName>
    <definedName name="_sss2" localSheetId="7">[1]DATA!#REF!</definedName>
    <definedName name="_sss2" localSheetId="39">[1]DATA!#REF!</definedName>
    <definedName name="_sss2">[1]DATA!#REF!</definedName>
    <definedName name="_sss4" localSheetId="48">[1]RE_DATA!#REF!</definedName>
    <definedName name="_sss4" localSheetId="1">[1]RE_DATA!#REF!</definedName>
    <definedName name="_sss4" localSheetId="32">[1]RE_DATA!#REF!</definedName>
    <definedName name="_sss4" localSheetId="0">[1]RE_DATA!#REF!</definedName>
    <definedName name="_sss4" localSheetId="38">[1]RE_DATA!#REF!</definedName>
    <definedName name="_sss4" localSheetId="11">[1]RE_DATA!#REF!</definedName>
    <definedName name="_sss4" localSheetId="18">[1]RE_DATA!#REF!</definedName>
    <definedName name="_sss4" localSheetId="23">[1]RE_DATA!#REF!</definedName>
    <definedName name="_sss4" localSheetId="16">[1]RE_DATA!#REF!</definedName>
    <definedName name="_sss4" localSheetId="26">[1]RE_DATA!#REF!</definedName>
    <definedName name="_sss4" localSheetId="20">[1]RE_DATA!#REF!</definedName>
    <definedName name="_sss4" localSheetId="12">[1]RE_DATA!#REF!</definedName>
    <definedName name="_sss4" localSheetId="25">[1]RE_DATA!#REF!</definedName>
    <definedName name="_sss4" localSheetId="19">[1]RE_DATA!#REF!</definedName>
    <definedName name="_sss4" localSheetId="17">[1]RE_DATA!#REF!</definedName>
    <definedName name="_sss4" localSheetId="34">[1]RE_DATA!#REF!</definedName>
    <definedName name="_sss4" localSheetId="36">[1]RE_DATA!#REF!</definedName>
    <definedName name="_sss4" localSheetId="37">[1]RE_DATA!#REF!</definedName>
    <definedName name="_sss4" localSheetId="35">[1]RE_DATA!#REF!</definedName>
    <definedName name="_sss4" localSheetId="6">[1]RE_DATA!#REF!</definedName>
    <definedName name="_sss4" localSheetId="43">[1]RE_DATA!#REF!</definedName>
    <definedName name="_sss4" localSheetId="5">[1]RE_DATA!#REF!</definedName>
    <definedName name="_sss4" localSheetId="46">[1]RE_DATA!#REF!</definedName>
    <definedName name="_sss4" localSheetId="47">[1]RE_DATA!#REF!</definedName>
    <definedName name="_sss4" localSheetId="3">[1]RE_DATA!#REF!</definedName>
    <definedName name="_sss4" localSheetId="44">[1]RE_DATA!#REF!</definedName>
    <definedName name="_sss4" localSheetId="4">[1]RE_DATA!#REF!</definedName>
    <definedName name="_sss4" localSheetId="41">[1]RE_DATA!#REF!</definedName>
    <definedName name="_sss4" localSheetId="28">[1]RE_DATA!#REF!</definedName>
    <definedName name="_sss4" localSheetId="40">[1]RE_DATA!#REF!</definedName>
    <definedName name="_sss4" localSheetId="22">[1]RE_DATA!#REF!</definedName>
    <definedName name="_sss4" localSheetId="8">[1]RE_DATA!#REF!</definedName>
    <definedName name="_sss4" localSheetId="21">[1]RE_DATA!#REF!</definedName>
    <definedName name="_sss4" localSheetId="45">[1]RE_DATA!#REF!</definedName>
    <definedName name="_sss4" localSheetId="14">[1]RE_DATA!#REF!</definedName>
    <definedName name="_sss4" localSheetId="13">[1]RE_DATA!#REF!</definedName>
    <definedName name="_sss4" localSheetId="29">[1]RE_DATA!#REF!</definedName>
    <definedName name="_sss4" localSheetId="31">[1]RE_DATA!#REF!</definedName>
    <definedName name="_sss4" localSheetId="9">[1]RE_DATA!#REF!</definedName>
    <definedName name="_sss4" localSheetId="30">[1]RE_DATA!#REF!</definedName>
    <definedName name="_sss4" localSheetId="15">[1]RE_DATA!#REF!</definedName>
    <definedName name="_sss4" localSheetId="24">[1]RE_DATA!#REF!</definedName>
    <definedName name="_sss4" localSheetId="42">[1]RE_DATA!#REF!</definedName>
    <definedName name="_sss4" localSheetId="27">[1]RE_DATA!#REF!</definedName>
    <definedName name="_sss4" localSheetId="10">[1]RE_DATA!#REF!</definedName>
    <definedName name="_sss4" localSheetId="7">[1]RE_DATA!#REF!</definedName>
    <definedName name="_sss4" localSheetId="39">[1]RE_DATA!#REF!</definedName>
    <definedName name="_sss4">[1]RE_DATA!#REF!</definedName>
    <definedName name="af_flu" localSheetId="48">#REF!</definedName>
    <definedName name="af_flu" localSheetId="1">#REF!</definedName>
    <definedName name="af_flu" localSheetId="32">#REF!</definedName>
    <definedName name="af_flu" localSheetId="0">#REF!</definedName>
    <definedName name="af_flu" localSheetId="38">#REF!</definedName>
    <definedName name="af_flu" localSheetId="11">#REF!</definedName>
    <definedName name="af_flu" localSheetId="18">#REF!</definedName>
    <definedName name="af_flu" localSheetId="23">#REF!</definedName>
    <definedName name="af_flu" localSheetId="16">#REF!</definedName>
    <definedName name="af_flu" localSheetId="26">#REF!</definedName>
    <definedName name="af_flu" localSheetId="20">#REF!</definedName>
    <definedName name="af_flu" localSheetId="12">#REF!</definedName>
    <definedName name="af_flu" localSheetId="25">#REF!</definedName>
    <definedName name="af_flu" localSheetId="19">#REF!</definedName>
    <definedName name="af_flu" localSheetId="17">#REF!</definedName>
    <definedName name="af_flu" localSheetId="34">#REF!</definedName>
    <definedName name="af_flu" localSheetId="36">#REF!</definedName>
    <definedName name="af_flu" localSheetId="37">#REF!</definedName>
    <definedName name="af_flu" localSheetId="35">#REF!</definedName>
    <definedName name="af_flu" localSheetId="6">#REF!</definedName>
    <definedName name="af_flu" localSheetId="43">#REF!</definedName>
    <definedName name="af_flu" localSheetId="5">#REF!</definedName>
    <definedName name="af_flu" localSheetId="46">#REF!</definedName>
    <definedName name="af_flu" localSheetId="47">#REF!</definedName>
    <definedName name="af_flu" localSheetId="3">#REF!</definedName>
    <definedName name="af_flu" localSheetId="44">#REF!</definedName>
    <definedName name="af_flu" localSheetId="4">#REF!</definedName>
    <definedName name="af_flu" localSheetId="41">#REF!</definedName>
    <definedName name="af_flu" localSheetId="28">#REF!</definedName>
    <definedName name="af_flu" localSheetId="40">#REF!</definedName>
    <definedName name="af_flu" localSheetId="22">#REF!</definedName>
    <definedName name="af_flu" localSheetId="8">#REF!</definedName>
    <definedName name="af_flu" localSheetId="21">#REF!</definedName>
    <definedName name="af_flu" localSheetId="45">#REF!</definedName>
    <definedName name="af_flu" localSheetId="14">#REF!</definedName>
    <definedName name="af_flu" localSheetId="13">#REF!</definedName>
    <definedName name="af_flu" localSheetId="29">#REF!</definedName>
    <definedName name="af_flu" localSheetId="31">#REF!</definedName>
    <definedName name="af_flu" localSheetId="9">#REF!</definedName>
    <definedName name="af_flu" localSheetId="30">#REF!</definedName>
    <definedName name="af_flu" localSheetId="15">#REF!</definedName>
    <definedName name="af_flu" localSheetId="24">#REF!</definedName>
    <definedName name="af_flu" localSheetId="42">#REF!</definedName>
    <definedName name="af_flu" localSheetId="27">#REF!</definedName>
    <definedName name="af_flu" localSheetId="10">#REF!</definedName>
    <definedName name="af_flu" localSheetId="7">#REF!</definedName>
    <definedName name="af_flu" localSheetId="39">#REF!</definedName>
    <definedName name="af_flu">#REF!</definedName>
    <definedName name="Baht" localSheetId="48">#REF!</definedName>
    <definedName name="Baht" localSheetId="1">#REF!</definedName>
    <definedName name="Baht" localSheetId="32">#REF!</definedName>
    <definedName name="Baht" localSheetId="0">#REF!</definedName>
    <definedName name="Baht" localSheetId="38">#REF!</definedName>
    <definedName name="Baht" localSheetId="11">#REF!</definedName>
    <definedName name="Baht" localSheetId="18">#REF!</definedName>
    <definedName name="Baht" localSheetId="23">#REF!</definedName>
    <definedName name="Baht" localSheetId="16">#REF!</definedName>
    <definedName name="Baht" localSheetId="26">#REF!</definedName>
    <definedName name="Baht" localSheetId="20">#REF!</definedName>
    <definedName name="Baht" localSheetId="12">#REF!</definedName>
    <definedName name="Baht" localSheetId="25">#REF!</definedName>
    <definedName name="Baht" localSheetId="19">#REF!</definedName>
    <definedName name="Baht" localSheetId="17">#REF!</definedName>
    <definedName name="Baht" localSheetId="34">#REF!</definedName>
    <definedName name="Baht" localSheetId="36">#REF!</definedName>
    <definedName name="Baht" localSheetId="37">#REF!</definedName>
    <definedName name="Baht" localSheetId="35">#REF!</definedName>
    <definedName name="Baht" localSheetId="6">#REF!</definedName>
    <definedName name="Baht" localSheetId="43">#REF!</definedName>
    <definedName name="Baht" localSheetId="5">#REF!</definedName>
    <definedName name="Baht" localSheetId="46">#REF!</definedName>
    <definedName name="Baht" localSheetId="47">#REF!</definedName>
    <definedName name="Baht" localSheetId="3">#REF!</definedName>
    <definedName name="Baht" localSheetId="44">#REF!</definedName>
    <definedName name="Baht" localSheetId="4">#REF!</definedName>
    <definedName name="Baht" localSheetId="41">#REF!</definedName>
    <definedName name="Baht" localSheetId="28">#REF!</definedName>
    <definedName name="Baht" localSheetId="40">#REF!</definedName>
    <definedName name="Baht" localSheetId="22">#REF!</definedName>
    <definedName name="Baht" localSheetId="8">#REF!</definedName>
    <definedName name="Baht" localSheetId="21">#REF!</definedName>
    <definedName name="Baht" localSheetId="45">#REF!</definedName>
    <definedName name="Baht" localSheetId="14">#REF!</definedName>
    <definedName name="Baht" localSheetId="13">#REF!</definedName>
    <definedName name="Baht" localSheetId="29">#REF!</definedName>
    <definedName name="Baht" localSheetId="31">#REF!</definedName>
    <definedName name="Baht" localSheetId="9">#REF!</definedName>
    <definedName name="Baht" localSheetId="30">#REF!</definedName>
    <definedName name="Baht" localSheetId="15">#REF!</definedName>
    <definedName name="Baht" localSheetId="24">#REF!</definedName>
    <definedName name="Baht" localSheetId="42">#REF!</definedName>
    <definedName name="Baht" localSheetId="27">#REF!</definedName>
    <definedName name="Baht" localSheetId="10">#REF!</definedName>
    <definedName name="Baht" localSheetId="7">#REF!</definedName>
    <definedName name="Baht" localSheetId="39">#REF!</definedName>
    <definedName name="Baht">#REF!</definedName>
    <definedName name="be_flu" localSheetId="48">#REF!</definedName>
    <definedName name="be_flu" localSheetId="1">#REF!</definedName>
    <definedName name="be_flu" localSheetId="32">#REF!</definedName>
    <definedName name="be_flu" localSheetId="0">#REF!</definedName>
    <definedName name="be_flu" localSheetId="38">#REF!</definedName>
    <definedName name="be_flu" localSheetId="11">#REF!</definedName>
    <definedName name="be_flu" localSheetId="18">#REF!</definedName>
    <definedName name="be_flu" localSheetId="23">#REF!</definedName>
    <definedName name="be_flu" localSheetId="16">#REF!</definedName>
    <definedName name="be_flu" localSheetId="26">#REF!</definedName>
    <definedName name="be_flu" localSheetId="20">#REF!</definedName>
    <definedName name="be_flu" localSheetId="12">#REF!</definedName>
    <definedName name="be_flu" localSheetId="25">#REF!</definedName>
    <definedName name="be_flu" localSheetId="19">#REF!</definedName>
    <definedName name="be_flu" localSheetId="17">#REF!</definedName>
    <definedName name="be_flu" localSheetId="34">#REF!</definedName>
    <definedName name="be_flu" localSheetId="36">#REF!</definedName>
    <definedName name="be_flu" localSheetId="37">#REF!</definedName>
    <definedName name="be_flu" localSheetId="35">#REF!</definedName>
    <definedName name="be_flu" localSheetId="6">#REF!</definedName>
    <definedName name="be_flu" localSheetId="43">#REF!</definedName>
    <definedName name="be_flu" localSheetId="5">#REF!</definedName>
    <definedName name="be_flu" localSheetId="46">#REF!</definedName>
    <definedName name="be_flu" localSheetId="47">#REF!</definedName>
    <definedName name="be_flu" localSheetId="3">#REF!</definedName>
    <definedName name="be_flu" localSheetId="44">#REF!</definedName>
    <definedName name="be_flu" localSheetId="4">#REF!</definedName>
    <definedName name="be_flu" localSheetId="41">#REF!</definedName>
    <definedName name="be_flu" localSheetId="28">#REF!</definedName>
    <definedName name="be_flu" localSheetId="40">#REF!</definedName>
    <definedName name="be_flu" localSheetId="22">#REF!</definedName>
    <definedName name="be_flu" localSheetId="8">#REF!</definedName>
    <definedName name="be_flu" localSheetId="21">#REF!</definedName>
    <definedName name="be_flu" localSheetId="45">#REF!</definedName>
    <definedName name="be_flu" localSheetId="14">#REF!</definedName>
    <definedName name="be_flu" localSheetId="13">#REF!</definedName>
    <definedName name="be_flu" localSheetId="29">#REF!</definedName>
    <definedName name="be_flu" localSheetId="31">#REF!</definedName>
    <definedName name="be_flu" localSheetId="9">#REF!</definedName>
    <definedName name="be_flu" localSheetId="30">#REF!</definedName>
    <definedName name="be_flu" localSheetId="15">#REF!</definedName>
    <definedName name="be_flu" localSheetId="24">#REF!</definedName>
    <definedName name="be_flu" localSheetId="42">#REF!</definedName>
    <definedName name="be_flu" localSheetId="27">#REF!</definedName>
    <definedName name="be_flu" localSheetId="10">#REF!</definedName>
    <definedName name="be_flu" localSheetId="7">#REF!</definedName>
    <definedName name="be_flu" localSheetId="39">#REF!</definedName>
    <definedName name="be_flu">#REF!</definedName>
    <definedName name="c_watt" localSheetId="48">#REF!</definedName>
    <definedName name="c_watt" localSheetId="1">#REF!</definedName>
    <definedName name="c_watt" localSheetId="32">#REF!</definedName>
    <definedName name="c_watt" localSheetId="0">#REF!</definedName>
    <definedName name="c_watt" localSheetId="38">#REF!</definedName>
    <definedName name="c_watt" localSheetId="11">#REF!</definedName>
    <definedName name="c_watt" localSheetId="18">#REF!</definedName>
    <definedName name="c_watt" localSheetId="23">#REF!</definedName>
    <definedName name="c_watt" localSheetId="16">#REF!</definedName>
    <definedName name="c_watt" localSheetId="26">#REF!</definedName>
    <definedName name="c_watt" localSheetId="20">#REF!</definedName>
    <definedName name="c_watt" localSheetId="12">#REF!</definedName>
    <definedName name="c_watt" localSheetId="25">#REF!</definedName>
    <definedName name="c_watt" localSheetId="19">#REF!</definedName>
    <definedName name="c_watt" localSheetId="17">#REF!</definedName>
    <definedName name="c_watt" localSheetId="34">#REF!</definedName>
    <definedName name="c_watt" localSheetId="36">#REF!</definedName>
    <definedName name="c_watt" localSheetId="37">#REF!</definedName>
    <definedName name="c_watt" localSheetId="35">#REF!</definedName>
    <definedName name="c_watt" localSheetId="6">#REF!</definedName>
    <definedName name="c_watt" localSheetId="43">#REF!</definedName>
    <definedName name="c_watt" localSheetId="5">#REF!</definedName>
    <definedName name="c_watt" localSheetId="46">#REF!</definedName>
    <definedName name="c_watt" localSheetId="47">#REF!</definedName>
    <definedName name="c_watt" localSheetId="3">#REF!</definedName>
    <definedName name="c_watt" localSheetId="44">#REF!</definedName>
    <definedName name="c_watt" localSheetId="4">#REF!</definedName>
    <definedName name="c_watt" localSheetId="41">#REF!</definedName>
    <definedName name="c_watt" localSheetId="28">#REF!</definedName>
    <definedName name="c_watt" localSheetId="40">#REF!</definedName>
    <definedName name="c_watt" localSheetId="22">#REF!</definedName>
    <definedName name="c_watt" localSheetId="8">#REF!</definedName>
    <definedName name="c_watt" localSheetId="21">#REF!</definedName>
    <definedName name="c_watt" localSheetId="45">#REF!</definedName>
    <definedName name="c_watt" localSheetId="14">#REF!</definedName>
    <definedName name="c_watt" localSheetId="13">#REF!</definedName>
    <definedName name="c_watt" localSheetId="29">#REF!</definedName>
    <definedName name="c_watt" localSheetId="31">#REF!</definedName>
    <definedName name="c_watt" localSheetId="9">#REF!</definedName>
    <definedName name="c_watt" localSheetId="30">#REF!</definedName>
    <definedName name="c_watt" localSheetId="15">#REF!</definedName>
    <definedName name="c_watt" localSheetId="24">#REF!</definedName>
    <definedName name="c_watt" localSheetId="42">#REF!</definedName>
    <definedName name="c_watt" localSheetId="27">#REF!</definedName>
    <definedName name="c_watt" localSheetId="10">#REF!</definedName>
    <definedName name="c_watt" localSheetId="7">#REF!</definedName>
    <definedName name="c_watt" localSheetId="39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48">[3]!hhind</definedName>
    <definedName name="hhind" localSheetId="1">[3]!hhind</definedName>
    <definedName name="hhind" localSheetId="32">[3]!hhind</definedName>
    <definedName name="hhind" localSheetId="38">[3]!hhind</definedName>
    <definedName name="hhind" localSheetId="11">[3]!hhind</definedName>
    <definedName name="hhind" localSheetId="18">[3]!hhind</definedName>
    <definedName name="hhind" localSheetId="23">[3]!hhind</definedName>
    <definedName name="hhind" localSheetId="16">[3]!hhind</definedName>
    <definedName name="hhind" localSheetId="26">[3]!hhind</definedName>
    <definedName name="hhind" localSheetId="20">[3]!hhind</definedName>
    <definedName name="hhind" localSheetId="12">[3]!hhind</definedName>
    <definedName name="hhind" localSheetId="25">[3]!hhind</definedName>
    <definedName name="hhind" localSheetId="19">[3]!hhind</definedName>
    <definedName name="hhind" localSheetId="17">[3]!hhind</definedName>
    <definedName name="hhind" localSheetId="34">[3]!hhind</definedName>
    <definedName name="hhind" localSheetId="36">[3]!hhind</definedName>
    <definedName name="hhind" localSheetId="37">[3]!hhind</definedName>
    <definedName name="hhind" localSheetId="35">[3]!hhind</definedName>
    <definedName name="hhind" localSheetId="6">[3]!hhind</definedName>
    <definedName name="hhind" localSheetId="43">[3]!hhind</definedName>
    <definedName name="hhind" localSheetId="5">[3]!hhind</definedName>
    <definedName name="hhind" localSheetId="46">[3]!hhind</definedName>
    <definedName name="hhind" localSheetId="47">[3]!hhind</definedName>
    <definedName name="hhind" localSheetId="3">[3]!hhind</definedName>
    <definedName name="hhind" localSheetId="44">[3]!hhind</definedName>
    <definedName name="hhind" localSheetId="4">[3]!hhind</definedName>
    <definedName name="hhind" localSheetId="41">[3]!hhind</definedName>
    <definedName name="hhind" localSheetId="28">[3]!hhind</definedName>
    <definedName name="hhind" localSheetId="40">[3]!hhind</definedName>
    <definedName name="hhind" localSheetId="22">[3]!hhind</definedName>
    <definedName name="hhind" localSheetId="8">[3]!hhind</definedName>
    <definedName name="hhind" localSheetId="21">[3]!hhind</definedName>
    <definedName name="hhind" localSheetId="45">[3]!hhind</definedName>
    <definedName name="hhind" localSheetId="14">[3]!hhind</definedName>
    <definedName name="hhind" localSheetId="13">[3]!hhind</definedName>
    <definedName name="hhind" localSheetId="29">[3]!hhind</definedName>
    <definedName name="hhind" localSheetId="31">[3]!hhind</definedName>
    <definedName name="hhind" localSheetId="9">[3]!hhind</definedName>
    <definedName name="hhind" localSheetId="30">[3]!hhind</definedName>
    <definedName name="hhind" localSheetId="15">[3]!hhind</definedName>
    <definedName name="hhind" localSheetId="24">[3]!hhind</definedName>
    <definedName name="hhind" localSheetId="42">[3]!hhind</definedName>
    <definedName name="hhind" localSheetId="27">[3]!hhind</definedName>
    <definedName name="hhind" localSheetId="10">[3]!hhind</definedName>
    <definedName name="hhind" localSheetId="7">[3]!hhind</definedName>
    <definedName name="hhind" localSheetId="39">[3]!hhind</definedName>
    <definedName name="hhind">[3]!hhind</definedName>
    <definedName name="HideDataBOQ" localSheetId="48">#REF!</definedName>
    <definedName name="HideDataBOQ" localSheetId="1">#REF!</definedName>
    <definedName name="HideDataBOQ" localSheetId="32">#REF!</definedName>
    <definedName name="HideDataBOQ" localSheetId="0">#REF!</definedName>
    <definedName name="HideDataBOQ" localSheetId="38">#REF!</definedName>
    <definedName name="HideDataBOQ" localSheetId="11">#REF!</definedName>
    <definedName name="HideDataBOQ" localSheetId="18">#REF!</definedName>
    <definedName name="HideDataBOQ" localSheetId="23">#REF!</definedName>
    <definedName name="HideDataBOQ" localSheetId="16">#REF!</definedName>
    <definedName name="HideDataBOQ" localSheetId="26">#REF!</definedName>
    <definedName name="HideDataBOQ" localSheetId="20">#REF!</definedName>
    <definedName name="HideDataBOQ" localSheetId="12">#REF!</definedName>
    <definedName name="HideDataBOQ" localSheetId="25">#REF!</definedName>
    <definedName name="HideDataBOQ" localSheetId="19">#REF!</definedName>
    <definedName name="HideDataBOQ" localSheetId="17">#REF!</definedName>
    <definedName name="HideDataBOQ" localSheetId="34">#REF!</definedName>
    <definedName name="HideDataBOQ" localSheetId="36">#REF!</definedName>
    <definedName name="HideDataBOQ" localSheetId="37">#REF!</definedName>
    <definedName name="HideDataBOQ" localSheetId="35">#REF!</definedName>
    <definedName name="HideDataBOQ" localSheetId="6">#REF!</definedName>
    <definedName name="HideDataBOQ" localSheetId="43">#REF!</definedName>
    <definedName name="HideDataBOQ" localSheetId="5">#REF!</definedName>
    <definedName name="HideDataBOQ" localSheetId="46">#REF!</definedName>
    <definedName name="HideDataBOQ" localSheetId="47">#REF!</definedName>
    <definedName name="HideDataBOQ" localSheetId="3">#REF!</definedName>
    <definedName name="HideDataBOQ" localSheetId="44">#REF!</definedName>
    <definedName name="HideDataBOQ" localSheetId="4">#REF!</definedName>
    <definedName name="HideDataBOQ" localSheetId="41">#REF!</definedName>
    <definedName name="HideDataBOQ" localSheetId="28">#REF!</definedName>
    <definedName name="HideDataBOQ" localSheetId="40">#REF!</definedName>
    <definedName name="HideDataBOQ" localSheetId="22">#REF!</definedName>
    <definedName name="HideDataBOQ" localSheetId="8">#REF!</definedName>
    <definedName name="HideDataBOQ" localSheetId="21">#REF!</definedName>
    <definedName name="HideDataBOQ" localSheetId="45">#REF!</definedName>
    <definedName name="HideDataBOQ" localSheetId="14">#REF!</definedName>
    <definedName name="HideDataBOQ" localSheetId="13">#REF!</definedName>
    <definedName name="HideDataBOQ" localSheetId="29">#REF!</definedName>
    <definedName name="HideDataBOQ" localSheetId="31">#REF!</definedName>
    <definedName name="HideDataBOQ" localSheetId="9">#REF!</definedName>
    <definedName name="HideDataBOQ" localSheetId="30">#REF!</definedName>
    <definedName name="HideDataBOQ" localSheetId="15">#REF!</definedName>
    <definedName name="HideDataBOQ" localSheetId="24">#REF!</definedName>
    <definedName name="HideDataBOQ" localSheetId="42">#REF!</definedName>
    <definedName name="HideDataBOQ" localSheetId="27">#REF!</definedName>
    <definedName name="HideDataBOQ" localSheetId="10">#REF!</definedName>
    <definedName name="HideDataBOQ" localSheetId="7">#REF!</definedName>
    <definedName name="HideDataBOQ" localSheetId="39">#REF!</definedName>
    <definedName name="HideDataBOQ">#REF!</definedName>
    <definedName name="High_lf" localSheetId="48">[1]DATA!#REF!</definedName>
    <definedName name="High_lf" localSheetId="1">[1]DATA!#REF!</definedName>
    <definedName name="High_lf" localSheetId="32">[1]DATA!#REF!</definedName>
    <definedName name="High_lf" localSheetId="0">[1]DATA!#REF!</definedName>
    <definedName name="High_lf" localSheetId="38">[1]DATA!#REF!</definedName>
    <definedName name="High_lf" localSheetId="11">[1]DATA!#REF!</definedName>
    <definedName name="High_lf" localSheetId="18">[1]DATA!#REF!</definedName>
    <definedName name="High_lf" localSheetId="23">[1]DATA!#REF!</definedName>
    <definedName name="High_lf" localSheetId="16">[1]DATA!#REF!</definedName>
    <definedName name="High_lf" localSheetId="26">[1]DATA!#REF!</definedName>
    <definedName name="High_lf" localSheetId="20">[1]DATA!#REF!</definedName>
    <definedName name="High_lf" localSheetId="12">[1]DATA!#REF!</definedName>
    <definedName name="High_lf" localSheetId="25">[1]DATA!#REF!</definedName>
    <definedName name="High_lf" localSheetId="19">[1]DATA!#REF!</definedName>
    <definedName name="High_lf" localSheetId="17">[1]DATA!#REF!</definedName>
    <definedName name="High_lf" localSheetId="34">[1]DATA!#REF!</definedName>
    <definedName name="High_lf" localSheetId="36">[1]DATA!#REF!</definedName>
    <definedName name="High_lf" localSheetId="37">[1]DATA!#REF!</definedName>
    <definedName name="High_lf" localSheetId="35">[1]DATA!#REF!</definedName>
    <definedName name="High_lf" localSheetId="6">[1]DATA!#REF!</definedName>
    <definedName name="High_lf" localSheetId="43">[1]DATA!#REF!</definedName>
    <definedName name="High_lf" localSheetId="5">[1]DATA!#REF!</definedName>
    <definedName name="High_lf" localSheetId="46">[1]DATA!#REF!</definedName>
    <definedName name="High_lf" localSheetId="47">[1]DATA!#REF!</definedName>
    <definedName name="High_lf" localSheetId="3">[1]DATA!#REF!</definedName>
    <definedName name="High_lf" localSheetId="44">[1]DATA!#REF!</definedName>
    <definedName name="High_lf" localSheetId="4">[1]DATA!#REF!</definedName>
    <definedName name="High_lf" localSheetId="41">[1]DATA!#REF!</definedName>
    <definedName name="High_lf" localSheetId="28">[1]DATA!#REF!</definedName>
    <definedName name="High_lf" localSheetId="40">[1]DATA!#REF!</definedName>
    <definedName name="High_lf" localSheetId="22">[1]DATA!#REF!</definedName>
    <definedName name="High_lf" localSheetId="8">[1]DATA!#REF!</definedName>
    <definedName name="High_lf" localSheetId="21">[1]DATA!#REF!</definedName>
    <definedName name="High_lf" localSheetId="45">[1]DATA!#REF!</definedName>
    <definedName name="High_lf" localSheetId="14">[1]DATA!#REF!</definedName>
    <definedName name="High_lf" localSheetId="13">[1]DATA!#REF!</definedName>
    <definedName name="High_lf" localSheetId="29">[1]DATA!#REF!</definedName>
    <definedName name="High_lf" localSheetId="31">[1]DATA!#REF!</definedName>
    <definedName name="High_lf" localSheetId="9">[1]DATA!#REF!</definedName>
    <definedName name="High_lf" localSheetId="30">[1]DATA!#REF!</definedName>
    <definedName name="High_lf" localSheetId="15">[1]DATA!#REF!</definedName>
    <definedName name="High_lf" localSheetId="24">[1]DATA!#REF!</definedName>
    <definedName name="High_lf" localSheetId="42">[1]DATA!#REF!</definedName>
    <definedName name="High_lf" localSheetId="27">[1]DATA!#REF!</definedName>
    <definedName name="High_lf" localSheetId="10">[1]DATA!#REF!</definedName>
    <definedName name="High_lf" localSheetId="7">[1]DATA!#REF!</definedName>
    <definedName name="High_lf" localSheetId="39">[1]DATA!#REF!</definedName>
    <definedName name="High_lf">[1]DATA!#REF!</definedName>
    <definedName name="i_watt" localSheetId="48">#REF!</definedName>
    <definedName name="i_watt" localSheetId="1">#REF!</definedName>
    <definedName name="i_watt" localSheetId="32">#REF!</definedName>
    <definedName name="i_watt" localSheetId="0">#REF!</definedName>
    <definedName name="i_watt" localSheetId="38">#REF!</definedName>
    <definedName name="i_watt" localSheetId="11">#REF!</definedName>
    <definedName name="i_watt" localSheetId="18">#REF!</definedName>
    <definedName name="i_watt" localSheetId="23">#REF!</definedName>
    <definedName name="i_watt" localSheetId="16">#REF!</definedName>
    <definedName name="i_watt" localSheetId="26">#REF!</definedName>
    <definedName name="i_watt" localSheetId="20">#REF!</definedName>
    <definedName name="i_watt" localSheetId="12">#REF!</definedName>
    <definedName name="i_watt" localSheetId="25">#REF!</definedName>
    <definedName name="i_watt" localSheetId="19">#REF!</definedName>
    <definedName name="i_watt" localSheetId="17">#REF!</definedName>
    <definedName name="i_watt" localSheetId="34">#REF!</definedName>
    <definedName name="i_watt" localSheetId="36">#REF!</definedName>
    <definedName name="i_watt" localSheetId="37">#REF!</definedName>
    <definedName name="i_watt" localSheetId="35">#REF!</definedName>
    <definedName name="i_watt" localSheetId="6">#REF!</definedName>
    <definedName name="i_watt" localSheetId="43">#REF!</definedName>
    <definedName name="i_watt" localSheetId="5">#REF!</definedName>
    <definedName name="i_watt" localSheetId="46">#REF!</definedName>
    <definedName name="i_watt" localSheetId="47">#REF!</definedName>
    <definedName name="i_watt" localSheetId="3">#REF!</definedName>
    <definedName name="i_watt" localSheetId="44">#REF!</definedName>
    <definedName name="i_watt" localSheetId="4">#REF!</definedName>
    <definedName name="i_watt" localSheetId="41">#REF!</definedName>
    <definedName name="i_watt" localSheetId="28">#REF!</definedName>
    <definedName name="i_watt" localSheetId="40">#REF!</definedName>
    <definedName name="i_watt" localSheetId="22">#REF!</definedName>
    <definedName name="i_watt" localSheetId="8">#REF!</definedName>
    <definedName name="i_watt" localSheetId="21">#REF!</definedName>
    <definedName name="i_watt" localSheetId="45">#REF!</definedName>
    <definedName name="i_watt" localSheetId="14">#REF!</definedName>
    <definedName name="i_watt" localSheetId="13">#REF!</definedName>
    <definedName name="i_watt" localSheetId="29">#REF!</definedName>
    <definedName name="i_watt" localSheetId="31">#REF!</definedName>
    <definedName name="i_watt" localSheetId="9">#REF!</definedName>
    <definedName name="i_watt" localSheetId="30">#REF!</definedName>
    <definedName name="i_watt" localSheetId="15">#REF!</definedName>
    <definedName name="i_watt" localSheetId="24">#REF!</definedName>
    <definedName name="i_watt" localSheetId="42">#REF!</definedName>
    <definedName name="i_watt" localSheetId="27">#REF!</definedName>
    <definedName name="i_watt" localSheetId="10">#REF!</definedName>
    <definedName name="i_watt" localSheetId="7">#REF!</definedName>
    <definedName name="i_watt" localSheetId="39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48">[1]RE_DATA!#REF!</definedName>
    <definedName name="L.F." localSheetId="1">[1]RE_DATA!#REF!</definedName>
    <definedName name="L.F." localSheetId="32">[1]RE_DATA!#REF!</definedName>
    <definedName name="L.F." localSheetId="0">[1]RE_DATA!#REF!</definedName>
    <definedName name="L.F." localSheetId="38">[1]RE_DATA!#REF!</definedName>
    <definedName name="L.F." localSheetId="11">[1]RE_DATA!#REF!</definedName>
    <definedName name="L.F." localSheetId="18">[1]RE_DATA!#REF!</definedName>
    <definedName name="L.F." localSheetId="23">[1]RE_DATA!#REF!</definedName>
    <definedName name="L.F." localSheetId="16">[1]RE_DATA!#REF!</definedName>
    <definedName name="L.F." localSheetId="26">[1]RE_DATA!#REF!</definedName>
    <definedName name="L.F." localSheetId="20">[1]RE_DATA!#REF!</definedName>
    <definedName name="L.F." localSheetId="12">[1]RE_DATA!#REF!</definedName>
    <definedName name="L.F." localSheetId="25">[1]RE_DATA!#REF!</definedName>
    <definedName name="L.F." localSheetId="19">[1]RE_DATA!#REF!</definedName>
    <definedName name="L.F." localSheetId="17">[1]RE_DATA!#REF!</definedName>
    <definedName name="L.F." localSheetId="34">[1]RE_DATA!#REF!</definedName>
    <definedName name="L.F." localSheetId="36">[1]RE_DATA!#REF!</definedName>
    <definedName name="L.F." localSheetId="37">[1]RE_DATA!#REF!</definedName>
    <definedName name="L.F." localSheetId="35">[1]RE_DATA!#REF!</definedName>
    <definedName name="L.F." localSheetId="6">[1]RE_DATA!#REF!</definedName>
    <definedName name="L.F." localSheetId="43">[1]RE_DATA!#REF!</definedName>
    <definedName name="L.F." localSheetId="5">[1]RE_DATA!#REF!</definedName>
    <definedName name="L.F." localSheetId="46">[1]RE_DATA!#REF!</definedName>
    <definedName name="L.F." localSheetId="47">[1]RE_DATA!#REF!</definedName>
    <definedName name="L.F." localSheetId="3">[1]RE_DATA!#REF!</definedName>
    <definedName name="L.F." localSheetId="44">[1]RE_DATA!#REF!</definedName>
    <definedName name="L.F." localSheetId="4">[1]RE_DATA!#REF!</definedName>
    <definedName name="L.F." localSheetId="41">[1]RE_DATA!#REF!</definedName>
    <definedName name="L.F." localSheetId="28">[1]RE_DATA!#REF!</definedName>
    <definedName name="L.F." localSheetId="40">[1]RE_DATA!#REF!</definedName>
    <definedName name="L.F." localSheetId="22">[1]RE_DATA!#REF!</definedName>
    <definedName name="L.F." localSheetId="8">[1]RE_DATA!#REF!</definedName>
    <definedName name="L.F." localSheetId="21">[1]RE_DATA!#REF!</definedName>
    <definedName name="L.F." localSheetId="45">[1]RE_DATA!#REF!</definedName>
    <definedName name="L.F." localSheetId="14">[1]RE_DATA!#REF!</definedName>
    <definedName name="L.F." localSheetId="13">[1]RE_DATA!#REF!</definedName>
    <definedName name="L.F." localSheetId="29">[1]RE_DATA!#REF!</definedName>
    <definedName name="L.F." localSheetId="31">[1]RE_DATA!#REF!</definedName>
    <definedName name="L.F." localSheetId="9">[1]RE_DATA!#REF!</definedName>
    <definedName name="L.F." localSheetId="30">[1]RE_DATA!#REF!</definedName>
    <definedName name="L.F." localSheetId="15">[1]RE_DATA!#REF!</definedName>
    <definedName name="L.F." localSheetId="24">[1]RE_DATA!#REF!</definedName>
    <definedName name="L.F." localSheetId="42">[1]RE_DATA!#REF!</definedName>
    <definedName name="L.F." localSheetId="27">[1]RE_DATA!#REF!</definedName>
    <definedName name="L.F." localSheetId="10">[1]RE_DATA!#REF!</definedName>
    <definedName name="L.F." localSheetId="7">[1]RE_DATA!#REF!</definedName>
    <definedName name="L.F." localSheetId="39">[1]RE_DATA!#REF!</definedName>
    <definedName name="L.F.">[1]RE_DATA!#REF!</definedName>
    <definedName name="l_mainair" localSheetId="48">'[2]eirr-a (บท4)'!#REF!</definedName>
    <definedName name="l_mainair" localSheetId="1">'[2]eirr-a (บท4)'!#REF!</definedName>
    <definedName name="l_mainair" localSheetId="32">'[2]eirr-a (บท4)'!#REF!</definedName>
    <definedName name="l_mainair" localSheetId="0">'[2]eirr-a (บท4)'!#REF!</definedName>
    <definedName name="l_mainair" localSheetId="38">'[2]eirr-a (บท4)'!#REF!</definedName>
    <definedName name="l_mainair" localSheetId="11">'[2]eirr-a (บท4)'!#REF!</definedName>
    <definedName name="l_mainair" localSheetId="18">'[2]eirr-a (บท4)'!#REF!</definedName>
    <definedName name="l_mainair" localSheetId="23">'[2]eirr-a (บท4)'!#REF!</definedName>
    <definedName name="l_mainair" localSheetId="16">'[2]eirr-a (บท4)'!#REF!</definedName>
    <definedName name="l_mainair" localSheetId="26">'[2]eirr-a (บท4)'!#REF!</definedName>
    <definedName name="l_mainair" localSheetId="20">'[2]eirr-a (บท4)'!#REF!</definedName>
    <definedName name="l_mainair" localSheetId="12">'[2]eirr-a (บท4)'!#REF!</definedName>
    <definedName name="l_mainair" localSheetId="25">'[2]eirr-a (บท4)'!#REF!</definedName>
    <definedName name="l_mainair" localSheetId="19">'[2]eirr-a (บท4)'!#REF!</definedName>
    <definedName name="l_mainair" localSheetId="17">'[2]eirr-a (บท4)'!#REF!</definedName>
    <definedName name="l_mainair" localSheetId="34">'[2]eirr-a (บท4)'!#REF!</definedName>
    <definedName name="l_mainair" localSheetId="36">'[2]eirr-a (บท4)'!#REF!</definedName>
    <definedName name="l_mainair" localSheetId="37">'[2]eirr-a (บท4)'!#REF!</definedName>
    <definedName name="l_mainair" localSheetId="35">'[2]eirr-a (บท4)'!#REF!</definedName>
    <definedName name="l_mainair" localSheetId="6">'[2]eirr-a (บท4)'!#REF!</definedName>
    <definedName name="l_mainair" localSheetId="43">'[2]eirr-a (บท4)'!#REF!</definedName>
    <definedName name="l_mainair" localSheetId="5">'[2]eirr-a (บท4)'!#REF!</definedName>
    <definedName name="l_mainair" localSheetId="46">'[2]eirr-a (บท4)'!#REF!</definedName>
    <definedName name="l_mainair" localSheetId="47">'[2]eirr-a (บท4)'!#REF!</definedName>
    <definedName name="l_mainair" localSheetId="3">'[2]eirr-a (บท4)'!#REF!</definedName>
    <definedName name="l_mainair" localSheetId="44">'[2]eirr-a (บท4)'!#REF!</definedName>
    <definedName name="l_mainair" localSheetId="4">'[2]eirr-a (บท4)'!#REF!</definedName>
    <definedName name="l_mainair" localSheetId="41">'[2]eirr-a (บท4)'!#REF!</definedName>
    <definedName name="l_mainair" localSheetId="28">'[2]eirr-a (บท4)'!#REF!</definedName>
    <definedName name="l_mainair" localSheetId="40">'[2]eirr-a (บท4)'!#REF!</definedName>
    <definedName name="l_mainair" localSheetId="22">'[2]eirr-a (บท4)'!#REF!</definedName>
    <definedName name="l_mainair" localSheetId="8">'[2]eirr-a (บท4)'!#REF!</definedName>
    <definedName name="l_mainair" localSheetId="21">'[2]eirr-a (บท4)'!#REF!</definedName>
    <definedName name="l_mainair" localSheetId="45">'[2]eirr-a (บท4)'!#REF!</definedName>
    <definedName name="l_mainair" localSheetId="14">'[2]eirr-a (บท4)'!#REF!</definedName>
    <definedName name="l_mainair" localSheetId="13">'[2]eirr-a (บท4)'!#REF!</definedName>
    <definedName name="l_mainair" localSheetId="29">'[2]eirr-a (บท4)'!#REF!</definedName>
    <definedName name="l_mainair" localSheetId="31">'[2]eirr-a (บท4)'!#REF!</definedName>
    <definedName name="l_mainair" localSheetId="9">'[2]eirr-a (บท4)'!#REF!</definedName>
    <definedName name="l_mainair" localSheetId="30">'[2]eirr-a (บท4)'!#REF!</definedName>
    <definedName name="l_mainair" localSheetId="15">'[2]eirr-a (บท4)'!#REF!</definedName>
    <definedName name="l_mainair" localSheetId="24">'[2]eirr-a (บท4)'!#REF!</definedName>
    <definedName name="l_mainair" localSheetId="42">'[2]eirr-a (บท4)'!#REF!</definedName>
    <definedName name="l_mainair" localSheetId="27">'[2]eirr-a (บท4)'!#REF!</definedName>
    <definedName name="l_mainair" localSheetId="10">'[2]eirr-a (บท4)'!#REF!</definedName>
    <definedName name="l_mainair" localSheetId="7">'[2]eirr-a (บท4)'!#REF!</definedName>
    <definedName name="l_mainair" localSheetId="39">'[2]eirr-a (บท4)'!#REF!</definedName>
    <definedName name="l_mainair">'[2]eirr-a (บท4)'!#REF!</definedName>
    <definedName name="maintain_air4" localSheetId="48">'[2]eirr-a (บท4)'!#REF!</definedName>
    <definedName name="maintain_air4" localSheetId="1">'[2]eirr-a (บท4)'!#REF!</definedName>
    <definedName name="maintain_air4" localSheetId="32">'[2]eirr-a (บท4)'!#REF!</definedName>
    <definedName name="maintain_air4" localSheetId="0">'[2]eirr-a (บท4)'!#REF!</definedName>
    <definedName name="maintain_air4" localSheetId="38">'[2]eirr-a (บท4)'!#REF!</definedName>
    <definedName name="maintain_air4" localSheetId="11">'[2]eirr-a (บท4)'!#REF!</definedName>
    <definedName name="maintain_air4" localSheetId="18">'[2]eirr-a (บท4)'!#REF!</definedName>
    <definedName name="maintain_air4" localSheetId="23">'[2]eirr-a (บท4)'!#REF!</definedName>
    <definedName name="maintain_air4" localSheetId="16">'[2]eirr-a (บท4)'!#REF!</definedName>
    <definedName name="maintain_air4" localSheetId="26">'[2]eirr-a (บท4)'!#REF!</definedName>
    <definedName name="maintain_air4" localSheetId="20">'[2]eirr-a (บท4)'!#REF!</definedName>
    <definedName name="maintain_air4" localSheetId="12">'[2]eirr-a (บท4)'!#REF!</definedName>
    <definedName name="maintain_air4" localSheetId="25">'[2]eirr-a (บท4)'!#REF!</definedName>
    <definedName name="maintain_air4" localSheetId="19">'[2]eirr-a (บท4)'!#REF!</definedName>
    <definedName name="maintain_air4" localSheetId="17">'[2]eirr-a (บท4)'!#REF!</definedName>
    <definedName name="maintain_air4" localSheetId="34">'[2]eirr-a (บท4)'!#REF!</definedName>
    <definedName name="maintain_air4" localSheetId="36">'[2]eirr-a (บท4)'!#REF!</definedName>
    <definedName name="maintain_air4" localSheetId="37">'[2]eirr-a (บท4)'!#REF!</definedName>
    <definedName name="maintain_air4" localSheetId="35">'[2]eirr-a (บท4)'!#REF!</definedName>
    <definedName name="maintain_air4" localSheetId="6">'[2]eirr-a (บท4)'!#REF!</definedName>
    <definedName name="maintain_air4" localSheetId="43">'[2]eirr-a (บท4)'!#REF!</definedName>
    <definedName name="maintain_air4" localSheetId="5">'[2]eirr-a (บท4)'!#REF!</definedName>
    <definedName name="maintain_air4" localSheetId="46">'[2]eirr-a (บท4)'!#REF!</definedName>
    <definedName name="maintain_air4" localSheetId="47">'[2]eirr-a (บท4)'!#REF!</definedName>
    <definedName name="maintain_air4" localSheetId="3">'[2]eirr-a (บท4)'!#REF!</definedName>
    <definedName name="maintain_air4" localSheetId="44">'[2]eirr-a (บท4)'!#REF!</definedName>
    <definedName name="maintain_air4" localSheetId="4">'[2]eirr-a (บท4)'!#REF!</definedName>
    <definedName name="maintain_air4" localSheetId="41">'[2]eirr-a (บท4)'!#REF!</definedName>
    <definedName name="maintain_air4" localSheetId="28">'[2]eirr-a (บท4)'!#REF!</definedName>
    <definedName name="maintain_air4" localSheetId="40">'[2]eirr-a (บท4)'!#REF!</definedName>
    <definedName name="maintain_air4" localSheetId="22">'[2]eirr-a (บท4)'!#REF!</definedName>
    <definedName name="maintain_air4" localSheetId="8">'[2]eirr-a (บท4)'!#REF!</definedName>
    <definedName name="maintain_air4" localSheetId="21">'[2]eirr-a (บท4)'!#REF!</definedName>
    <definedName name="maintain_air4" localSheetId="45">'[2]eirr-a (บท4)'!#REF!</definedName>
    <definedName name="maintain_air4" localSheetId="14">'[2]eirr-a (บท4)'!#REF!</definedName>
    <definedName name="maintain_air4" localSheetId="13">'[2]eirr-a (บท4)'!#REF!</definedName>
    <definedName name="maintain_air4" localSheetId="29">'[2]eirr-a (บท4)'!#REF!</definedName>
    <definedName name="maintain_air4" localSheetId="31">'[2]eirr-a (บท4)'!#REF!</definedName>
    <definedName name="maintain_air4" localSheetId="9">'[2]eirr-a (บท4)'!#REF!</definedName>
    <definedName name="maintain_air4" localSheetId="30">'[2]eirr-a (บท4)'!#REF!</definedName>
    <definedName name="maintain_air4" localSheetId="15">'[2]eirr-a (บท4)'!#REF!</definedName>
    <definedName name="maintain_air4" localSheetId="24">'[2]eirr-a (บท4)'!#REF!</definedName>
    <definedName name="maintain_air4" localSheetId="42">'[2]eirr-a (บท4)'!#REF!</definedName>
    <definedName name="maintain_air4" localSheetId="27">'[2]eirr-a (บท4)'!#REF!</definedName>
    <definedName name="maintain_air4" localSheetId="10">'[2]eirr-a (บท4)'!#REF!</definedName>
    <definedName name="maintain_air4" localSheetId="7">'[2]eirr-a (บท4)'!#REF!</definedName>
    <definedName name="maintain_air4" localSheetId="39">'[2]eirr-a (บท4)'!#REF!</definedName>
    <definedName name="maintain_air4">'[2]eirr-a (บท4)'!#REF!</definedName>
    <definedName name="ohind" localSheetId="48">[3]!ohind</definedName>
    <definedName name="ohind" localSheetId="1">[3]!ohind</definedName>
    <definedName name="ohind" localSheetId="32">[3]!ohind</definedName>
    <definedName name="ohind" localSheetId="38">[3]!ohind</definedName>
    <definedName name="ohind" localSheetId="11">[3]!ohind</definedName>
    <definedName name="ohind" localSheetId="18">[3]!ohind</definedName>
    <definedName name="ohind" localSheetId="23">[3]!ohind</definedName>
    <definedName name="ohind" localSheetId="16">[3]!ohind</definedName>
    <definedName name="ohind" localSheetId="26">[3]!ohind</definedName>
    <definedName name="ohind" localSheetId="20">[3]!ohind</definedName>
    <definedName name="ohind" localSheetId="12">[3]!ohind</definedName>
    <definedName name="ohind" localSheetId="25">[3]!ohind</definedName>
    <definedName name="ohind" localSheetId="19">[3]!ohind</definedName>
    <definedName name="ohind" localSheetId="17">[3]!ohind</definedName>
    <definedName name="ohind" localSheetId="34">[3]!ohind</definedName>
    <definedName name="ohind" localSheetId="36">[3]!ohind</definedName>
    <definedName name="ohind" localSheetId="37">[3]!ohind</definedName>
    <definedName name="ohind" localSheetId="35">[3]!ohind</definedName>
    <definedName name="ohind" localSheetId="6">[3]!ohind</definedName>
    <definedName name="ohind" localSheetId="43">[3]!ohind</definedName>
    <definedName name="ohind" localSheetId="5">[3]!ohind</definedName>
    <definedName name="ohind" localSheetId="46">[3]!ohind</definedName>
    <definedName name="ohind" localSheetId="47">[3]!ohind</definedName>
    <definedName name="ohind" localSheetId="3">[3]!ohind</definedName>
    <definedName name="ohind" localSheetId="44">[3]!ohind</definedName>
    <definedName name="ohind" localSheetId="4">[3]!ohind</definedName>
    <definedName name="ohind" localSheetId="41">[3]!ohind</definedName>
    <definedName name="ohind" localSheetId="28">[3]!ohind</definedName>
    <definedName name="ohind" localSheetId="40">[3]!ohind</definedName>
    <definedName name="ohind" localSheetId="22">[3]!ohind</definedName>
    <definedName name="ohind" localSheetId="8">[3]!ohind</definedName>
    <definedName name="ohind" localSheetId="21">[3]!ohind</definedName>
    <definedName name="ohind" localSheetId="45">[3]!ohind</definedName>
    <definedName name="ohind" localSheetId="14">[3]!ohind</definedName>
    <definedName name="ohind" localSheetId="13">[3]!ohind</definedName>
    <definedName name="ohind" localSheetId="29">[3]!ohind</definedName>
    <definedName name="ohind" localSheetId="31">[3]!ohind</definedName>
    <definedName name="ohind" localSheetId="9">[3]!ohind</definedName>
    <definedName name="ohind" localSheetId="30">[3]!ohind</definedName>
    <definedName name="ohind" localSheetId="15">[3]!ohind</definedName>
    <definedName name="ohind" localSheetId="24">[3]!ohind</definedName>
    <definedName name="ohind" localSheetId="42">[3]!ohind</definedName>
    <definedName name="ohind" localSheetId="27">[3]!ohind</definedName>
    <definedName name="ohind" localSheetId="10">[3]!ohind</definedName>
    <definedName name="ohind" localSheetId="7">[3]!ohind</definedName>
    <definedName name="ohind" localSheetId="39">[3]!ohind</definedName>
    <definedName name="ohind">[3]!ohind</definedName>
    <definedName name="Peak" localSheetId="48">[1]RE_DATA!#REF!</definedName>
    <definedName name="Peak" localSheetId="1">[1]RE_DATA!#REF!</definedName>
    <definedName name="Peak" localSheetId="32">[1]RE_DATA!#REF!</definedName>
    <definedName name="Peak" localSheetId="0">[1]RE_DATA!#REF!</definedName>
    <definedName name="Peak" localSheetId="38">[1]RE_DATA!#REF!</definedName>
    <definedName name="Peak" localSheetId="11">[1]RE_DATA!#REF!</definedName>
    <definedName name="Peak" localSheetId="18">[1]RE_DATA!#REF!</definedName>
    <definedName name="Peak" localSheetId="23">[1]RE_DATA!#REF!</definedName>
    <definedName name="Peak" localSheetId="16">[1]RE_DATA!#REF!</definedName>
    <definedName name="Peak" localSheetId="26">[1]RE_DATA!#REF!</definedName>
    <definedName name="Peak" localSheetId="20">[1]RE_DATA!#REF!</definedName>
    <definedName name="Peak" localSheetId="12">[1]RE_DATA!#REF!</definedName>
    <definedName name="Peak" localSheetId="25">[1]RE_DATA!#REF!</definedName>
    <definedName name="Peak" localSheetId="19">[1]RE_DATA!#REF!</definedName>
    <definedName name="Peak" localSheetId="17">[1]RE_DATA!#REF!</definedName>
    <definedName name="Peak" localSheetId="34">[1]RE_DATA!#REF!</definedName>
    <definedName name="Peak" localSheetId="36">[1]RE_DATA!#REF!</definedName>
    <definedName name="Peak" localSheetId="37">[1]RE_DATA!#REF!</definedName>
    <definedName name="Peak" localSheetId="35">[1]RE_DATA!#REF!</definedName>
    <definedName name="Peak" localSheetId="6">[1]RE_DATA!#REF!</definedName>
    <definedName name="Peak" localSheetId="43">[1]RE_DATA!#REF!</definedName>
    <definedName name="Peak" localSheetId="5">[1]RE_DATA!#REF!</definedName>
    <definedName name="Peak" localSheetId="46">[1]RE_DATA!#REF!</definedName>
    <definedName name="Peak" localSheetId="47">[1]RE_DATA!#REF!</definedName>
    <definedName name="Peak" localSheetId="3">[1]RE_DATA!#REF!</definedName>
    <definedName name="Peak" localSheetId="44">[1]RE_DATA!#REF!</definedName>
    <definedName name="Peak" localSheetId="4">[1]RE_DATA!#REF!</definedName>
    <definedName name="Peak" localSheetId="41">[1]RE_DATA!#REF!</definedName>
    <definedName name="Peak" localSheetId="28">[1]RE_DATA!#REF!</definedName>
    <definedName name="Peak" localSheetId="40">[1]RE_DATA!#REF!</definedName>
    <definedName name="Peak" localSheetId="22">[1]RE_DATA!#REF!</definedName>
    <definedName name="Peak" localSheetId="8">[1]RE_DATA!#REF!</definedName>
    <definedName name="Peak" localSheetId="21">[1]RE_DATA!#REF!</definedName>
    <definedName name="Peak" localSheetId="45">[1]RE_DATA!#REF!</definedName>
    <definedName name="Peak" localSheetId="14">[1]RE_DATA!#REF!</definedName>
    <definedName name="Peak" localSheetId="13">[1]RE_DATA!#REF!</definedName>
    <definedName name="Peak" localSheetId="29">[1]RE_DATA!#REF!</definedName>
    <definedName name="Peak" localSheetId="31">[1]RE_DATA!#REF!</definedName>
    <definedName name="Peak" localSheetId="9">[1]RE_DATA!#REF!</definedName>
    <definedName name="Peak" localSheetId="30">[1]RE_DATA!#REF!</definedName>
    <definedName name="Peak" localSheetId="15">[1]RE_DATA!#REF!</definedName>
    <definedName name="Peak" localSheetId="24">[1]RE_DATA!#REF!</definedName>
    <definedName name="Peak" localSheetId="42">[1]RE_DATA!#REF!</definedName>
    <definedName name="Peak" localSheetId="27">[1]RE_DATA!#REF!</definedName>
    <definedName name="Peak" localSheetId="10">[1]RE_DATA!#REF!</definedName>
    <definedName name="Peak" localSheetId="7">[1]RE_DATA!#REF!</definedName>
    <definedName name="Peak" localSheetId="39">[1]RE_DATA!#REF!</definedName>
    <definedName name="Peak">[1]RE_DATA!#REF!</definedName>
    <definedName name="_xlnm.Print_Area" localSheetId="38">'กราฟ64-65  โครงการพัฒนาบ้านโปง'!$B$1:$M$59</definedName>
    <definedName name="_xlnm.Print_Titles" localSheetId="48">'2564-บิลค่าไฟฟ้า'!$2:$3</definedName>
    <definedName name="_xlnm.Print_Titles" localSheetId="1">'2565-คณะ,สำนัก'!$2:$3</definedName>
    <definedName name="_xlnm.Print_Titles" localSheetId="32">'2565-บิลค่าไฟฟ้า'!$2:$3</definedName>
    <definedName name="_xlnm.Print_Titles" localSheetId="0">'2565-อาคาร-หักร้านค้าภายในอาคาร'!$2:$3</definedName>
    <definedName name="_xlnm.Print_Titles" localSheetId="2">พื้นที่อาคาร!$4:$6</definedName>
    <definedName name="save" localSheetId="48">#REF!</definedName>
    <definedName name="save" localSheetId="1">#REF!</definedName>
    <definedName name="save" localSheetId="32">#REF!</definedName>
    <definedName name="save" localSheetId="0">#REF!</definedName>
    <definedName name="save" localSheetId="38">#REF!</definedName>
    <definedName name="save" localSheetId="11">#REF!</definedName>
    <definedName name="save" localSheetId="18">#REF!</definedName>
    <definedName name="save" localSheetId="23">#REF!</definedName>
    <definedName name="save" localSheetId="16">#REF!</definedName>
    <definedName name="save" localSheetId="26">#REF!</definedName>
    <definedName name="save" localSheetId="20">#REF!</definedName>
    <definedName name="save" localSheetId="12">#REF!</definedName>
    <definedName name="save" localSheetId="25">#REF!</definedName>
    <definedName name="save" localSheetId="19">#REF!</definedName>
    <definedName name="save" localSheetId="17">#REF!</definedName>
    <definedName name="save" localSheetId="34">#REF!</definedName>
    <definedName name="save" localSheetId="36">#REF!</definedName>
    <definedName name="save" localSheetId="37">#REF!</definedName>
    <definedName name="save" localSheetId="35">#REF!</definedName>
    <definedName name="save" localSheetId="6">#REF!</definedName>
    <definedName name="save" localSheetId="43">#REF!</definedName>
    <definedName name="save" localSheetId="5">#REF!</definedName>
    <definedName name="save" localSheetId="46">#REF!</definedName>
    <definedName name="save" localSheetId="47">#REF!</definedName>
    <definedName name="save" localSheetId="3">#REF!</definedName>
    <definedName name="save" localSheetId="44">#REF!</definedName>
    <definedName name="save" localSheetId="4">#REF!</definedName>
    <definedName name="save" localSheetId="41">#REF!</definedName>
    <definedName name="save" localSheetId="28">#REF!</definedName>
    <definedName name="save" localSheetId="40">#REF!</definedName>
    <definedName name="save" localSheetId="22">#REF!</definedName>
    <definedName name="save" localSheetId="8">#REF!</definedName>
    <definedName name="save" localSheetId="21">#REF!</definedName>
    <definedName name="save" localSheetId="45">#REF!</definedName>
    <definedName name="save" localSheetId="14">#REF!</definedName>
    <definedName name="save" localSheetId="13">#REF!</definedName>
    <definedName name="save" localSheetId="29">#REF!</definedName>
    <definedName name="save" localSheetId="31">#REF!</definedName>
    <definedName name="save" localSheetId="9">#REF!</definedName>
    <definedName name="save" localSheetId="30">#REF!</definedName>
    <definedName name="save" localSheetId="15">#REF!</definedName>
    <definedName name="save" localSheetId="24">#REF!</definedName>
    <definedName name="save" localSheetId="42">#REF!</definedName>
    <definedName name="save" localSheetId="27">#REF!</definedName>
    <definedName name="save" localSheetId="10">#REF!</definedName>
    <definedName name="save" localSheetId="7">#REF!</definedName>
    <definedName name="save" localSheetId="39">#REF!</definedName>
    <definedName name="save">#REF!</definedName>
    <definedName name="unit">'[2]eirr-a (บท5)'!$G$9</definedName>
    <definedName name="vg0" localSheetId="48">#REF!</definedName>
    <definedName name="vg0" localSheetId="1">#REF!</definedName>
    <definedName name="vg0" localSheetId="32">#REF!</definedName>
    <definedName name="vg0" localSheetId="0">#REF!</definedName>
    <definedName name="vg0" localSheetId="38">#REF!</definedName>
    <definedName name="vg0" localSheetId="11">#REF!</definedName>
    <definedName name="vg0" localSheetId="18">#REF!</definedName>
    <definedName name="vg0" localSheetId="23">#REF!</definedName>
    <definedName name="vg0" localSheetId="16">#REF!</definedName>
    <definedName name="vg0" localSheetId="26">#REF!</definedName>
    <definedName name="vg0" localSheetId="20">#REF!</definedName>
    <definedName name="vg0" localSheetId="12">#REF!</definedName>
    <definedName name="vg0" localSheetId="25">#REF!</definedName>
    <definedName name="vg0" localSheetId="19">#REF!</definedName>
    <definedName name="vg0" localSheetId="17">#REF!</definedName>
    <definedName name="vg0" localSheetId="34">#REF!</definedName>
    <definedName name="vg0" localSheetId="36">#REF!</definedName>
    <definedName name="vg0" localSheetId="37">#REF!</definedName>
    <definedName name="vg0" localSheetId="35">#REF!</definedName>
    <definedName name="vg0" localSheetId="6">#REF!</definedName>
    <definedName name="vg0" localSheetId="43">#REF!</definedName>
    <definedName name="vg0" localSheetId="5">#REF!</definedName>
    <definedName name="vg0" localSheetId="46">#REF!</definedName>
    <definedName name="vg0" localSheetId="47">#REF!</definedName>
    <definedName name="vg0" localSheetId="3">#REF!</definedName>
    <definedName name="vg0" localSheetId="44">#REF!</definedName>
    <definedName name="vg0" localSheetId="4">#REF!</definedName>
    <definedName name="vg0" localSheetId="41">#REF!</definedName>
    <definedName name="vg0" localSheetId="28">#REF!</definedName>
    <definedName name="vg0" localSheetId="40">#REF!</definedName>
    <definedName name="vg0" localSheetId="22">#REF!</definedName>
    <definedName name="vg0" localSheetId="8">#REF!</definedName>
    <definedName name="vg0" localSheetId="21">#REF!</definedName>
    <definedName name="vg0" localSheetId="45">#REF!</definedName>
    <definedName name="vg0" localSheetId="14">#REF!</definedName>
    <definedName name="vg0" localSheetId="13">#REF!</definedName>
    <definedName name="vg0" localSheetId="29">#REF!</definedName>
    <definedName name="vg0" localSheetId="31">#REF!</definedName>
    <definedName name="vg0" localSheetId="9">#REF!</definedName>
    <definedName name="vg0" localSheetId="30">#REF!</definedName>
    <definedName name="vg0" localSheetId="15">#REF!</definedName>
    <definedName name="vg0" localSheetId="24">#REF!</definedName>
    <definedName name="vg0" localSheetId="42">#REF!</definedName>
    <definedName name="vg0" localSheetId="27">#REF!</definedName>
    <definedName name="vg0" localSheetId="10">#REF!</definedName>
    <definedName name="vg0" localSheetId="7">#REF!</definedName>
    <definedName name="vg0" localSheetId="39">#REF!</definedName>
    <definedName name="vg0">#REF!</definedName>
    <definedName name="xxx10" localSheetId="48">[4]RE_DATA!#REF!</definedName>
    <definedName name="xxx10" localSheetId="1">[4]RE_DATA!#REF!</definedName>
    <definedName name="xxx10" localSheetId="32">[4]RE_DATA!#REF!</definedName>
    <definedName name="xxx10" localSheetId="0">[4]RE_DATA!#REF!</definedName>
    <definedName name="xxx10" localSheetId="38">[4]RE_DATA!#REF!</definedName>
    <definedName name="xxx10" localSheetId="11">[4]RE_DATA!#REF!</definedName>
    <definedName name="xxx10" localSheetId="18">[4]RE_DATA!#REF!</definedName>
    <definedName name="xxx10" localSheetId="23">[4]RE_DATA!#REF!</definedName>
    <definedName name="xxx10" localSheetId="16">[4]RE_DATA!#REF!</definedName>
    <definedName name="xxx10" localSheetId="26">[4]RE_DATA!#REF!</definedName>
    <definedName name="xxx10" localSheetId="20">[4]RE_DATA!#REF!</definedName>
    <definedName name="xxx10" localSheetId="12">[4]RE_DATA!#REF!</definedName>
    <definedName name="xxx10" localSheetId="25">[4]RE_DATA!#REF!</definedName>
    <definedName name="xxx10" localSheetId="19">[4]RE_DATA!#REF!</definedName>
    <definedName name="xxx10" localSheetId="17">[4]RE_DATA!#REF!</definedName>
    <definedName name="xxx10" localSheetId="34">[4]RE_DATA!#REF!</definedName>
    <definedName name="xxx10" localSheetId="36">[4]RE_DATA!#REF!</definedName>
    <definedName name="xxx10" localSheetId="37">[4]RE_DATA!#REF!</definedName>
    <definedName name="xxx10" localSheetId="35">[4]RE_DATA!#REF!</definedName>
    <definedName name="xxx10" localSheetId="6">[4]RE_DATA!#REF!</definedName>
    <definedName name="xxx10" localSheetId="43">[4]RE_DATA!#REF!</definedName>
    <definedName name="xxx10" localSheetId="5">[4]RE_DATA!#REF!</definedName>
    <definedName name="xxx10" localSheetId="46">[4]RE_DATA!#REF!</definedName>
    <definedName name="xxx10" localSheetId="47">[4]RE_DATA!#REF!</definedName>
    <definedName name="xxx10" localSheetId="3">[4]RE_DATA!#REF!</definedName>
    <definedName name="xxx10" localSheetId="44">[4]RE_DATA!#REF!</definedName>
    <definedName name="xxx10" localSheetId="4">[4]RE_DATA!#REF!</definedName>
    <definedName name="xxx10" localSheetId="41">[4]RE_DATA!#REF!</definedName>
    <definedName name="xxx10" localSheetId="28">[4]RE_DATA!#REF!</definedName>
    <definedName name="xxx10" localSheetId="40">[4]RE_DATA!#REF!</definedName>
    <definedName name="xxx10" localSheetId="22">[4]RE_DATA!#REF!</definedName>
    <definedName name="xxx10" localSheetId="8">[4]RE_DATA!#REF!</definedName>
    <definedName name="xxx10" localSheetId="21">[4]RE_DATA!#REF!</definedName>
    <definedName name="xxx10" localSheetId="45">[4]RE_DATA!#REF!</definedName>
    <definedName name="xxx10" localSheetId="14">[4]RE_DATA!#REF!</definedName>
    <definedName name="xxx10" localSheetId="13">[4]RE_DATA!#REF!</definedName>
    <definedName name="xxx10" localSheetId="29">[4]RE_DATA!#REF!</definedName>
    <definedName name="xxx10" localSheetId="31">[4]RE_DATA!#REF!</definedName>
    <definedName name="xxx10" localSheetId="9">[4]RE_DATA!#REF!</definedName>
    <definedName name="xxx10" localSheetId="30">[4]RE_DATA!#REF!</definedName>
    <definedName name="xxx10" localSheetId="15">[4]RE_DATA!#REF!</definedName>
    <definedName name="xxx10" localSheetId="24">[4]RE_DATA!#REF!</definedName>
    <definedName name="xxx10" localSheetId="42">[4]RE_DATA!#REF!</definedName>
    <definedName name="xxx10" localSheetId="27">[4]RE_DATA!#REF!</definedName>
    <definedName name="xxx10" localSheetId="10">[4]RE_DATA!#REF!</definedName>
    <definedName name="xxx10" localSheetId="7">[4]RE_DATA!#REF!</definedName>
    <definedName name="xxx10" localSheetId="39">[4]RE_DATA!#REF!</definedName>
    <definedName name="xxx10">[4]RE_DATA!#REF!</definedName>
    <definedName name="xxx14" localSheetId="48">[4]RE_DATA!#REF!</definedName>
    <definedName name="xxx14" localSheetId="1">[4]RE_DATA!#REF!</definedName>
    <definedName name="xxx14" localSheetId="32">[4]RE_DATA!#REF!</definedName>
    <definedName name="xxx14" localSheetId="0">[4]RE_DATA!#REF!</definedName>
    <definedName name="xxx14" localSheetId="38">[4]RE_DATA!#REF!</definedName>
    <definedName name="xxx14" localSheetId="11">[4]RE_DATA!#REF!</definedName>
    <definedName name="xxx14" localSheetId="18">[4]RE_DATA!#REF!</definedName>
    <definedName name="xxx14" localSheetId="23">[4]RE_DATA!#REF!</definedName>
    <definedName name="xxx14" localSheetId="16">[4]RE_DATA!#REF!</definedName>
    <definedName name="xxx14" localSheetId="26">[4]RE_DATA!#REF!</definedName>
    <definedName name="xxx14" localSheetId="20">[4]RE_DATA!#REF!</definedName>
    <definedName name="xxx14" localSheetId="12">[4]RE_DATA!#REF!</definedName>
    <definedName name="xxx14" localSheetId="25">[4]RE_DATA!#REF!</definedName>
    <definedName name="xxx14" localSheetId="19">[4]RE_DATA!#REF!</definedName>
    <definedName name="xxx14" localSheetId="17">[4]RE_DATA!#REF!</definedName>
    <definedName name="xxx14" localSheetId="34">[4]RE_DATA!#REF!</definedName>
    <definedName name="xxx14" localSheetId="36">[4]RE_DATA!#REF!</definedName>
    <definedName name="xxx14" localSheetId="37">[4]RE_DATA!#REF!</definedName>
    <definedName name="xxx14" localSheetId="35">[4]RE_DATA!#REF!</definedName>
    <definedName name="xxx14" localSheetId="6">[4]RE_DATA!#REF!</definedName>
    <definedName name="xxx14" localSheetId="43">[4]RE_DATA!#REF!</definedName>
    <definedName name="xxx14" localSheetId="5">[4]RE_DATA!#REF!</definedName>
    <definedName name="xxx14" localSheetId="46">[4]RE_DATA!#REF!</definedName>
    <definedName name="xxx14" localSheetId="47">[4]RE_DATA!#REF!</definedName>
    <definedName name="xxx14" localSheetId="3">[4]RE_DATA!#REF!</definedName>
    <definedName name="xxx14" localSheetId="44">[4]RE_DATA!#REF!</definedName>
    <definedName name="xxx14" localSheetId="4">[4]RE_DATA!#REF!</definedName>
    <definedName name="xxx14" localSheetId="41">[4]RE_DATA!#REF!</definedName>
    <definedName name="xxx14" localSheetId="28">[4]RE_DATA!#REF!</definedName>
    <definedName name="xxx14" localSheetId="40">[4]RE_DATA!#REF!</definedName>
    <definedName name="xxx14" localSheetId="22">[4]RE_DATA!#REF!</definedName>
    <definedName name="xxx14" localSheetId="8">[4]RE_DATA!#REF!</definedName>
    <definedName name="xxx14" localSheetId="21">[4]RE_DATA!#REF!</definedName>
    <definedName name="xxx14" localSheetId="45">[4]RE_DATA!#REF!</definedName>
    <definedName name="xxx14" localSheetId="14">[4]RE_DATA!#REF!</definedName>
    <definedName name="xxx14" localSheetId="13">[4]RE_DATA!#REF!</definedName>
    <definedName name="xxx14" localSheetId="29">[4]RE_DATA!#REF!</definedName>
    <definedName name="xxx14" localSheetId="31">[4]RE_DATA!#REF!</definedName>
    <definedName name="xxx14" localSheetId="9">[4]RE_DATA!#REF!</definedName>
    <definedName name="xxx14" localSheetId="30">[4]RE_DATA!#REF!</definedName>
    <definedName name="xxx14" localSheetId="15">[4]RE_DATA!#REF!</definedName>
    <definedName name="xxx14" localSheetId="24">[4]RE_DATA!#REF!</definedName>
    <definedName name="xxx14" localSheetId="42">[4]RE_DATA!#REF!</definedName>
    <definedName name="xxx14" localSheetId="27">[4]RE_DATA!#REF!</definedName>
    <definedName name="xxx14" localSheetId="10">[4]RE_DATA!#REF!</definedName>
    <definedName name="xxx14" localSheetId="7">[4]RE_DATA!#REF!</definedName>
    <definedName name="xxx14" localSheetId="39">[4]RE_DATA!#REF!</definedName>
    <definedName name="xxx14">[4]RE_DATA!#REF!</definedName>
    <definedName name="xxx6" localSheetId="48">[4]DATA!#REF!</definedName>
    <definedName name="xxx6" localSheetId="1">[4]DATA!#REF!</definedName>
    <definedName name="xxx6" localSheetId="32">[4]DATA!#REF!</definedName>
    <definedName name="xxx6" localSheetId="0">[4]DATA!#REF!</definedName>
    <definedName name="xxx6" localSheetId="38">[4]DATA!#REF!</definedName>
    <definedName name="xxx6" localSheetId="11">[4]DATA!#REF!</definedName>
    <definedName name="xxx6" localSheetId="18">[4]DATA!#REF!</definedName>
    <definedName name="xxx6" localSheetId="23">[4]DATA!#REF!</definedName>
    <definedName name="xxx6" localSheetId="16">[4]DATA!#REF!</definedName>
    <definedName name="xxx6" localSheetId="26">[4]DATA!#REF!</definedName>
    <definedName name="xxx6" localSheetId="20">[4]DATA!#REF!</definedName>
    <definedName name="xxx6" localSheetId="12">[4]DATA!#REF!</definedName>
    <definedName name="xxx6" localSheetId="25">[4]DATA!#REF!</definedName>
    <definedName name="xxx6" localSheetId="19">[4]DATA!#REF!</definedName>
    <definedName name="xxx6" localSheetId="17">[4]DATA!#REF!</definedName>
    <definedName name="xxx6" localSheetId="34">[4]DATA!#REF!</definedName>
    <definedName name="xxx6" localSheetId="36">[4]DATA!#REF!</definedName>
    <definedName name="xxx6" localSheetId="37">[4]DATA!#REF!</definedName>
    <definedName name="xxx6" localSheetId="35">[4]DATA!#REF!</definedName>
    <definedName name="xxx6" localSheetId="6">[4]DATA!#REF!</definedName>
    <definedName name="xxx6" localSheetId="43">[4]DATA!#REF!</definedName>
    <definedName name="xxx6" localSheetId="5">[4]DATA!#REF!</definedName>
    <definedName name="xxx6" localSheetId="46">[4]DATA!#REF!</definedName>
    <definedName name="xxx6" localSheetId="47">[4]DATA!#REF!</definedName>
    <definedName name="xxx6" localSheetId="3">[4]DATA!#REF!</definedName>
    <definedName name="xxx6" localSheetId="44">[4]DATA!#REF!</definedName>
    <definedName name="xxx6" localSheetId="4">[4]DATA!#REF!</definedName>
    <definedName name="xxx6" localSheetId="41">[4]DATA!#REF!</definedName>
    <definedName name="xxx6" localSheetId="28">[4]DATA!#REF!</definedName>
    <definedName name="xxx6" localSheetId="40">[4]DATA!#REF!</definedName>
    <definedName name="xxx6" localSheetId="22">[4]DATA!#REF!</definedName>
    <definedName name="xxx6" localSheetId="8">[4]DATA!#REF!</definedName>
    <definedName name="xxx6" localSheetId="21">[4]DATA!#REF!</definedName>
    <definedName name="xxx6" localSheetId="45">[4]DATA!#REF!</definedName>
    <definedName name="xxx6" localSheetId="14">[4]DATA!#REF!</definedName>
    <definedName name="xxx6" localSheetId="13">[4]DATA!#REF!</definedName>
    <definedName name="xxx6" localSheetId="29">[4]DATA!#REF!</definedName>
    <definedName name="xxx6" localSheetId="31">[4]DATA!#REF!</definedName>
    <definedName name="xxx6" localSheetId="9">[4]DATA!#REF!</definedName>
    <definedName name="xxx6" localSheetId="30">[4]DATA!#REF!</definedName>
    <definedName name="xxx6" localSheetId="15">[4]DATA!#REF!</definedName>
    <definedName name="xxx6" localSheetId="24">[4]DATA!#REF!</definedName>
    <definedName name="xxx6" localSheetId="42">[4]DATA!#REF!</definedName>
    <definedName name="xxx6" localSheetId="27">[4]DATA!#REF!</definedName>
    <definedName name="xxx6" localSheetId="10">[4]DATA!#REF!</definedName>
    <definedName name="xxx6" localSheetId="7">[4]DATA!#REF!</definedName>
    <definedName name="xxx6" localSheetId="39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2" i="6" l="1"/>
  <c r="AV42" i="6"/>
  <c r="Z32" i="5" l="1"/>
  <c r="H15" i="5" l="1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F15" i="5"/>
  <c r="G15" i="5"/>
  <c r="C15" i="5"/>
  <c r="D15" i="5"/>
  <c r="E15" i="5"/>
  <c r="A15" i="5"/>
  <c r="B15" i="5"/>
  <c r="A46" i="2" l="1"/>
  <c r="Z53" i="2" l="1"/>
  <c r="Y53" i="2"/>
  <c r="X53" i="2"/>
  <c r="AB53" i="2" s="1"/>
  <c r="W53" i="2"/>
  <c r="Z51" i="2"/>
  <c r="Y51" i="2"/>
  <c r="X51" i="2"/>
  <c r="W51" i="2"/>
  <c r="Z49" i="2"/>
  <c r="AB49" i="2" s="1"/>
  <c r="Y49" i="2"/>
  <c r="X49" i="2"/>
  <c r="W49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B51" i="2"/>
  <c r="AA49" i="2" l="1"/>
  <c r="AA53" i="2"/>
  <c r="AA51" i="2"/>
  <c r="Y42" i="6" l="1"/>
  <c r="AK42" i="6" l="1"/>
  <c r="AJ42" i="6"/>
  <c r="AE5" i="6" l="1"/>
  <c r="E159" i="5" l="1"/>
  <c r="D159" i="5"/>
  <c r="C159" i="5"/>
  <c r="B159" i="5"/>
  <c r="A159" i="5"/>
  <c r="F156" i="5"/>
  <c r="G156" i="5"/>
  <c r="H156" i="5"/>
  <c r="I156" i="5"/>
  <c r="J156" i="5"/>
  <c r="K156" i="5"/>
  <c r="L156" i="5"/>
  <c r="M156" i="5"/>
  <c r="N156" i="5"/>
  <c r="O156" i="5"/>
  <c r="C4" i="23" l="1"/>
  <c r="H8" i="22" l="1"/>
  <c r="I170" i="60" l="1"/>
  <c r="J170" i="60"/>
  <c r="K170" i="60"/>
  <c r="L170" i="60"/>
  <c r="H170" i="60"/>
  <c r="I169" i="60"/>
  <c r="J169" i="60"/>
  <c r="K169" i="60"/>
  <c r="L169" i="60"/>
  <c r="H169" i="60"/>
  <c r="I164" i="60"/>
  <c r="J164" i="60"/>
  <c r="K164" i="60"/>
  <c r="L164" i="60"/>
  <c r="H164" i="60"/>
  <c r="J160" i="60"/>
  <c r="K160" i="60"/>
  <c r="H160" i="60"/>
  <c r="J149" i="60"/>
  <c r="K149" i="60"/>
  <c r="H149" i="60"/>
  <c r="K137" i="60"/>
  <c r="J137" i="60"/>
  <c r="H137" i="60"/>
  <c r="I133" i="60" l="1"/>
  <c r="J133" i="60"/>
  <c r="K133" i="60"/>
  <c r="H133" i="60"/>
  <c r="J129" i="60"/>
  <c r="K129" i="60"/>
  <c r="H129" i="60"/>
  <c r="I92" i="60"/>
  <c r="J92" i="60"/>
  <c r="K92" i="60"/>
  <c r="L92" i="60"/>
  <c r="H92" i="60"/>
  <c r="I84" i="60"/>
  <c r="J84" i="60"/>
  <c r="K84" i="60"/>
  <c r="H84" i="60"/>
  <c r="I75" i="60"/>
  <c r="J75" i="60"/>
  <c r="K75" i="60"/>
  <c r="H75" i="60"/>
  <c r="J67" i="60"/>
  <c r="K67" i="60"/>
  <c r="H67" i="60"/>
  <c r="J63" i="60"/>
  <c r="K63" i="60"/>
  <c r="H63" i="60"/>
  <c r="J46" i="60"/>
  <c r="K46" i="60"/>
  <c r="H46" i="60"/>
  <c r="J31" i="60"/>
  <c r="K31" i="60"/>
  <c r="H31" i="60"/>
  <c r="L168" i="60"/>
  <c r="J168" i="60"/>
  <c r="J167" i="60"/>
  <c r="L167" i="60" s="1"/>
  <c r="J166" i="60"/>
  <c r="L166" i="60" s="1"/>
  <c r="L163" i="60"/>
  <c r="I163" i="60"/>
  <c r="L162" i="60"/>
  <c r="I162" i="60"/>
  <c r="L159" i="60"/>
  <c r="I159" i="60"/>
  <c r="L158" i="60"/>
  <c r="I158" i="60"/>
  <c r="L157" i="60"/>
  <c r="I157" i="60"/>
  <c r="L156" i="60"/>
  <c r="I156" i="60"/>
  <c r="L155" i="60"/>
  <c r="I155" i="60"/>
  <c r="L154" i="60"/>
  <c r="I154" i="60"/>
  <c r="L153" i="60"/>
  <c r="I153" i="60"/>
  <c r="L152" i="60"/>
  <c r="I152" i="60"/>
  <c r="H152" i="60"/>
  <c r="L151" i="60"/>
  <c r="L160" i="60" s="1"/>
  <c r="H151" i="60"/>
  <c r="I151" i="60" s="1"/>
  <c r="L148" i="60"/>
  <c r="I148" i="60"/>
  <c r="L147" i="60"/>
  <c r="I147" i="60"/>
  <c r="L146" i="60"/>
  <c r="I146" i="60"/>
  <c r="L145" i="60"/>
  <c r="H145" i="60"/>
  <c r="I145" i="60" s="1"/>
  <c r="L144" i="60"/>
  <c r="I144" i="60"/>
  <c r="H144" i="60"/>
  <c r="L143" i="60"/>
  <c r="H143" i="60"/>
  <c r="I143" i="60" s="1"/>
  <c r="L142" i="60"/>
  <c r="H142" i="60"/>
  <c r="I142" i="60" s="1"/>
  <c r="L141" i="60"/>
  <c r="I141" i="60"/>
  <c r="H141" i="60"/>
  <c r="L139" i="60"/>
  <c r="H139" i="60"/>
  <c r="I139" i="60" s="1"/>
  <c r="L136" i="60"/>
  <c r="I136" i="60"/>
  <c r="L135" i="60"/>
  <c r="I135" i="60"/>
  <c r="L132" i="60"/>
  <c r="H132" i="60"/>
  <c r="I132" i="60" s="1"/>
  <c r="L131" i="60"/>
  <c r="H131" i="60"/>
  <c r="I131" i="60" s="1"/>
  <c r="L128" i="60"/>
  <c r="I128" i="60"/>
  <c r="L127" i="60"/>
  <c r="I127" i="60"/>
  <c r="L126" i="60"/>
  <c r="I126" i="60"/>
  <c r="L125" i="60"/>
  <c r="I125" i="60"/>
  <c r="L124" i="60"/>
  <c r="I124" i="60"/>
  <c r="L123" i="60"/>
  <c r="I123" i="60"/>
  <c r="L122" i="60"/>
  <c r="I122" i="60"/>
  <c r="L121" i="60"/>
  <c r="I121" i="60"/>
  <c r="H121" i="60"/>
  <c r="L120" i="60"/>
  <c r="I120" i="60"/>
  <c r="L119" i="60"/>
  <c r="I119" i="60"/>
  <c r="L118" i="60"/>
  <c r="I118" i="60"/>
  <c r="L117" i="60"/>
  <c r="I117" i="60"/>
  <c r="L116" i="60"/>
  <c r="I116" i="60"/>
  <c r="L115" i="60"/>
  <c r="I115" i="60"/>
  <c r="L114" i="60"/>
  <c r="I114" i="60"/>
  <c r="L113" i="60"/>
  <c r="I113" i="60"/>
  <c r="L112" i="60"/>
  <c r="I112" i="60"/>
  <c r="L111" i="60"/>
  <c r="I111" i="60"/>
  <c r="L110" i="60"/>
  <c r="I110" i="60"/>
  <c r="L109" i="60"/>
  <c r="I109" i="60"/>
  <c r="L108" i="60"/>
  <c r="I108" i="60"/>
  <c r="L107" i="60"/>
  <c r="I107" i="60"/>
  <c r="L106" i="60"/>
  <c r="H106" i="60"/>
  <c r="I106" i="60" s="1"/>
  <c r="L105" i="60"/>
  <c r="I105" i="60"/>
  <c r="L104" i="60"/>
  <c r="H104" i="60"/>
  <c r="I104" i="60" s="1"/>
  <c r="L103" i="60"/>
  <c r="I103" i="60"/>
  <c r="L102" i="60"/>
  <c r="I102" i="60"/>
  <c r="L101" i="60"/>
  <c r="H101" i="60"/>
  <c r="I101" i="60" s="1"/>
  <c r="L100" i="60"/>
  <c r="I100" i="60"/>
  <c r="L99" i="60"/>
  <c r="I99" i="60"/>
  <c r="L98" i="60"/>
  <c r="I98" i="60"/>
  <c r="L97" i="60"/>
  <c r="I97" i="60"/>
  <c r="L96" i="60"/>
  <c r="I96" i="60"/>
  <c r="L95" i="60"/>
  <c r="I95" i="60"/>
  <c r="H95" i="60"/>
  <c r="L94" i="60"/>
  <c r="H94" i="60"/>
  <c r="I94" i="60" s="1"/>
  <c r="L91" i="60"/>
  <c r="I91" i="60"/>
  <c r="L90" i="60"/>
  <c r="I90" i="60"/>
  <c r="H90" i="60"/>
  <c r="L88" i="60"/>
  <c r="H88" i="60"/>
  <c r="I88" i="60" s="1"/>
  <c r="L86" i="60"/>
  <c r="H86" i="60"/>
  <c r="I86" i="60" s="1"/>
  <c r="L83" i="60"/>
  <c r="I83" i="60"/>
  <c r="L82" i="60"/>
  <c r="I82" i="60"/>
  <c r="L81" i="60"/>
  <c r="H81" i="60"/>
  <c r="I81" i="60" s="1"/>
  <c r="L79" i="60"/>
  <c r="I79" i="60"/>
  <c r="L77" i="60"/>
  <c r="I77" i="60"/>
  <c r="L74" i="60"/>
  <c r="I74" i="60"/>
  <c r="L73" i="60"/>
  <c r="I73" i="60"/>
  <c r="J71" i="60"/>
  <c r="I71" i="60" s="1"/>
  <c r="H71" i="60"/>
  <c r="L69" i="60"/>
  <c r="H69" i="60"/>
  <c r="I69" i="60" s="1"/>
  <c r="L66" i="60"/>
  <c r="I66" i="60"/>
  <c r="L65" i="60"/>
  <c r="I65" i="60"/>
  <c r="I67" i="60" s="1"/>
  <c r="L61" i="60"/>
  <c r="I61" i="60"/>
  <c r="L60" i="60"/>
  <c r="I60" i="60"/>
  <c r="L59" i="60"/>
  <c r="I59" i="60"/>
  <c r="L58" i="60"/>
  <c r="I58" i="60"/>
  <c r="L57" i="60"/>
  <c r="I57" i="60"/>
  <c r="L56" i="60"/>
  <c r="I56" i="60"/>
  <c r="L55" i="60"/>
  <c r="I55" i="60"/>
  <c r="L54" i="60"/>
  <c r="I54" i="60"/>
  <c r="L53" i="60"/>
  <c r="I53" i="60"/>
  <c r="L52" i="60"/>
  <c r="I52" i="60"/>
  <c r="L50" i="60"/>
  <c r="I50" i="60"/>
  <c r="L48" i="60"/>
  <c r="I48" i="60"/>
  <c r="L45" i="60"/>
  <c r="I45" i="60"/>
  <c r="L44" i="60"/>
  <c r="I44" i="60"/>
  <c r="L43" i="60"/>
  <c r="I43" i="60"/>
  <c r="L42" i="60"/>
  <c r="I42" i="60"/>
  <c r="L41" i="60"/>
  <c r="I41" i="60"/>
  <c r="L40" i="60"/>
  <c r="I40" i="60"/>
  <c r="L39" i="60"/>
  <c r="I39" i="60"/>
  <c r="L38" i="60"/>
  <c r="I38" i="60"/>
  <c r="H38" i="60"/>
  <c r="L36" i="60"/>
  <c r="L35" i="60"/>
  <c r="H35" i="60"/>
  <c r="I35" i="60" s="1"/>
  <c r="L34" i="60"/>
  <c r="H34" i="60"/>
  <c r="I34" i="60" s="1"/>
  <c r="L33" i="60"/>
  <c r="H33" i="60"/>
  <c r="I33" i="60" s="1"/>
  <c r="L30" i="60"/>
  <c r="L29" i="60"/>
  <c r="I29" i="60"/>
  <c r="L28" i="60"/>
  <c r="I28" i="60"/>
  <c r="L27" i="60"/>
  <c r="I27" i="60"/>
  <c r="L26" i="60"/>
  <c r="I26" i="60"/>
  <c r="L25" i="60"/>
  <c r="I25" i="60"/>
  <c r="L24" i="60"/>
  <c r="I24" i="60"/>
  <c r="L23" i="60"/>
  <c r="I23" i="60"/>
  <c r="L22" i="60"/>
  <c r="I22" i="60"/>
  <c r="L21" i="60"/>
  <c r="I21" i="60"/>
  <c r="L20" i="60"/>
  <c r="I20" i="60"/>
  <c r="L19" i="60"/>
  <c r="I19" i="60"/>
  <c r="L18" i="60"/>
  <c r="H18" i="60"/>
  <c r="I18" i="60" s="1"/>
  <c r="L17" i="60"/>
  <c r="H17" i="60"/>
  <c r="L16" i="60"/>
  <c r="L15" i="60"/>
  <c r="I15" i="60"/>
  <c r="L14" i="60"/>
  <c r="I14" i="60"/>
  <c r="L13" i="60"/>
  <c r="I13" i="60"/>
  <c r="L12" i="60"/>
  <c r="I12" i="60"/>
  <c r="L11" i="60"/>
  <c r="I11" i="60"/>
  <c r="L10" i="60"/>
  <c r="I10" i="60"/>
  <c r="L9" i="60"/>
  <c r="L8" i="60"/>
  <c r="I8" i="60"/>
  <c r="H8" i="60"/>
  <c r="I160" i="60" l="1"/>
  <c r="L137" i="60"/>
  <c r="I149" i="60"/>
  <c r="I137" i="60"/>
  <c r="L149" i="60"/>
  <c r="L129" i="60"/>
  <c r="L133" i="60"/>
  <c r="I129" i="60"/>
  <c r="L84" i="60"/>
  <c r="L75" i="60"/>
  <c r="L67" i="60"/>
  <c r="I63" i="60"/>
  <c r="L63" i="60"/>
  <c r="I46" i="60"/>
  <c r="L46" i="60"/>
  <c r="L31" i="60"/>
  <c r="I17" i="60"/>
  <c r="L71" i="60"/>
  <c r="I31" i="60" l="1"/>
  <c r="M42" i="6" l="1"/>
  <c r="L42" i="6"/>
  <c r="I42" i="6" l="1"/>
  <c r="H42" i="6"/>
  <c r="E42" i="6" l="1"/>
  <c r="D42" i="6"/>
  <c r="AU22" i="6"/>
  <c r="AT22" i="6" s="1"/>
  <c r="AQ22" i="6"/>
  <c r="AP22" i="6" s="1"/>
  <c r="AM22" i="6"/>
  <c r="AL22" i="6" s="1"/>
  <c r="AI22" i="6"/>
  <c r="AH22" i="6" s="1"/>
  <c r="AE22" i="6"/>
  <c r="AD22" i="6" s="1"/>
  <c r="AA22" i="6"/>
  <c r="Z22" i="6" s="1"/>
  <c r="W22" i="6"/>
  <c r="V22" i="6" s="1"/>
  <c r="S22" i="6"/>
  <c r="R22" i="6" s="1"/>
  <c r="O22" i="6"/>
  <c r="N22" i="6" s="1"/>
  <c r="K22" i="6"/>
  <c r="J22" i="6" s="1"/>
  <c r="G22" i="6"/>
  <c r="F22" i="6" s="1"/>
  <c r="G16" i="22" l="1"/>
  <c r="G15" i="22"/>
  <c r="G14" i="22"/>
  <c r="G13" i="22"/>
  <c r="G12" i="22"/>
  <c r="G11" i="22"/>
  <c r="G10" i="22"/>
  <c r="G9" i="22"/>
  <c r="G8" i="22"/>
  <c r="G7" i="22"/>
  <c r="G6" i="22"/>
  <c r="G5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16" i="22"/>
  <c r="E15" i="22"/>
  <c r="E14" i="22"/>
  <c r="E13" i="22"/>
  <c r="E12" i="22"/>
  <c r="E11" i="22"/>
  <c r="E10" i="22"/>
  <c r="E9" i="22"/>
  <c r="E8" i="22"/>
  <c r="E7" i="22"/>
  <c r="E6" i="22"/>
  <c r="E5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48" i="21"/>
  <c r="E47" i="21"/>
  <c r="E46" i="21"/>
  <c r="E45" i="21"/>
  <c r="E44" i="21"/>
  <c r="E43" i="21"/>
  <c r="E42" i="21"/>
  <c r="E41" i="21"/>
  <c r="E40" i="21"/>
  <c r="E39" i="21"/>
  <c r="E38" i="21"/>
  <c r="E37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F16" i="21"/>
  <c r="F15" i="21"/>
  <c r="F14" i="21"/>
  <c r="F13" i="21"/>
  <c r="F12" i="21"/>
  <c r="F11" i="21"/>
  <c r="F10" i="21"/>
  <c r="F9" i="21"/>
  <c r="F8" i="21"/>
  <c r="F7" i="21"/>
  <c r="F6" i="21"/>
  <c r="F5" i="21"/>
  <c r="E5" i="21"/>
  <c r="E16" i="21"/>
  <c r="E15" i="21"/>
  <c r="E14" i="21"/>
  <c r="E13" i="21"/>
  <c r="E12" i="21"/>
  <c r="E11" i="21"/>
  <c r="E10" i="21"/>
  <c r="E9" i="21"/>
  <c r="E8" i="21"/>
  <c r="E7" i="21"/>
  <c r="E6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2" i="59"/>
  <c r="D41" i="59"/>
  <c r="D40" i="59"/>
  <c r="D39" i="59"/>
  <c r="D38" i="59"/>
  <c r="D37" i="59"/>
  <c r="D36" i="59"/>
  <c r="D35" i="59"/>
  <c r="D34" i="59"/>
  <c r="D33" i="59"/>
  <c r="D32" i="59"/>
  <c r="D31" i="59"/>
  <c r="D16" i="59"/>
  <c r="D15" i="59"/>
  <c r="D14" i="59"/>
  <c r="D13" i="59"/>
  <c r="D12" i="59"/>
  <c r="D11" i="59"/>
  <c r="D10" i="59"/>
  <c r="D9" i="59"/>
  <c r="D8" i="59"/>
  <c r="D7" i="59"/>
  <c r="D6" i="59"/>
  <c r="D5" i="59"/>
  <c r="AI164" i="5"/>
  <c r="AH164" i="5"/>
  <c r="AG164" i="5"/>
  <c r="AF164" i="5"/>
  <c r="AE164" i="5"/>
  <c r="AD164" i="5"/>
  <c r="AI162" i="5"/>
  <c r="AH162" i="5"/>
  <c r="AG162" i="5"/>
  <c r="AF162" i="5"/>
  <c r="AE162" i="5"/>
  <c r="AD162" i="5"/>
  <c r="BE26" i="6"/>
  <c r="BD26" i="6"/>
  <c r="BC26" i="6"/>
  <c r="BB26" i="6"/>
  <c r="BA26" i="6"/>
  <c r="AZ26" i="6"/>
  <c r="BE24" i="6"/>
  <c r="BD24" i="6"/>
  <c r="BC24" i="6"/>
  <c r="BB24" i="6"/>
  <c r="BA24" i="6"/>
  <c r="AZ24" i="6"/>
  <c r="BE22" i="6"/>
  <c r="BD22" i="6"/>
  <c r="BC22" i="6"/>
  <c r="BB22" i="6"/>
  <c r="BA22" i="6"/>
  <c r="AZ22" i="6"/>
  <c r="BE11" i="6"/>
  <c r="BD11" i="6"/>
  <c r="BC11" i="6"/>
  <c r="BB11" i="6"/>
  <c r="BA11" i="6"/>
  <c r="AZ11" i="6"/>
  <c r="BE9" i="6"/>
  <c r="BD9" i="6"/>
  <c r="BC9" i="6"/>
  <c r="BB9" i="6"/>
  <c r="BA9" i="6"/>
  <c r="AZ9" i="6"/>
  <c r="BE7" i="6"/>
  <c r="BD7" i="6"/>
  <c r="BC7" i="6"/>
  <c r="BB7" i="6"/>
  <c r="BA7" i="6"/>
  <c r="AZ7" i="6"/>
  <c r="BE5" i="6"/>
  <c r="BD5" i="6"/>
  <c r="BC5" i="6"/>
  <c r="BB5" i="6"/>
  <c r="BA5" i="6"/>
  <c r="AZ5" i="6"/>
  <c r="AY22" i="6"/>
  <c r="AX22" i="6" s="1"/>
  <c r="CD21" i="6"/>
  <c r="CC21" i="6"/>
  <c r="C16" i="21" l="1"/>
  <c r="C15" i="21"/>
  <c r="C14" i="21"/>
  <c r="C13" i="21"/>
  <c r="C12" i="21"/>
  <c r="C11" i="21"/>
  <c r="C10" i="21"/>
  <c r="C9" i="21"/>
  <c r="C8" i="21"/>
  <c r="C7" i="21"/>
  <c r="C6" i="21"/>
  <c r="C5" i="21"/>
  <c r="D16" i="21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E47" i="19"/>
  <c r="E46" i="19"/>
  <c r="E45" i="19"/>
  <c r="E44" i="19"/>
  <c r="E43" i="19"/>
  <c r="E42" i="19"/>
  <c r="E41" i="19"/>
  <c r="E40" i="19"/>
  <c r="E39" i="19"/>
  <c r="E38" i="19"/>
  <c r="E37" i="19"/>
  <c r="E36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8" l="1"/>
  <c r="E46" i="18"/>
  <c r="E45" i="18"/>
  <c r="E44" i="18"/>
  <c r="E43" i="18"/>
  <c r="E42" i="18"/>
  <c r="E41" i="18"/>
  <c r="E40" i="18"/>
  <c r="E39" i="18"/>
  <c r="E38" i="18"/>
  <c r="E37" i="18"/>
  <c r="E36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2" i="59"/>
  <c r="C41" i="59"/>
  <c r="C40" i="59"/>
  <c r="C39" i="59"/>
  <c r="C38" i="59"/>
  <c r="C37" i="59"/>
  <c r="C36" i="59"/>
  <c r="C35" i="59"/>
  <c r="C34" i="59"/>
  <c r="C33" i="59"/>
  <c r="C32" i="59"/>
  <c r="C31" i="59"/>
  <c r="C16" i="59"/>
  <c r="C15" i="59"/>
  <c r="C14" i="59"/>
  <c r="C13" i="59"/>
  <c r="C12" i="59"/>
  <c r="C11" i="59"/>
  <c r="C10" i="59"/>
  <c r="C9" i="59"/>
  <c r="C8" i="59"/>
  <c r="C7" i="59"/>
  <c r="C6" i="59"/>
  <c r="C5" i="59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E43" i="23"/>
  <c r="E42" i="23"/>
  <c r="E41" i="23"/>
  <c r="E40" i="23"/>
  <c r="E39" i="23"/>
  <c r="E38" i="23"/>
  <c r="E37" i="23"/>
  <c r="E36" i="23"/>
  <c r="E35" i="23"/>
  <c r="E34" i="23"/>
  <c r="E33" i="23"/>
  <c r="E32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E15" i="23"/>
  <c r="E14" i="23"/>
  <c r="E13" i="23"/>
  <c r="E12" i="23"/>
  <c r="E11" i="23"/>
  <c r="E10" i="23"/>
  <c r="E9" i="23"/>
  <c r="E8" i="23"/>
  <c r="E7" i="23"/>
  <c r="E6" i="23"/>
  <c r="E5" i="23"/>
  <c r="E4" i="23"/>
  <c r="F15" i="23"/>
  <c r="F14" i="23"/>
  <c r="F13" i="23"/>
  <c r="F12" i="23"/>
  <c r="F11" i="23"/>
  <c r="F10" i="23"/>
  <c r="F9" i="23"/>
  <c r="F8" i="23"/>
  <c r="F7" i="23"/>
  <c r="F6" i="23"/>
  <c r="F5" i="23"/>
  <c r="F4" i="23"/>
  <c r="C15" i="23"/>
  <c r="C14" i="23"/>
  <c r="C13" i="23"/>
  <c r="C12" i="23"/>
  <c r="C11" i="23"/>
  <c r="C10" i="23"/>
  <c r="C9" i="23"/>
  <c r="C8" i="23"/>
  <c r="C7" i="23"/>
  <c r="C6" i="23"/>
  <c r="C5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16" i="11"/>
  <c r="C15" i="11"/>
  <c r="C14" i="11"/>
  <c r="C13" i="11"/>
  <c r="C12" i="11"/>
  <c r="C11" i="11"/>
  <c r="C10" i="11"/>
  <c r="C9" i="11"/>
  <c r="C8" i="11"/>
  <c r="C7" i="11"/>
  <c r="C6" i="11"/>
  <c r="C5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D7" i="27"/>
  <c r="C7" i="27"/>
  <c r="D6" i="27"/>
  <c r="C6" i="27"/>
  <c r="D5" i="27"/>
  <c r="C5" i="27"/>
  <c r="D4" i="27"/>
  <c r="C4" i="27"/>
  <c r="D15" i="29"/>
  <c r="C15" i="29"/>
  <c r="D14" i="29"/>
  <c r="C14" i="29"/>
  <c r="D13" i="29"/>
  <c r="C13" i="29"/>
  <c r="D12" i="29"/>
  <c r="C12" i="29"/>
  <c r="D11" i="29"/>
  <c r="C11" i="29"/>
  <c r="D10" i="29"/>
  <c r="C10" i="29"/>
  <c r="D9" i="29"/>
  <c r="C9" i="29"/>
  <c r="D8" i="29"/>
  <c r="C8" i="29"/>
  <c r="D7" i="29"/>
  <c r="C7" i="29"/>
  <c r="D6" i="29"/>
  <c r="C6" i="29"/>
  <c r="D5" i="29"/>
  <c r="C5" i="29"/>
  <c r="D4" i="29"/>
  <c r="C4" i="29"/>
  <c r="D15" i="30"/>
  <c r="C15" i="30"/>
  <c r="D14" i="30"/>
  <c r="C14" i="30"/>
  <c r="D13" i="30"/>
  <c r="C13" i="30"/>
  <c r="D12" i="30"/>
  <c r="C12" i="30"/>
  <c r="D11" i="30"/>
  <c r="C11" i="30"/>
  <c r="D10" i="30"/>
  <c r="C10" i="30"/>
  <c r="D9" i="30"/>
  <c r="C9" i="30"/>
  <c r="D8" i="30"/>
  <c r="C8" i="30"/>
  <c r="D7" i="30"/>
  <c r="C7" i="30"/>
  <c r="D6" i="30"/>
  <c r="C6" i="30"/>
  <c r="D5" i="30"/>
  <c r="C5" i="30"/>
  <c r="D4" i="30"/>
  <c r="C4" i="30"/>
  <c r="D15" i="31" l="1"/>
  <c r="C15" i="31"/>
  <c r="D14" i="31"/>
  <c r="C14" i="31"/>
  <c r="D13" i="31"/>
  <c r="C13" i="31"/>
  <c r="D12" i="31"/>
  <c r="C12" i="31"/>
  <c r="D11" i="31"/>
  <c r="C11" i="31"/>
  <c r="D10" i="31"/>
  <c r="C10" i="31"/>
  <c r="D9" i="31"/>
  <c r="C9" i="31"/>
  <c r="D8" i="31"/>
  <c r="C8" i="31"/>
  <c r="D7" i="31"/>
  <c r="C7" i="31"/>
  <c r="D6" i="31"/>
  <c r="C6" i="31"/>
  <c r="D5" i="31"/>
  <c r="C5" i="31"/>
  <c r="D4" i="31"/>
  <c r="C4" i="31"/>
  <c r="D15" i="32"/>
  <c r="C15" i="32"/>
  <c r="D14" i="32"/>
  <c r="C14" i="32"/>
  <c r="D13" i="32"/>
  <c r="C13" i="32"/>
  <c r="D12" i="32"/>
  <c r="C12" i="32"/>
  <c r="D11" i="32"/>
  <c r="C11" i="32"/>
  <c r="D10" i="32"/>
  <c r="C10" i="32"/>
  <c r="D9" i="32"/>
  <c r="C9" i="32"/>
  <c r="D8" i="32"/>
  <c r="C8" i="32"/>
  <c r="D7" i="32"/>
  <c r="C7" i="32"/>
  <c r="D6" i="32"/>
  <c r="C6" i="32"/>
  <c r="D5" i="32"/>
  <c r="C5" i="32"/>
  <c r="D4" i="32"/>
  <c r="C4" i="32"/>
  <c r="D15" i="33"/>
  <c r="C15" i="33"/>
  <c r="D14" i="33"/>
  <c r="C14" i="33"/>
  <c r="D13" i="33"/>
  <c r="C13" i="33"/>
  <c r="D12" i="33"/>
  <c r="C12" i="33"/>
  <c r="D11" i="33"/>
  <c r="C11" i="33"/>
  <c r="D10" i="33"/>
  <c r="C10" i="33"/>
  <c r="D9" i="33"/>
  <c r="C9" i="33"/>
  <c r="D8" i="33"/>
  <c r="C8" i="33"/>
  <c r="D7" i="33"/>
  <c r="C7" i="33"/>
  <c r="D6" i="33"/>
  <c r="C6" i="33"/>
  <c r="D5" i="33"/>
  <c r="C5" i="33"/>
  <c r="D4" i="33"/>
  <c r="C4" i="33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D7" i="34"/>
  <c r="C7" i="34"/>
  <c r="D6" i="34"/>
  <c r="C6" i="34"/>
  <c r="D5" i="34"/>
  <c r="C5" i="34"/>
  <c r="D4" i="34"/>
  <c r="C4" i="34"/>
  <c r="D15" i="35"/>
  <c r="C15" i="35"/>
  <c r="D14" i="35"/>
  <c r="C14" i="35"/>
  <c r="D13" i="35"/>
  <c r="C13" i="35"/>
  <c r="D12" i="35"/>
  <c r="C12" i="35"/>
  <c r="D11" i="35"/>
  <c r="C11" i="35"/>
  <c r="D10" i="35"/>
  <c r="C10" i="35"/>
  <c r="D9" i="35"/>
  <c r="C9" i="35"/>
  <c r="D8" i="35"/>
  <c r="C8" i="35"/>
  <c r="D7" i="35"/>
  <c r="C7" i="35"/>
  <c r="D6" i="35"/>
  <c r="C6" i="35"/>
  <c r="D5" i="35"/>
  <c r="C5" i="35"/>
  <c r="D4" i="35"/>
  <c r="C4" i="35"/>
  <c r="D15" i="36"/>
  <c r="C15" i="36"/>
  <c r="D14" i="36"/>
  <c r="C14" i="36"/>
  <c r="D13" i="36"/>
  <c r="C13" i="36"/>
  <c r="D12" i="36"/>
  <c r="C12" i="36"/>
  <c r="D11" i="36"/>
  <c r="C11" i="36"/>
  <c r="D10" i="36"/>
  <c r="C10" i="36"/>
  <c r="D9" i="36"/>
  <c r="C9" i="36"/>
  <c r="D8" i="36"/>
  <c r="C8" i="36"/>
  <c r="D7" i="36"/>
  <c r="C7" i="36"/>
  <c r="D6" i="36"/>
  <c r="C6" i="36"/>
  <c r="D5" i="36"/>
  <c r="C5" i="36"/>
  <c r="D4" i="36"/>
  <c r="C4" i="36"/>
  <c r="D15" i="37"/>
  <c r="C15" i="37"/>
  <c r="D14" i="37"/>
  <c r="C14" i="37"/>
  <c r="D13" i="37"/>
  <c r="C13" i="37"/>
  <c r="D12" i="37"/>
  <c r="C12" i="37"/>
  <c r="D11" i="37"/>
  <c r="C11" i="37"/>
  <c r="D10" i="37"/>
  <c r="C10" i="37"/>
  <c r="D9" i="37"/>
  <c r="C9" i="37"/>
  <c r="D8" i="37"/>
  <c r="C8" i="37"/>
  <c r="D7" i="37"/>
  <c r="C7" i="37"/>
  <c r="D6" i="37"/>
  <c r="C6" i="37"/>
  <c r="D5" i="37"/>
  <c r="C5" i="37"/>
  <c r="D4" i="37"/>
  <c r="C4" i="37"/>
  <c r="D15" i="38"/>
  <c r="C15" i="38"/>
  <c r="D14" i="38"/>
  <c r="C14" i="38"/>
  <c r="D13" i="38"/>
  <c r="C13" i="38"/>
  <c r="D12" i="38"/>
  <c r="C12" i="38"/>
  <c r="D11" i="38"/>
  <c r="C11" i="38"/>
  <c r="D10" i="38"/>
  <c r="C10" i="38"/>
  <c r="D9" i="38"/>
  <c r="C9" i="38"/>
  <c r="D8" i="38"/>
  <c r="C8" i="38"/>
  <c r="D7" i="38"/>
  <c r="C7" i="38"/>
  <c r="D6" i="38"/>
  <c r="C6" i="38"/>
  <c r="D5" i="38"/>
  <c r="C5" i="38"/>
  <c r="D4" i="38"/>
  <c r="C4" i="38"/>
  <c r="D15" i="39" l="1"/>
  <c r="C15" i="39"/>
  <c r="D14" i="39"/>
  <c r="C14" i="39"/>
  <c r="D13" i="39"/>
  <c r="C13" i="39"/>
  <c r="D12" i="39"/>
  <c r="C12" i="39"/>
  <c r="D11" i="39"/>
  <c r="C11" i="39"/>
  <c r="D10" i="39"/>
  <c r="C10" i="39"/>
  <c r="D9" i="39"/>
  <c r="C9" i="39"/>
  <c r="D8" i="39"/>
  <c r="C8" i="39"/>
  <c r="D7" i="39"/>
  <c r="C7" i="39"/>
  <c r="D6" i="39"/>
  <c r="C6" i="39"/>
  <c r="D5" i="39"/>
  <c r="C5" i="39"/>
  <c r="D4" i="39"/>
  <c r="C4" i="39"/>
  <c r="D15" i="40"/>
  <c r="C15" i="40"/>
  <c r="D14" i="40"/>
  <c r="C14" i="40"/>
  <c r="D13" i="40"/>
  <c r="C13" i="40"/>
  <c r="D12" i="40"/>
  <c r="C12" i="40"/>
  <c r="D11" i="40"/>
  <c r="C11" i="40"/>
  <c r="D10" i="40"/>
  <c r="C10" i="40"/>
  <c r="D9" i="40"/>
  <c r="C9" i="40"/>
  <c r="D8" i="40"/>
  <c r="C8" i="40"/>
  <c r="D7" i="40"/>
  <c r="C7" i="40"/>
  <c r="D6" i="40"/>
  <c r="C6" i="40"/>
  <c r="D5" i="40"/>
  <c r="C5" i="40"/>
  <c r="D4" i="40"/>
  <c r="C4" i="40"/>
  <c r="D15" i="41"/>
  <c r="C15" i="41"/>
  <c r="D14" i="41"/>
  <c r="C14" i="41"/>
  <c r="D13" i="41"/>
  <c r="C13" i="41"/>
  <c r="D12" i="41"/>
  <c r="C12" i="41"/>
  <c r="D11" i="41"/>
  <c r="C11" i="41"/>
  <c r="D10" i="41"/>
  <c r="C10" i="41"/>
  <c r="D9" i="41"/>
  <c r="C9" i="41"/>
  <c r="D8" i="41"/>
  <c r="C8" i="41"/>
  <c r="D7" i="41"/>
  <c r="C7" i="41"/>
  <c r="D6" i="41"/>
  <c r="C6" i="41"/>
  <c r="D5" i="41"/>
  <c r="C5" i="41"/>
  <c r="D4" i="41"/>
  <c r="C4" i="41"/>
  <c r="D15" i="42"/>
  <c r="C15" i="42"/>
  <c r="D14" i="42"/>
  <c r="C14" i="42"/>
  <c r="D13" i="42"/>
  <c r="C13" i="42"/>
  <c r="D12" i="42"/>
  <c r="C12" i="42"/>
  <c r="D11" i="42"/>
  <c r="C11" i="42"/>
  <c r="D10" i="42"/>
  <c r="C10" i="42"/>
  <c r="D9" i="42"/>
  <c r="C9" i="42"/>
  <c r="D8" i="42"/>
  <c r="C8" i="42"/>
  <c r="D7" i="42"/>
  <c r="C7" i="42"/>
  <c r="D6" i="42"/>
  <c r="C6" i="42"/>
  <c r="D5" i="42"/>
  <c r="C5" i="42"/>
  <c r="D4" i="42"/>
  <c r="C4" i="42"/>
  <c r="D15" i="43"/>
  <c r="C15" i="43"/>
  <c r="D14" i="43"/>
  <c r="C14" i="43"/>
  <c r="D13" i="43"/>
  <c r="C13" i="43"/>
  <c r="D12" i="43"/>
  <c r="C12" i="43"/>
  <c r="D11" i="43"/>
  <c r="C11" i="43"/>
  <c r="D10" i="43"/>
  <c r="C10" i="43"/>
  <c r="D9" i="43"/>
  <c r="C9" i="43"/>
  <c r="D8" i="43"/>
  <c r="C8" i="43"/>
  <c r="D7" i="43"/>
  <c r="C7" i="43"/>
  <c r="D6" i="43"/>
  <c r="C6" i="43"/>
  <c r="D5" i="43"/>
  <c r="C5" i="43"/>
  <c r="D4" i="43"/>
  <c r="C4" i="43"/>
  <c r="D15" i="44"/>
  <c r="C15" i="44"/>
  <c r="D14" i="44"/>
  <c r="C14" i="44"/>
  <c r="D13" i="44"/>
  <c r="C13" i="44"/>
  <c r="D12" i="44"/>
  <c r="C12" i="44"/>
  <c r="D11" i="44"/>
  <c r="C11" i="44"/>
  <c r="D10" i="44"/>
  <c r="C10" i="44"/>
  <c r="D9" i="44"/>
  <c r="C9" i="44"/>
  <c r="D8" i="44"/>
  <c r="C8" i="44"/>
  <c r="D7" i="44"/>
  <c r="C7" i="44"/>
  <c r="D6" i="44"/>
  <c r="C6" i="44"/>
  <c r="D5" i="44"/>
  <c r="C5" i="44"/>
  <c r="D4" i="44"/>
  <c r="C4" i="44"/>
  <c r="D15" i="45"/>
  <c r="C15" i="45"/>
  <c r="D14" i="45"/>
  <c r="C14" i="45"/>
  <c r="D13" i="45"/>
  <c r="C13" i="45"/>
  <c r="D12" i="45"/>
  <c r="C12" i="45"/>
  <c r="D11" i="45"/>
  <c r="C11" i="45"/>
  <c r="D10" i="45"/>
  <c r="C10" i="45"/>
  <c r="D9" i="45"/>
  <c r="C9" i="45"/>
  <c r="D8" i="45"/>
  <c r="C8" i="45"/>
  <c r="D7" i="45"/>
  <c r="C7" i="45"/>
  <c r="D6" i="45"/>
  <c r="C6" i="45"/>
  <c r="D5" i="45"/>
  <c r="C5" i="45"/>
  <c r="D4" i="45"/>
  <c r="C4" i="45"/>
  <c r="D15" i="46"/>
  <c r="C15" i="46"/>
  <c r="D14" i="46"/>
  <c r="C14" i="46"/>
  <c r="D13" i="46"/>
  <c r="C13" i="46"/>
  <c r="D12" i="46"/>
  <c r="C12" i="46"/>
  <c r="D11" i="46"/>
  <c r="C11" i="46"/>
  <c r="D10" i="46"/>
  <c r="C10" i="46"/>
  <c r="D9" i="46"/>
  <c r="C9" i="46"/>
  <c r="D8" i="46"/>
  <c r="C8" i="46"/>
  <c r="D7" i="46"/>
  <c r="C7" i="46"/>
  <c r="D6" i="46"/>
  <c r="C6" i="46"/>
  <c r="D5" i="46"/>
  <c r="C5" i="46"/>
  <c r="D4" i="46"/>
  <c r="C4" i="46"/>
  <c r="D15" i="47"/>
  <c r="C15" i="47"/>
  <c r="D14" i="47"/>
  <c r="C14" i="47"/>
  <c r="D13" i="47"/>
  <c r="C13" i="47"/>
  <c r="D12" i="47"/>
  <c r="C12" i="47"/>
  <c r="D11" i="47"/>
  <c r="C11" i="47"/>
  <c r="D10" i="47"/>
  <c r="C10" i="47"/>
  <c r="D9" i="47"/>
  <c r="C9" i="47"/>
  <c r="D8" i="47"/>
  <c r="C8" i="47"/>
  <c r="D7" i="47"/>
  <c r="C7" i="47"/>
  <c r="D6" i="47"/>
  <c r="C6" i="47"/>
  <c r="D5" i="47"/>
  <c r="C5" i="47"/>
  <c r="D4" i="47"/>
  <c r="C4" i="47"/>
  <c r="C2" i="58"/>
  <c r="C30" i="58" s="1"/>
  <c r="D15" i="58"/>
  <c r="C43" i="58" s="1"/>
  <c r="C15" i="58"/>
  <c r="D14" i="58"/>
  <c r="C42" i="58" s="1"/>
  <c r="C14" i="58"/>
  <c r="D13" i="58"/>
  <c r="C41" i="58" s="1"/>
  <c r="C13" i="58"/>
  <c r="D12" i="58"/>
  <c r="C40" i="58" s="1"/>
  <c r="C12" i="58"/>
  <c r="D11" i="58"/>
  <c r="C39" i="58" s="1"/>
  <c r="C11" i="58"/>
  <c r="D10" i="58"/>
  <c r="C38" i="58" s="1"/>
  <c r="C10" i="58"/>
  <c r="D9" i="58"/>
  <c r="C37" i="58" s="1"/>
  <c r="C9" i="58"/>
  <c r="D8" i="58"/>
  <c r="C36" i="58" s="1"/>
  <c r="C8" i="58"/>
  <c r="D7" i="58"/>
  <c r="C35" i="58" s="1"/>
  <c r="C7" i="58"/>
  <c r="D6" i="58"/>
  <c r="C34" i="58" s="1"/>
  <c r="C6" i="58"/>
  <c r="D5" i="58"/>
  <c r="C33" i="58" s="1"/>
  <c r="C5" i="58"/>
  <c r="D4" i="58"/>
  <c r="C32" i="58" s="1"/>
  <c r="C4" i="58"/>
  <c r="D15" i="48" l="1"/>
  <c r="C15" i="48"/>
  <c r="D14" i="48"/>
  <c r="C14" i="48"/>
  <c r="D13" i="48"/>
  <c r="C13" i="48"/>
  <c r="D12" i="48"/>
  <c r="C12" i="48"/>
  <c r="D11" i="48"/>
  <c r="C11" i="48"/>
  <c r="D10" i="48"/>
  <c r="C10" i="48"/>
  <c r="D9" i="48"/>
  <c r="C9" i="48"/>
  <c r="D8" i="48"/>
  <c r="C8" i="48"/>
  <c r="D7" i="48"/>
  <c r="C7" i="48"/>
  <c r="D6" i="48"/>
  <c r="C6" i="48"/>
  <c r="D5" i="48"/>
  <c r="C5" i="48"/>
  <c r="D4" i="48"/>
  <c r="C4" i="48"/>
  <c r="D15" i="49"/>
  <c r="C15" i="49"/>
  <c r="D14" i="49"/>
  <c r="C14" i="49"/>
  <c r="D13" i="49"/>
  <c r="C13" i="49"/>
  <c r="D12" i="49"/>
  <c r="C12" i="49"/>
  <c r="D11" i="49"/>
  <c r="C11" i="49"/>
  <c r="D10" i="49"/>
  <c r="C10" i="49"/>
  <c r="D9" i="49"/>
  <c r="C9" i="49"/>
  <c r="D8" i="49"/>
  <c r="C8" i="49"/>
  <c r="D7" i="49"/>
  <c r="C7" i="49"/>
  <c r="D6" i="49"/>
  <c r="C6" i="49"/>
  <c r="D5" i="49"/>
  <c r="C5" i="49"/>
  <c r="D4" i="49"/>
  <c r="C4" i="49"/>
  <c r="D15" i="50"/>
  <c r="C15" i="50"/>
  <c r="D14" i="50"/>
  <c r="C14" i="50"/>
  <c r="D13" i="50"/>
  <c r="C13" i="50"/>
  <c r="D12" i="50"/>
  <c r="C12" i="50"/>
  <c r="D11" i="50"/>
  <c r="C11" i="50"/>
  <c r="D10" i="50"/>
  <c r="C10" i="50"/>
  <c r="D9" i="50"/>
  <c r="C9" i="50"/>
  <c r="D8" i="50"/>
  <c r="C8" i="50"/>
  <c r="D7" i="50"/>
  <c r="C7" i="50"/>
  <c r="D6" i="50"/>
  <c r="C6" i="50"/>
  <c r="D5" i="50"/>
  <c r="C5" i="50"/>
  <c r="D4" i="50"/>
  <c r="C4" i="50"/>
  <c r="D15" i="51"/>
  <c r="C15" i="51"/>
  <c r="D14" i="51"/>
  <c r="C14" i="51"/>
  <c r="D13" i="51"/>
  <c r="C13" i="51"/>
  <c r="D12" i="51"/>
  <c r="C12" i="51"/>
  <c r="D11" i="51"/>
  <c r="C11" i="51"/>
  <c r="D10" i="51"/>
  <c r="C10" i="51"/>
  <c r="D9" i="51"/>
  <c r="C9" i="51"/>
  <c r="D8" i="51"/>
  <c r="C8" i="51"/>
  <c r="D7" i="51"/>
  <c r="C7" i="51"/>
  <c r="D6" i="51"/>
  <c r="C6" i="51"/>
  <c r="D5" i="51"/>
  <c r="C5" i="51"/>
  <c r="D4" i="51"/>
  <c r="C4" i="51"/>
  <c r="D15" i="52"/>
  <c r="C15" i="52"/>
  <c r="D14" i="52"/>
  <c r="C14" i="52"/>
  <c r="D13" i="52"/>
  <c r="C13" i="52"/>
  <c r="D12" i="52"/>
  <c r="C12" i="52"/>
  <c r="D11" i="52"/>
  <c r="C11" i="52"/>
  <c r="D10" i="52"/>
  <c r="C10" i="52"/>
  <c r="D9" i="52"/>
  <c r="C9" i="52"/>
  <c r="D8" i="52"/>
  <c r="C8" i="52"/>
  <c r="D7" i="52"/>
  <c r="C7" i="52"/>
  <c r="D6" i="52"/>
  <c r="C6" i="52"/>
  <c r="D5" i="52"/>
  <c r="C5" i="52"/>
  <c r="D4" i="52"/>
  <c r="C4" i="52"/>
  <c r="D15" i="53"/>
  <c r="C15" i="53"/>
  <c r="D14" i="53"/>
  <c r="C14" i="53"/>
  <c r="D13" i="53"/>
  <c r="C13" i="53"/>
  <c r="D12" i="53"/>
  <c r="C12" i="53"/>
  <c r="D11" i="53"/>
  <c r="C11" i="53"/>
  <c r="D10" i="53"/>
  <c r="C10" i="53"/>
  <c r="D9" i="53"/>
  <c r="C9" i="53"/>
  <c r="D8" i="53"/>
  <c r="C8" i="53"/>
  <c r="D7" i="53"/>
  <c r="C7" i="53"/>
  <c r="D6" i="53"/>
  <c r="C6" i="53"/>
  <c r="D5" i="53"/>
  <c r="C5" i="53"/>
  <c r="D4" i="53"/>
  <c r="C4" i="53"/>
  <c r="D15" i="54"/>
  <c r="C15" i="54"/>
  <c r="D14" i="54"/>
  <c r="C14" i="54"/>
  <c r="D13" i="54"/>
  <c r="C13" i="54"/>
  <c r="D12" i="54"/>
  <c r="C12" i="54"/>
  <c r="D11" i="54"/>
  <c r="C11" i="54"/>
  <c r="D10" i="54"/>
  <c r="C10" i="54"/>
  <c r="D9" i="54"/>
  <c r="C9" i="54"/>
  <c r="D8" i="54"/>
  <c r="C8" i="54"/>
  <c r="D7" i="54"/>
  <c r="C7" i="54"/>
  <c r="D6" i="54"/>
  <c r="C6" i="54"/>
  <c r="D5" i="54"/>
  <c r="C5" i="54"/>
  <c r="D4" i="54"/>
  <c r="C4" i="54"/>
  <c r="D15" i="55"/>
  <c r="C15" i="55"/>
  <c r="D14" i="55"/>
  <c r="C14" i="55"/>
  <c r="D13" i="55"/>
  <c r="C13" i="55"/>
  <c r="D12" i="55"/>
  <c r="C12" i="55"/>
  <c r="D11" i="55"/>
  <c r="C11" i="55"/>
  <c r="D10" i="55"/>
  <c r="C10" i="55"/>
  <c r="D9" i="55"/>
  <c r="C9" i="55"/>
  <c r="D8" i="55"/>
  <c r="C8" i="55"/>
  <c r="D7" i="55"/>
  <c r="C7" i="55"/>
  <c r="D6" i="55"/>
  <c r="C6" i="55"/>
  <c r="D5" i="55"/>
  <c r="C5" i="55"/>
  <c r="D4" i="55"/>
  <c r="C4" i="55"/>
  <c r="CD130" i="57" l="1"/>
  <c r="CC130" i="57"/>
  <c r="CD129" i="57"/>
  <c r="CC129" i="57"/>
  <c r="CD128" i="57"/>
  <c r="CC128" i="57"/>
  <c r="CD127" i="57"/>
  <c r="CC127" i="57"/>
  <c r="CD126" i="57"/>
  <c r="CC126" i="57"/>
  <c r="CD125" i="57"/>
  <c r="CC125" i="57"/>
  <c r="CD124" i="57"/>
  <c r="CC124" i="57"/>
  <c r="CD123" i="57"/>
  <c r="CC123" i="57"/>
  <c r="CD122" i="57"/>
  <c r="CC122" i="57"/>
  <c r="CD121" i="57"/>
  <c r="CC121" i="57"/>
  <c r="CD120" i="57"/>
  <c r="CC120" i="57"/>
  <c r="CD119" i="57"/>
  <c r="CC119" i="57"/>
  <c r="CD114" i="57"/>
  <c r="CC114" i="57"/>
  <c r="CD113" i="57"/>
  <c r="CC113" i="57"/>
  <c r="CD112" i="57"/>
  <c r="CC112" i="57"/>
  <c r="CD111" i="57"/>
  <c r="CC111" i="57"/>
  <c r="CD110" i="57"/>
  <c r="CC110" i="57"/>
  <c r="CD109" i="57"/>
  <c r="CC109" i="57"/>
  <c r="CD108" i="57"/>
  <c r="CC108" i="57"/>
  <c r="CD107" i="57"/>
  <c r="CC107" i="57"/>
  <c r="CD106" i="57"/>
  <c r="CC106" i="57"/>
  <c r="CD105" i="57"/>
  <c r="CC105" i="57"/>
  <c r="CD104" i="57"/>
  <c r="CC104" i="57"/>
  <c r="CD103" i="57"/>
  <c r="CC103" i="57"/>
  <c r="CD98" i="57"/>
  <c r="CC98" i="57"/>
  <c r="CD97" i="57"/>
  <c r="CC97" i="57"/>
  <c r="CD96" i="57"/>
  <c r="CC96" i="57"/>
  <c r="CD95" i="57"/>
  <c r="CC95" i="57"/>
  <c r="CD94" i="57"/>
  <c r="CC94" i="57"/>
  <c r="CD93" i="57"/>
  <c r="CC93" i="57"/>
  <c r="CD92" i="57"/>
  <c r="CC92" i="57"/>
  <c r="CD91" i="57"/>
  <c r="CC91" i="57"/>
  <c r="CD90" i="57"/>
  <c r="CC90" i="57"/>
  <c r="CD89" i="57"/>
  <c r="CC89" i="57"/>
  <c r="CD88" i="57"/>
  <c r="CC88" i="57"/>
  <c r="CD87" i="57"/>
  <c r="CC87" i="57"/>
  <c r="CD82" i="57"/>
  <c r="CC82" i="57"/>
  <c r="CD81" i="57"/>
  <c r="CC81" i="57"/>
  <c r="CD80" i="57"/>
  <c r="CC80" i="57"/>
  <c r="CD79" i="57"/>
  <c r="CC79" i="57"/>
  <c r="CD78" i="57"/>
  <c r="CC78" i="57"/>
  <c r="CD77" i="57"/>
  <c r="CC77" i="57"/>
  <c r="CD76" i="57"/>
  <c r="CC76" i="57"/>
  <c r="CD75" i="57"/>
  <c r="CC75" i="57"/>
  <c r="CD74" i="57"/>
  <c r="CC74" i="57"/>
  <c r="CD73" i="57"/>
  <c r="CC73" i="57"/>
  <c r="CD72" i="57"/>
  <c r="CC72" i="57"/>
  <c r="CD71" i="57"/>
  <c r="CC71" i="57"/>
  <c r="CD66" i="57"/>
  <c r="CC66" i="57"/>
  <c r="CD65" i="57"/>
  <c r="CC65" i="57"/>
  <c r="CD64" i="57"/>
  <c r="CC64" i="57"/>
  <c r="CD63" i="57"/>
  <c r="CC63" i="57"/>
  <c r="CD62" i="57"/>
  <c r="CC62" i="57"/>
  <c r="CD61" i="57"/>
  <c r="CC61" i="57"/>
  <c r="CD60" i="57"/>
  <c r="CC60" i="57"/>
  <c r="CD59" i="57"/>
  <c r="CC59" i="57"/>
  <c r="CD58" i="57"/>
  <c r="CC58" i="57"/>
  <c r="CD57" i="57"/>
  <c r="CC57" i="57"/>
  <c r="CD56" i="57"/>
  <c r="CC56" i="57"/>
  <c r="CD55" i="57"/>
  <c r="CC55" i="57"/>
  <c r="CD50" i="57"/>
  <c r="CC50" i="57"/>
  <c r="BI50" i="57"/>
  <c r="BH50" i="57"/>
  <c r="CD49" i="57"/>
  <c r="CC49" i="57"/>
  <c r="BI49" i="57"/>
  <c r="BH49" i="57"/>
  <c r="CD48" i="57"/>
  <c r="CC48" i="57"/>
  <c r="BI48" i="57"/>
  <c r="BH48" i="57"/>
  <c r="CD47" i="57"/>
  <c r="CC47" i="57"/>
  <c r="BI47" i="57"/>
  <c r="BH47" i="57"/>
  <c r="CD46" i="57"/>
  <c r="CC46" i="57"/>
  <c r="BI46" i="57"/>
  <c r="BH46" i="57"/>
  <c r="CD45" i="57"/>
  <c r="CC45" i="57"/>
  <c r="BI45" i="57"/>
  <c r="BH45" i="57"/>
  <c r="CD44" i="57"/>
  <c r="CC44" i="57"/>
  <c r="BI44" i="57"/>
  <c r="BH44" i="57"/>
  <c r="BE44" i="57"/>
  <c r="BD44" i="57"/>
  <c r="BC44" i="57"/>
  <c r="BB44" i="57"/>
  <c r="BA44" i="57"/>
  <c r="AZ44" i="57"/>
  <c r="AW44" i="57"/>
  <c r="AV44" i="57"/>
  <c r="AS44" i="57"/>
  <c r="AR44" i="57"/>
  <c r="AO44" i="57"/>
  <c r="AN44" i="57"/>
  <c r="AK44" i="57"/>
  <c r="AJ44" i="57"/>
  <c r="AG44" i="57"/>
  <c r="AF44" i="57"/>
  <c r="AC44" i="57"/>
  <c r="AB44" i="57"/>
  <c r="Y44" i="57"/>
  <c r="X44" i="57"/>
  <c r="U44" i="57"/>
  <c r="T44" i="57"/>
  <c r="Q44" i="57"/>
  <c r="P44" i="57"/>
  <c r="M44" i="57"/>
  <c r="L44" i="57"/>
  <c r="I44" i="57"/>
  <c r="H44" i="57"/>
  <c r="E44" i="57"/>
  <c r="D44" i="57"/>
  <c r="CD43" i="57"/>
  <c r="CC43" i="57"/>
  <c r="BI43" i="57"/>
  <c r="BH43" i="57"/>
  <c r="CD42" i="57"/>
  <c r="CC42" i="57"/>
  <c r="BI42" i="57"/>
  <c r="BH42" i="57"/>
  <c r="BE42" i="57"/>
  <c r="BD42" i="57"/>
  <c r="BC42" i="57"/>
  <c r="BB42" i="57"/>
  <c r="BA42" i="57"/>
  <c r="AZ42" i="57"/>
  <c r="AW42" i="57"/>
  <c r="AV42" i="57"/>
  <c r="AS42" i="57"/>
  <c r="AR42" i="57"/>
  <c r="AO42" i="57"/>
  <c r="AN42" i="57"/>
  <c r="AK42" i="57"/>
  <c r="AJ42" i="57"/>
  <c r="AG42" i="57"/>
  <c r="AF42" i="57"/>
  <c r="AC42" i="57"/>
  <c r="AB42" i="57"/>
  <c r="Y42" i="57"/>
  <c r="X42" i="57"/>
  <c r="U42" i="57"/>
  <c r="T42" i="57"/>
  <c r="Q42" i="57"/>
  <c r="P42" i="57"/>
  <c r="M42" i="57"/>
  <c r="L42" i="57"/>
  <c r="I42" i="57"/>
  <c r="H42" i="57"/>
  <c r="E42" i="57"/>
  <c r="D42" i="57"/>
  <c r="CD41" i="57"/>
  <c r="CC41" i="57"/>
  <c r="BI41" i="57"/>
  <c r="BH41" i="57"/>
  <c r="AY41" i="57"/>
  <c r="AX41" i="57"/>
  <c r="AU41" i="57"/>
  <c r="AT41" i="57"/>
  <c r="AQ41" i="57"/>
  <c r="AP41" i="57"/>
  <c r="AM41" i="57"/>
  <c r="AL41" i="57"/>
  <c r="AI41" i="57"/>
  <c r="AH41" i="57"/>
  <c r="AE41" i="57"/>
  <c r="AD41" i="57"/>
  <c r="AA41" i="57"/>
  <c r="Z41" i="57"/>
  <c r="W41" i="57"/>
  <c r="V41" i="57"/>
  <c r="S41" i="57"/>
  <c r="R41" i="57"/>
  <c r="O41" i="57"/>
  <c r="N41" i="57"/>
  <c r="K41" i="57"/>
  <c r="J41" i="57"/>
  <c r="G41" i="57"/>
  <c r="F41" i="57"/>
  <c r="CD40" i="57"/>
  <c r="CC40" i="57"/>
  <c r="BI40" i="57"/>
  <c r="BH40" i="57"/>
  <c r="AY40" i="57"/>
  <c r="AX40" i="57"/>
  <c r="AU40" i="57"/>
  <c r="AT40" i="57"/>
  <c r="AQ40" i="57"/>
  <c r="AP40" i="57"/>
  <c r="AM40" i="57"/>
  <c r="AL40" i="57"/>
  <c r="AI40" i="57"/>
  <c r="AH40" i="57"/>
  <c r="AE40" i="57"/>
  <c r="AD40" i="57"/>
  <c r="AA40" i="57"/>
  <c r="Z40" i="57"/>
  <c r="W40" i="57"/>
  <c r="V40" i="57"/>
  <c r="S40" i="57"/>
  <c r="R40" i="57"/>
  <c r="O40" i="57"/>
  <c r="N40" i="57"/>
  <c r="K40" i="57"/>
  <c r="J40" i="57"/>
  <c r="G40" i="57"/>
  <c r="F40" i="57"/>
  <c r="CD39" i="57"/>
  <c r="CC39" i="57"/>
  <c r="BI39" i="57"/>
  <c r="BH39" i="57"/>
  <c r="AY39" i="57"/>
  <c r="AX39" i="57"/>
  <c r="AU39" i="57"/>
  <c r="AT39" i="57"/>
  <c r="AQ39" i="57"/>
  <c r="AP39" i="57"/>
  <c r="AM39" i="57"/>
  <c r="AL39" i="57"/>
  <c r="AI39" i="57"/>
  <c r="AH39" i="57"/>
  <c r="AE39" i="57"/>
  <c r="AD39" i="57"/>
  <c r="AA39" i="57"/>
  <c r="Z39" i="57"/>
  <c r="W39" i="57"/>
  <c r="V39" i="57"/>
  <c r="S39" i="57"/>
  <c r="R39" i="57"/>
  <c r="O39" i="57"/>
  <c r="N39" i="57"/>
  <c r="K39" i="57"/>
  <c r="J39" i="57"/>
  <c r="G39" i="57"/>
  <c r="F39" i="57"/>
  <c r="AY38" i="57"/>
  <c r="AX38" i="57"/>
  <c r="AU38" i="57"/>
  <c r="AT38" i="57"/>
  <c r="AQ38" i="57"/>
  <c r="AP38" i="57"/>
  <c r="AM38" i="57"/>
  <c r="AL38" i="57"/>
  <c r="AI38" i="57"/>
  <c r="AH38" i="57"/>
  <c r="AE38" i="57"/>
  <c r="AD38" i="57"/>
  <c r="AA38" i="57"/>
  <c r="Z38" i="57"/>
  <c r="W38" i="57"/>
  <c r="V38" i="57"/>
  <c r="S38" i="57"/>
  <c r="R38" i="57"/>
  <c r="O38" i="57"/>
  <c r="N38" i="57"/>
  <c r="K38" i="57"/>
  <c r="J38" i="57"/>
  <c r="G38" i="57"/>
  <c r="F38" i="57"/>
  <c r="AY37" i="57"/>
  <c r="AX37" i="57"/>
  <c r="AU37" i="57"/>
  <c r="AT37" i="57"/>
  <c r="AQ37" i="57"/>
  <c r="AP37" i="57"/>
  <c r="AM37" i="57"/>
  <c r="AL37" i="57"/>
  <c r="AI37" i="57"/>
  <c r="AH37" i="57"/>
  <c r="AE37" i="57"/>
  <c r="AD37" i="57"/>
  <c r="AA37" i="57"/>
  <c r="Z37" i="57"/>
  <c r="W37" i="57"/>
  <c r="V37" i="57"/>
  <c r="S37" i="57"/>
  <c r="R37" i="57"/>
  <c r="O37" i="57"/>
  <c r="N37" i="57"/>
  <c r="K37" i="57"/>
  <c r="J37" i="57"/>
  <c r="G37" i="57"/>
  <c r="F37" i="57"/>
  <c r="BE35" i="57"/>
  <c r="BD35" i="57"/>
  <c r="BC35" i="57"/>
  <c r="BB35" i="57"/>
  <c r="BA35" i="57"/>
  <c r="AZ35" i="57"/>
  <c r="AW35" i="57"/>
  <c r="AV35" i="57"/>
  <c r="AS35" i="57"/>
  <c r="AR35" i="57"/>
  <c r="AO35" i="57"/>
  <c r="AN35" i="57"/>
  <c r="AK35" i="57"/>
  <c r="AJ35" i="57"/>
  <c r="AG35" i="57"/>
  <c r="AF35" i="57"/>
  <c r="AC35" i="57"/>
  <c r="AB35" i="57"/>
  <c r="Y35" i="57"/>
  <c r="X35" i="57"/>
  <c r="U35" i="57"/>
  <c r="T35" i="57"/>
  <c r="Q35" i="57"/>
  <c r="P35" i="57"/>
  <c r="M35" i="57"/>
  <c r="L35" i="57"/>
  <c r="I35" i="57"/>
  <c r="H35" i="57"/>
  <c r="E35" i="57"/>
  <c r="D35" i="57"/>
  <c r="AY34" i="57"/>
  <c r="AX34" i="57"/>
  <c r="AU34" i="57"/>
  <c r="AT34" i="57"/>
  <c r="AQ34" i="57"/>
  <c r="AP34" i="57"/>
  <c r="AM34" i="57"/>
  <c r="AL34" i="57"/>
  <c r="AI34" i="57"/>
  <c r="AH34" i="57"/>
  <c r="AE34" i="57"/>
  <c r="AD34" i="57"/>
  <c r="AA34" i="57"/>
  <c r="Z34" i="57"/>
  <c r="W34" i="57"/>
  <c r="V34" i="57"/>
  <c r="S34" i="57"/>
  <c r="R34" i="57"/>
  <c r="O34" i="57"/>
  <c r="N34" i="57"/>
  <c r="K34" i="57"/>
  <c r="J34" i="57"/>
  <c r="G34" i="57"/>
  <c r="F34" i="57"/>
  <c r="CD33" i="57"/>
  <c r="CC33" i="57"/>
  <c r="AY33" i="57"/>
  <c r="AX33" i="57"/>
  <c r="AU33" i="57"/>
  <c r="AT33" i="57"/>
  <c r="AQ33" i="57"/>
  <c r="AP33" i="57"/>
  <c r="AM33" i="57"/>
  <c r="AL33" i="57"/>
  <c r="AI33" i="57"/>
  <c r="AH33" i="57"/>
  <c r="AE33" i="57"/>
  <c r="AD33" i="57"/>
  <c r="AA33" i="57"/>
  <c r="Z33" i="57"/>
  <c r="W33" i="57"/>
  <c r="V33" i="57"/>
  <c r="S33" i="57"/>
  <c r="R33" i="57"/>
  <c r="O33" i="57"/>
  <c r="N33" i="57"/>
  <c r="K33" i="57"/>
  <c r="J33" i="57"/>
  <c r="G33" i="57"/>
  <c r="F33" i="57"/>
  <c r="CD32" i="57"/>
  <c r="CC32" i="57"/>
  <c r="AY32" i="57"/>
  <c r="AX32" i="57"/>
  <c r="AU32" i="57"/>
  <c r="AT32" i="57"/>
  <c r="AQ32" i="57"/>
  <c r="AP32" i="57"/>
  <c r="AM32" i="57"/>
  <c r="AL32" i="57"/>
  <c r="AI32" i="57"/>
  <c r="AH32" i="57"/>
  <c r="AE32" i="57"/>
  <c r="AD32" i="57"/>
  <c r="AA32" i="57"/>
  <c r="Z32" i="57"/>
  <c r="W32" i="57"/>
  <c r="V32" i="57"/>
  <c r="S32" i="57"/>
  <c r="R32" i="57"/>
  <c r="O32" i="57"/>
  <c r="N32" i="57"/>
  <c r="K32" i="57"/>
  <c r="J32" i="57"/>
  <c r="G32" i="57"/>
  <c r="F32" i="57"/>
  <c r="CD31" i="57"/>
  <c r="CC31" i="57"/>
  <c r="CD30" i="57"/>
  <c r="CC30" i="57"/>
  <c r="BE30" i="57"/>
  <c r="BD30" i="57"/>
  <c r="BC30" i="57"/>
  <c r="BB30" i="57"/>
  <c r="BA30" i="57"/>
  <c r="AZ30" i="57"/>
  <c r="AW30" i="57"/>
  <c r="AV30" i="57"/>
  <c r="AS30" i="57"/>
  <c r="AR30" i="57"/>
  <c r="AO30" i="57"/>
  <c r="AN30" i="57"/>
  <c r="AK30" i="57"/>
  <c r="AJ30" i="57"/>
  <c r="AG30" i="57"/>
  <c r="AF30" i="57"/>
  <c r="AC30" i="57"/>
  <c r="AB30" i="57"/>
  <c r="Y30" i="57"/>
  <c r="X30" i="57"/>
  <c r="U30" i="57"/>
  <c r="T30" i="57"/>
  <c r="Q30" i="57"/>
  <c r="P30" i="57"/>
  <c r="M30" i="57"/>
  <c r="L30" i="57"/>
  <c r="I30" i="57"/>
  <c r="H30" i="57"/>
  <c r="E30" i="57"/>
  <c r="D30" i="57"/>
  <c r="CD29" i="57"/>
  <c r="CC29" i="57"/>
  <c r="CD28" i="57"/>
  <c r="CC28" i="57"/>
  <c r="AY28" i="57"/>
  <c r="AX28" i="57"/>
  <c r="AU28" i="57"/>
  <c r="AT28" i="57"/>
  <c r="AQ28" i="57"/>
  <c r="AP28" i="57"/>
  <c r="AM28" i="57"/>
  <c r="AL28" i="57"/>
  <c r="AI28" i="57"/>
  <c r="AH28" i="57"/>
  <c r="AE28" i="57"/>
  <c r="AD28" i="57"/>
  <c r="AA28" i="57"/>
  <c r="Z28" i="57"/>
  <c r="W28" i="57"/>
  <c r="V28" i="57"/>
  <c r="S28" i="57"/>
  <c r="R28" i="57"/>
  <c r="O28" i="57"/>
  <c r="N28" i="57"/>
  <c r="K28" i="57"/>
  <c r="J28" i="57"/>
  <c r="G28" i="57"/>
  <c r="F28" i="57"/>
  <c r="CD27" i="57"/>
  <c r="CC27" i="57"/>
  <c r="CD26" i="57"/>
  <c r="CC26" i="57"/>
  <c r="BE26" i="57"/>
  <c r="BD26" i="57"/>
  <c r="BC26" i="57"/>
  <c r="BB26" i="57"/>
  <c r="BA26" i="57"/>
  <c r="AZ26" i="57"/>
  <c r="AY26" i="57"/>
  <c r="AX26" i="57"/>
  <c r="AU26" i="57"/>
  <c r="AT26" i="57"/>
  <c r="AQ26" i="57"/>
  <c r="AP26" i="57"/>
  <c r="AM26" i="57"/>
  <c r="AL26" i="57"/>
  <c r="AI26" i="57"/>
  <c r="AH26" i="57"/>
  <c r="AE26" i="57"/>
  <c r="AD26" i="57"/>
  <c r="AA26" i="57"/>
  <c r="Z26" i="57"/>
  <c r="W26" i="57"/>
  <c r="V26" i="57"/>
  <c r="S26" i="57"/>
  <c r="R26" i="57"/>
  <c r="O26" i="57"/>
  <c r="N26" i="57"/>
  <c r="K26" i="57"/>
  <c r="J26" i="57"/>
  <c r="G26" i="57"/>
  <c r="F26" i="57"/>
  <c r="CD25" i="57"/>
  <c r="CC25" i="57"/>
  <c r="CD24" i="57"/>
  <c r="CC24" i="57"/>
  <c r="BE24" i="57"/>
  <c r="BD24" i="57"/>
  <c r="BC24" i="57"/>
  <c r="BB24" i="57"/>
  <c r="BA24" i="57"/>
  <c r="AZ24" i="57"/>
  <c r="AY24" i="57"/>
  <c r="AX24" i="57"/>
  <c r="AU24" i="57"/>
  <c r="AT24" i="57"/>
  <c r="AQ24" i="57"/>
  <c r="AP24" i="57"/>
  <c r="AM24" i="57"/>
  <c r="AL24" i="57"/>
  <c r="AI24" i="57"/>
  <c r="AH24" i="57"/>
  <c r="AE24" i="57"/>
  <c r="AD24" i="57"/>
  <c r="AA24" i="57"/>
  <c r="Z24" i="57"/>
  <c r="W24" i="57"/>
  <c r="V24" i="57"/>
  <c r="S24" i="57"/>
  <c r="R24" i="57"/>
  <c r="O24" i="57"/>
  <c r="N24" i="57"/>
  <c r="K24" i="57"/>
  <c r="J24" i="57"/>
  <c r="G24" i="57"/>
  <c r="F24" i="57"/>
  <c r="CD23" i="57"/>
  <c r="CC23" i="57"/>
  <c r="CD22" i="57"/>
  <c r="CC22" i="57"/>
  <c r="BE22" i="57"/>
  <c r="BD22" i="57"/>
  <c r="BC22" i="57"/>
  <c r="BB22" i="57"/>
  <c r="BA22" i="57"/>
  <c r="AZ22" i="57"/>
  <c r="AY22" i="57"/>
  <c r="AX22" i="57"/>
  <c r="CD21" i="57"/>
  <c r="CC21" i="57"/>
  <c r="CD20" i="57"/>
  <c r="CC20" i="57"/>
  <c r="BE20" i="57"/>
  <c r="BD20" i="57"/>
  <c r="BC20" i="57"/>
  <c r="BB20" i="57"/>
  <c r="BA20" i="57"/>
  <c r="AZ20" i="57"/>
  <c r="AW20" i="57"/>
  <c r="AV20" i="57"/>
  <c r="AS20" i="57"/>
  <c r="AR20" i="57"/>
  <c r="AO20" i="57"/>
  <c r="AN20" i="57"/>
  <c r="AK20" i="57"/>
  <c r="AJ20" i="57"/>
  <c r="AG20" i="57"/>
  <c r="AF20" i="57"/>
  <c r="AC20" i="57"/>
  <c r="AB20" i="57"/>
  <c r="Y20" i="57"/>
  <c r="X20" i="57"/>
  <c r="U20" i="57"/>
  <c r="T20" i="57"/>
  <c r="Q20" i="57"/>
  <c r="P20" i="57"/>
  <c r="M20" i="57"/>
  <c r="L20" i="57"/>
  <c r="I20" i="57"/>
  <c r="H20" i="57"/>
  <c r="E20" i="57"/>
  <c r="D20" i="57"/>
  <c r="AY19" i="57"/>
  <c r="AU19" i="57"/>
  <c r="AQ19" i="57"/>
  <c r="AM19" i="57"/>
  <c r="AI19" i="57"/>
  <c r="AE19" i="57"/>
  <c r="AA19" i="57"/>
  <c r="W19" i="57"/>
  <c r="AY18" i="57"/>
  <c r="AX18" i="57"/>
  <c r="AU18" i="57"/>
  <c r="AT18" i="57"/>
  <c r="AQ18" i="57"/>
  <c r="AP18" i="57"/>
  <c r="AM18" i="57"/>
  <c r="AL18" i="57"/>
  <c r="AI18" i="57"/>
  <c r="AH18" i="57"/>
  <c r="AE18" i="57"/>
  <c r="AD18" i="57"/>
  <c r="AA18" i="57"/>
  <c r="Z18" i="57"/>
  <c r="W18" i="57"/>
  <c r="V18" i="57"/>
  <c r="BE16" i="57"/>
  <c r="BD16" i="57"/>
  <c r="BC16" i="57"/>
  <c r="BB16" i="57"/>
  <c r="BA16" i="57"/>
  <c r="AZ16" i="57"/>
  <c r="AW16" i="57"/>
  <c r="AV16" i="57"/>
  <c r="AS16" i="57"/>
  <c r="AR16" i="57"/>
  <c r="AO16" i="57"/>
  <c r="AN16" i="57"/>
  <c r="AK16" i="57"/>
  <c r="AJ16" i="57"/>
  <c r="AG16" i="57"/>
  <c r="AF16" i="57"/>
  <c r="AC16" i="57"/>
  <c r="AB16" i="57"/>
  <c r="Y16" i="57"/>
  <c r="X16" i="57"/>
  <c r="U16" i="57"/>
  <c r="T16" i="57"/>
  <c r="Q16" i="57"/>
  <c r="P16" i="57"/>
  <c r="M16" i="57"/>
  <c r="L16" i="57"/>
  <c r="I16" i="57"/>
  <c r="H16" i="57"/>
  <c r="E16" i="57"/>
  <c r="D16" i="57"/>
  <c r="CD15" i="57"/>
  <c r="CC15" i="57"/>
  <c r="BW15" i="57"/>
  <c r="BV15" i="57"/>
  <c r="BU15" i="57"/>
  <c r="BT15" i="57"/>
  <c r="BS15" i="57"/>
  <c r="BR15" i="57"/>
  <c r="BQ15" i="57"/>
  <c r="BP15" i="57"/>
  <c r="BO15" i="57"/>
  <c r="BN15" i="57"/>
  <c r="BM15" i="57"/>
  <c r="BL15" i="57"/>
  <c r="BK15" i="57"/>
  <c r="BJ15" i="57"/>
  <c r="BI15" i="57"/>
  <c r="BH15" i="57"/>
  <c r="AE15" i="57"/>
  <c r="AD15" i="57"/>
  <c r="AA15" i="57"/>
  <c r="Z15" i="57"/>
  <c r="W15" i="57"/>
  <c r="V15" i="57"/>
  <c r="S15" i="57"/>
  <c r="R15" i="57"/>
  <c r="O15" i="57"/>
  <c r="N15" i="57"/>
  <c r="K15" i="57"/>
  <c r="J15" i="57"/>
  <c r="G15" i="57"/>
  <c r="F15" i="57"/>
  <c r="CD14" i="57"/>
  <c r="CC14" i="57"/>
  <c r="BW14" i="57"/>
  <c r="BV14" i="57"/>
  <c r="BU14" i="57"/>
  <c r="BT14" i="57"/>
  <c r="BS14" i="57"/>
  <c r="BR14" i="57"/>
  <c r="BQ14" i="57"/>
  <c r="BP14" i="57"/>
  <c r="BO14" i="57"/>
  <c r="BN14" i="57"/>
  <c r="BM14" i="57"/>
  <c r="BL14" i="57"/>
  <c r="BK14" i="57"/>
  <c r="BJ14" i="57"/>
  <c r="BI14" i="57"/>
  <c r="BH14" i="57"/>
  <c r="AY14" i="57"/>
  <c r="AX14" i="57"/>
  <c r="AU14" i="57"/>
  <c r="AT14" i="57"/>
  <c r="AQ14" i="57"/>
  <c r="AP14" i="57"/>
  <c r="AM14" i="57"/>
  <c r="AL14" i="57"/>
  <c r="AI14" i="57"/>
  <c r="AH14" i="57"/>
  <c r="AE14" i="57"/>
  <c r="AD14" i="57"/>
  <c r="AA14" i="57"/>
  <c r="Z14" i="57"/>
  <c r="W14" i="57"/>
  <c r="V14" i="57"/>
  <c r="S14" i="57"/>
  <c r="R14" i="57"/>
  <c r="O14" i="57"/>
  <c r="N14" i="57"/>
  <c r="K14" i="57"/>
  <c r="J14" i="57"/>
  <c r="G14" i="57"/>
  <c r="F14" i="57"/>
  <c r="CD13" i="57"/>
  <c r="CC13" i="57"/>
  <c r="BW13" i="57"/>
  <c r="BV13" i="57"/>
  <c r="BU13" i="57"/>
  <c r="BT13" i="57"/>
  <c r="BS13" i="57"/>
  <c r="BR13" i="57"/>
  <c r="BQ13" i="57"/>
  <c r="BP13" i="57"/>
  <c r="BO13" i="57"/>
  <c r="BN13" i="57"/>
  <c r="BM13" i="57"/>
  <c r="BL13" i="57"/>
  <c r="BK13" i="57"/>
  <c r="BJ13" i="57"/>
  <c r="BI13" i="57"/>
  <c r="BH13" i="57"/>
  <c r="AY13" i="57"/>
  <c r="AX13" i="57"/>
  <c r="AU13" i="57"/>
  <c r="AT13" i="57"/>
  <c r="AQ13" i="57"/>
  <c r="AP13" i="57"/>
  <c r="AM13" i="57"/>
  <c r="AL13" i="57"/>
  <c r="AI13" i="57"/>
  <c r="AH13" i="57"/>
  <c r="AE13" i="57"/>
  <c r="AD13" i="57"/>
  <c r="AA13" i="57"/>
  <c r="Z13" i="57"/>
  <c r="W13" i="57"/>
  <c r="V13" i="57"/>
  <c r="S13" i="57"/>
  <c r="R13" i="57"/>
  <c r="O13" i="57"/>
  <c r="N13" i="57"/>
  <c r="K13" i="57"/>
  <c r="J13" i="57"/>
  <c r="G13" i="57"/>
  <c r="F13" i="57"/>
  <c r="CD12" i="57"/>
  <c r="CC12" i="57"/>
  <c r="BW12" i="57"/>
  <c r="BV12" i="57"/>
  <c r="BU12" i="57"/>
  <c r="BT12" i="57"/>
  <c r="BS12" i="57"/>
  <c r="BR12" i="57"/>
  <c r="BQ12" i="57"/>
  <c r="BP12" i="57"/>
  <c r="BO12" i="57"/>
  <c r="BN12" i="57"/>
  <c r="BM12" i="57"/>
  <c r="BL12" i="57"/>
  <c r="BK12" i="57"/>
  <c r="BJ12" i="57"/>
  <c r="BI12" i="57"/>
  <c r="BH12" i="57"/>
  <c r="CD11" i="57"/>
  <c r="CC11" i="57"/>
  <c r="BW11" i="57"/>
  <c r="BV11" i="57"/>
  <c r="BU11" i="57"/>
  <c r="BT11" i="57"/>
  <c r="BS11" i="57"/>
  <c r="BR11" i="57"/>
  <c r="BQ11" i="57"/>
  <c r="BP11" i="57"/>
  <c r="BO11" i="57"/>
  <c r="BN11" i="57"/>
  <c r="BM11" i="57"/>
  <c r="BL11" i="57"/>
  <c r="BK11" i="57"/>
  <c r="BJ11" i="57"/>
  <c r="BI11" i="57"/>
  <c r="BH11" i="57"/>
  <c r="BE11" i="57"/>
  <c r="BD11" i="57"/>
  <c r="BC11" i="57"/>
  <c r="BB11" i="57"/>
  <c r="BA11" i="57"/>
  <c r="AZ11" i="57"/>
  <c r="AY11" i="57"/>
  <c r="AX11" i="57"/>
  <c r="AU11" i="57"/>
  <c r="AT11" i="57"/>
  <c r="AQ11" i="57"/>
  <c r="AP11" i="57"/>
  <c r="AM11" i="57"/>
  <c r="AL11" i="57"/>
  <c r="AI11" i="57"/>
  <c r="AH11" i="57"/>
  <c r="AE11" i="57"/>
  <c r="AD11" i="57"/>
  <c r="AA11" i="57"/>
  <c r="Z11" i="57"/>
  <c r="W11" i="57"/>
  <c r="V11" i="57"/>
  <c r="S11" i="57"/>
  <c r="R11" i="57"/>
  <c r="O11" i="57"/>
  <c r="N11" i="57"/>
  <c r="K11" i="57"/>
  <c r="J11" i="57"/>
  <c r="G11" i="57"/>
  <c r="F11" i="57"/>
  <c r="CD10" i="57"/>
  <c r="CC10" i="57"/>
  <c r="BW10" i="57"/>
  <c r="BV10" i="57"/>
  <c r="BU10" i="57"/>
  <c r="BT10" i="57"/>
  <c r="BS10" i="57"/>
  <c r="BR10" i="57"/>
  <c r="BQ10" i="57"/>
  <c r="BP10" i="57"/>
  <c r="BO10" i="57"/>
  <c r="BN10" i="57"/>
  <c r="BM10" i="57"/>
  <c r="BL10" i="57"/>
  <c r="BK10" i="57"/>
  <c r="BJ10" i="57"/>
  <c r="BI10" i="57"/>
  <c r="BH10" i="57"/>
  <c r="CD9" i="57"/>
  <c r="CC9" i="57"/>
  <c r="BW9" i="57"/>
  <c r="BV9" i="57"/>
  <c r="BU9" i="57"/>
  <c r="BT9" i="57"/>
  <c r="BS9" i="57"/>
  <c r="BR9" i="57"/>
  <c r="BQ9" i="57"/>
  <c r="BP9" i="57"/>
  <c r="BO9" i="57"/>
  <c r="BN9" i="57"/>
  <c r="BM9" i="57"/>
  <c r="BL9" i="57"/>
  <c r="BK9" i="57"/>
  <c r="BJ9" i="57"/>
  <c r="BI9" i="57"/>
  <c r="BH9" i="57"/>
  <c r="BE9" i="57"/>
  <c r="BD9" i="57"/>
  <c r="BC9" i="57"/>
  <c r="BB9" i="57"/>
  <c r="BA9" i="57"/>
  <c r="AZ9" i="57"/>
  <c r="AY9" i="57"/>
  <c r="AX9" i="57"/>
  <c r="AU9" i="57"/>
  <c r="AT9" i="57"/>
  <c r="AQ9" i="57"/>
  <c r="AP9" i="57"/>
  <c r="AM9" i="57"/>
  <c r="AL9" i="57"/>
  <c r="AI9" i="57"/>
  <c r="AH9" i="57"/>
  <c r="AE9" i="57"/>
  <c r="AD9" i="57"/>
  <c r="AA9" i="57"/>
  <c r="Z9" i="57"/>
  <c r="W9" i="57"/>
  <c r="V9" i="57"/>
  <c r="S9" i="57"/>
  <c r="R9" i="57"/>
  <c r="O9" i="57"/>
  <c r="N9" i="57"/>
  <c r="K9" i="57"/>
  <c r="J9" i="57"/>
  <c r="G9" i="57"/>
  <c r="F9" i="57"/>
  <c r="CD8" i="57"/>
  <c r="CC8" i="57"/>
  <c r="BW8" i="57"/>
  <c r="BV8" i="57"/>
  <c r="BU8" i="57"/>
  <c r="BT8" i="57"/>
  <c r="BS8" i="57"/>
  <c r="BR8" i="57"/>
  <c r="BQ8" i="57"/>
  <c r="BP8" i="57"/>
  <c r="BO8" i="57"/>
  <c r="BN8" i="57"/>
  <c r="BM8" i="57"/>
  <c r="BL8" i="57"/>
  <c r="BK8" i="57"/>
  <c r="BJ8" i="57"/>
  <c r="BI8" i="57"/>
  <c r="BH8" i="57"/>
  <c r="CD7" i="57"/>
  <c r="CC7" i="57"/>
  <c r="BW7" i="57"/>
  <c r="BV7" i="57"/>
  <c r="BU7" i="57"/>
  <c r="BT7" i="57"/>
  <c r="BS7" i="57"/>
  <c r="BR7" i="57"/>
  <c r="BQ7" i="57"/>
  <c r="BP7" i="57"/>
  <c r="BO7" i="57"/>
  <c r="BN7" i="57"/>
  <c r="BM7" i="57"/>
  <c r="BL7" i="57"/>
  <c r="BK7" i="57"/>
  <c r="BJ7" i="57"/>
  <c r="BI7" i="57"/>
  <c r="BH7" i="57"/>
  <c r="BE7" i="57"/>
  <c r="BD7" i="57"/>
  <c r="BC7" i="57"/>
  <c r="BB7" i="57"/>
  <c r="BA7" i="57"/>
  <c r="AZ7" i="57"/>
  <c r="AY7" i="57"/>
  <c r="AX7" i="57"/>
  <c r="AU7" i="57"/>
  <c r="AT7" i="57"/>
  <c r="AQ7" i="57"/>
  <c r="AP7" i="57"/>
  <c r="AM7" i="57"/>
  <c r="AL7" i="57"/>
  <c r="AI7" i="57"/>
  <c r="AH7" i="57"/>
  <c r="AE7" i="57"/>
  <c r="AD7" i="57"/>
  <c r="AA7" i="57"/>
  <c r="Z7" i="57"/>
  <c r="W7" i="57"/>
  <c r="V7" i="57"/>
  <c r="S7" i="57"/>
  <c r="R7" i="57"/>
  <c r="O7" i="57"/>
  <c r="N7" i="57"/>
  <c r="K7" i="57"/>
  <c r="J7" i="57"/>
  <c r="G7" i="57"/>
  <c r="F7" i="57"/>
  <c r="CD6" i="57"/>
  <c r="CC6" i="57"/>
  <c r="BW6" i="57"/>
  <c r="BV6" i="57"/>
  <c r="BU6" i="57"/>
  <c r="BT6" i="57"/>
  <c r="BS6" i="57"/>
  <c r="BR6" i="57"/>
  <c r="BQ6" i="57"/>
  <c r="BP6" i="57"/>
  <c r="BO6" i="57"/>
  <c r="BN6" i="57"/>
  <c r="BM6" i="57"/>
  <c r="BL6" i="57"/>
  <c r="BK6" i="57"/>
  <c r="BJ6" i="57"/>
  <c r="BI6" i="57"/>
  <c r="BH6" i="57"/>
  <c r="CD5" i="57"/>
  <c r="CC5" i="57"/>
  <c r="BW5" i="57"/>
  <c r="BV5" i="57"/>
  <c r="BU5" i="57"/>
  <c r="BT5" i="57"/>
  <c r="BS5" i="57"/>
  <c r="BR5" i="57"/>
  <c r="BQ5" i="57"/>
  <c r="BP5" i="57"/>
  <c r="BO5" i="57"/>
  <c r="BN5" i="57"/>
  <c r="BM5" i="57"/>
  <c r="BL5" i="57"/>
  <c r="BK5" i="57"/>
  <c r="BJ5" i="57"/>
  <c r="BI5" i="57"/>
  <c r="BH5" i="57"/>
  <c r="BE5" i="57"/>
  <c r="BD5" i="57"/>
  <c r="BC5" i="57"/>
  <c r="BB5" i="57"/>
  <c r="BA5" i="57"/>
  <c r="AZ5" i="57"/>
  <c r="AY5" i="57"/>
  <c r="AX5" i="57"/>
  <c r="AU5" i="57"/>
  <c r="AT5" i="57"/>
  <c r="AQ5" i="57"/>
  <c r="AP5" i="57"/>
  <c r="AM5" i="57"/>
  <c r="AL5" i="57"/>
  <c r="AI5" i="57"/>
  <c r="AH5" i="57"/>
  <c r="AE5" i="57"/>
  <c r="AD5" i="57"/>
  <c r="AA5" i="57"/>
  <c r="Z5" i="57"/>
  <c r="W5" i="57"/>
  <c r="V5" i="57"/>
  <c r="S5" i="57"/>
  <c r="R5" i="57"/>
  <c r="O5" i="57"/>
  <c r="N5" i="57"/>
  <c r="K5" i="57"/>
  <c r="J5" i="57"/>
  <c r="G5" i="57"/>
  <c r="F5" i="57"/>
  <c r="CD4" i="57"/>
  <c r="CC4" i="57"/>
  <c r="BW4" i="57"/>
  <c r="BV4" i="57"/>
  <c r="BU4" i="57"/>
  <c r="BT4" i="57"/>
  <c r="BS4" i="57"/>
  <c r="BR4" i="57"/>
  <c r="BQ4" i="57"/>
  <c r="BP4" i="57"/>
  <c r="BO4" i="57"/>
  <c r="BN4" i="57"/>
  <c r="BM4" i="57"/>
  <c r="BL4" i="57"/>
  <c r="BK4" i="57"/>
  <c r="BJ4" i="57"/>
  <c r="BI4" i="57"/>
  <c r="BH4" i="57"/>
  <c r="H47" i="22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  <c r="AS42" i="6"/>
  <c r="X61" i="2" s="1"/>
  <c r="AR42" i="6"/>
  <c r="W61" i="2" s="1"/>
  <c r="AO42" i="6"/>
  <c r="BW13" i="6" s="1"/>
  <c r="CD128" i="6" s="1"/>
  <c r="AN42" i="6"/>
  <c r="BV13" i="6" s="1"/>
  <c r="CC128" i="6" s="1"/>
  <c r="BW12" i="6"/>
  <c r="CD127" i="6" s="1"/>
  <c r="E12" i="55"/>
  <c r="AG42" i="6"/>
  <c r="BW11" i="6" s="1"/>
  <c r="CD126" i="6" s="1"/>
  <c r="AF42" i="6"/>
  <c r="AC42" i="6"/>
  <c r="AB42" i="6"/>
  <c r="BV10" i="6" s="1"/>
  <c r="CC125" i="6" s="1"/>
  <c r="F9" i="55"/>
  <c r="E37" i="55" s="1"/>
  <c r="X42" i="6"/>
  <c r="U42" i="6"/>
  <c r="T42" i="6"/>
  <c r="Q42" i="6"/>
  <c r="BW7" i="6" s="1"/>
  <c r="CD122" i="6" s="1"/>
  <c r="P42" i="6"/>
  <c r="BV7" i="6" s="1"/>
  <c r="CC122" i="6" s="1"/>
  <c r="BV6" i="6"/>
  <c r="CC121" i="6" s="1"/>
  <c r="F5" i="55"/>
  <c r="E33" i="55" s="1"/>
  <c r="BW4" i="6"/>
  <c r="CD119" i="6" s="1"/>
  <c r="BV4" i="6"/>
  <c r="CC119" i="6" s="1"/>
  <c r="AY41" i="6"/>
  <c r="AX41" i="6" s="1"/>
  <c r="AU41" i="6"/>
  <c r="AT41" i="6" s="1"/>
  <c r="AQ41" i="6"/>
  <c r="AP41" i="6" s="1"/>
  <c r="AM41" i="6"/>
  <c r="AL41" i="6" s="1"/>
  <c r="AI41" i="6"/>
  <c r="AH41" i="6" s="1"/>
  <c r="AE41" i="6"/>
  <c r="AD41" i="6" s="1"/>
  <c r="AA41" i="6"/>
  <c r="Z41" i="6" s="1"/>
  <c r="W41" i="6"/>
  <c r="V41" i="6" s="1"/>
  <c r="S41" i="6"/>
  <c r="R41" i="6" s="1"/>
  <c r="O41" i="6"/>
  <c r="N41" i="6" s="1"/>
  <c r="K41" i="6"/>
  <c r="J41" i="6" s="1"/>
  <c r="G41" i="6"/>
  <c r="F41" i="6" s="1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W40" i="6"/>
  <c r="V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/>
  <c r="AM39" i="6"/>
  <c r="AL39" i="6" s="1"/>
  <c r="AI39" i="6"/>
  <c r="AH39" i="6" s="1"/>
  <c r="AE39" i="6"/>
  <c r="AD39" i="6" s="1"/>
  <c r="AA39" i="6"/>
  <c r="Z39" i="6" s="1"/>
  <c r="W39" i="6"/>
  <c r="V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 s="1"/>
  <c r="AQ38" i="6"/>
  <c r="AP38" i="6" s="1"/>
  <c r="AM38" i="6"/>
  <c r="AL38" i="6" s="1"/>
  <c r="AI38" i="6"/>
  <c r="AH38" i="6" s="1"/>
  <c r="AE38" i="6"/>
  <c r="AD38" i="6" s="1"/>
  <c r="AA38" i="6"/>
  <c r="Z38" i="6" s="1"/>
  <c r="W38" i="6"/>
  <c r="V38" i="6" s="1"/>
  <c r="S38" i="6"/>
  <c r="R38" i="6" s="1"/>
  <c r="O38" i="6"/>
  <c r="N38" i="6" s="1"/>
  <c r="K38" i="6"/>
  <c r="J38" i="6" s="1"/>
  <c r="G38" i="6"/>
  <c r="F38" i="6" s="1"/>
  <c r="AY37" i="6"/>
  <c r="AX37" i="6" s="1"/>
  <c r="AU37" i="6"/>
  <c r="AT37" i="6" s="1"/>
  <c r="AQ37" i="6"/>
  <c r="AP37" i="6" s="1"/>
  <c r="AM37" i="6"/>
  <c r="AL37" i="6" s="1"/>
  <c r="AI37" i="6"/>
  <c r="AH37" i="6" s="1"/>
  <c r="AE37" i="6"/>
  <c r="AD37" i="6"/>
  <c r="AA37" i="6"/>
  <c r="Z37" i="6" s="1"/>
  <c r="W37" i="6"/>
  <c r="V37" i="6" s="1"/>
  <c r="S37" i="6"/>
  <c r="R37" i="6" s="1"/>
  <c r="O37" i="6"/>
  <c r="N37" i="6" s="1"/>
  <c r="K37" i="6"/>
  <c r="J37" i="6" s="1"/>
  <c r="G37" i="6"/>
  <c r="F37" i="6" s="1"/>
  <c r="AW35" i="6"/>
  <c r="Z59" i="2" s="1"/>
  <c r="AV35" i="6"/>
  <c r="AS35" i="6"/>
  <c r="AR35" i="6"/>
  <c r="AO35" i="6"/>
  <c r="AN35" i="6"/>
  <c r="AK35" i="6"/>
  <c r="AJ35" i="6"/>
  <c r="AG35" i="6"/>
  <c r="AF35" i="6"/>
  <c r="AC35" i="6"/>
  <c r="BU10" i="6" s="1"/>
  <c r="CD109" i="6" s="1"/>
  <c r="AB35" i="6"/>
  <c r="BT10" i="6" s="1"/>
  <c r="CC109" i="6" s="1"/>
  <c r="Y35" i="6"/>
  <c r="X35" i="6"/>
  <c r="BT9" i="6" s="1"/>
  <c r="CC108" i="6" s="1"/>
  <c r="U35" i="6"/>
  <c r="BU8" i="6" s="1"/>
  <c r="CD107" i="6" s="1"/>
  <c r="T35" i="6"/>
  <c r="E8" i="54" s="1"/>
  <c r="Q35" i="6"/>
  <c r="BU7" i="6" s="1"/>
  <c r="CD106" i="6" s="1"/>
  <c r="P35" i="6"/>
  <c r="BT7" i="6" s="1"/>
  <c r="CC106" i="6" s="1"/>
  <c r="M35" i="6"/>
  <c r="L35" i="6"/>
  <c r="BT6" i="6" s="1"/>
  <c r="CC105" i="6" s="1"/>
  <c r="I35" i="6"/>
  <c r="BU5" i="6" s="1"/>
  <c r="CD104" i="6" s="1"/>
  <c r="H35" i="6"/>
  <c r="E35" i="6"/>
  <c r="D35" i="6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W34" i="6"/>
  <c r="V34" i="6" s="1"/>
  <c r="S34" i="6"/>
  <c r="R34" i="6" s="1"/>
  <c r="O34" i="6"/>
  <c r="N34" i="6" s="1"/>
  <c r="K34" i="6"/>
  <c r="J34" i="6" s="1"/>
  <c r="G34" i="6"/>
  <c r="F34" i="6" s="1"/>
  <c r="AY33" i="6"/>
  <c r="AX33" i="6" s="1"/>
  <c r="AU33" i="6"/>
  <c r="AT33" i="6" s="1"/>
  <c r="AQ33" i="6"/>
  <c r="AP33" i="6" s="1"/>
  <c r="AM33" i="6"/>
  <c r="AL33" i="6" s="1"/>
  <c r="AI33" i="6"/>
  <c r="AH33" i="6" s="1"/>
  <c r="AE33" i="6"/>
  <c r="AD33" i="6" s="1"/>
  <c r="AA33" i="6"/>
  <c r="Z33" i="6" s="1"/>
  <c r="W33" i="6"/>
  <c r="V33" i="6" s="1"/>
  <c r="S33" i="6"/>
  <c r="R33" i="6" s="1"/>
  <c r="O33" i="6"/>
  <c r="N33" i="6" s="1"/>
  <c r="K33" i="6"/>
  <c r="J33" i="6" s="1"/>
  <c r="G33" i="6"/>
  <c r="F33" i="6" s="1"/>
  <c r="AY32" i="6"/>
  <c r="AX32" i="6" s="1"/>
  <c r="AU32" i="6"/>
  <c r="AT32" i="6" s="1"/>
  <c r="AQ32" i="6"/>
  <c r="AP32" i="6" s="1"/>
  <c r="AM32" i="6"/>
  <c r="AL32" i="6" s="1"/>
  <c r="AI32" i="6"/>
  <c r="AH32" i="6" s="1"/>
  <c r="AE32" i="6"/>
  <c r="AD32" i="6" s="1"/>
  <c r="AA32" i="6"/>
  <c r="Z32" i="6" s="1"/>
  <c r="W32" i="6"/>
  <c r="V32" i="6" s="1"/>
  <c r="S32" i="6"/>
  <c r="R32" i="6" s="1"/>
  <c r="O32" i="6"/>
  <c r="N32" i="6" s="1"/>
  <c r="K32" i="6"/>
  <c r="J32" i="6" s="1"/>
  <c r="G32" i="6"/>
  <c r="F32" i="6" s="1"/>
  <c r="AW30" i="6"/>
  <c r="AV30" i="6"/>
  <c r="AS30" i="6"/>
  <c r="AR30" i="6"/>
  <c r="AO30" i="6"/>
  <c r="AN30" i="6"/>
  <c r="BR13" i="6" s="1"/>
  <c r="CC96" i="6" s="1"/>
  <c r="AK30" i="6"/>
  <c r="F12" i="53" s="1"/>
  <c r="E40" i="53" s="1"/>
  <c r="AJ30" i="6"/>
  <c r="E12" i="53" s="1"/>
  <c r="AG30" i="6"/>
  <c r="AF30" i="6"/>
  <c r="AC30" i="6"/>
  <c r="F10" i="53" s="1"/>
  <c r="E38" i="53" s="1"/>
  <c r="AB30" i="6"/>
  <c r="Y30" i="6"/>
  <c r="X30" i="6"/>
  <c r="BR9" i="6" s="1"/>
  <c r="CC92" i="6" s="1"/>
  <c r="U30" i="6"/>
  <c r="T30" i="6"/>
  <c r="E8" i="53" s="1"/>
  <c r="Q30" i="6"/>
  <c r="F7" i="53" s="1"/>
  <c r="E35" i="53" s="1"/>
  <c r="P30" i="6"/>
  <c r="E7" i="53" s="1"/>
  <c r="M30" i="6"/>
  <c r="F6" i="53" s="1"/>
  <c r="E34" i="53" s="1"/>
  <c r="L30" i="6"/>
  <c r="I30" i="6"/>
  <c r="H30" i="6"/>
  <c r="BR5" i="6" s="1"/>
  <c r="CC88" i="6" s="1"/>
  <c r="E30" i="6"/>
  <c r="BS4" i="6" s="1"/>
  <c r="CD87" i="6" s="1"/>
  <c r="D30" i="6"/>
  <c r="BR4" i="6" s="1"/>
  <c r="CC87" i="6" s="1"/>
  <c r="AY28" i="6"/>
  <c r="AX28" i="6" s="1"/>
  <c r="AU28" i="6"/>
  <c r="AT28" i="6" s="1"/>
  <c r="AQ28" i="6"/>
  <c r="AP28" i="6" s="1"/>
  <c r="AM28" i="6"/>
  <c r="AL28" i="6" s="1"/>
  <c r="AI28" i="6"/>
  <c r="AH28" i="6" s="1"/>
  <c r="AE28" i="6"/>
  <c r="AD28" i="6" s="1"/>
  <c r="AA28" i="6"/>
  <c r="Z28" i="6" s="1"/>
  <c r="W28" i="6"/>
  <c r="V28" i="6" s="1"/>
  <c r="S28" i="6"/>
  <c r="R28" i="6" s="1"/>
  <c r="O28" i="6"/>
  <c r="N28" i="6" s="1"/>
  <c r="K28" i="6"/>
  <c r="J28" i="6" s="1"/>
  <c r="G28" i="6"/>
  <c r="F28" i="6" s="1"/>
  <c r="AY26" i="6"/>
  <c r="AX26" i="6" s="1"/>
  <c r="AU26" i="6"/>
  <c r="AT26" i="6" s="1"/>
  <c r="AQ26" i="6"/>
  <c r="AP26" i="6" s="1"/>
  <c r="AM26" i="6"/>
  <c r="AL26" i="6" s="1"/>
  <c r="AI26" i="6"/>
  <c r="AH26" i="6" s="1"/>
  <c r="AE26" i="6"/>
  <c r="AD26" i="6" s="1"/>
  <c r="AA26" i="6"/>
  <c r="Z26" i="6" s="1"/>
  <c r="W26" i="6"/>
  <c r="V26" i="6" s="1"/>
  <c r="S26" i="6"/>
  <c r="R26" i="6" s="1"/>
  <c r="O26" i="6"/>
  <c r="N26" i="6" s="1"/>
  <c r="K26" i="6"/>
  <c r="J26" i="6" s="1"/>
  <c r="G26" i="6"/>
  <c r="F26" i="6" s="1"/>
  <c r="AY24" i="6"/>
  <c r="AX24" i="6" s="1"/>
  <c r="AU24" i="6"/>
  <c r="AT24" i="6" s="1"/>
  <c r="AQ24" i="6"/>
  <c r="AP24" i="6" s="1"/>
  <c r="AM24" i="6"/>
  <c r="AL24" i="6" s="1"/>
  <c r="AI24" i="6"/>
  <c r="AH24" i="6" s="1"/>
  <c r="AE24" i="6"/>
  <c r="AD24" i="6" s="1"/>
  <c r="AA24" i="6"/>
  <c r="Z24" i="6" s="1"/>
  <c r="W24" i="6"/>
  <c r="V24" i="6" s="1"/>
  <c r="S24" i="6"/>
  <c r="R24" i="6" s="1"/>
  <c r="O24" i="6"/>
  <c r="N24" i="6" s="1"/>
  <c r="K24" i="6"/>
  <c r="J24" i="6" s="1"/>
  <c r="G24" i="6"/>
  <c r="F24" i="6" s="1"/>
  <c r="AW20" i="6"/>
  <c r="AV20" i="6"/>
  <c r="AS20" i="6"/>
  <c r="AR20" i="6"/>
  <c r="AO20" i="6"/>
  <c r="AN20" i="6"/>
  <c r="AK20" i="6"/>
  <c r="AJ20" i="6"/>
  <c r="AG20" i="6"/>
  <c r="AF20" i="6"/>
  <c r="AC20" i="6"/>
  <c r="AB20" i="6"/>
  <c r="Y20" i="6"/>
  <c r="X20" i="6"/>
  <c r="U20" i="6"/>
  <c r="T20" i="6"/>
  <c r="Q20" i="6"/>
  <c r="P20" i="6"/>
  <c r="M20" i="6"/>
  <c r="L20" i="6"/>
  <c r="I20" i="6"/>
  <c r="H20" i="6"/>
  <c r="E20" i="6"/>
  <c r="D20" i="6"/>
  <c r="AY19" i="6"/>
  <c r="AU19" i="6"/>
  <c r="AQ19" i="6"/>
  <c r="AM19" i="6"/>
  <c r="AI19" i="6"/>
  <c r="AE19" i="6"/>
  <c r="AA19" i="6"/>
  <c r="W19" i="6"/>
  <c r="S19" i="6"/>
  <c r="R19" i="6" s="1"/>
  <c r="O19" i="6"/>
  <c r="N19" i="6" s="1"/>
  <c r="K19" i="6"/>
  <c r="J19" i="6" s="1"/>
  <c r="G19" i="6"/>
  <c r="F19" i="6" s="1"/>
  <c r="AY18" i="6"/>
  <c r="AX18" i="6" s="1"/>
  <c r="AU18" i="6"/>
  <c r="AT18" i="6" s="1"/>
  <c r="AQ18" i="6"/>
  <c r="AP18" i="6" s="1"/>
  <c r="AM18" i="6"/>
  <c r="AL18" i="6" s="1"/>
  <c r="AI18" i="6"/>
  <c r="AH18" i="6"/>
  <c r="AE18" i="6"/>
  <c r="AD18" i="6" s="1"/>
  <c r="AA18" i="6"/>
  <c r="Z18" i="6" s="1"/>
  <c r="W18" i="6"/>
  <c r="V18" i="6" s="1"/>
  <c r="S18" i="6"/>
  <c r="R18" i="6" s="1"/>
  <c r="O18" i="6"/>
  <c r="N18" i="6" s="1"/>
  <c r="K18" i="6"/>
  <c r="J18" i="6" s="1"/>
  <c r="G18" i="6"/>
  <c r="F18" i="6" s="1"/>
  <c r="AW16" i="6"/>
  <c r="AV16" i="6"/>
  <c r="Y55" i="2" s="1"/>
  <c r="AS16" i="6"/>
  <c r="X55" i="2" s="1"/>
  <c r="AR16" i="6"/>
  <c r="W55" i="2" s="1"/>
  <c r="AO16" i="6"/>
  <c r="AN16" i="6"/>
  <c r="BP13" i="6" s="1"/>
  <c r="CC80" i="6" s="1"/>
  <c r="AK16" i="6"/>
  <c r="BQ12" i="6" s="1"/>
  <c r="CD79" i="6" s="1"/>
  <c r="AJ16" i="6"/>
  <c r="BP12" i="6" s="1"/>
  <c r="CC79" i="6" s="1"/>
  <c r="AG16" i="6"/>
  <c r="AF16" i="6"/>
  <c r="AC16" i="6"/>
  <c r="AB16" i="6"/>
  <c r="E10" i="52" s="1"/>
  <c r="Y16" i="6"/>
  <c r="BQ9" i="6" s="1"/>
  <c r="CD76" i="6" s="1"/>
  <c r="X16" i="6"/>
  <c r="BP9" i="6" s="1"/>
  <c r="CC76" i="6" s="1"/>
  <c r="U16" i="6"/>
  <c r="BQ8" i="6" s="1"/>
  <c r="CD75" i="6" s="1"/>
  <c r="T16" i="6"/>
  <c r="Q16" i="6"/>
  <c r="P16" i="6"/>
  <c r="M16" i="6"/>
  <c r="BQ6" i="6" s="1"/>
  <c r="CD73" i="6" s="1"/>
  <c r="L16" i="6"/>
  <c r="I16" i="6"/>
  <c r="BQ5" i="6" s="1"/>
  <c r="CD72" i="6" s="1"/>
  <c r="H16" i="6"/>
  <c r="BP5" i="6" s="1"/>
  <c r="CC72" i="6" s="1"/>
  <c r="E16" i="6"/>
  <c r="BQ4" i="6" s="1"/>
  <c r="CD71" i="6" s="1"/>
  <c r="D16" i="6"/>
  <c r="BP4" i="6" s="1"/>
  <c r="CC71" i="6" s="1"/>
  <c r="BO15" i="6"/>
  <c r="CD66" i="6" s="1"/>
  <c r="BN15" i="6"/>
  <c r="CC66" i="6" s="1"/>
  <c r="BM15" i="6"/>
  <c r="CD50" i="6" s="1"/>
  <c r="BL15" i="6"/>
  <c r="CC50" i="6" s="1"/>
  <c r="BK15" i="6"/>
  <c r="CD33" i="6" s="1"/>
  <c r="BJ15" i="6"/>
  <c r="CC33" i="6" s="1"/>
  <c r="BI15" i="6"/>
  <c r="CD15" i="6" s="1"/>
  <c r="BH15" i="6"/>
  <c r="CC15" i="6" s="1"/>
  <c r="AY15" i="6"/>
  <c r="BV14" i="6"/>
  <c r="CC129" i="6" s="1"/>
  <c r="BO14" i="6"/>
  <c r="CD65" i="6" s="1"/>
  <c r="BN14" i="6"/>
  <c r="CC65" i="6" s="1"/>
  <c r="BM14" i="6"/>
  <c r="CD49" i="6" s="1"/>
  <c r="BL14" i="6"/>
  <c r="CC49" i="6" s="1"/>
  <c r="BK14" i="6"/>
  <c r="CD32" i="6" s="1"/>
  <c r="BJ14" i="6"/>
  <c r="CC32" i="6" s="1"/>
  <c r="BI14" i="6"/>
  <c r="CD14" i="6" s="1"/>
  <c r="BH14" i="6"/>
  <c r="CC14" i="6" s="1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W14" i="6"/>
  <c r="V14" i="6" s="1"/>
  <c r="S14" i="6"/>
  <c r="R14" i="6" s="1"/>
  <c r="O14" i="6"/>
  <c r="N14" i="6" s="1"/>
  <c r="K14" i="6"/>
  <c r="J14" i="6" s="1"/>
  <c r="G14" i="6"/>
  <c r="F14" i="6" s="1"/>
  <c r="BS13" i="6"/>
  <c r="CD96" i="6" s="1"/>
  <c r="BO13" i="6"/>
  <c r="CD64" i="6" s="1"/>
  <c r="BN13" i="6"/>
  <c r="CC64" i="6" s="1"/>
  <c r="BM13" i="6"/>
  <c r="CD48" i="6" s="1"/>
  <c r="BL13" i="6"/>
  <c r="CC48" i="6" s="1"/>
  <c r="BK13" i="6"/>
  <c r="CD31" i="6" s="1"/>
  <c r="BJ13" i="6"/>
  <c r="CC31" i="6" s="1"/>
  <c r="BI13" i="6"/>
  <c r="CD13" i="6" s="1"/>
  <c r="BH13" i="6"/>
  <c r="CC13" i="6" s="1"/>
  <c r="AY13" i="6"/>
  <c r="AX13" i="6" s="1"/>
  <c r="AU13" i="6"/>
  <c r="AT13" i="6"/>
  <c r="AQ13" i="6"/>
  <c r="AP13" i="6" s="1"/>
  <c r="AM13" i="6"/>
  <c r="AL13" i="6" s="1"/>
  <c r="AI13" i="6"/>
  <c r="AH13" i="6" s="1"/>
  <c r="AE13" i="6"/>
  <c r="AD13" i="6" s="1"/>
  <c r="AA13" i="6"/>
  <c r="Z13" i="6" s="1"/>
  <c r="W13" i="6"/>
  <c r="V13" i="6" s="1"/>
  <c r="S13" i="6"/>
  <c r="R13" i="6" s="1"/>
  <c r="O13" i="6"/>
  <c r="N13" i="6" s="1"/>
  <c r="K13" i="6"/>
  <c r="J13" i="6"/>
  <c r="G13" i="6"/>
  <c r="F13" i="6" s="1"/>
  <c r="BU12" i="6"/>
  <c r="CD111" i="6" s="1"/>
  <c r="BT12" i="6"/>
  <c r="CC111" i="6" s="1"/>
  <c r="BO12" i="6"/>
  <c r="CD63" i="6" s="1"/>
  <c r="BN12" i="6"/>
  <c r="CC63" i="6" s="1"/>
  <c r="BM12" i="6"/>
  <c r="CD47" i="6" s="1"/>
  <c r="BL12" i="6"/>
  <c r="CC47" i="6" s="1"/>
  <c r="BK12" i="6"/>
  <c r="CD30" i="6" s="1"/>
  <c r="BJ12" i="6"/>
  <c r="CC30" i="6" s="1"/>
  <c r="BI12" i="6"/>
  <c r="CD12" i="6" s="1"/>
  <c r="BH12" i="6"/>
  <c r="CC12" i="6" s="1"/>
  <c r="BU11" i="6"/>
  <c r="CD110" i="6" s="1"/>
  <c r="BR11" i="6"/>
  <c r="CC94" i="6" s="1"/>
  <c r="BO11" i="6"/>
  <c r="CD62" i="6" s="1"/>
  <c r="BN11" i="6"/>
  <c r="CC62" i="6" s="1"/>
  <c r="BM11" i="6"/>
  <c r="CD46" i="6" s="1"/>
  <c r="BL11" i="6"/>
  <c r="CC46" i="6" s="1"/>
  <c r="BK11" i="6"/>
  <c r="CD29" i="6" s="1"/>
  <c r="BJ11" i="6"/>
  <c r="CC29" i="6" s="1"/>
  <c r="BI11" i="6"/>
  <c r="CD11" i="6" s="1"/>
  <c r="BH11" i="6"/>
  <c r="CC11" i="6" s="1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 s="1"/>
  <c r="W11" i="6"/>
  <c r="V11" i="6" s="1"/>
  <c r="S11" i="6"/>
  <c r="R11" i="6" s="1"/>
  <c r="O11" i="6"/>
  <c r="N11" i="6" s="1"/>
  <c r="K11" i="6"/>
  <c r="J11" i="6" s="1"/>
  <c r="G11" i="6"/>
  <c r="F11" i="6" s="1"/>
  <c r="BW10" i="6"/>
  <c r="CD125" i="6" s="1"/>
  <c r="BO10" i="6"/>
  <c r="CD61" i="6" s="1"/>
  <c r="BN10" i="6"/>
  <c r="CC61" i="6" s="1"/>
  <c r="BM10" i="6"/>
  <c r="CD45" i="6" s="1"/>
  <c r="BL10" i="6"/>
  <c r="CC45" i="6" s="1"/>
  <c r="BK10" i="6"/>
  <c r="CD28" i="6" s="1"/>
  <c r="BJ10" i="6"/>
  <c r="CC28" i="6" s="1"/>
  <c r="BI10" i="6"/>
  <c r="CD10" i="6" s="1"/>
  <c r="BH10" i="6"/>
  <c r="CC10" i="6" s="1"/>
  <c r="BS9" i="6"/>
  <c r="CD92" i="6" s="1"/>
  <c r="BO9" i="6"/>
  <c r="CD60" i="6" s="1"/>
  <c r="BN9" i="6"/>
  <c r="CC60" i="6" s="1"/>
  <c r="BM9" i="6"/>
  <c r="CD44" i="6" s="1"/>
  <c r="BL9" i="6"/>
  <c r="CC44" i="6" s="1"/>
  <c r="BK9" i="6"/>
  <c r="CD27" i="6" s="1"/>
  <c r="BJ9" i="6"/>
  <c r="CC27" i="6" s="1"/>
  <c r="BI9" i="6"/>
  <c r="CD9" i="6" s="1"/>
  <c r="BH9" i="6"/>
  <c r="CC9" i="6" s="1"/>
  <c r="AY9" i="6"/>
  <c r="AX9" i="6" s="1"/>
  <c r="AU9" i="6"/>
  <c r="AT9" i="6" s="1"/>
  <c r="AQ9" i="6"/>
  <c r="AP9" i="6" s="1"/>
  <c r="AM9" i="6"/>
  <c r="AL9" i="6" s="1"/>
  <c r="AI9" i="6"/>
  <c r="AH9" i="6" s="1"/>
  <c r="AE9" i="6"/>
  <c r="AD9" i="6" s="1"/>
  <c r="AA9" i="6"/>
  <c r="Z9" i="6" s="1"/>
  <c r="W9" i="6"/>
  <c r="V9" i="6" s="1"/>
  <c r="S9" i="6"/>
  <c r="R9" i="6" s="1"/>
  <c r="O9" i="6"/>
  <c r="N9" i="6" s="1"/>
  <c r="K9" i="6"/>
  <c r="J9" i="6" s="1"/>
  <c r="G9" i="6"/>
  <c r="F9" i="6" s="1"/>
  <c r="BO8" i="6"/>
  <c r="CD59" i="6" s="1"/>
  <c r="BN8" i="6"/>
  <c r="CC59" i="6" s="1"/>
  <c r="BM8" i="6"/>
  <c r="CD43" i="6" s="1"/>
  <c r="BL8" i="6"/>
  <c r="CC43" i="6" s="1"/>
  <c r="BK8" i="6"/>
  <c r="CD26" i="6" s="1"/>
  <c r="BJ8" i="6"/>
  <c r="CC26" i="6" s="1"/>
  <c r="BI8" i="6"/>
  <c r="CD8" i="6" s="1"/>
  <c r="BH8" i="6"/>
  <c r="CC8" i="6" s="1"/>
  <c r="BO7" i="6"/>
  <c r="CD58" i="6" s="1"/>
  <c r="BN7" i="6"/>
  <c r="CC58" i="6" s="1"/>
  <c r="BM7" i="6"/>
  <c r="CD42" i="6" s="1"/>
  <c r="BL7" i="6"/>
  <c r="CC42" i="6" s="1"/>
  <c r="BK7" i="6"/>
  <c r="CD25" i="6" s="1"/>
  <c r="BJ7" i="6"/>
  <c r="CC25" i="6" s="1"/>
  <c r="BI7" i="6"/>
  <c r="CD7" i="6" s="1"/>
  <c r="BH7" i="6"/>
  <c r="CC7" i="6" s="1"/>
  <c r="AY7" i="6"/>
  <c r="AX7" i="6" s="1"/>
  <c r="AU7" i="6"/>
  <c r="AT7" i="6" s="1"/>
  <c r="AQ7" i="6"/>
  <c r="AP7" i="6" s="1"/>
  <c r="AM7" i="6"/>
  <c r="AL7" i="6" s="1"/>
  <c r="AI7" i="6"/>
  <c r="AH7" i="6" s="1"/>
  <c r="AE7" i="6"/>
  <c r="AD7" i="6" s="1"/>
  <c r="AA7" i="6"/>
  <c r="Z7" i="6" s="1"/>
  <c r="W7" i="6"/>
  <c r="V7" i="6" s="1"/>
  <c r="S7" i="6"/>
  <c r="R7" i="6" s="1"/>
  <c r="O7" i="6"/>
  <c r="N7" i="6" s="1"/>
  <c r="K7" i="6"/>
  <c r="J7" i="6" s="1"/>
  <c r="G7" i="6"/>
  <c r="F7" i="6" s="1"/>
  <c r="BW6" i="6"/>
  <c r="CD121" i="6" s="1"/>
  <c r="BU6" i="6"/>
  <c r="CD105" i="6" s="1"/>
  <c r="BO6" i="6"/>
  <c r="CD57" i="6" s="1"/>
  <c r="BN6" i="6"/>
  <c r="CC57" i="6" s="1"/>
  <c r="BM6" i="6"/>
  <c r="CD41" i="6" s="1"/>
  <c r="BL6" i="6"/>
  <c r="CC41" i="6" s="1"/>
  <c r="BK6" i="6"/>
  <c r="CD24" i="6" s="1"/>
  <c r="BJ6" i="6"/>
  <c r="CC24" i="6" s="1"/>
  <c r="BI6" i="6"/>
  <c r="CD6" i="6" s="1"/>
  <c r="BH6" i="6"/>
  <c r="CC6" i="6" s="1"/>
  <c r="BS5" i="6"/>
  <c r="CD88" i="6" s="1"/>
  <c r="BO5" i="6"/>
  <c r="CD56" i="6" s="1"/>
  <c r="BN5" i="6"/>
  <c r="CC56" i="6" s="1"/>
  <c r="BM5" i="6"/>
  <c r="CD40" i="6" s="1"/>
  <c r="BL5" i="6"/>
  <c r="CC40" i="6" s="1"/>
  <c r="BK5" i="6"/>
  <c r="CD23" i="6" s="1"/>
  <c r="BJ5" i="6"/>
  <c r="CC23" i="6" s="1"/>
  <c r="BI5" i="6"/>
  <c r="CD5" i="6" s="1"/>
  <c r="BH5" i="6"/>
  <c r="CC5" i="6" s="1"/>
  <c r="AY5" i="6"/>
  <c r="AX5" i="6" s="1"/>
  <c r="AU5" i="6"/>
  <c r="AT5" i="6" s="1"/>
  <c r="AQ5" i="6"/>
  <c r="AP5" i="6" s="1"/>
  <c r="AM5" i="6"/>
  <c r="AL5" i="6" s="1"/>
  <c r="AI5" i="6"/>
  <c r="AH5" i="6" s="1"/>
  <c r="AD5" i="6"/>
  <c r="AA5" i="6"/>
  <c r="W5" i="6"/>
  <c r="V5" i="6" s="1"/>
  <c r="S5" i="6"/>
  <c r="R5" i="6" s="1"/>
  <c r="O5" i="6"/>
  <c r="N5" i="6" s="1"/>
  <c r="K5" i="6"/>
  <c r="J5" i="6" s="1"/>
  <c r="G5" i="6"/>
  <c r="BU4" i="6"/>
  <c r="CD103" i="6" s="1"/>
  <c r="BT4" i="6"/>
  <c r="CC103" i="6" s="1"/>
  <c r="BO4" i="6"/>
  <c r="CD55" i="6" s="1"/>
  <c r="BN4" i="6"/>
  <c r="CC55" i="6" s="1"/>
  <c r="BM4" i="6"/>
  <c r="CD39" i="6" s="1"/>
  <c r="BL4" i="6"/>
  <c r="CC39" i="6" s="1"/>
  <c r="BK4" i="6"/>
  <c r="CD22" i="6" s="1"/>
  <c r="BJ4" i="6"/>
  <c r="CC22" i="6" s="1"/>
  <c r="BI4" i="6"/>
  <c r="CD4" i="6" s="1"/>
  <c r="BH4" i="6"/>
  <c r="CC4" i="6" s="1"/>
  <c r="C42" i="27"/>
  <c r="C41" i="27"/>
  <c r="C40" i="27"/>
  <c r="C39" i="27"/>
  <c r="C38" i="27"/>
  <c r="C37" i="27"/>
  <c r="C36" i="27"/>
  <c r="C35" i="27"/>
  <c r="C34" i="27"/>
  <c r="C33" i="27"/>
  <c r="C32" i="27"/>
  <c r="C31" i="27"/>
  <c r="C43" i="29"/>
  <c r="C42" i="29"/>
  <c r="C41" i="29"/>
  <c r="C40" i="29"/>
  <c r="C39" i="29"/>
  <c r="C38" i="29"/>
  <c r="C37" i="29"/>
  <c r="C36" i="29"/>
  <c r="C35" i="29"/>
  <c r="C34" i="29"/>
  <c r="C33" i="29"/>
  <c r="C32" i="29"/>
  <c r="C43" i="30"/>
  <c r="C42" i="30"/>
  <c r="C41" i="30"/>
  <c r="C40" i="30"/>
  <c r="C39" i="30"/>
  <c r="C38" i="30"/>
  <c r="C37" i="30"/>
  <c r="C36" i="30"/>
  <c r="C35" i="30"/>
  <c r="C34" i="30"/>
  <c r="C33" i="30"/>
  <c r="C32" i="30"/>
  <c r="C43" i="31"/>
  <c r="C42" i="31"/>
  <c r="C41" i="31"/>
  <c r="C40" i="31"/>
  <c r="C39" i="31"/>
  <c r="C38" i="31"/>
  <c r="C37" i="31"/>
  <c r="C36" i="31"/>
  <c r="C35" i="31"/>
  <c r="C34" i="31"/>
  <c r="C33" i="31"/>
  <c r="C32" i="31"/>
  <c r="C43" i="32"/>
  <c r="C42" i="32"/>
  <c r="C41" i="32"/>
  <c r="C40" i="32"/>
  <c r="C39" i="32"/>
  <c r="C38" i="32"/>
  <c r="C37" i="32"/>
  <c r="C36" i="32"/>
  <c r="C35" i="32"/>
  <c r="C34" i="32"/>
  <c r="C33" i="32"/>
  <c r="C32" i="32"/>
  <c r="C43" i="33"/>
  <c r="C42" i="33"/>
  <c r="C41" i="33"/>
  <c r="C40" i="33"/>
  <c r="C39" i="33"/>
  <c r="C38" i="33"/>
  <c r="C37" i="33"/>
  <c r="C36" i="33"/>
  <c r="C35" i="33"/>
  <c r="C34" i="33"/>
  <c r="C33" i="33"/>
  <c r="C32" i="33"/>
  <c r="C43" i="34"/>
  <c r="C42" i="34"/>
  <c r="C41" i="34"/>
  <c r="C40" i="34"/>
  <c r="C39" i="34"/>
  <c r="C38" i="34"/>
  <c r="C37" i="34"/>
  <c r="C36" i="34"/>
  <c r="C35" i="34"/>
  <c r="C34" i="34"/>
  <c r="C33" i="34"/>
  <c r="C32" i="34"/>
  <c r="C43" i="35"/>
  <c r="C42" i="35"/>
  <c r="C41" i="35"/>
  <c r="C40" i="35"/>
  <c r="C39" i="35"/>
  <c r="C38" i="35"/>
  <c r="C37" i="35"/>
  <c r="C36" i="35"/>
  <c r="C35" i="35"/>
  <c r="C34" i="35"/>
  <c r="C33" i="35"/>
  <c r="C32" i="35"/>
  <c r="C43" i="36"/>
  <c r="C42" i="36"/>
  <c r="C41" i="36"/>
  <c r="C40" i="36"/>
  <c r="C39" i="36"/>
  <c r="C38" i="36"/>
  <c r="C37" i="36"/>
  <c r="C36" i="36"/>
  <c r="C35" i="36"/>
  <c r="C34" i="36"/>
  <c r="C33" i="36"/>
  <c r="C32" i="36"/>
  <c r="C43" i="37"/>
  <c r="C42" i="37"/>
  <c r="C41" i="37"/>
  <c r="C40" i="37"/>
  <c r="C39" i="37"/>
  <c r="C38" i="37"/>
  <c r="C37" i="37"/>
  <c r="C36" i="37"/>
  <c r="C35" i="37"/>
  <c r="C34" i="37"/>
  <c r="C33" i="37"/>
  <c r="C32" i="37"/>
  <c r="C43" i="38"/>
  <c r="C42" i="38"/>
  <c r="C41" i="38"/>
  <c r="C40" i="38"/>
  <c r="C39" i="38"/>
  <c r="C38" i="38"/>
  <c r="C37" i="38"/>
  <c r="C36" i="38"/>
  <c r="C35" i="38"/>
  <c r="C34" i="38"/>
  <c r="C33" i="38"/>
  <c r="C32" i="38"/>
  <c r="C43" i="39"/>
  <c r="C41" i="39"/>
  <c r="C39" i="39"/>
  <c r="C37" i="39"/>
  <c r="C35" i="39"/>
  <c r="C33" i="39"/>
  <c r="C42" i="39"/>
  <c r="C40" i="39"/>
  <c r="C38" i="39"/>
  <c r="C36" i="39"/>
  <c r="C34" i="39"/>
  <c r="C32" i="39"/>
  <c r="C43" i="40"/>
  <c r="C42" i="40"/>
  <c r="C41" i="40"/>
  <c r="C40" i="40"/>
  <c r="C39" i="40"/>
  <c r="C38" i="40"/>
  <c r="C37" i="40"/>
  <c r="C36" i="40"/>
  <c r="C35" i="40"/>
  <c r="C34" i="40"/>
  <c r="C33" i="40"/>
  <c r="C32" i="40"/>
  <c r="C43" i="41"/>
  <c r="C41" i="41"/>
  <c r="C39" i="41"/>
  <c r="C37" i="41"/>
  <c r="C35" i="41"/>
  <c r="C33" i="41"/>
  <c r="C42" i="41"/>
  <c r="C40" i="41"/>
  <c r="C38" i="41"/>
  <c r="C36" i="41"/>
  <c r="C34" i="41"/>
  <c r="C32" i="41"/>
  <c r="C43" i="42"/>
  <c r="C42" i="42"/>
  <c r="C41" i="42"/>
  <c r="C40" i="42"/>
  <c r="C39" i="42"/>
  <c r="C38" i="42"/>
  <c r="C37" i="42"/>
  <c r="C36" i="42"/>
  <c r="C35" i="42"/>
  <c r="C34" i="42"/>
  <c r="C33" i="42"/>
  <c r="C32" i="42"/>
  <c r="C43" i="43"/>
  <c r="C41" i="43"/>
  <c r="C39" i="43"/>
  <c r="C37" i="43"/>
  <c r="C35" i="43"/>
  <c r="C33" i="43"/>
  <c r="C42" i="43"/>
  <c r="C40" i="43"/>
  <c r="C38" i="43"/>
  <c r="C36" i="43"/>
  <c r="C34" i="43"/>
  <c r="C32" i="43"/>
  <c r="C43" i="44"/>
  <c r="C42" i="44"/>
  <c r="C41" i="44"/>
  <c r="C40" i="44"/>
  <c r="C39" i="44"/>
  <c r="C38" i="44"/>
  <c r="C37" i="44"/>
  <c r="C36" i="44"/>
  <c r="C35" i="44"/>
  <c r="C34" i="44"/>
  <c r="C33" i="44"/>
  <c r="C32" i="44"/>
  <c r="C43" i="45"/>
  <c r="C41" i="45"/>
  <c r="C39" i="45"/>
  <c r="C37" i="45"/>
  <c r="C35" i="45"/>
  <c r="C33" i="45"/>
  <c r="C42" i="45"/>
  <c r="C40" i="45"/>
  <c r="C38" i="45"/>
  <c r="C36" i="45"/>
  <c r="C34" i="45"/>
  <c r="C32" i="45"/>
  <c r="C43" i="46"/>
  <c r="C42" i="46"/>
  <c r="C41" i="46"/>
  <c r="C40" i="46"/>
  <c r="C39" i="46"/>
  <c r="C38" i="46"/>
  <c r="C37" i="46"/>
  <c r="C36" i="46"/>
  <c r="C35" i="46"/>
  <c r="C34" i="46"/>
  <c r="C33" i="46"/>
  <c r="C32" i="46"/>
  <c r="C43" i="47"/>
  <c r="C42" i="47"/>
  <c r="C41" i="47"/>
  <c r="C40" i="47"/>
  <c r="C39" i="47"/>
  <c r="C38" i="47"/>
  <c r="C37" i="47"/>
  <c r="C36" i="47"/>
  <c r="C35" i="47"/>
  <c r="C34" i="47"/>
  <c r="C33" i="47"/>
  <c r="C32" i="47"/>
  <c r="C43" i="48"/>
  <c r="C42" i="48"/>
  <c r="C41" i="48"/>
  <c r="C40" i="48"/>
  <c r="C39" i="48"/>
  <c r="C38" i="48"/>
  <c r="C37" i="48"/>
  <c r="C36" i="48"/>
  <c r="C35" i="48"/>
  <c r="C34" i="48"/>
  <c r="C33" i="48"/>
  <c r="C32" i="48"/>
  <c r="C43" i="49"/>
  <c r="C41" i="49"/>
  <c r="C39" i="49"/>
  <c r="C42" i="49"/>
  <c r="C40" i="49"/>
  <c r="C38" i="49"/>
  <c r="C37" i="49"/>
  <c r="C36" i="49"/>
  <c r="C35" i="49"/>
  <c r="C34" i="49"/>
  <c r="C33" i="49"/>
  <c r="C32" i="49"/>
  <c r="C2" i="49"/>
  <c r="C30" i="49" s="1"/>
  <c r="C43" i="50"/>
  <c r="C42" i="50"/>
  <c r="C41" i="50"/>
  <c r="C40" i="50"/>
  <c r="C39" i="50"/>
  <c r="C38" i="50"/>
  <c r="C37" i="50"/>
  <c r="C36" i="50"/>
  <c r="C35" i="50"/>
  <c r="C34" i="50"/>
  <c r="C33" i="50"/>
  <c r="C32" i="50"/>
  <c r="C2" i="50"/>
  <c r="C30" i="50" s="1"/>
  <c r="C43" i="51"/>
  <c r="C42" i="51"/>
  <c r="C41" i="51"/>
  <c r="C40" i="51"/>
  <c r="C39" i="51"/>
  <c r="C38" i="51"/>
  <c r="C37" i="51"/>
  <c r="C36" i="51"/>
  <c r="C35" i="51"/>
  <c r="C34" i="51"/>
  <c r="C33" i="51"/>
  <c r="C32" i="51"/>
  <c r="C2" i="51"/>
  <c r="C30" i="51" s="1"/>
  <c r="C43" i="52"/>
  <c r="C42" i="52"/>
  <c r="C41" i="52"/>
  <c r="C40" i="52"/>
  <c r="C39" i="52"/>
  <c r="C38" i="52"/>
  <c r="C37" i="52"/>
  <c r="C36" i="52"/>
  <c r="C35" i="52"/>
  <c r="C34" i="52"/>
  <c r="C33" i="52"/>
  <c r="C32" i="52"/>
  <c r="C2" i="52"/>
  <c r="C30" i="52" s="1"/>
  <c r="C43" i="53"/>
  <c r="C42" i="53"/>
  <c r="C41" i="53"/>
  <c r="C40" i="53"/>
  <c r="C39" i="53"/>
  <c r="C38" i="53"/>
  <c r="C37" i="53"/>
  <c r="C36" i="53"/>
  <c r="C35" i="53"/>
  <c r="C34" i="53"/>
  <c r="C33" i="53"/>
  <c r="C32" i="53"/>
  <c r="C2" i="53"/>
  <c r="C30" i="53" s="1"/>
  <c r="C43" i="54"/>
  <c r="C42" i="54"/>
  <c r="C41" i="54"/>
  <c r="C40" i="54"/>
  <c r="C39" i="54"/>
  <c r="C38" i="54"/>
  <c r="C37" i="54"/>
  <c r="C36" i="54"/>
  <c r="C35" i="54"/>
  <c r="C34" i="54"/>
  <c r="C33" i="54"/>
  <c r="C32" i="54"/>
  <c r="C2" i="54"/>
  <c r="C30" i="54" s="1"/>
  <c r="C30" i="55"/>
  <c r="C43" i="55"/>
  <c r="C42" i="55"/>
  <c r="C41" i="55"/>
  <c r="C40" i="55"/>
  <c r="C39" i="55"/>
  <c r="C38" i="55"/>
  <c r="C37" i="55"/>
  <c r="C36" i="55"/>
  <c r="C35" i="55"/>
  <c r="C34" i="55"/>
  <c r="C33" i="55"/>
  <c r="C32" i="55"/>
  <c r="C2" i="55"/>
  <c r="F14" i="55"/>
  <c r="E42" i="55" s="1"/>
  <c r="E14" i="55"/>
  <c r="F10" i="55"/>
  <c r="E38" i="55" s="1"/>
  <c r="E10" i="55"/>
  <c r="F6" i="55"/>
  <c r="E34" i="55" s="1"/>
  <c r="E6" i="55"/>
  <c r="F15" i="54"/>
  <c r="E43" i="54" s="1"/>
  <c r="F11" i="54"/>
  <c r="E39" i="54" s="1"/>
  <c r="F13" i="53"/>
  <c r="E41" i="53" s="1"/>
  <c r="E13" i="53"/>
  <c r="F5" i="53"/>
  <c r="E33" i="53" s="1"/>
  <c r="E5" i="53"/>
  <c r="F12" i="52"/>
  <c r="E40" i="52" s="1"/>
  <c r="E9" i="52"/>
  <c r="F15" i="51"/>
  <c r="E43" i="51" s="1"/>
  <c r="E15" i="51"/>
  <c r="F14" i="51"/>
  <c r="E42" i="51" s="1"/>
  <c r="E14" i="51"/>
  <c r="E12" i="51"/>
  <c r="F11" i="51"/>
  <c r="E39" i="51" s="1"/>
  <c r="F9" i="51"/>
  <c r="E37" i="51" s="1"/>
  <c r="E9" i="51"/>
  <c r="F8" i="51"/>
  <c r="E36" i="51" s="1"/>
  <c r="E8" i="51"/>
  <c r="F7" i="51"/>
  <c r="E35" i="51" s="1"/>
  <c r="F6" i="51"/>
  <c r="E34" i="51" s="1"/>
  <c r="E6" i="51"/>
  <c r="E4" i="51"/>
  <c r="E14" i="50"/>
  <c r="F13" i="50"/>
  <c r="E41" i="50" s="1"/>
  <c r="F12" i="50"/>
  <c r="E40" i="50" s="1"/>
  <c r="E12" i="50"/>
  <c r="F11" i="50"/>
  <c r="E39" i="50" s="1"/>
  <c r="E11" i="50"/>
  <c r="F8" i="50"/>
  <c r="E36" i="50" s="1"/>
  <c r="E8" i="50"/>
  <c r="E6" i="50"/>
  <c r="F5" i="50"/>
  <c r="E33" i="50" s="1"/>
  <c r="E5" i="50"/>
  <c r="F15" i="58"/>
  <c r="E43" i="58" s="1"/>
  <c r="E15" i="58"/>
  <c r="F14" i="58"/>
  <c r="E42" i="58" s="1"/>
  <c r="E14" i="58"/>
  <c r="F13" i="58"/>
  <c r="E41" i="58" s="1"/>
  <c r="E13" i="58"/>
  <c r="F12" i="58"/>
  <c r="E40" i="58" s="1"/>
  <c r="E12" i="58"/>
  <c r="F11" i="58"/>
  <c r="E39" i="58" s="1"/>
  <c r="E11" i="58"/>
  <c r="F10" i="58"/>
  <c r="E38" i="58" s="1"/>
  <c r="E10" i="58"/>
  <c r="F9" i="58"/>
  <c r="E37" i="58" s="1"/>
  <c r="E9" i="58"/>
  <c r="F8" i="58"/>
  <c r="E36" i="58" s="1"/>
  <c r="E8" i="58"/>
  <c r="F7" i="58"/>
  <c r="E35" i="58" s="1"/>
  <c r="E7" i="58"/>
  <c r="F6" i="58"/>
  <c r="E34" i="58" s="1"/>
  <c r="E6" i="58"/>
  <c r="F5" i="58"/>
  <c r="E33" i="58" s="1"/>
  <c r="E5" i="58"/>
  <c r="F4" i="58"/>
  <c r="E32" i="58" s="1"/>
  <c r="E4" i="58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D155" i="5"/>
  <c r="C155" i="5"/>
  <c r="B155" i="5"/>
  <c r="A155" i="5"/>
  <c r="I154" i="5"/>
  <c r="H154" i="5"/>
  <c r="G154" i="5"/>
  <c r="F154" i="5"/>
  <c r="D154" i="5"/>
  <c r="C154" i="5"/>
  <c r="B154" i="5"/>
  <c r="A154" i="5"/>
  <c r="D153" i="5"/>
  <c r="C153" i="5"/>
  <c r="B153" i="5"/>
  <c r="A153" i="5"/>
  <c r="A152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D150" i="5"/>
  <c r="C150" i="5"/>
  <c r="B150" i="5"/>
  <c r="A150" i="5"/>
  <c r="D149" i="5"/>
  <c r="C149" i="5"/>
  <c r="B149" i="5"/>
  <c r="A149" i="5"/>
  <c r="D148" i="5"/>
  <c r="C148" i="5"/>
  <c r="B148" i="5"/>
  <c r="A148" i="5"/>
  <c r="D147" i="5"/>
  <c r="C147" i="5"/>
  <c r="B147" i="5"/>
  <c r="A147" i="5"/>
  <c r="D146" i="5"/>
  <c r="C146" i="5"/>
  <c r="B146" i="5"/>
  <c r="A146" i="5"/>
  <c r="D145" i="5"/>
  <c r="C145" i="5"/>
  <c r="B145" i="5"/>
  <c r="A145" i="5"/>
  <c r="D144" i="5"/>
  <c r="C144" i="5"/>
  <c r="B144" i="5"/>
  <c r="A144" i="5"/>
  <c r="A143" i="5"/>
  <c r="D142" i="5"/>
  <c r="C142" i="5"/>
  <c r="B142" i="5"/>
  <c r="A142" i="5"/>
  <c r="A141" i="5"/>
  <c r="D140" i="5"/>
  <c r="C140" i="5"/>
  <c r="B140" i="5"/>
  <c r="A140" i="5"/>
  <c r="A139" i="5"/>
  <c r="D137" i="5"/>
  <c r="C137" i="5"/>
  <c r="B137" i="5"/>
  <c r="A137" i="5"/>
  <c r="D136" i="5"/>
  <c r="C136" i="5"/>
  <c r="B136" i="5"/>
  <c r="A136" i="5"/>
  <c r="A135" i="5"/>
  <c r="A134" i="5"/>
  <c r="A133" i="5"/>
  <c r="A132" i="5"/>
  <c r="A131" i="5"/>
  <c r="A129" i="5"/>
  <c r="A128" i="5"/>
  <c r="A127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M126" i="5"/>
  <c r="L126" i="5"/>
  <c r="K126" i="5"/>
  <c r="J126" i="5"/>
  <c r="I126" i="5"/>
  <c r="H126" i="5"/>
  <c r="G126" i="5"/>
  <c r="F126" i="5"/>
  <c r="A12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M21" i="5"/>
  <c r="L21" i="5"/>
  <c r="K21" i="5"/>
  <c r="J21" i="5"/>
  <c r="I21" i="5"/>
  <c r="H21" i="5"/>
  <c r="G21" i="5"/>
  <c r="F21" i="5"/>
  <c r="D11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BP15" i="6" l="1"/>
  <c r="CC82" i="6" s="1"/>
  <c r="BU15" i="6"/>
  <c r="CD114" i="6" s="1"/>
  <c r="BT15" i="6"/>
  <c r="CC114" i="6" s="1"/>
  <c r="Y59" i="2"/>
  <c r="E15" i="54" s="1"/>
  <c r="BS15" i="6"/>
  <c r="CD98" i="6" s="1"/>
  <c r="Z57" i="2"/>
  <c r="F15" i="53" s="1"/>
  <c r="E43" i="53" s="1"/>
  <c r="BR15" i="6"/>
  <c r="CC98" i="6" s="1"/>
  <c r="Y57" i="2"/>
  <c r="E15" i="53" s="1"/>
  <c r="BQ15" i="6"/>
  <c r="CD82" i="6" s="1"/>
  <c r="Z55" i="2"/>
  <c r="AB55" i="2" s="1"/>
  <c r="AA55" i="2"/>
  <c r="BW15" i="6"/>
  <c r="CD130" i="6" s="1"/>
  <c r="Z61" i="2"/>
  <c r="AB61" i="2" s="1"/>
  <c r="BV15" i="6"/>
  <c r="CC130" i="6" s="1"/>
  <c r="Y61" i="2"/>
  <c r="AA61" i="2" s="1"/>
  <c r="BS14" i="6"/>
  <c r="CD97" i="6" s="1"/>
  <c r="X57" i="2"/>
  <c r="BR14" i="6"/>
  <c r="CC97" i="6" s="1"/>
  <c r="W57" i="2"/>
  <c r="BU14" i="6"/>
  <c r="CD113" i="6" s="1"/>
  <c r="X59" i="2"/>
  <c r="AB59" i="2" s="1"/>
  <c r="BT14" i="6"/>
  <c r="CC113" i="6" s="1"/>
  <c r="W59" i="2"/>
  <c r="AA59" i="2" s="1"/>
  <c r="BW14" i="6"/>
  <c r="CD129" i="6" s="1"/>
  <c r="A42" i="2"/>
  <c r="B43" i="2"/>
  <c r="C2" i="47" s="1"/>
  <c r="C30" i="47" s="1"/>
  <c r="B41" i="2"/>
  <c r="C2" i="46" s="1"/>
  <c r="A40" i="2"/>
  <c r="B37" i="2"/>
  <c r="C2" i="44" s="1"/>
  <c r="C30" i="44" s="1"/>
  <c r="A36" i="2"/>
  <c r="B39" i="2"/>
  <c r="A38" i="2"/>
  <c r="B45" i="2"/>
  <c r="C2" i="48" s="1"/>
  <c r="C30" i="48" s="1"/>
  <c r="A44" i="2"/>
  <c r="F13" i="55"/>
  <c r="E41" i="55" s="1"/>
  <c r="BQ13" i="6"/>
  <c r="CD80" i="6" s="1"/>
  <c r="BR12" i="6"/>
  <c r="CC95" i="6" s="1"/>
  <c r="E12" i="52"/>
  <c r="BU13" i="6"/>
  <c r="CD112" i="6" s="1"/>
  <c r="BU9" i="6"/>
  <c r="CD108" i="6" s="1"/>
  <c r="BP14" i="6"/>
  <c r="CC81" i="6" s="1"/>
  <c r="AC44" i="6"/>
  <c r="BI45" i="6" s="1"/>
  <c r="AS44" i="6"/>
  <c r="BI49" i="6" s="1"/>
  <c r="BD30" i="6"/>
  <c r="BT13" i="6"/>
  <c r="CC112" i="6" s="1"/>
  <c r="BQ14" i="6"/>
  <c r="CD81" i="6" s="1"/>
  <c r="F9" i="52"/>
  <c r="E37" i="52" s="1"/>
  <c r="BS7" i="6"/>
  <c r="CD90" i="6" s="1"/>
  <c r="F12" i="51"/>
  <c r="E40" i="51" s="1"/>
  <c r="BS11" i="6"/>
  <c r="CD94" i="6" s="1"/>
  <c r="BT11" i="6"/>
  <c r="CC110" i="6" s="1"/>
  <c r="E11" i="54"/>
  <c r="BS10" i="6"/>
  <c r="CD93" i="6" s="1"/>
  <c r="BR10" i="6"/>
  <c r="CC93" i="6" s="1"/>
  <c r="BQ10" i="6"/>
  <c r="CD77" i="6" s="1"/>
  <c r="Z5" i="6"/>
  <c r="BR8" i="6"/>
  <c r="CC91" i="6" s="1"/>
  <c r="BW8" i="6"/>
  <c r="CD123" i="6" s="1"/>
  <c r="F8" i="54"/>
  <c r="E36" i="54" s="1"/>
  <c r="BT8" i="6"/>
  <c r="CC107" i="6" s="1"/>
  <c r="BP8" i="6"/>
  <c r="CC75" i="6" s="1"/>
  <c r="BR7" i="6"/>
  <c r="CC90" i="6" s="1"/>
  <c r="F7" i="54"/>
  <c r="E35" i="54" s="1"/>
  <c r="E7" i="54"/>
  <c r="AH170" i="5"/>
  <c r="AI170" i="5"/>
  <c r="BS6" i="6"/>
  <c r="CD89" i="6" s="1"/>
  <c r="BR6" i="6"/>
  <c r="CC89" i="6" s="1"/>
  <c r="BP6" i="6"/>
  <c r="CC73" i="6" s="1"/>
  <c r="M44" i="6"/>
  <c r="BI41" i="6" s="1"/>
  <c r="BT5" i="6"/>
  <c r="CC104" i="6" s="1"/>
  <c r="AE170" i="5"/>
  <c r="AG170" i="5"/>
  <c r="AD170" i="5"/>
  <c r="AF170" i="5"/>
  <c r="X44" i="6"/>
  <c r="BH44" i="6" s="1"/>
  <c r="BV9" i="6"/>
  <c r="CC124" i="6" s="1"/>
  <c r="I44" i="6"/>
  <c r="BI40" i="6" s="1"/>
  <c r="Y44" i="6"/>
  <c r="BI44" i="6" s="1"/>
  <c r="AO44" i="6"/>
  <c r="H44" i="6"/>
  <c r="BH40" i="6" s="1"/>
  <c r="BW9" i="6"/>
  <c r="CD124" i="6" s="1"/>
  <c r="L44" i="6"/>
  <c r="BH41" i="6" s="1"/>
  <c r="AB44" i="6"/>
  <c r="BH45" i="6" s="1"/>
  <c r="AR44" i="6"/>
  <c r="BH49" i="6" s="1"/>
  <c r="BV5" i="6"/>
  <c r="CC120" i="6" s="1"/>
  <c r="BW5" i="6"/>
  <c r="CD120" i="6" s="1"/>
  <c r="Q44" i="6"/>
  <c r="BI42" i="6" s="1"/>
  <c r="AG44" i="6"/>
  <c r="BI46" i="6" s="1"/>
  <c r="AW44" i="6"/>
  <c r="BI50" i="6" s="1"/>
  <c r="AN44" i="6"/>
  <c r="BH48" i="6" s="1"/>
  <c r="BV12" i="6"/>
  <c r="CC127" i="6" s="1"/>
  <c r="T44" i="6"/>
  <c r="BH43" i="6" s="1"/>
  <c r="AJ44" i="6"/>
  <c r="BH47" i="6" s="1"/>
  <c r="BV8" i="6"/>
  <c r="CC123" i="6" s="1"/>
  <c r="P44" i="6"/>
  <c r="BH42" i="6" s="1"/>
  <c r="E7" i="52"/>
  <c r="BP7" i="6"/>
  <c r="CC74" i="6" s="1"/>
  <c r="AF44" i="6"/>
  <c r="BH46" i="6" s="1"/>
  <c r="E11" i="52"/>
  <c r="BP11" i="6"/>
  <c r="CC78" i="6" s="1"/>
  <c r="AV44" i="6"/>
  <c r="BH50" i="6" s="1"/>
  <c r="E15" i="52"/>
  <c r="BS8" i="6"/>
  <c r="CD91" i="6" s="1"/>
  <c r="BS12" i="6"/>
  <c r="CD95" i="6" s="1"/>
  <c r="U44" i="6"/>
  <c r="BI43" i="6" s="1"/>
  <c r="AK44" i="6"/>
  <c r="BI47" i="6" s="1"/>
  <c r="F10" i="54"/>
  <c r="E38" i="54" s="1"/>
  <c r="F11" i="55"/>
  <c r="E39" i="55" s="1"/>
  <c r="F5" i="6"/>
  <c r="BP10" i="6"/>
  <c r="CC77" i="6" s="1"/>
  <c r="BV11" i="6"/>
  <c r="CC126" i="6" s="1"/>
  <c r="CC20" i="6"/>
  <c r="BE30" i="6"/>
  <c r="E10" i="54"/>
  <c r="CD20" i="6"/>
  <c r="E6" i="54"/>
  <c r="E11" i="55"/>
  <c r="BD16" i="6"/>
  <c r="BD20" i="6"/>
  <c r="BD42" i="6"/>
  <c r="BQ7" i="6"/>
  <c r="CD74" i="6" s="1"/>
  <c r="BQ11" i="6"/>
  <c r="CD78" i="6" s="1"/>
  <c r="BE16" i="6"/>
  <c r="BE20" i="6"/>
  <c r="BE42" i="6"/>
  <c r="F7" i="52"/>
  <c r="E35" i="52" s="1"/>
  <c r="F11" i="52"/>
  <c r="E39" i="52" s="1"/>
  <c r="BD35" i="6"/>
  <c r="F4" i="53"/>
  <c r="E32" i="53" s="1"/>
  <c r="E11" i="53"/>
  <c r="BE35" i="6"/>
  <c r="F6" i="54"/>
  <c r="E34" i="54" s="1"/>
  <c r="E7" i="51"/>
  <c r="F6" i="50"/>
  <c r="E34" i="50" s="1"/>
  <c r="F14" i="54"/>
  <c r="E42" i="54" s="1"/>
  <c r="F8" i="53"/>
  <c r="E36" i="53" s="1"/>
  <c r="F14" i="50"/>
  <c r="E42" i="50" s="1"/>
  <c r="E9" i="54"/>
  <c r="F10" i="52"/>
  <c r="E38" i="52" s="1"/>
  <c r="E9" i="50"/>
  <c r="F12" i="55"/>
  <c r="E40" i="55" s="1"/>
  <c r="BC20" i="6"/>
  <c r="BA20" i="6"/>
  <c r="BB20" i="6"/>
  <c r="AZ20" i="6"/>
  <c r="BC35" i="6"/>
  <c r="BA35" i="6"/>
  <c r="BB35" i="6"/>
  <c r="AZ35" i="6"/>
  <c r="F4" i="51"/>
  <c r="E32" i="51" s="1"/>
  <c r="E44" i="6"/>
  <c r="BC30" i="6"/>
  <c r="BA30" i="6"/>
  <c r="BB30" i="6"/>
  <c r="AZ30" i="6"/>
  <c r="BA16" i="6"/>
  <c r="BC16" i="6"/>
  <c r="BB16" i="6"/>
  <c r="AZ16" i="6"/>
  <c r="E4" i="55"/>
  <c r="BA42" i="6"/>
  <c r="BC42" i="6"/>
  <c r="AZ42" i="6"/>
  <c r="BB42" i="6"/>
  <c r="D44" i="6"/>
  <c r="E13" i="52"/>
  <c r="E4" i="54"/>
  <c r="F9" i="54"/>
  <c r="E37" i="54" s="1"/>
  <c r="E12" i="54"/>
  <c r="F11" i="53"/>
  <c r="E39" i="53" s="1"/>
  <c r="F5" i="52"/>
  <c r="E33" i="52" s="1"/>
  <c r="E8" i="52"/>
  <c r="F13" i="52"/>
  <c r="E41" i="52" s="1"/>
  <c r="E10" i="51"/>
  <c r="E4" i="50"/>
  <c r="F9" i="50"/>
  <c r="E37" i="50" s="1"/>
  <c r="E5" i="52"/>
  <c r="E5" i="55"/>
  <c r="F4" i="54"/>
  <c r="E32" i="54" s="1"/>
  <c r="F12" i="54"/>
  <c r="E40" i="54" s="1"/>
  <c r="E9" i="53"/>
  <c r="E5" i="51"/>
  <c r="F10" i="51"/>
  <c r="E38" i="51" s="1"/>
  <c r="E13" i="51"/>
  <c r="F4" i="50"/>
  <c r="E32" i="50" s="1"/>
  <c r="E7" i="50"/>
  <c r="E15" i="50"/>
  <c r="E8" i="55"/>
  <c r="F9" i="53"/>
  <c r="E37" i="53" s="1"/>
  <c r="E6" i="52"/>
  <c r="E14" i="52"/>
  <c r="F5" i="51"/>
  <c r="E33" i="51" s="1"/>
  <c r="F13" i="51"/>
  <c r="E41" i="51" s="1"/>
  <c r="F7" i="50"/>
  <c r="E35" i="50" s="1"/>
  <c r="E10" i="50"/>
  <c r="F15" i="50"/>
  <c r="E43" i="50" s="1"/>
  <c r="F8" i="55"/>
  <c r="E36" i="55" s="1"/>
  <c r="E5" i="54"/>
  <c r="E13" i="54"/>
  <c r="F6" i="52"/>
  <c r="E34" i="52" s="1"/>
  <c r="F14" i="52"/>
  <c r="E42" i="52" s="1"/>
  <c r="E11" i="51"/>
  <c r="F10" i="50"/>
  <c r="E38" i="50" s="1"/>
  <c r="E13" i="50"/>
  <c r="F5" i="54"/>
  <c r="E33" i="54" s="1"/>
  <c r="F13" i="54"/>
  <c r="E41" i="54" s="1"/>
  <c r="E10" i="53"/>
  <c r="E9" i="55"/>
  <c r="F15" i="52" l="1"/>
  <c r="E43" i="52" s="1"/>
  <c r="AA57" i="2"/>
  <c r="E14" i="53"/>
  <c r="E14" i="54"/>
  <c r="AB57" i="2"/>
  <c r="F14" i="53"/>
  <c r="E42" i="53" s="1"/>
  <c r="BE44" i="6"/>
  <c r="E13" i="55"/>
  <c r="F8" i="52"/>
  <c r="E36" i="52" s="1"/>
  <c r="E6" i="53"/>
  <c r="BI48" i="6"/>
  <c r="E15" i="55"/>
  <c r="F7" i="55"/>
  <c r="E35" i="55" s="1"/>
  <c r="BD44" i="6"/>
  <c r="E7" i="55"/>
  <c r="F15" i="55"/>
  <c r="E43" i="55" s="1"/>
  <c r="BA44" i="6"/>
  <c r="E4" i="52"/>
  <c r="BB44" i="6"/>
  <c r="BI39" i="6"/>
  <c r="E4" i="53"/>
  <c r="F4" i="52"/>
  <c r="E32" i="52" s="1"/>
  <c r="BC44" i="6"/>
  <c r="F4" i="55"/>
  <c r="E32" i="55" s="1"/>
  <c r="AZ44" i="6"/>
  <c r="BH39" i="6"/>
  <c r="C2" i="45"/>
  <c r="C30" i="45" s="1"/>
  <c r="C30" i="46"/>
  <c r="B156" i="5" l="1"/>
  <c r="E156" i="5"/>
  <c r="D156" i="5"/>
  <c r="C156" i="5"/>
  <c r="A156" i="5"/>
  <c r="AB156" i="5" l="1"/>
  <c r="R156" i="5"/>
  <c r="Z156" i="5"/>
  <c r="X156" i="5"/>
  <c r="V156" i="5"/>
  <c r="T156" i="5"/>
  <c r="P156" i="5"/>
  <c r="X137" i="5" l="1"/>
  <c r="T137" i="5"/>
  <c r="V137" i="5"/>
  <c r="R137" i="5"/>
  <c r="F159" i="5" l="1"/>
  <c r="C47" i="2" s="1"/>
  <c r="E4" i="49" l="1"/>
  <c r="X159" i="5"/>
  <c r="U47" i="2" s="1"/>
  <c r="AB159" i="5"/>
  <c r="Y47" i="2" s="1"/>
  <c r="N159" i="5"/>
  <c r="K47" i="2" s="1"/>
  <c r="L159" i="5"/>
  <c r="I47" i="2" s="1"/>
  <c r="R159" i="5"/>
  <c r="O47" i="2" s="1"/>
  <c r="T159" i="5"/>
  <c r="Q47" i="2" s="1"/>
  <c r="V159" i="5"/>
  <c r="S47" i="2" s="1"/>
  <c r="J159" i="5"/>
  <c r="G47" i="2" s="1"/>
  <c r="Z159" i="5"/>
  <c r="W47" i="2" s="1"/>
  <c r="P159" i="5"/>
  <c r="M47" i="2" s="1"/>
  <c r="H159" i="5"/>
  <c r="E47" i="2" s="1"/>
  <c r="E5" i="49" l="1"/>
  <c r="E11" i="49"/>
  <c r="E10" i="49"/>
  <c r="E14" i="49"/>
  <c r="E7" i="49"/>
  <c r="E9" i="49"/>
  <c r="E6" i="49"/>
  <c r="E8" i="49"/>
  <c r="E15" i="49"/>
  <c r="E12" i="49"/>
  <c r="AA47" i="2"/>
  <c r="E13" i="49"/>
  <c r="AH159" i="5"/>
  <c r="AF159" i="5"/>
  <c r="AD159" i="5"/>
  <c r="E137" i="5" l="1"/>
  <c r="F137" i="5"/>
  <c r="H137" i="5"/>
  <c r="P137" i="5"/>
  <c r="J137" i="5" l="1"/>
  <c r="L137" i="5"/>
  <c r="N137" i="5"/>
  <c r="X136" i="5" l="1"/>
  <c r="V136" i="5"/>
  <c r="T136" i="5"/>
  <c r="R136" i="5"/>
  <c r="P136" i="5"/>
  <c r="AB146" i="5" l="1"/>
  <c r="AC146" i="5" s="1"/>
  <c r="Z146" i="5"/>
  <c r="AA146" i="5" s="1"/>
  <c r="X146" i="5"/>
  <c r="Y146" i="5" s="1"/>
  <c r="V146" i="5"/>
  <c r="W146" i="5" s="1"/>
  <c r="T146" i="5"/>
  <c r="U146" i="5" s="1"/>
  <c r="R146" i="5"/>
  <c r="S146" i="5" s="1"/>
  <c r="P146" i="5"/>
  <c r="Q146" i="5" s="1"/>
  <c r="N146" i="5"/>
  <c r="O146" i="5" s="1"/>
  <c r="L146" i="5"/>
  <c r="M146" i="5" s="1"/>
  <c r="AB144" i="5"/>
  <c r="Z144" i="5"/>
  <c r="X144" i="5"/>
  <c r="V144" i="5"/>
  <c r="T144" i="5"/>
  <c r="R144" i="5"/>
  <c r="P144" i="5"/>
  <c r="N144" i="5"/>
  <c r="L144" i="5"/>
  <c r="AB142" i="5"/>
  <c r="Y41" i="2" s="1"/>
  <c r="Z142" i="5"/>
  <c r="W41" i="2" s="1"/>
  <c r="X142" i="5"/>
  <c r="V142" i="5"/>
  <c r="S41" i="2" s="1"/>
  <c r="T142" i="5"/>
  <c r="Q41" i="2" s="1"/>
  <c r="R142" i="5"/>
  <c r="O41" i="2" s="1"/>
  <c r="P142" i="5"/>
  <c r="M41" i="2" s="1"/>
  <c r="N142" i="5"/>
  <c r="K41" i="2" s="1"/>
  <c r="L142" i="5"/>
  <c r="I41" i="2" s="1"/>
  <c r="AB107" i="5"/>
  <c r="AC107" i="5" s="1"/>
  <c r="Z107" i="5"/>
  <c r="AA107" i="5" s="1"/>
  <c r="X107" i="5"/>
  <c r="Y107" i="5" s="1"/>
  <c r="V107" i="5"/>
  <c r="W107" i="5" s="1"/>
  <c r="T107" i="5"/>
  <c r="U107" i="5" s="1"/>
  <c r="R107" i="5"/>
  <c r="S107" i="5" s="1"/>
  <c r="P107" i="5"/>
  <c r="Q107" i="5" s="1"/>
  <c r="N107" i="5"/>
  <c r="O107" i="5" s="1"/>
  <c r="L107" i="5"/>
  <c r="M107" i="5" s="1"/>
  <c r="AB103" i="5"/>
  <c r="AC103" i="5" s="1"/>
  <c r="Z103" i="5"/>
  <c r="AA103" i="5" s="1"/>
  <c r="X103" i="5"/>
  <c r="Y103" i="5" s="1"/>
  <c r="V103" i="5"/>
  <c r="W103" i="5" s="1"/>
  <c r="T103" i="5"/>
  <c r="U103" i="5" s="1"/>
  <c r="R103" i="5"/>
  <c r="S103" i="5" s="1"/>
  <c r="P103" i="5"/>
  <c r="Q103" i="5" s="1"/>
  <c r="N103" i="5"/>
  <c r="O103" i="5" s="1"/>
  <c r="L103" i="5"/>
  <c r="M103" i="5" s="1"/>
  <c r="AB98" i="5"/>
  <c r="Z98" i="5"/>
  <c r="X98" i="5"/>
  <c r="V98" i="5"/>
  <c r="T98" i="5"/>
  <c r="R98" i="5"/>
  <c r="P98" i="5"/>
  <c r="N98" i="5"/>
  <c r="L98" i="5"/>
  <c r="AB93" i="5"/>
  <c r="Z93" i="5"/>
  <c r="X93" i="5"/>
  <c r="V93" i="5"/>
  <c r="T93" i="5"/>
  <c r="R93" i="5"/>
  <c r="P93" i="5"/>
  <c r="N93" i="5"/>
  <c r="L93" i="5"/>
  <c r="AB89" i="5"/>
  <c r="Z89" i="5"/>
  <c r="X89" i="5"/>
  <c r="V89" i="5"/>
  <c r="T89" i="5"/>
  <c r="R89" i="5"/>
  <c r="P89" i="5"/>
  <c r="N89" i="5"/>
  <c r="L89" i="5"/>
  <c r="AB88" i="5"/>
  <c r="AC88" i="5" s="1"/>
  <c r="Z88" i="5"/>
  <c r="AA88" i="5" s="1"/>
  <c r="X88" i="5"/>
  <c r="Y88" i="5" s="1"/>
  <c r="V88" i="5"/>
  <c r="W88" i="5" s="1"/>
  <c r="T88" i="5"/>
  <c r="U88" i="5" s="1"/>
  <c r="R88" i="5"/>
  <c r="S88" i="5" s="1"/>
  <c r="P88" i="5"/>
  <c r="Q88" i="5" s="1"/>
  <c r="N88" i="5"/>
  <c r="O88" i="5" s="1"/>
  <c r="L88" i="5"/>
  <c r="M88" i="5" s="1"/>
  <c r="AB87" i="5"/>
  <c r="AC87" i="5" s="1"/>
  <c r="Z87" i="5"/>
  <c r="AA87" i="5" s="1"/>
  <c r="X87" i="5"/>
  <c r="Y87" i="5" s="1"/>
  <c r="V87" i="5"/>
  <c r="W87" i="5" s="1"/>
  <c r="T87" i="5"/>
  <c r="U87" i="5" s="1"/>
  <c r="R87" i="5"/>
  <c r="S87" i="5" s="1"/>
  <c r="P87" i="5"/>
  <c r="Q87" i="5" s="1"/>
  <c r="N87" i="5"/>
  <c r="O87" i="5" s="1"/>
  <c r="L87" i="5"/>
  <c r="M87" i="5" s="1"/>
  <c r="AB86" i="5"/>
  <c r="Z86" i="5"/>
  <c r="X86" i="5"/>
  <c r="V86" i="5"/>
  <c r="T86" i="5"/>
  <c r="R86" i="5"/>
  <c r="P86" i="5"/>
  <c r="N86" i="5"/>
  <c r="L86" i="5"/>
  <c r="AB85" i="5"/>
  <c r="Z85" i="5"/>
  <c r="X85" i="5"/>
  <c r="V85" i="5"/>
  <c r="T85" i="5"/>
  <c r="R85" i="5"/>
  <c r="P85" i="5"/>
  <c r="N85" i="5"/>
  <c r="L85" i="5"/>
  <c r="AB81" i="5"/>
  <c r="Z81" i="5"/>
  <c r="X81" i="5"/>
  <c r="V81" i="5"/>
  <c r="T81" i="5"/>
  <c r="R81" i="5"/>
  <c r="P81" i="5"/>
  <c r="N81" i="5"/>
  <c r="L81" i="5"/>
  <c r="AB79" i="5"/>
  <c r="Y23" i="2" s="1"/>
  <c r="Z79" i="5"/>
  <c r="W23" i="2" s="1"/>
  <c r="X79" i="5"/>
  <c r="V79" i="5"/>
  <c r="S23" i="2" s="1"/>
  <c r="T79" i="5"/>
  <c r="Q23" i="2" s="1"/>
  <c r="R79" i="5"/>
  <c r="O23" i="2" s="1"/>
  <c r="P79" i="5"/>
  <c r="M23" i="2" s="1"/>
  <c r="N79" i="5"/>
  <c r="K23" i="2" s="1"/>
  <c r="L79" i="5"/>
  <c r="I23" i="2" s="1"/>
  <c r="AB76" i="5"/>
  <c r="AC76" i="5" s="1"/>
  <c r="Z76" i="5"/>
  <c r="AA76" i="5" s="1"/>
  <c r="X76" i="5"/>
  <c r="Y76" i="5" s="1"/>
  <c r="V76" i="5"/>
  <c r="W76" i="5" s="1"/>
  <c r="T76" i="5"/>
  <c r="U76" i="5" s="1"/>
  <c r="R76" i="5"/>
  <c r="S76" i="5" s="1"/>
  <c r="P76" i="5"/>
  <c r="Q76" i="5" s="1"/>
  <c r="N76" i="5"/>
  <c r="O76" i="5" s="1"/>
  <c r="L76" i="5"/>
  <c r="M76" i="5" s="1"/>
  <c r="AB72" i="5"/>
  <c r="AC72" i="5" s="1"/>
  <c r="Z72" i="5"/>
  <c r="AA72" i="5" s="1"/>
  <c r="X72" i="5"/>
  <c r="Y72" i="5" s="1"/>
  <c r="V72" i="5"/>
  <c r="W72" i="5" s="1"/>
  <c r="T72" i="5"/>
  <c r="U72" i="5" s="1"/>
  <c r="R72" i="5"/>
  <c r="S72" i="5" s="1"/>
  <c r="N72" i="5"/>
  <c r="O72" i="5" s="1"/>
  <c r="L72" i="5"/>
  <c r="M72" i="5" s="1"/>
  <c r="AB69" i="5"/>
  <c r="Z69" i="5"/>
  <c r="X69" i="5"/>
  <c r="V69" i="5"/>
  <c r="T69" i="5"/>
  <c r="R69" i="5"/>
  <c r="P69" i="5"/>
  <c r="N69" i="5"/>
  <c r="L69" i="5"/>
  <c r="J32" i="5"/>
  <c r="L32" i="5"/>
  <c r="N32" i="5"/>
  <c r="P32" i="5"/>
  <c r="R32" i="5"/>
  <c r="T32" i="5"/>
  <c r="V32" i="5"/>
  <c r="X32" i="5"/>
  <c r="AA32" i="5"/>
  <c r="AB32" i="5"/>
  <c r="J37" i="5"/>
  <c r="L37" i="5"/>
  <c r="N37" i="5"/>
  <c r="P37" i="5"/>
  <c r="R37" i="5"/>
  <c r="T37" i="5"/>
  <c r="V37" i="5"/>
  <c r="X37" i="5"/>
  <c r="Z37" i="5"/>
  <c r="AB37" i="5"/>
  <c r="L12" i="5"/>
  <c r="N12" i="5"/>
  <c r="P12" i="5"/>
  <c r="R12" i="5"/>
  <c r="T12" i="5"/>
  <c r="V12" i="5"/>
  <c r="X12" i="5"/>
  <c r="Z12" i="5"/>
  <c r="AB12" i="5"/>
  <c r="L13" i="5"/>
  <c r="M13" i="5" s="1"/>
  <c r="N13" i="5"/>
  <c r="O13" i="5" s="1"/>
  <c r="P13" i="5"/>
  <c r="Q13" i="5" s="1"/>
  <c r="R13" i="5"/>
  <c r="S13" i="5" s="1"/>
  <c r="T13" i="5"/>
  <c r="U13" i="5" s="1"/>
  <c r="V13" i="5"/>
  <c r="W13" i="5" s="1"/>
  <c r="X13" i="5"/>
  <c r="Y13" i="5" s="1"/>
  <c r="Z13" i="5"/>
  <c r="AA13" i="5" s="1"/>
  <c r="AB13" i="5"/>
  <c r="AC13" i="5" s="1"/>
  <c r="L14" i="5"/>
  <c r="M14" i="5" s="1"/>
  <c r="N14" i="5"/>
  <c r="O14" i="5" s="1"/>
  <c r="P14" i="5"/>
  <c r="Q14" i="5" s="1"/>
  <c r="R14" i="5"/>
  <c r="S14" i="5" s="1"/>
  <c r="T14" i="5"/>
  <c r="U14" i="5" s="1"/>
  <c r="V14" i="5"/>
  <c r="W14" i="5" s="1"/>
  <c r="X14" i="5"/>
  <c r="Y14" i="5" s="1"/>
  <c r="Z14" i="5"/>
  <c r="AA14" i="5" s="1"/>
  <c r="AB14" i="5"/>
  <c r="AC14" i="5" s="1"/>
  <c r="L19" i="5"/>
  <c r="M19" i="5" s="1"/>
  <c r="N19" i="5"/>
  <c r="O19" i="5" s="1"/>
  <c r="P19" i="5"/>
  <c r="Q19" i="5" s="1"/>
  <c r="R19" i="5"/>
  <c r="S19" i="5" s="1"/>
  <c r="T19" i="5"/>
  <c r="U19" i="5" s="1"/>
  <c r="V19" i="5"/>
  <c r="W19" i="5" s="1"/>
  <c r="X19" i="5"/>
  <c r="Y19" i="5" s="1"/>
  <c r="Z19" i="5"/>
  <c r="AA19" i="5" s="1"/>
  <c r="AB19" i="5"/>
  <c r="AC19" i="5" s="1"/>
  <c r="L20" i="5"/>
  <c r="N20" i="5"/>
  <c r="P20" i="5"/>
  <c r="R20" i="5"/>
  <c r="T20" i="5"/>
  <c r="V20" i="5"/>
  <c r="X20" i="5"/>
  <c r="Z20" i="5"/>
  <c r="AB20" i="5"/>
  <c r="L25" i="5"/>
  <c r="E10" i="46" l="1"/>
  <c r="E11" i="46"/>
  <c r="E7" i="37"/>
  <c r="E15" i="37"/>
  <c r="E12" i="46"/>
  <c r="E8" i="37"/>
  <c r="E9" i="37"/>
  <c r="E14" i="46"/>
  <c r="E14" i="37"/>
  <c r="E10" i="37"/>
  <c r="E7" i="46"/>
  <c r="E15" i="46"/>
  <c r="E11" i="37"/>
  <c r="E8" i="46"/>
  <c r="E9" i="46"/>
  <c r="AC32" i="5"/>
  <c r="Y32" i="5"/>
  <c r="W32" i="5"/>
  <c r="U32" i="5"/>
  <c r="S32" i="5"/>
  <c r="Q32" i="5"/>
  <c r="O32" i="5"/>
  <c r="M32" i="5"/>
  <c r="K32" i="5"/>
  <c r="U25" i="2"/>
  <c r="S144" i="5"/>
  <c r="Y29" i="2"/>
  <c r="AC93" i="5"/>
  <c r="Z29" i="2" s="1"/>
  <c r="O17" i="2"/>
  <c r="S69" i="5"/>
  <c r="P17" i="2" s="1"/>
  <c r="W25" i="2"/>
  <c r="Y85" i="5"/>
  <c r="K29" i="2"/>
  <c r="O93" i="5"/>
  <c r="L29" i="2" s="1"/>
  <c r="U144" i="5"/>
  <c r="Q17" i="2"/>
  <c r="U69" i="5"/>
  <c r="R17" i="2" s="1"/>
  <c r="I25" i="2"/>
  <c r="Y25" i="2"/>
  <c r="AA85" i="5"/>
  <c r="M29" i="2"/>
  <c r="Q93" i="5"/>
  <c r="N29" i="2" s="1"/>
  <c r="U41" i="2"/>
  <c r="AH142" i="5"/>
  <c r="W144" i="5"/>
  <c r="S17" i="2"/>
  <c r="W69" i="5"/>
  <c r="T17" i="2" s="1"/>
  <c r="K25" i="2"/>
  <c r="M85" i="5"/>
  <c r="AC85" i="5"/>
  <c r="O29" i="2"/>
  <c r="S93" i="5"/>
  <c r="P29" i="2" s="1"/>
  <c r="Y144" i="5"/>
  <c r="M17" i="2"/>
  <c r="Q69" i="5"/>
  <c r="N17" i="2" s="1"/>
  <c r="I29" i="2"/>
  <c r="M93" i="5"/>
  <c r="J29" i="2" s="1"/>
  <c r="U17" i="2"/>
  <c r="AH69" i="5"/>
  <c r="Y69" i="5"/>
  <c r="M25" i="2"/>
  <c r="O85" i="5"/>
  <c r="Q29" i="2"/>
  <c r="U93" i="5"/>
  <c r="R29" i="2" s="1"/>
  <c r="AA144" i="5"/>
  <c r="W85" i="5"/>
  <c r="W17" i="2"/>
  <c r="AA69" i="5"/>
  <c r="X17" i="2" s="1"/>
  <c r="O25" i="2"/>
  <c r="Q85" i="5"/>
  <c r="S29" i="2"/>
  <c r="W93" i="5"/>
  <c r="T29" i="2" s="1"/>
  <c r="M144" i="5"/>
  <c r="AC144" i="5"/>
  <c r="I17" i="2"/>
  <c r="M69" i="5"/>
  <c r="J17" i="2" s="1"/>
  <c r="Y17" i="2"/>
  <c r="AC69" i="5"/>
  <c r="Z17" i="2" s="1"/>
  <c r="E12" i="37"/>
  <c r="Q25" i="2"/>
  <c r="S85" i="5"/>
  <c r="U29" i="2"/>
  <c r="AH93" i="5"/>
  <c r="Y93" i="5"/>
  <c r="O144" i="5"/>
  <c r="K17" i="2"/>
  <c r="O69" i="5"/>
  <c r="L17" i="2" s="1"/>
  <c r="U23" i="2"/>
  <c r="AH79" i="5"/>
  <c r="S25" i="2"/>
  <c r="U85" i="5"/>
  <c r="W29" i="2"/>
  <c r="AA93" i="5"/>
  <c r="X29" i="2" s="1"/>
  <c r="Q144" i="5"/>
  <c r="E13" i="38" l="1"/>
  <c r="E11" i="38"/>
  <c r="F12" i="40"/>
  <c r="E40" i="40" s="1"/>
  <c r="F11" i="40"/>
  <c r="E39" i="40" s="1"/>
  <c r="E7" i="40"/>
  <c r="E8" i="38"/>
  <c r="E9" i="40"/>
  <c r="E11" i="40"/>
  <c r="E15" i="38"/>
  <c r="E8" i="34"/>
  <c r="F15" i="34"/>
  <c r="E43" i="34" s="1"/>
  <c r="E9" i="34"/>
  <c r="E12" i="34"/>
  <c r="E7" i="38"/>
  <c r="F10" i="34"/>
  <c r="E38" i="34" s="1"/>
  <c r="F9" i="34"/>
  <c r="E37" i="34" s="1"/>
  <c r="E14" i="38"/>
  <c r="E15" i="34"/>
  <c r="E9" i="38"/>
  <c r="F11" i="34"/>
  <c r="E39" i="34" s="1"/>
  <c r="E10" i="34"/>
  <c r="F7" i="40"/>
  <c r="E35" i="40" s="1"/>
  <c r="F7" i="34"/>
  <c r="E35" i="34" s="1"/>
  <c r="F14" i="34"/>
  <c r="E42" i="34" s="1"/>
  <c r="F10" i="40"/>
  <c r="E38" i="40" s="1"/>
  <c r="E11" i="34"/>
  <c r="F15" i="40"/>
  <c r="E43" i="40" s="1"/>
  <c r="E8" i="40"/>
  <c r="F8" i="34"/>
  <c r="E36" i="34" s="1"/>
  <c r="E12" i="40"/>
  <c r="F14" i="40"/>
  <c r="E42" i="40" s="1"/>
  <c r="E14" i="40"/>
  <c r="E7" i="34"/>
  <c r="E14" i="34"/>
  <c r="E10" i="40"/>
  <c r="E13" i="46"/>
  <c r="E15" i="40"/>
  <c r="F12" i="34"/>
  <c r="E40" i="34" s="1"/>
  <c r="E10" i="38"/>
  <c r="E12" i="38"/>
  <c r="F9" i="40"/>
  <c r="E37" i="40" s="1"/>
  <c r="F8" i="40"/>
  <c r="E36" i="40" s="1"/>
  <c r="V29" i="2"/>
  <c r="AI93" i="5"/>
  <c r="V17" i="2"/>
  <c r="AI69" i="5"/>
  <c r="E13" i="37"/>
  <c r="E13" i="40"/>
  <c r="E13" i="34"/>
  <c r="F13" i="34" l="1"/>
  <c r="E41" i="34" s="1"/>
  <c r="F13" i="40"/>
  <c r="E41" i="40" s="1"/>
  <c r="E150" i="5"/>
  <c r="F150" i="5" l="1"/>
  <c r="E136" i="5"/>
  <c r="C82" i="5"/>
  <c r="D82" i="5"/>
  <c r="E82" i="5"/>
  <c r="A82" i="5"/>
  <c r="B82" i="5"/>
  <c r="F82" i="5" l="1"/>
  <c r="H82" i="5"/>
  <c r="P82" i="5"/>
  <c r="P83" i="5" s="1"/>
  <c r="R82" i="5"/>
  <c r="R83" i="5" s="1"/>
  <c r="T82" i="5"/>
  <c r="T83" i="5" s="1"/>
  <c r="V82" i="5"/>
  <c r="V83" i="5" s="1"/>
  <c r="X82" i="5"/>
  <c r="X83" i="5" s="1"/>
  <c r="AB136" i="5"/>
  <c r="Z136" i="5"/>
  <c r="AB82" i="5"/>
  <c r="AB83" i="5" s="1"/>
  <c r="Z82" i="5"/>
  <c r="Z83" i="5" s="1"/>
  <c r="L82" i="5"/>
  <c r="L83" i="5" s="1"/>
  <c r="J82" i="5"/>
  <c r="N82" i="5"/>
  <c r="N83" i="5" s="1"/>
  <c r="F136" i="5"/>
  <c r="H136" i="5"/>
  <c r="J136" i="5"/>
  <c r="N136" i="5"/>
  <c r="L136" i="5"/>
  <c r="AH83" i="5" l="1"/>
  <c r="J103" i="5"/>
  <c r="K103" i="5" s="1"/>
  <c r="B103" i="5"/>
  <c r="H103" i="5" l="1"/>
  <c r="I103" i="5" s="1"/>
  <c r="A28" i="5" l="1"/>
  <c r="B28" i="5"/>
  <c r="C28" i="5"/>
  <c r="D28" i="5"/>
  <c r="E28" i="5"/>
  <c r="X28" i="5" l="1"/>
  <c r="Y28" i="5" s="1"/>
  <c r="P28" i="5"/>
  <c r="Q28" i="5" s="1"/>
  <c r="T28" i="5"/>
  <c r="U28" i="5" s="1"/>
  <c r="R28" i="5"/>
  <c r="S28" i="5" s="1"/>
  <c r="Z28" i="5"/>
  <c r="AA28" i="5" s="1"/>
  <c r="V28" i="5"/>
  <c r="W28" i="5" s="1"/>
  <c r="AB28" i="5"/>
  <c r="AC28" i="5" s="1"/>
  <c r="J28" i="5"/>
  <c r="K28" i="5" s="1"/>
  <c r="N28" i="5"/>
  <c r="O28" i="5" s="1"/>
  <c r="L28" i="5"/>
  <c r="M28" i="5" s="1"/>
  <c r="F28" i="5"/>
  <c r="G28" i="5" s="1"/>
  <c r="H28" i="5"/>
  <c r="I28" i="5" s="1"/>
  <c r="AB153" i="5"/>
  <c r="Z145" i="5"/>
  <c r="Z147" i="5"/>
  <c r="T148" i="5"/>
  <c r="U148" i="5" s="1"/>
  <c r="R154" i="5"/>
  <c r="P153" i="5"/>
  <c r="P154" i="5"/>
  <c r="J12" i="5"/>
  <c r="J13" i="5"/>
  <c r="K13" i="5" s="1"/>
  <c r="J14" i="5"/>
  <c r="K14" i="5" s="1"/>
  <c r="J19" i="5"/>
  <c r="K19" i="5" s="1"/>
  <c r="J20" i="5"/>
  <c r="J25" i="5"/>
  <c r="J69" i="5"/>
  <c r="J72" i="5"/>
  <c r="K72" i="5" s="1"/>
  <c r="J76" i="5"/>
  <c r="K76" i="5" s="1"/>
  <c r="J79" i="5"/>
  <c r="G23" i="2" s="1"/>
  <c r="J81" i="5"/>
  <c r="J85" i="5"/>
  <c r="J86" i="5"/>
  <c r="J87" i="5"/>
  <c r="K87" i="5" s="1"/>
  <c r="J88" i="5"/>
  <c r="K88" i="5" s="1"/>
  <c r="J89" i="5"/>
  <c r="J93" i="5"/>
  <c r="J98" i="5"/>
  <c r="J107" i="5"/>
  <c r="K107" i="5" s="1"/>
  <c r="J142" i="5"/>
  <c r="G41" i="2" s="1"/>
  <c r="J144" i="5"/>
  <c r="J146" i="5"/>
  <c r="K146" i="5" s="1"/>
  <c r="F12" i="5"/>
  <c r="F13" i="5"/>
  <c r="G13" i="5" s="1"/>
  <c r="F14" i="5"/>
  <c r="G14" i="5" s="1"/>
  <c r="F19" i="5"/>
  <c r="G19" i="5" s="1"/>
  <c r="F20" i="5"/>
  <c r="F25" i="5"/>
  <c r="F32" i="5"/>
  <c r="F37" i="5"/>
  <c r="F69" i="5"/>
  <c r="F72" i="5"/>
  <c r="G72" i="5" s="1"/>
  <c r="F76" i="5"/>
  <c r="G76" i="5" s="1"/>
  <c r="F79" i="5"/>
  <c r="F81" i="5"/>
  <c r="F85" i="5"/>
  <c r="F86" i="5"/>
  <c r="F87" i="5"/>
  <c r="G87" i="5" s="1"/>
  <c r="F88" i="5"/>
  <c r="G88" i="5" s="1"/>
  <c r="F89" i="5"/>
  <c r="F93" i="5"/>
  <c r="F98" i="5"/>
  <c r="F99" i="5" s="1"/>
  <c r="F103" i="5"/>
  <c r="G103" i="5" s="1"/>
  <c r="F107" i="5"/>
  <c r="G107" i="5" s="1"/>
  <c r="F142" i="5"/>
  <c r="F144" i="5"/>
  <c r="F146" i="5"/>
  <c r="G146" i="5" s="1"/>
  <c r="A4" i="5"/>
  <c r="A6" i="5"/>
  <c r="B6" i="5"/>
  <c r="C6" i="5"/>
  <c r="D6" i="5"/>
  <c r="E6" i="5"/>
  <c r="A7" i="5"/>
  <c r="B7" i="5"/>
  <c r="C7" i="5"/>
  <c r="D7" i="5"/>
  <c r="E7" i="5"/>
  <c r="A8" i="5"/>
  <c r="B8" i="5"/>
  <c r="C8" i="5"/>
  <c r="D8" i="5"/>
  <c r="E8" i="5"/>
  <c r="A9" i="5"/>
  <c r="B9" i="5"/>
  <c r="C9" i="5"/>
  <c r="D9" i="5"/>
  <c r="E9" i="5"/>
  <c r="A10" i="5"/>
  <c r="B10" i="5"/>
  <c r="C10" i="5"/>
  <c r="D10" i="5"/>
  <c r="E10" i="5"/>
  <c r="A11" i="5"/>
  <c r="B11" i="5"/>
  <c r="C11" i="5"/>
  <c r="E11" i="5"/>
  <c r="A12" i="5"/>
  <c r="B12" i="5"/>
  <c r="C12" i="5"/>
  <c r="D12" i="5"/>
  <c r="E12" i="5"/>
  <c r="A13" i="5"/>
  <c r="B13" i="5"/>
  <c r="C13" i="5"/>
  <c r="D13" i="5"/>
  <c r="E13" i="5"/>
  <c r="A14" i="5"/>
  <c r="B14" i="5"/>
  <c r="C14" i="5"/>
  <c r="D14" i="5"/>
  <c r="E14" i="5"/>
  <c r="A16" i="5"/>
  <c r="B16" i="5"/>
  <c r="C16" i="5"/>
  <c r="D16" i="5"/>
  <c r="E16" i="5"/>
  <c r="A17" i="5"/>
  <c r="B17" i="5"/>
  <c r="C17" i="5"/>
  <c r="D17" i="5"/>
  <c r="E17" i="5"/>
  <c r="A18" i="5"/>
  <c r="B18" i="5"/>
  <c r="C18" i="5"/>
  <c r="D18" i="5"/>
  <c r="E18" i="5"/>
  <c r="A19" i="5"/>
  <c r="B19" i="5"/>
  <c r="C19" i="5"/>
  <c r="D19" i="5"/>
  <c r="E19" i="5"/>
  <c r="A20" i="5"/>
  <c r="B20" i="5"/>
  <c r="C20" i="5"/>
  <c r="D20" i="5"/>
  <c r="E20" i="5"/>
  <c r="A21" i="5"/>
  <c r="B21" i="5"/>
  <c r="C21" i="5"/>
  <c r="D21" i="5"/>
  <c r="E21" i="5"/>
  <c r="A22" i="5"/>
  <c r="B22" i="5"/>
  <c r="C22" i="5"/>
  <c r="D22" i="5"/>
  <c r="E22" i="5"/>
  <c r="A23" i="5"/>
  <c r="B23" i="5"/>
  <c r="C23" i="5"/>
  <c r="D23" i="5"/>
  <c r="E23" i="5"/>
  <c r="A24" i="5"/>
  <c r="B24" i="5"/>
  <c r="C24" i="5"/>
  <c r="D24" i="5"/>
  <c r="E24" i="5"/>
  <c r="A25" i="5"/>
  <c r="B25" i="5"/>
  <c r="C25" i="5"/>
  <c r="D25" i="5"/>
  <c r="E25" i="5"/>
  <c r="A26" i="5"/>
  <c r="B26" i="5"/>
  <c r="C26" i="5"/>
  <c r="D26" i="5"/>
  <c r="E26" i="5"/>
  <c r="A27" i="5"/>
  <c r="B27" i="5"/>
  <c r="C27" i="5"/>
  <c r="D27" i="5"/>
  <c r="E27" i="5"/>
  <c r="A30" i="5"/>
  <c r="A31" i="5"/>
  <c r="B31" i="5"/>
  <c r="C31" i="5"/>
  <c r="D31" i="5"/>
  <c r="E31" i="5"/>
  <c r="A32" i="5"/>
  <c r="B32" i="5"/>
  <c r="C32" i="5"/>
  <c r="D32" i="5"/>
  <c r="E32" i="5"/>
  <c r="A33" i="5"/>
  <c r="B33" i="5"/>
  <c r="C33" i="5"/>
  <c r="D33" i="5"/>
  <c r="E33" i="5"/>
  <c r="A34" i="5"/>
  <c r="B34" i="5"/>
  <c r="C34" i="5"/>
  <c r="D34" i="5"/>
  <c r="E34" i="5"/>
  <c r="A35" i="5"/>
  <c r="B35" i="5"/>
  <c r="C35" i="5"/>
  <c r="D35" i="5"/>
  <c r="E35" i="5"/>
  <c r="A36" i="5"/>
  <c r="B36" i="5"/>
  <c r="C36" i="5"/>
  <c r="D36" i="5"/>
  <c r="E36" i="5"/>
  <c r="A37" i="5"/>
  <c r="B37" i="5"/>
  <c r="C37" i="5"/>
  <c r="D37" i="5"/>
  <c r="E37" i="5"/>
  <c r="A38" i="5"/>
  <c r="B38" i="5"/>
  <c r="C38" i="5"/>
  <c r="D38" i="5"/>
  <c r="E38" i="5"/>
  <c r="A39" i="5"/>
  <c r="B39" i="5"/>
  <c r="C39" i="5"/>
  <c r="D39" i="5"/>
  <c r="E39" i="5"/>
  <c r="A40" i="5"/>
  <c r="B40" i="5"/>
  <c r="C40" i="5"/>
  <c r="D40" i="5"/>
  <c r="E40" i="5"/>
  <c r="A41" i="5"/>
  <c r="B41" i="5"/>
  <c r="C41" i="5"/>
  <c r="D41" i="5"/>
  <c r="E41" i="5"/>
  <c r="A42" i="5"/>
  <c r="B42" i="5"/>
  <c r="C42" i="5"/>
  <c r="D42" i="5"/>
  <c r="E42" i="5"/>
  <c r="A43" i="5"/>
  <c r="B43" i="5"/>
  <c r="C43" i="5"/>
  <c r="D43" i="5"/>
  <c r="E43" i="5"/>
  <c r="A44" i="5"/>
  <c r="B44" i="5"/>
  <c r="C44" i="5"/>
  <c r="D44" i="5"/>
  <c r="E44" i="5"/>
  <c r="A46" i="5"/>
  <c r="A47" i="5"/>
  <c r="B47" i="5"/>
  <c r="C47" i="5"/>
  <c r="D47" i="5"/>
  <c r="E47" i="5"/>
  <c r="A48" i="5"/>
  <c r="A49" i="5"/>
  <c r="B49" i="5"/>
  <c r="C49" i="5"/>
  <c r="D49" i="5"/>
  <c r="E49" i="5"/>
  <c r="A50" i="5"/>
  <c r="A51" i="5"/>
  <c r="B51" i="5"/>
  <c r="C51" i="5"/>
  <c r="D51" i="5"/>
  <c r="E51" i="5"/>
  <c r="A52" i="5"/>
  <c r="B52" i="5"/>
  <c r="C52" i="5"/>
  <c r="D52" i="5"/>
  <c r="E52" i="5"/>
  <c r="A53" i="5"/>
  <c r="B53" i="5"/>
  <c r="C53" i="5"/>
  <c r="D53" i="5"/>
  <c r="E53" i="5"/>
  <c r="A54" i="5"/>
  <c r="B54" i="5"/>
  <c r="C54" i="5"/>
  <c r="D54" i="5"/>
  <c r="E54" i="5"/>
  <c r="A55" i="5"/>
  <c r="B55" i="5"/>
  <c r="C55" i="5"/>
  <c r="D55" i="5"/>
  <c r="E55" i="5"/>
  <c r="A56" i="5"/>
  <c r="B56" i="5"/>
  <c r="C56" i="5"/>
  <c r="D56" i="5"/>
  <c r="E56" i="5"/>
  <c r="A57" i="5"/>
  <c r="B57" i="5"/>
  <c r="C57" i="5"/>
  <c r="D57" i="5"/>
  <c r="E57" i="5"/>
  <c r="A58" i="5"/>
  <c r="B58" i="5"/>
  <c r="C58" i="5"/>
  <c r="D58" i="5"/>
  <c r="E58" i="5"/>
  <c r="A59" i="5"/>
  <c r="B59" i="5"/>
  <c r="C59" i="5"/>
  <c r="D59" i="5"/>
  <c r="E59" i="5"/>
  <c r="A60" i="5"/>
  <c r="B60" i="5"/>
  <c r="C60" i="5"/>
  <c r="D60" i="5"/>
  <c r="E60" i="5"/>
  <c r="A61" i="5"/>
  <c r="B61" i="5"/>
  <c r="C61" i="5"/>
  <c r="D61" i="5"/>
  <c r="E61" i="5"/>
  <c r="A63" i="5"/>
  <c r="A64" i="5"/>
  <c r="B64" i="5"/>
  <c r="C64" i="5"/>
  <c r="D64" i="5"/>
  <c r="E64" i="5"/>
  <c r="A65" i="5"/>
  <c r="B65" i="5"/>
  <c r="C65" i="5"/>
  <c r="D65" i="5"/>
  <c r="E65" i="5"/>
  <c r="A66" i="5"/>
  <c r="B66" i="5"/>
  <c r="C66" i="5"/>
  <c r="D66" i="5"/>
  <c r="E66" i="5"/>
  <c r="A68" i="5"/>
  <c r="A69" i="5"/>
  <c r="B69" i="5"/>
  <c r="C69" i="5"/>
  <c r="D69" i="5"/>
  <c r="E69" i="5"/>
  <c r="A70" i="5"/>
  <c r="A71" i="5"/>
  <c r="B71" i="5"/>
  <c r="C71" i="5"/>
  <c r="D71" i="5"/>
  <c r="E71" i="5"/>
  <c r="A72" i="5"/>
  <c r="B72" i="5"/>
  <c r="C72" i="5"/>
  <c r="D72" i="5"/>
  <c r="E72" i="5"/>
  <c r="A74" i="5"/>
  <c r="A75" i="5"/>
  <c r="B75" i="5"/>
  <c r="C75" i="5"/>
  <c r="D75" i="5"/>
  <c r="E75" i="5"/>
  <c r="A76" i="5"/>
  <c r="B76" i="5"/>
  <c r="C76" i="5"/>
  <c r="D76" i="5"/>
  <c r="E76" i="5"/>
  <c r="A78" i="5"/>
  <c r="A79" i="5"/>
  <c r="B79" i="5"/>
  <c r="C79" i="5"/>
  <c r="D79" i="5"/>
  <c r="E79" i="5"/>
  <c r="A80" i="5"/>
  <c r="A81" i="5"/>
  <c r="B81" i="5"/>
  <c r="C81" i="5"/>
  <c r="D81" i="5"/>
  <c r="E81" i="5"/>
  <c r="A84" i="5"/>
  <c r="A85" i="5"/>
  <c r="B85" i="5"/>
  <c r="C85" i="5"/>
  <c r="D85" i="5"/>
  <c r="E85" i="5"/>
  <c r="A86" i="5"/>
  <c r="B86" i="5"/>
  <c r="C86" i="5"/>
  <c r="D86" i="5"/>
  <c r="E86" i="5"/>
  <c r="A87" i="5"/>
  <c r="B87" i="5"/>
  <c r="C87" i="5"/>
  <c r="D87" i="5"/>
  <c r="E87" i="5"/>
  <c r="A88" i="5"/>
  <c r="B88" i="5"/>
  <c r="C88" i="5"/>
  <c r="D88" i="5"/>
  <c r="E88" i="5"/>
  <c r="A89" i="5"/>
  <c r="B89" i="5"/>
  <c r="C89" i="5"/>
  <c r="D89" i="5"/>
  <c r="E89" i="5"/>
  <c r="A90" i="5"/>
  <c r="B90" i="5"/>
  <c r="C90" i="5"/>
  <c r="D90" i="5"/>
  <c r="E90" i="5"/>
  <c r="A92" i="5"/>
  <c r="A93" i="5"/>
  <c r="B93" i="5"/>
  <c r="C93" i="5"/>
  <c r="D93" i="5"/>
  <c r="E93" i="5"/>
  <c r="A94" i="5"/>
  <c r="A95" i="5"/>
  <c r="B95" i="5"/>
  <c r="C95" i="5"/>
  <c r="D95" i="5"/>
  <c r="E95" i="5"/>
  <c r="A96" i="5"/>
  <c r="A97" i="5"/>
  <c r="B97" i="5"/>
  <c r="C97" i="5"/>
  <c r="D97" i="5"/>
  <c r="E97" i="5"/>
  <c r="A98" i="5"/>
  <c r="B98" i="5"/>
  <c r="C98" i="5"/>
  <c r="D98" i="5"/>
  <c r="E98" i="5"/>
  <c r="A100" i="5"/>
  <c r="A101" i="5"/>
  <c r="B101" i="5"/>
  <c r="C101" i="5"/>
  <c r="D101" i="5"/>
  <c r="E101" i="5"/>
  <c r="A102" i="5"/>
  <c r="B102" i="5"/>
  <c r="C102" i="5"/>
  <c r="D102" i="5"/>
  <c r="E102" i="5"/>
  <c r="A103" i="5"/>
  <c r="C103" i="5"/>
  <c r="D103" i="5"/>
  <c r="E103" i="5"/>
  <c r="A104" i="5"/>
  <c r="B104" i="5"/>
  <c r="C104" i="5"/>
  <c r="D104" i="5"/>
  <c r="E104" i="5"/>
  <c r="A105" i="5"/>
  <c r="B105" i="5"/>
  <c r="C105" i="5"/>
  <c r="D105" i="5"/>
  <c r="E105" i="5"/>
  <c r="A106" i="5"/>
  <c r="B106" i="5"/>
  <c r="C106" i="5"/>
  <c r="D106" i="5"/>
  <c r="E106" i="5"/>
  <c r="A107" i="5"/>
  <c r="B107" i="5"/>
  <c r="C107" i="5"/>
  <c r="D107" i="5"/>
  <c r="E107" i="5"/>
  <c r="A108" i="5"/>
  <c r="B108" i="5"/>
  <c r="C108" i="5"/>
  <c r="D108" i="5"/>
  <c r="E108" i="5"/>
  <c r="A109" i="5"/>
  <c r="B109" i="5"/>
  <c r="C109" i="5"/>
  <c r="D109" i="5"/>
  <c r="E109" i="5"/>
  <c r="A110" i="5"/>
  <c r="B110" i="5"/>
  <c r="C110" i="5"/>
  <c r="D110" i="5"/>
  <c r="E110" i="5"/>
  <c r="A111" i="5"/>
  <c r="B111" i="5"/>
  <c r="C111" i="5"/>
  <c r="D111" i="5"/>
  <c r="E111" i="5"/>
  <c r="A112" i="5"/>
  <c r="B112" i="5"/>
  <c r="C112" i="5"/>
  <c r="D112" i="5"/>
  <c r="E112" i="5"/>
  <c r="A113" i="5"/>
  <c r="B113" i="5"/>
  <c r="C113" i="5"/>
  <c r="D113" i="5"/>
  <c r="E113" i="5"/>
  <c r="A114" i="5"/>
  <c r="B114" i="5"/>
  <c r="C114" i="5"/>
  <c r="D114" i="5"/>
  <c r="E114" i="5"/>
  <c r="A115" i="5"/>
  <c r="B115" i="5"/>
  <c r="C115" i="5"/>
  <c r="D115" i="5"/>
  <c r="E115" i="5"/>
  <c r="A116" i="5"/>
  <c r="B116" i="5"/>
  <c r="C116" i="5"/>
  <c r="D116" i="5"/>
  <c r="E116" i="5"/>
  <c r="A117" i="5"/>
  <c r="B117" i="5"/>
  <c r="C117" i="5"/>
  <c r="D117" i="5"/>
  <c r="E117" i="5"/>
  <c r="A118" i="5"/>
  <c r="B118" i="5"/>
  <c r="C118" i="5"/>
  <c r="D118" i="5"/>
  <c r="E118" i="5"/>
  <c r="A119" i="5"/>
  <c r="B119" i="5"/>
  <c r="C119" i="5"/>
  <c r="D119" i="5"/>
  <c r="E119" i="5"/>
  <c r="A120" i="5"/>
  <c r="B120" i="5"/>
  <c r="C120" i="5"/>
  <c r="D120" i="5"/>
  <c r="E120" i="5"/>
  <c r="A121" i="5"/>
  <c r="B121" i="5"/>
  <c r="C121" i="5"/>
  <c r="D121" i="5"/>
  <c r="E121" i="5"/>
  <c r="A122" i="5"/>
  <c r="B122" i="5"/>
  <c r="C122" i="5"/>
  <c r="D122" i="5"/>
  <c r="E122" i="5"/>
  <c r="A123" i="5"/>
  <c r="B123" i="5"/>
  <c r="C123" i="5"/>
  <c r="D123" i="5"/>
  <c r="E123" i="5"/>
  <c r="A124" i="5"/>
  <c r="B124" i="5"/>
  <c r="C124" i="5"/>
  <c r="D124" i="5"/>
  <c r="E124" i="5"/>
  <c r="A125" i="5"/>
  <c r="B125" i="5"/>
  <c r="C125" i="5"/>
  <c r="D125" i="5"/>
  <c r="E125" i="5"/>
  <c r="B126" i="5"/>
  <c r="C126" i="5"/>
  <c r="D126" i="5"/>
  <c r="E126" i="5"/>
  <c r="B127" i="5"/>
  <c r="C127" i="5"/>
  <c r="D127" i="5"/>
  <c r="E127" i="5"/>
  <c r="B128" i="5"/>
  <c r="C128" i="5"/>
  <c r="D128" i="5"/>
  <c r="E128" i="5"/>
  <c r="B129" i="5"/>
  <c r="C129" i="5"/>
  <c r="D129" i="5"/>
  <c r="E129" i="5"/>
  <c r="B132" i="5"/>
  <c r="C132" i="5"/>
  <c r="D132" i="5"/>
  <c r="E132" i="5"/>
  <c r="B133" i="5"/>
  <c r="C133" i="5"/>
  <c r="D133" i="5"/>
  <c r="E133" i="5"/>
  <c r="B134" i="5"/>
  <c r="C134" i="5"/>
  <c r="D134" i="5"/>
  <c r="E134" i="5"/>
  <c r="B135" i="5"/>
  <c r="C135" i="5"/>
  <c r="D135" i="5"/>
  <c r="E135" i="5"/>
  <c r="E140" i="5"/>
  <c r="E142" i="5"/>
  <c r="E144" i="5"/>
  <c r="E145" i="5"/>
  <c r="E146" i="5"/>
  <c r="E147" i="5"/>
  <c r="E148" i="5"/>
  <c r="E149" i="5"/>
  <c r="E153" i="5"/>
  <c r="E154" i="5"/>
  <c r="E155" i="5"/>
  <c r="B5" i="5"/>
  <c r="C5" i="5"/>
  <c r="D5" i="5"/>
  <c r="E5" i="5"/>
  <c r="A5" i="5"/>
  <c r="AA156" i="5"/>
  <c r="E6" i="37" l="1"/>
  <c r="E6" i="46"/>
  <c r="G32" i="5"/>
  <c r="G144" i="5"/>
  <c r="G29" i="2"/>
  <c r="K93" i="5"/>
  <c r="H29" i="2" s="1"/>
  <c r="A24" i="2"/>
  <c r="B25" i="2"/>
  <c r="C2" i="38" s="1"/>
  <c r="C30" i="38" s="1"/>
  <c r="B11" i="2"/>
  <c r="C2" i="31" s="1"/>
  <c r="C30" i="31" s="1"/>
  <c r="A10" i="2"/>
  <c r="AF52" i="2" s="1"/>
  <c r="C41" i="2"/>
  <c r="C29" i="2"/>
  <c r="G93" i="5"/>
  <c r="C23" i="2"/>
  <c r="X148" i="5"/>
  <c r="Y148" i="5" s="1"/>
  <c r="B21" i="2"/>
  <c r="C2" i="36" s="1"/>
  <c r="C30" i="36" s="1"/>
  <c r="A20" i="2"/>
  <c r="AC153" i="5"/>
  <c r="B27" i="2"/>
  <c r="C2" i="39" s="1"/>
  <c r="C30" i="39" s="1"/>
  <c r="A26" i="2"/>
  <c r="B17" i="2"/>
  <c r="C2" i="34" s="1"/>
  <c r="C30" i="34" s="1"/>
  <c r="A16" i="2"/>
  <c r="B15" i="2"/>
  <c r="C2" i="33" s="1"/>
  <c r="C30" i="33" s="1"/>
  <c r="A14" i="2"/>
  <c r="B13" i="2"/>
  <c r="C2" i="32" s="1"/>
  <c r="C30" i="32" s="1"/>
  <c r="A12" i="2"/>
  <c r="B29" i="2"/>
  <c r="C2" i="40" s="1"/>
  <c r="C30" i="40" s="1"/>
  <c r="A28" i="2"/>
  <c r="B33" i="2"/>
  <c r="C2" i="42" s="1"/>
  <c r="C30" i="42" s="1"/>
  <c r="A32" i="2"/>
  <c r="A34" i="2"/>
  <c r="B35" i="2"/>
  <c r="C2" i="43" s="1"/>
  <c r="C30" i="43" s="1"/>
  <c r="B19" i="2"/>
  <c r="C2" i="35" s="1"/>
  <c r="C30" i="35" s="1"/>
  <c r="A18" i="2"/>
  <c r="G17" i="2"/>
  <c r="K69" i="5"/>
  <c r="H17" i="2" s="1"/>
  <c r="Z140" i="5"/>
  <c r="W39" i="2" s="1"/>
  <c r="B31" i="2"/>
  <c r="C2" i="41" s="1"/>
  <c r="C30" i="41" s="1"/>
  <c r="A30" i="2"/>
  <c r="B7" i="2"/>
  <c r="C2" i="29" s="1"/>
  <c r="C30" i="29" s="1"/>
  <c r="A6" i="2"/>
  <c r="AF18" i="2" s="1"/>
  <c r="C33" i="2"/>
  <c r="C17" i="2"/>
  <c r="G69" i="5"/>
  <c r="K85" i="5"/>
  <c r="C25" i="2"/>
  <c r="F83" i="5"/>
  <c r="A22" i="2"/>
  <c r="B23" i="2"/>
  <c r="C2" i="37" s="1"/>
  <c r="C30" i="37" s="1"/>
  <c r="B9" i="2"/>
  <c r="C2" i="30" s="1"/>
  <c r="C30" i="30" s="1"/>
  <c r="A8" i="2"/>
  <c r="AF34" i="2" s="1"/>
  <c r="B5" i="2"/>
  <c r="C2" i="27" s="1"/>
  <c r="C29" i="27" s="1"/>
  <c r="A4" i="2"/>
  <c r="G85" i="5"/>
  <c r="K144" i="5"/>
  <c r="G25" i="2"/>
  <c r="J83" i="5"/>
  <c r="Q153" i="5"/>
  <c r="AB149" i="5"/>
  <c r="AB56" i="5"/>
  <c r="AC56" i="5" s="1"/>
  <c r="P25" i="5"/>
  <c r="N25" i="5"/>
  <c r="R25" i="5"/>
  <c r="AB25" i="5"/>
  <c r="X25" i="5"/>
  <c r="P111" i="5"/>
  <c r="P66" i="5"/>
  <c r="R49" i="5"/>
  <c r="R6" i="5"/>
  <c r="V11" i="5"/>
  <c r="P122" i="5"/>
  <c r="P114" i="5"/>
  <c r="P105" i="5"/>
  <c r="AB113" i="5"/>
  <c r="AB104" i="5"/>
  <c r="AB55" i="5"/>
  <c r="AB11" i="5"/>
  <c r="Z9" i="5"/>
  <c r="W156" i="5"/>
  <c r="R117" i="5"/>
  <c r="U156" i="5"/>
  <c r="X5" i="5"/>
  <c r="X140" i="5"/>
  <c r="X118" i="5"/>
  <c r="X110" i="5"/>
  <c r="R140" i="5"/>
  <c r="O39" i="2" s="1"/>
  <c r="R8" i="5"/>
  <c r="X64" i="5"/>
  <c r="R11" i="5"/>
  <c r="P127" i="5"/>
  <c r="P119" i="5"/>
  <c r="N108" i="5"/>
  <c r="I159" i="5"/>
  <c r="F47" i="2" s="1"/>
  <c r="I137" i="5"/>
  <c r="U159" i="5"/>
  <c r="R47" i="2" s="1"/>
  <c r="U137" i="5"/>
  <c r="AA159" i="5"/>
  <c r="X47" i="2" s="1"/>
  <c r="W159" i="5"/>
  <c r="T47" i="2" s="1"/>
  <c r="W137" i="5"/>
  <c r="K159" i="5"/>
  <c r="H47" i="2" s="1"/>
  <c r="K137" i="5"/>
  <c r="P149" i="5"/>
  <c r="P132" i="5"/>
  <c r="L24" i="5"/>
  <c r="P123" i="5"/>
  <c r="P106" i="5"/>
  <c r="P57" i="5"/>
  <c r="Q57" i="5" s="1"/>
  <c r="P47" i="5"/>
  <c r="R118" i="5"/>
  <c r="R110" i="5"/>
  <c r="T101" i="5"/>
  <c r="Z119" i="5"/>
  <c r="Z111" i="5"/>
  <c r="Z97" i="5"/>
  <c r="Z61" i="5"/>
  <c r="AA61" i="5" s="1"/>
  <c r="Z53" i="5"/>
  <c r="AB132" i="5"/>
  <c r="AB114" i="5"/>
  <c r="AB105" i="5"/>
  <c r="AB66" i="5"/>
  <c r="P56" i="5"/>
  <c r="Q56" i="5" s="1"/>
  <c r="R90" i="5"/>
  <c r="R91" i="5" s="1"/>
  <c r="O27" i="2" s="1"/>
  <c r="R59" i="5"/>
  <c r="S59" i="5" s="1"/>
  <c r="R51" i="5"/>
  <c r="X75" i="5"/>
  <c r="X58" i="5"/>
  <c r="Y58" i="5" s="1"/>
  <c r="X49" i="5"/>
  <c r="Z110" i="5"/>
  <c r="Z8" i="5"/>
  <c r="X134" i="5"/>
  <c r="X124" i="5"/>
  <c r="X108" i="5"/>
  <c r="G159" i="5"/>
  <c r="D47" i="2" s="1"/>
  <c r="G137" i="5"/>
  <c r="Z118" i="5"/>
  <c r="X71" i="5"/>
  <c r="X73" i="5" s="1"/>
  <c r="X57" i="5"/>
  <c r="Y57" i="5" s="1"/>
  <c r="X47" i="5"/>
  <c r="X153" i="5"/>
  <c r="X133" i="5"/>
  <c r="X115" i="5"/>
  <c r="X106" i="5"/>
  <c r="R129" i="5"/>
  <c r="R149" i="5"/>
  <c r="R132" i="5"/>
  <c r="R122" i="5"/>
  <c r="R114" i="5"/>
  <c r="R66" i="5"/>
  <c r="P148" i="5"/>
  <c r="Q148" i="5" s="1"/>
  <c r="P121" i="5"/>
  <c r="P113" i="5"/>
  <c r="P65" i="5"/>
  <c r="P55" i="5"/>
  <c r="P11" i="5"/>
  <c r="P112" i="5"/>
  <c r="N121" i="5"/>
  <c r="N113" i="5"/>
  <c r="N104" i="5"/>
  <c r="N11" i="5"/>
  <c r="AB148" i="5"/>
  <c r="AC148" i="5" s="1"/>
  <c r="AB129" i="5"/>
  <c r="AB123" i="5"/>
  <c r="AB121" i="5"/>
  <c r="AB122" i="5"/>
  <c r="Z101" i="5"/>
  <c r="Z153" i="5"/>
  <c r="Z133" i="5"/>
  <c r="Z123" i="5"/>
  <c r="Z115" i="5"/>
  <c r="Z106" i="5"/>
  <c r="Z71" i="5"/>
  <c r="Z73" i="5" s="1"/>
  <c r="W19" i="2" s="1"/>
  <c r="Z57" i="5"/>
  <c r="AA57" i="5" s="1"/>
  <c r="Z47" i="5"/>
  <c r="X154" i="5"/>
  <c r="X149" i="5"/>
  <c r="X132" i="5"/>
  <c r="X123" i="5"/>
  <c r="X122" i="5"/>
  <c r="X114" i="5"/>
  <c r="X105" i="5"/>
  <c r="X66" i="5"/>
  <c r="X56" i="5"/>
  <c r="Y56" i="5" s="1"/>
  <c r="X54" i="5"/>
  <c r="Y54" i="5" s="1"/>
  <c r="X31" i="5"/>
  <c r="X11" i="5"/>
  <c r="AB17" i="5"/>
  <c r="X17" i="5"/>
  <c r="P17" i="5"/>
  <c r="Z17" i="5"/>
  <c r="R17" i="5"/>
  <c r="X95" i="5"/>
  <c r="P31" i="5"/>
  <c r="X102" i="5"/>
  <c r="Y102" i="5" s="1"/>
  <c r="AB102" i="5"/>
  <c r="AC102" i="5" s="1"/>
  <c r="Z102" i="5"/>
  <c r="AA102" i="5" s="1"/>
  <c r="P102" i="5"/>
  <c r="Q102" i="5" s="1"/>
  <c r="R102" i="5"/>
  <c r="S102" i="5" s="1"/>
  <c r="P23" i="5"/>
  <c r="AB23" i="5"/>
  <c r="X23" i="5"/>
  <c r="R23" i="5"/>
  <c r="Z23" i="5"/>
  <c r="R58" i="5"/>
  <c r="S58" i="5" s="1"/>
  <c r="R60" i="5"/>
  <c r="S60" i="5" s="1"/>
  <c r="R125" i="5"/>
  <c r="P40" i="5"/>
  <c r="R40" i="5"/>
  <c r="AB40" i="5"/>
  <c r="X40" i="5"/>
  <c r="AB26" i="5"/>
  <c r="Z26" i="5"/>
  <c r="P26" i="5"/>
  <c r="X26" i="5"/>
  <c r="R26" i="5"/>
  <c r="Z18" i="5"/>
  <c r="X18" i="5"/>
  <c r="R18" i="5"/>
  <c r="AB18" i="5"/>
  <c r="P18" i="5"/>
  <c r="R106" i="5"/>
  <c r="R135" i="5"/>
  <c r="Z60" i="5"/>
  <c r="AA60" i="5" s="1"/>
  <c r="P43" i="5"/>
  <c r="AB43" i="5"/>
  <c r="R43" i="5"/>
  <c r="X43" i="5"/>
  <c r="X35" i="5"/>
  <c r="R35" i="5"/>
  <c r="Z35" i="5"/>
  <c r="P35" i="5"/>
  <c r="AB35" i="5"/>
  <c r="Z21" i="5"/>
  <c r="X21" i="5"/>
  <c r="P21" i="5"/>
  <c r="AB21" i="5"/>
  <c r="R21" i="5"/>
  <c r="P97" i="5"/>
  <c r="P61" i="5"/>
  <c r="Q61" i="5" s="1"/>
  <c r="X65" i="5"/>
  <c r="Y65" i="5" s="1"/>
  <c r="X55" i="5"/>
  <c r="Z127" i="5"/>
  <c r="AB31" i="5"/>
  <c r="AB42" i="5"/>
  <c r="X34" i="5"/>
  <c r="Y34" i="5" s="1"/>
  <c r="AB34" i="5"/>
  <c r="R34" i="5"/>
  <c r="S34" i="5" s="1"/>
  <c r="P34" i="5"/>
  <c r="Q34" i="5" s="1"/>
  <c r="Z34" i="5"/>
  <c r="AA34" i="5" s="1"/>
  <c r="V38" i="5"/>
  <c r="AB38" i="5"/>
  <c r="X38" i="5"/>
  <c r="R38" i="5"/>
  <c r="P38" i="5"/>
  <c r="Z24" i="5"/>
  <c r="X24" i="5"/>
  <c r="AB24" i="5"/>
  <c r="P24" i="5"/>
  <c r="R24" i="5"/>
  <c r="Z16" i="5"/>
  <c r="V16" i="5"/>
  <c r="R16" i="5"/>
  <c r="P16" i="5"/>
  <c r="X16" i="5"/>
  <c r="AB16" i="5"/>
  <c r="L133" i="5"/>
  <c r="P140" i="5"/>
  <c r="M39" i="2" s="1"/>
  <c r="P118" i="5"/>
  <c r="P95" i="5"/>
  <c r="P60" i="5"/>
  <c r="Q60" i="5" s="1"/>
  <c r="P52" i="5"/>
  <c r="Q52" i="5" s="1"/>
  <c r="P8" i="5"/>
  <c r="R113" i="5"/>
  <c r="R104" i="5"/>
  <c r="R55" i="5"/>
  <c r="X129" i="5"/>
  <c r="X121" i="5"/>
  <c r="X113" i="5"/>
  <c r="X104" i="5"/>
  <c r="X10" i="5"/>
  <c r="Z149" i="5"/>
  <c r="Z132" i="5"/>
  <c r="Z122" i="5"/>
  <c r="Z114" i="5"/>
  <c r="Z105" i="5"/>
  <c r="Z66" i="5"/>
  <c r="Z56" i="5"/>
  <c r="AA56" i="5" s="1"/>
  <c r="Z31" i="5"/>
  <c r="AB155" i="5"/>
  <c r="AB135" i="5"/>
  <c r="AB125" i="5"/>
  <c r="AB117" i="5"/>
  <c r="AB109" i="5"/>
  <c r="AB90" i="5"/>
  <c r="AB91" i="5" s="1"/>
  <c r="Y27" i="2" s="1"/>
  <c r="AB59" i="5"/>
  <c r="AC59" i="5" s="1"/>
  <c r="AB51" i="5"/>
  <c r="Z52" i="5"/>
  <c r="AA52" i="5" s="1"/>
  <c r="AB65" i="5"/>
  <c r="AC65" i="5" s="1"/>
  <c r="X41" i="5"/>
  <c r="R41" i="5"/>
  <c r="P41" i="5"/>
  <c r="AB41" i="5"/>
  <c r="X33" i="5"/>
  <c r="Z33" i="5"/>
  <c r="AB33" i="5"/>
  <c r="P33" i="5"/>
  <c r="R33" i="5"/>
  <c r="Z27" i="5"/>
  <c r="R27" i="5"/>
  <c r="X27" i="5"/>
  <c r="P27" i="5"/>
  <c r="AB27" i="5"/>
  <c r="T27" i="5"/>
  <c r="N105" i="5"/>
  <c r="N31" i="5"/>
  <c r="P135" i="5"/>
  <c r="P125" i="5"/>
  <c r="P117" i="5"/>
  <c r="P109" i="5"/>
  <c r="P90" i="5"/>
  <c r="P91" i="5" s="1"/>
  <c r="M27" i="2" s="1"/>
  <c r="P59" i="5"/>
  <c r="Q59" i="5" s="1"/>
  <c r="P51" i="5"/>
  <c r="R147" i="5"/>
  <c r="R120" i="5"/>
  <c r="R112" i="5"/>
  <c r="R101" i="5"/>
  <c r="R64" i="5"/>
  <c r="R54" i="5"/>
  <c r="S54" i="5" s="1"/>
  <c r="R10" i="5"/>
  <c r="T66" i="5"/>
  <c r="X61" i="5"/>
  <c r="Y61" i="5" s="1"/>
  <c r="X53" i="5"/>
  <c r="X9" i="5"/>
  <c r="Z148" i="5"/>
  <c r="AA148" i="5" s="1"/>
  <c r="Z129" i="5"/>
  <c r="Z121" i="5"/>
  <c r="Z113" i="5"/>
  <c r="Z104" i="5"/>
  <c r="Z65" i="5"/>
  <c r="AA65" i="5" s="1"/>
  <c r="Z55" i="5"/>
  <c r="Z11" i="5"/>
  <c r="AB154" i="5"/>
  <c r="AB134" i="5"/>
  <c r="AB124" i="5"/>
  <c r="AB116" i="5"/>
  <c r="AB108" i="5"/>
  <c r="AB75" i="5"/>
  <c r="AB58" i="5"/>
  <c r="AC58" i="5" s="1"/>
  <c r="AB49" i="5"/>
  <c r="AB6" i="5"/>
  <c r="AB39" i="5"/>
  <c r="X39" i="5"/>
  <c r="P39" i="5"/>
  <c r="R39" i="5"/>
  <c r="P133" i="5"/>
  <c r="R52" i="5"/>
  <c r="S52" i="5" s="1"/>
  <c r="Z95" i="5"/>
  <c r="K37" i="5"/>
  <c r="AB44" i="5"/>
  <c r="X44" i="5"/>
  <c r="R44" i="5"/>
  <c r="P44" i="5"/>
  <c r="R22" i="5"/>
  <c r="S22" i="5" s="1"/>
  <c r="X22" i="5"/>
  <c r="Y22" i="5" s="1"/>
  <c r="Z22" i="5"/>
  <c r="AA22" i="5" s="1"/>
  <c r="AB22" i="5"/>
  <c r="AC22" i="5" s="1"/>
  <c r="P22" i="5"/>
  <c r="Q22" i="5" s="1"/>
  <c r="J23" i="5"/>
  <c r="P134" i="5"/>
  <c r="P124" i="5"/>
  <c r="P108" i="5"/>
  <c r="P58" i="5"/>
  <c r="Q58" i="5" s="1"/>
  <c r="P49" i="5"/>
  <c r="P6" i="5"/>
  <c r="R145" i="5"/>
  <c r="R127" i="5"/>
  <c r="R119" i="5"/>
  <c r="R97" i="5"/>
  <c r="R61" i="5"/>
  <c r="S61" i="5" s="1"/>
  <c r="R53" i="5"/>
  <c r="R9" i="5"/>
  <c r="X145" i="5"/>
  <c r="X127" i="5"/>
  <c r="X119" i="5"/>
  <c r="X111" i="5"/>
  <c r="X97" i="5"/>
  <c r="X60" i="5"/>
  <c r="Y60" i="5" s="1"/>
  <c r="X52" i="5"/>
  <c r="Y52" i="5" s="1"/>
  <c r="X8" i="5"/>
  <c r="Z128" i="5"/>
  <c r="Z120" i="5"/>
  <c r="Z112" i="5"/>
  <c r="Z64" i="5"/>
  <c r="Z54" i="5"/>
  <c r="AA54" i="5" s="1"/>
  <c r="Z10" i="5"/>
  <c r="AB133" i="5"/>
  <c r="AB115" i="5"/>
  <c r="AB106" i="5"/>
  <c r="AB71" i="5"/>
  <c r="AB73" i="5" s="1"/>
  <c r="Y19" i="2" s="1"/>
  <c r="AB57" i="5"/>
  <c r="AC57" i="5" s="1"/>
  <c r="AB47" i="5"/>
  <c r="W136" i="5"/>
  <c r="W82" i="5"/>
  <c r="U82" i="5"/>
  <c r="U136" i="5"/>
  <c r="T145" i="5"/>
  <c r="T127" i="5"/>
  <c r="T5" i="5"/>
  <c r="R155" i="5"/>
  <c r="R153" i="5"/>
  <c r="R148" i="5"/>
  <c r="S148" i="5" s="1"/>
  <c r="R134" i="5"/>
  <c r="R133" i="5"/>
  <c r="R128" i="5"/>
  <c r="R124" i="5"/>
  <c r="R123" i="5"/>
  <c r="R121" i="5"/>
  <c r="R115" i="5"/>
  <c r="R111" i="5"/>
  <c r="R109" i="5"/>
  <c r="R108" i="5"/>
  <c r="R105" i="5"/>
  <c r="R95" i="5"/>
  <c r="R75" i="5"/>
  <c r="R71" i="5"/>
  <c r="R73" i="5" s="1"/>
  <c r="O19" i="2" s="1"/>
  <c r="R65" i="5"/>
  <c r="R57" i="5"/>
  <c r="S57" i="5" s="1"/>
  <c r="R56" i="5"/>
  <c r="S56" i="5" s="1"/>
  <c r="R47" i="5"/>
  <c r="R31" i="5"/>
  <c r="P147" i="5"/>
  <c r="P145" i="5"/>
  <c r="P129" i="5"/>
  <c r="P128" i="5"/>
  <c r="P120" i="5"/>
  <c r="P115" i="5"/>
  <c r="P110" i="5"/>
  <c r="P104" i="5"/>
  <c r="P101" i="5"/>
  <c r="P75" i="5"/>
  <c r="P64" i="5"/>
  <c r="P54" i="5"/>
  <c r="Q54" i="5" s="1"/>
  <c r="P53" i="5"/>
  <c r="P10" i="5"/>
  <c r="P9" i="5"/>
  <c r="P5" i="5"/>
  <c r="N129" i="5"/>
  <c r="N75" i="5"/>
  <c r="L60" i="5"/>
  <c r="M60" i="5" s="1"/>
  <c r="L52" i="5"/>
  <c r="M52" i="5" s="1"/>
  <c r="L129" i="5"/>
  <c r="L121" i="5"/>
  <c r="L113" i="5"/>
  <c r="AB147" i="5"/>
  <c r="AB128" i="5"/>
  <c r="AB120" i="5"/>
  <c r="AB112" i="5"/>
  <c r="AB101" i="5"/>
  <c r="AB64" i="5"/>
  <c r="AB54" i="5"/>
  <c r="AC54" i="5" s="1"/>
  <c r="AB10" i="5"/>
  <c r="AB145" i="5"/>
  <c r="AB127" i="5"/>
  <c r="AB119" i="5"/>
  <c r="AB111" i="5"/>
  <c r="AB97" i="5"/>
  <c r="AB61" i="5"/>
  <c r="AC61" i="5" s="1"/>
  <c r="AB53" i="5"/>
  <c r="AB9" i="5"/>
  <c r="AB5" i="5"/>
  <c r="AB140" i="5"/>
  <c r="Y39" i="2" s="1"/>
  <c r="AB118" i="5"/>
  <c r="AB110" i="5"/>
  <c r="AB95" i="5"/>
  <c r="AB60" i="5"/>
  <c r="AC60" i="5" s="1"/>
  <c r="AB52" i="5"/>
  <c r="AC52" i="5" s="1"/>
  <c r="AB8" i="5"/>
  <c r="Z155" i="5"/>
  <c r="Z135" i="5"/>
  <c r="Z125" i="5"/>
  <c r="Z117" i="5"/>
  <c r="Z109" i="5"/>
  <c r="Z90" i="5"/>
  <c r="Z91" i="5" s="1"/>
  <c r="W27" i="2" s="1"/>
  <c r="Z59" i="5"/>
  <c r="AA59" i="5" s="1"/>
  <c r="Z51" i="5"/>
  <c r="Z134" i="5"/>
  <c r="Z124" i="5"/>
  <c r="Z108" i="5"/>
  <c r="Z75" i="5"/>
  <c r="Z58" i="5"/>
  <c r="AA58" i="5" s="1"/>
  <c r="Z49" i="5"/>
  <c r="X147" i="5"/>
  <c r="X128" i="5"/>
  <c r="X120" i="5"/>
  <c r="X112" i="5"/>
  <c r="X101" i="5"/>
  <c r="X155" i="5"/>
  <c r="X135" i="5"/>
  <c r="X125" i="5"/>
  <c r="X117" i="5"/>
  <c r="X109" i="5"/>
  <c r="X90" i="5"/>
  <c r="X91" i="5" s="1"/>
  <c r="X59" i="5"/>
  <c r="Y59" i="5" s="1"/>
  <c r="X51" i="5"/>
  <c r="Z5" i="5"/>
  <c r="Z6" i="5"/>
  <c r="X6" i="5"/>
  <c r="V10" i="5"/>
  <c r="V61" i="5"/>
  <c r="W61" i="5" s="1"/>
  <c r="V9" i="5"/>
  <c r="T109" i="5"/>
  <c r="R5" i="5"/>
  <c r="N155" i="5"/>
  <c r="P155" i="5"/>
  <c r="P157" i="5" s="1"/>
  <c r="N145" i="5"/>
  <c r="N51" i="5"/>
  <c r="L105" i="5"/>
  <c r="K82" i="5"/>
  <c r="K136" i="5"/>
  <c r="J106" i="5"/>
  <c r="N41" i="5"/>
  <c r="L41" i="5"/>
  <c r="N44" i="5"/>
  <c r="L44" i="5"/>
  <c r="AA142" i="5"/>
  <c r="X41" i="2" s="1"/>
  <c r="U142" i="5"/>
  <c r="R41" i="2" s="1"/>
  <c r="W142" i="5"/>
  <c r="T41" i="2" s="1"/>
  <c r="AA86" i="5"/>
  <c r="W86" i="5"/>
  <c r="U86" i="5"/>
  <c r="N39" i="5"/>
  <c r="L39" i="5"/>
  <c r="N17" i="5"/>
  <c r="L17" i="5"/>
  <c r="L5" i="5"/>
  <c r="U89" i="5"/>
  <c r="W89" i="5"/>
  <c r="AA89" i="5"/>
  <c r="AA79" i="5"/>
  <c r="X23" i="2" s="1"/>
  <c r="U79" i="5"/>
  <c r="R23" i="2" s="1"/>
  <c r="W79" i="5"/>
  <c r="T23" i="2" s="1"/>
  <c r="N34" i="5"/>
  <c r="O34" i="5" s="1"/>
  <c r="L34" i="5"/>
  <c r="M34" i="5" s="1"/>
  <c r="W20" i="5"/>
  <c r="AA20" i="5"/>
  <c r="U20" i="5"/>
  <c r="U37" i="5"/>
  <c r="AA37" i="5"/>
  <c r="W37" i="5"/>
  <c r="AA81" i="5"/>
  <c r="U81" i="5"/>
  <c r="W81" i="5"/>
  <c r="N40" i="5"/>
  <c r="L40" i="5"/>
  <c r="L26" i="5"/>
  <c r="N26" i="5"/>
  <c r="N18" i="5"/>
  <c r="L18" i="5"/>
  <c r="U27" i="5"/>
  <c r="L27" i="5"/>
  <c r="N27" i="5"/>
  <c r="L22" i="5"/>
  <c r="M22" i="5" s="1"/>
  <c r="N22" i="5"/>
  <c r="O22" i="5" s="1"/>
  <c r="L23" i="5"/>
  <c r="N23" i="5"/>
  <c r="N43" i="5"/>
  <c r="L43" i="5"/>
  <c r="L35" i="5"/>
  <c r="N35" i="5"/>
  <c r="N21" i="5"/>
  <c r="U12" i="5"/>
  <c r="AA12" i="5"/>
  <c r="W12" i="5"/>
  <c r="L33" i="5"/>
  <c r="N33" i="5"/>
  <c r="AA98" i="5"/>
  <c r="U98" i="5"/>
  <c r="W98" i="5"/>
  <c r="W38" i="5"/>
  <c r="L38" i="5"/>
  <c r="N38" i="5"/>
  <c r="N24" i="5"/>
  <c r="W16" i="5"/>
  <c r="N16" i="5"/>
  <c r="L16" i="5"/>
  <c r="I136" i="5"/>
  <c r="I82" i="5"/>
  <c r="K98" i="5"/>
  <c r="H85" i="5"/>
  <c r="K81" i="5"/>
  <c r="K79" i="5"/>
  <c r="H23" i="2" s="1"/>
  <c r="K25" i="5"/>
  <c r="K20" i="5"/>
  <c r="H19" i="5"/>
  <c r="I19" i="5" s="1"/>
  <c r="K12" i="5"/>
  <c r="F132" i="5"/>
  <c r="F5" i="5"/>
  <c r="L117" i="5"/>
  <c r="L109" i="5"/>
  <c r="L56" i="5"/>
  <c r="M56" i="5" s="1"/>
  <c r="N123" i="5"/>
  <c r="N115" i="5"/>
  <c r="N54" i="5"/>
  <c r="O54" i="5" s="1"/>
  <c r="N6" i="5"/>
  <c r="L123" i="5"/>
  <c r="L115" i="5"/>
  <c r="L64" i="5"/>
  <c r="L54" i="5"/>
  <c r="M54" i="5" s="1"/>
  <c r="L6" i="5"/>
  <c r="N132" i="5"/>
  <c r="N122" i="5"/>
  <c r="N114" i="5"/>
  <c r="N106" i="5"/>
  <c r="N90" i="5"/>
  <c r="N91" i="5" s="1"/>
  <c r="K27" i="2" s="1"/>
  <c r="N61" i="5"/>
  <c r="O61" i="5" s="1"/>
  <c r="N53" i="5"/>
  <c r="G150" i="5"/>
  <c r="G82" i="5"/>
  <c r="G136" i="5"/>
  <c r="N153" i="5"/>
  <c r="N140" i="5"/>
  <c r="K39" i="2" s="1"/>
  <c r="N118" i="5"/>
  <c r="N110" i="5"/>
  <c r="L132" i="5"/>
  <c r="L122" i="5"/>
  <c r="L114" i="5"/>
  <c r="L106" i="5"/>
  <c r="L90" i="5"/>
  <c r="L91" i="5" s="1"/>
  <c r="I27" i="2" s="1"/>
  <c r="L61" i="5"/>
  <c r="M61" i="5" s="1"/>
  <c r="L53" i="5"/>
  <c r="N5" i="5"/>
  <c r="L127" i="5"/>
  <c r="L111" i="5"/>
  <c r="L71" i="5"/>
  <c r="L73" i="5" s="1"/>
  <c r="I19" i="2" s="1"/>
  <c r="L49" i="5"/>
  <c r="L148" i="5"/>
  <c r="M148" i="5" s="1"/>
  <c r="L134" i="5"/>
  <c r="L108" i="5"/>
  <c r="L55" i="5"/>
  <c r="L119" i="5"/>
  <c r="L101" i="5"/>
  <c r="L58" i="5"/>
  <c r="M58" i="5" s="1"/>
  <c r="L155" i="5"/>
  <c r="L128" i="5"/>
  <c r="L112" i="5"/>
  <c r="L104" i="5"/>
  <c r="L59" i="5"/>
  <c r="M59" i="5" s="1"/>
  <c r="L31" i="5"/>
  <c r="N119" i="5"/>
  <c r="N111" i="5"/>
  <c r="N101" i="5"/>
  <c r="N71" i="5"/>
  <c r="N73" i="5" s="1"/>
  <c r="K19" i="2" s="1"/>
  <c r="N10" i="5"/>
  <c r="L153" i="5"/>
  <c r="L140" i="5"/>
  <c r="I39" i="2" s="1"/>
  <c r="L110" i="5"/>
  <c r="L57" i="5"/>
  <c r="M57" i="5" s="1"/>
  <c r="N149" i="5"/>
  <c r="N135" i="5"/>
  <c r="N97" i="5"/>
  <c r="N66" i="5"/>
  <c r="N8" i="5"/>
  <c r="W11" i="5"/>
  <c r="L154" i="5"/>
  <c r="L51" i="5"/>
  <c r="L120" i="5"/>
  <c r="AC156" i="5"/>
  <c r="N127" i="5"/>
  <c r="N154" i="5"/>
  <c r="L11" i="5"/>
  <c r="N59" i="5"/>
  <c r="O59" i="5" s="1"/>
  <c r="AA136" i="5"/>
  <c r="AA82" i="5"/>
  <c r="N47" i="5"/>
  <c r="N57" i="5"/>
  <c r="O57" i="5" s="1"/>
  <c r="N58" i="5"/>
  <c r="O58" i="5" s="1"/>
  <c r="N49" i="5"/>
  <c r="L145" i="5"/>
  <c r="H120" i="5"/>
  <c r="H119" i="5"/>
  <c r="F119" i="5"/>
  <c r="H118" i="5"/>
  <c r="F118" i="5"/>
  <c r="H110" i="5"/>
  <c r="F110" i="5"/>
  <c r="F102" i="5"/>
  <c r="G102" i="5" s="1"/>
  <c r="H111" i="5"/>
  <c r="F125" i="5"/>
  <c r="H124" i="5"/>
  <c r="F124" i="5"/>
  <c r="H108" i="5"/>
  <c r="F108" i="5"/>
  <c r="H123" i="5"/>
  <c r="F123" i="5"/>
  <c r="H115" i="5"/>
  <c r="F115" i="5"/>
  <c r="H117" i="5"/>
  <c r="F117" i="5"/>
  <c r="H129" i="5"/>
  <c r="F129" i="5"/>
  <c r="H122" i="5"/>
  <c r="F122" i="5"/>
  <c r="H114" i="5"/>
  <c r="F114" i="5"/>
  <c r="F106" i="5"/>
  <c r="H109" i="5"/>
  <c r="F109" i="5"/>
  <c r="F128" i="5"/>
  <c r="H121" i="5"/>
  <c r="F121" i="5"/>
  <c r="H113" i="5"/>
  <c r="F113" i="5"/>
  <c r="H105" i="5"/>
  <c r="F105" i="5"/>
  <c r="H127" i="5"/>
  <c r="F127" i="5"/>
  <c r="H112" i="5"/>
  <c r="F112" i="5"/>
  <c r="F104" i="5"/>
  <c r="L75" i="5"/>
  <c r="N60" i="5"/>
  <c r="O60" i="5" s="1"/>
  <c r="N52" i="5"/>
  <c r="O52" i="5" s="1"/>
  <c r="N128" i="5"/>
  <c r="F6" i="5"/>
  <c r="N120" i="5"/>
  <c r="N112" i="5"/>
  <c r="U101" i="5"/>
  <c r="N102" i="5"/>
  <c r="O102" i="5" s="1"/>
  <c r="L102" i="5"/>
  <c r="M102" i="5" s="1"/>
  <c r="U66" i="5"/>
  <c r="U145" i="5"/>
  <c r="U127" i="5"/>
  <c r="N148" i="5"/>
  <c r="O148" i="5" s="1"/>
  <c r="N147" i="5"/>
  <c r="N134" i="5"/>
  <c r="N133" i="5"/>
  <c r="N125" i="5"/>
  <c r="N124" i="5"/>
  <c r="N117" i="5"/>
  <c r="N109" i="5"/>
  <c r="N64" i="5"/>
  <c r="N56" i="5"/>
  <c r="O56" i="5" s="1"/>
  <c r="N55" i="5"/>
  <c r="N9" i="5"/>
  <c r="L149" i="5"/>
  <c r="L147" i="5"/>
  <c r="L135" i="5"/>
  <c r="L125" i="5"/>
  <c r="L124" i="5"/>
  <c r="L118" i="5"/>
  <c r="L97" i="5"/>
  <c r="N95" i="5"/>
  <c r="L95" i="5"/>
  <c r="L66" i="5"/>
  <c r="L65" i="5"/>
  <c r="N65" i="5"/>
  <c r="L47" i="5"/>
  <c r="L10" i="5"/>
  <c r="L9" i="5"/>
  <c r="L8" i="5"/>
  <c r="H155" i="5"/>
  <c r="J153" i="5"/>
  <c r="H153" i="5"/>
  <c r="H149" i="5"/>
  <c r="J149" i="5"/>
  <c r="J148" i="5"/>
  <c r="K148" i="5" s="1"/>
  <c r="H148" i="5"/>
  <c r="I148" i="5" s="1"/>
  <c r="H147" i="5"/>
  <c r="J147" i="5"/>
  <c r="J140" i="5"/>
  <c r="G39" i="2" s="1"/>
  <c r="H140" i="5"/>
  <c r="E39" i="2" s="1"/>
  <c r="H135" i="5"/>
  <c r="J135" i="5"/>
  <c r="J134" i="5"/>
  <c r="H134" i="5"/>
  <c r="H133" i="5"/>
  <c r="J133" i="5"/>
  <c r="H132" i="5"/>
  <c r="J132" i="5"/>
  <c r="J129" i="5"/>
  <c r="J128" i="5"/>
  <c r="J125" i="5"/>
  <c r="J124" i="5"/>
  <c r="J123" i="5"/>
  <c r="J122" i="5"/>
  <c r="J121" i="5"/>
  <c r="J120" i="5"/>
  <c r="J119" i="5"/>
  <c r="J118" i="5"/>
  <c r="J117" i="5"/>
  <c r="J115" i="5"/>
  <c r="J114" i="5"/>
  <c r="J113" i="5"/>
  <c r="J111" i="5"/>
  <c r="J110" i="5"/>
  <c r="J109" i="5"/>
  <c r="J108" i="5"/>
  <c r="J105" i="5"/>
  <c r="J104" i="5"/>
  <c r="J101" i="5"/>
  <c r="H101" i="5"/>
  <c r="J97" i="5"/>
  <c r="H97" i="5"/>
  <c r="H95" i="5"/>
  <c r="J95" i="5"/>
  <c r="H90" i="5"/>
  <c r="J90" i="5"/>
  <c r="J91" i="5" s="1"/>
  <c r="G27" i="2" s="1"/>
  <c r="J75" i="5"/>
  <c r="H66" i="5"/>
  <c r="H64" i="5"/>
  <c r="J64" i="5"/>
  <c r="J61" i="5"/>
  <c r="K61" i="5" s="1"/>
  <c r="H61" i="5"/>
  <c r="I61" i="5" s="1"/>
  <c r="J60" i="5"/>
  <c r="K60" i="5" s="1"/>
  <c r="J59" i="5"/>
  <c r="K59" i="5" s="1"/>
  <c r="H59" i="5"/>
  <c r="I59" i="5" s="1"/>
  <c r="H58" i="5"/>
  <c r="I58" i="5" s="1"/>
  <c r="J58" i="5"/>
  <c r="K58" i="5" s="1"/>
  <c r="J57" i="5"/>
  <c r="K57" i="5" s="1"/>
  <c r="H56" i="5"/>
  <c r="I56" i="5" s="1"/>
  <c r="J56" i="5"/>
  <c r="K56" i="5" s="1"/>
  <c r="J55" i="5"/>
  <c r="J54" i="5"/>
  <c r="K54" i="5" s="1"/>
  <c r="H54" i="5"/>
  <c r="I54" i="5" s="1"/>
  <c r="J53" i="5"/>
  <c r="H53" i="5"/>
  <c r="J52" i="5"/>
  <c r="K52" i="5" s="1"/>
  <c r="H52" i="5"/>
  <c r="I52" i="5" s="1"/>
  <c r="H51" i="5"/>
  <c r="J49" i="5"/>
  <c r="H49" i="5"/>
  <c r="J47" i="5"/>
  <c r="H41" i="5"/>
  <c r="H40" i="5"/>
  <c r="H38" i="5"/>
  <c r="K23" i="5"/>
  <c r="J5" i="5"/>
  <c r="H65" i="5"/>
  <c r="F65" i="5"/>
  <c r="F57" i="5"/>
  <c r="G57" i="5" s="1"/>
  <c r="G37" i="5"/>
  <c r="G81" i="5"/>
  <c r="F27" i="5"/>
  <c r="F95" i="5"/>
  <c r="F66" i="5"/>
  <c r="G12" i="5"/>
  <c r="F145" i="5"/>
  <c r="F56" i="5"/>
  <c r="G56" i="5" s="1"/>
  <c r="F9" i="5"/>
  <c r="F47" i="5"/>
  <c r="F8" i="5"/>
  <c r="F155" i="5"/>
  <c r="G79" i="5"/>
  <c r="F55" i="5"/>
  <c r="F43" i="5"/>
  <c r="F26" i="5"/>
  <c r="F71" i="5"/>
  <c r="F73" i="5" s="1"/>
  <c r="F147" i="5"/>
  <c r="F49" i="5"/>
  <c r="F51" i="5"/>
  <c r="F16" i="5"/>
  <c r="G142" i="5"/>
  <c r="F64" i="5"/>
  <c r="F54" i="5"/>
  <c r="G54" i="5" s="1"/>
  <c r="G25" i="5"/>
  <c r="F133" i="5"/>
  <c r="F153" i="5"/>
  <c r="F140" i="5"/>
  <c r="F111" i="5"/>
  <c r="G89" i="5"/>
  <c r="F75" i="5"/>
  <c r="F44" i="5"/>
  <c r="F22" i="5"/>
  <c r="G22" i="5" s="1"/>
  <c r="F135" i="5"/>
  <c r="F60" i="5"/>
  <c r="G60" i="5" s="1"/>
  <c r="F40" i="5"/>
  <c r="G98" i="5"/>
  <c r="G99" i="5" s="1"/>
  <c r="F52" i="5"/>
  <c r="G52" i="5" s="1"/>
  <c r="F39" i="5"/>
  <c r="F31" i="5"/>
  <c r="F17" i="5"/>
  <c r="F120" i="5"/>
  <c r="G86" i="5"/>
  <c r="F134" i="5"/>
  <c r="F58" i="5"/>
  <c r="G58" i="5" s="1"/>
  <c r="F10" i="5"/>
  <c r="F18" i="5"/>
  <c r="F35" i="5"/>
  <c r="K89" i="5"/>
  <c r="K142" i="5"/>
  <c r="H41" i="2" s="1"/>
  <c r="F90" i="5"/>
  <c r="F91" i="5" s="1"/>
  <c r="F34" i="5"/>
  <c r="G34" i="5" s="1"/>
  <c r="F24" i="5"/>
  <c r="F61" i="5"/>
  <c r="G61" i="5" s="1"/>
  <c r="F53" i="5"/>
  <c r="F41" i="5"/>
  <c r="F33" i="5"/>
  <c r="F23" i="5"/>
  <c r="F149" i="5"/>
  <c r="F148" i="5"/>
  <c r="G148" i="5" s="1"/>
  <c r="F101" i="5"/>
  <c r="F59" i="5"/>
  <c r="G59" i="5" s="1"/>
  <c r="F11" i="5"/>
  <c r="F38" i="5"/>
  <c r="G20" i="5"/>
  <c r="K86" i="5"/>
  <c r="F5" i="49" l="1"/>
  <c r="E33" i="49" s="1"/>
  <c r="E14" i="45"/>
  <c r="E6" i="40"/>
  <c r="E8" i="45"/>
  <c r="F12" i="37"/>
  <c r="E40" i="37" s="1"/>
  <c r="F14" i="46"/>
  <c r="E42" i="46" s="1"/>
  <c r="F6" i="49"/>
  <c r="E34" i="49" s="1"/>
  <c r="F6" i="34"/>
  <c r="E34" i="34" s="1"/>
  <c r="F6" i="37"/>
  <c r="E34" i="37" s="1"/>
  <c r="E8" i="39"/>
  <c r="F11" i="46"/>
  <c r="E39" i="46" s="1"/>
  <c r="F4" i="49"/>
  <c r="E32" i="49" s="1"/>
  <c r="E14" i="35"/>
  <c r="E6" i="34"/>
  <c r="E7" i="39"/>
  <c r="F11" i="37"/>
  <c r="E39" i="37" s="1"/>
  <c r="E5" i="45"/>
  <c r="F14" i="37"/>
  <c r="E42" i="37" s="1"/>
  <c r="E14" i="39"/>
  <c r="E9" i="45"/>
  <c r="E10" i="39"/>
  <c r="F12" i="49"/>
  <c r="E40" i="49" s="1"/>
  <c r="E6" i="39"/>
  <c r="F12" i="46"/>
  <c r="E40" i="46" s="1"/>
  <c r="E15" i="39"/>
  <c r="E6" i="45"/>
  <c r="F14" i="49"/>
  <c r="E42" i="49" s="1"/>
  <c r="E15" i="45"/>
  <c r="E15" i="35"/>
  <c r="E8" i="35"/>
  <c r="F6" i="46"/>
  <c r="E34" i="46" s="1"/>
  <c r="E7" i="35"/>
  <c r="E10" i="35"/>
  <c r="E6" i="38"/>
  <c r="E7" i="45"/>
  <c r="E10" i="45"/>
  <c r="F6" i="40"/>
  <c r="E34" i="40" s="1"/>
  <c r="E9" i="39"/>
  <c r="F11" i="49"/>
  <c r="E39" i="49" s="1"/>
  <c r="AC34" i="5"/>
  <c r="M45" i="2"/>
  <c r="AB151" i="5"/>
  <c r="Y43" i="2" s="1"/>
  <c r="L151" i="5"/>
  <c r="I43" i="2" s="1"/>
  <c r="P151" i="5"/>
  <c r="M43" i="2" s="1"/>
  <c r="AB157" i="5"/>
  <c r="Y45" i="2" s="1"/>
  <c r="P138" i="5"/>
  <c r="M37" i="2" s="1"/>
  <c r="R151" i="5"/>
  <c r="O43" i="2" s="1"/>
  <c r="P62" i="5"/>
  <c r="M13" i="2" s="1"/>
  <c r="F151" i="5"/>
  <c r="C43" i="2" s="1"/>
  <c r="N151" i="5"/>
  <c r="K43" i="2" s="1"/>
  <c r="X130" i="5"/>
  <c r="U35" i="2" s="1"/>
  <c r="W108" i="5"/>
  <c r="V108" i="5"/>
  <c r="C27" i="2"/>
  <c r="I26" i="5"/>
  <c r="H26" i="5"/>
  <c r="F157" i="5"/>
  <c r="C45" i="2" s="1"/>
  <c r="G153" i="5"/>
  <c r="I37" i="5"/>
  <c r="H37" i="5"/>
  <c r="H93" i="5"/>
  <c r="H146" i="5"/>
  <c r="I146" i="5" s="1"/>
  <c r="K40" i="5"/>
  <c r="J40" i="5"/>
  <c r="K18" i="5"/>
  <c r="J18" i="5"/>
  <c r="V97" i="5"/>
  <c r="W101" i="5"/>
  <c r="V101" i="5"/>
  <c r="X62" i="5"/>
  <c r="Y31" i="2"/>
  <c r="AC95" i="5"/>
  <c r="Z31" i="2" s="1"/>
  <c r="AB67" i="5"/>
  <c r="Y15" i="2" s="1"/>
  <c r="AC64" i="5"/>
  <c r="U11" i="5"/>
  <c r="T11" i="5"/>
  <c r="U119" i="5"/>
  <c r="T119" i="5"/>
  <c r="W149" i="5"/>
  <c r="V149" i="5"/>
  <c r="V153" i="5"/>
  <c r="X99" i="5"/>
  <c r="Y97" i="5"/>
  <c r="V75" i="5"/>
  <c r="U129" i="5"/>
  <c r="T129" i="5"/>
  <c r="K43" i="5"/>
  <c r="J43" i="5"/>
  <c r="AB77" i="5"/>
  <c r="Y21" i="2" s="1"/>
  <c r="AC75" i="5"/>
  <c r="AC77" i="5" s="1"/>
  <c r="Z21" i="2" s="1"/>
  <c r="W155" i="5"/>
  <c r="V155" i="5"/>
  <c r="U149" i="5"/>
  <c r="T149" i="5"/>
  <c r="T57" i="5"/>
  <c r="U57" i="5" s="1"/>
  <c r="V34" i="5"/>
  <c r="W34" i="5" s="1"/>
  <c r="AA40" i="5"/>
  <c r="Z40" i="5"/>
  <c r="U17" i="5"/>
  <c r="T17" i="5"/>
  <c r="T58" i="5"/>
  <c r="U58" i="5" s="1"/>
  <c r="W121" i="5"/>
  <c r="V121" i="5"/>
  <c r="U112" i="5"/>
  <c r="T112" i="5"/>
  <c r="W8" i="5"/>
  <c r="V8" i="5"/>
  <c r="U25" i="5"/>
  <c r="T25" i="5"/>
  <c r="D17" i="2"/>
  <c r="Z151" i="5"/>
  <c r="W43" i="2" s="1"/>
  <c r="E4" i="37"/>
  <c r="G11" i="2"/>
  <c r="K49" i="5"/>
  <c r="H11" i="2" s="1"/>
  <c r="I145" i="5"/>
  <c r="H145" i="5"/>
  <c r="I125" i="5"/>
  <c r="H125" i="5"/>
  <c r="K9" i="5"/>
  <c r="J9" i="5"/>
  <c r="I18" i="5"/>
  <c r="H18" i="5"/>
  <c r="J31" i="5"/>
  <c r="I43" i="5"/>
  <c r="H43" i="5"/>
  <c r="H60" i="5"/>
  <c r="I60" i="5" s="1"/>
  <c r="I71" i="5"/>
  <c r="H71" i="5"/>
  <c r="I97" i="5"/>
  <c r="K127" i="5"/>
  <c r="J127" i="5"/>
  <c r="K154" i="5"/>
  <c r="J154" i="5"/>
  <c r="I9" i="2"/>
  <c r="M47" i="5"/>
  <c r="J9" i="2" s="1"/>
  <c r="J102" i="5"/>
  <c r="K102" i="5" s="1"/>
  <c r="M75" i="5"/>
  <c r="M77" i="5" s="1"/>
  <c r="J21" i="2" s="1"/>
  <c r="L77" i="5"/>
  <c r="I21" i="2" s="1"/>
  <c r="N130" i="5"/>
  <c r="K35" i="2" s="1"/>
  <c r="N157" i="5"/>
  <c r="K45" i="2" s="1"/>
  <c r="O153" i="5"/>
  <c r="K65" i="5"/>
  <c r="J65" i="5"/>
  <c r="F29" i="5"/>
  <c r="H69" i="5"/>
  <c r="I85" i="5"/>
  <c r="K26" i="5"/>
  <c r="J26" i="5"/>
  <c r="U117" i="5"/>
  <c r="T117" i="5"/>
  <c r="W111" i="5"/>
  <c r="V111" i="5"/>
  <c r="W112" i="5"/>
  <c r="V112" i="5"/>
  <c r="AB99" i="5"/>
  <c r="Y33" i="2" s="1"/>
  <c r="AC97" i="5"/>
  <c r="AB130" i="5"/>
  <c r="Y35" i="2" s="1"/>
  <c r="T52" i="5"/>
  <c r="U52" i="5" s="1"/>
  <c r="V31" i="5"/>
  <c r="V47" i="5"/>
  <c r="Y9" i="2"/>
  <c r="AC47" i="5"/>
  <c r="Z9" i="2" s="1"/>
  <c r="Z67" i="5"/>
  <c r="W15" i="2" s="1"/>
  <c r="AA64" i="5"/>
  <c r="M11" i="2"/>
  <c r="Q49" i="5"/>
  <c r="N11" i="2" s="1"/>
  <c r="U44" i="5"/>
  <c r="T44" i="5"/>
  <c r="W51" i="5"/>
  <c r="V51" i="5"/>
  <c r="T31" i="5"/>
  <c r="K16" i="5"/>
  <c r="J16" i="5"/>
  <c r="U71" i="5"/>
  <c r="U73" i="5" s="1"/>
  <c r="R19" i="2" s="1"/>
  <c r="T71" i="5"/>
  <c r="T73" i="5" s="1"/>
  <c r="Q19" i="2" s="1"/>
  <c r="U24" i="5"/>
  <c r="T24" i="5"/>
  <c r="U35" i="5"/>
  <c r="T35" i="5"/>
  <c r="AA43" i="5"/>
  <c r="Z43" i="5"/>
  <c r="W40" i="5"/>
  <c r="V40" i="5"/>
  <c r="T102" i="5"/>
  <c r="U102" i="5" s="1"/>
  <c r="W17" i="5"/>
  <c r="V17" i="5"/>
  <c r="AA153" i="5"/>
  <c r="T75" i="5"/>
  <c r="W129" i="5"/>
  <c r="V129" i="5"/>
  <c r="U19" i="2"/>
  <c r="AH73" i="5"/>
  <c r="AA97" i="5"/>
  <c r="AA99" i="5" s="1"/>
  <c r="X33" i="2" s="1"/>
  <c r="Z99" i="5"/>
  <c r="W33" i="2" s="1"/>
  <c r="U120" i="5"/>
  <c r="T120" i="5"/>
  <c r="V52" i="5"/>
  <c r="W52" i="5" s="1"/>
  <c r="U53" i="5"/>
  <c r="T53" i="5"/>
  <c r="V65" i="5"/>
  <c r="W65" i="5" s="1"/>
  <c r="O11" i="2"/>
  <c r="S49" i="5"/>
  <c r="P11" i="2" s="1"/>
  <c r="C39" i="2"/>
  <c r="K31" i="2"/>
  <c r="O95" i="5"/>
  <c r="L31" i="2" s="1"/>
  <c r="G31" i="5"/>
  <c r="F45" i="5"/>
  <c r="I8" i="5"/>
  <c r="H8" i="5"/>
  <c r="H31" i="5"/>
  <c r="I55" i="5"/>
  <c r="H55" i="5"/>
  <c r="C11" i="2"/>
  <c r="G49" i="5"/>
  <c r="D25" i="2"/>
  <c r="G83" i="5"/>
  <c r="I9" i="5"/>
  <c r="H9" i="5"/>
  <c r="H22" i="5"/>
  <c r="I22" i="5" s="1"/>
  <c r="I33" i="5"/>
  <c r="H33" i="5"/>
  <c r="I44" i="5"/>
  <c r="H44" i="5"/>
  <c r="K71" i="5"/>
  <c r="K73" i="5" s="1"/>
  <c r="H19" i="2" s="1"/>
  <c r="J71" i="5"/>
  <c r="J73" i="5" s="1"/>
  <c r="G19" i="2" s="1"/>
  <c r="K97" i="5"/>
  <c r="K99" i="5" s="1"/>
  <c r="H33" i="2" s="1"/>
  <c r="J99" i="5"/>
  <c r="G33" i="2" s="1"/>
  <c r="K155" i="5"/>
  <c r="J155" i="5"/>
  <c r="N67" i="5"/>
  <c r="K15" i="2" s="1"/>
  <c r="O64" i="5"/>
  <c r="H102" i="5"/>
  <c r="I102" i="5" s="1"/>
  <c r="L62" i="5"/>
  <c r="I13" i="2" s="1"/>
  <c r="I11" i="2"/>
  <c r="M49" i="5"/>
  <c r="J11" i="2" s="1"/>
  <c r="F138" i="5"/>
  <c r="H72" i="5"/>
  <c r="I72" i="5" s="1"/>
  <c r="I86" i="5"/>
  <c r="H86" i="5"/>
  <c r="I98" i="5"/>
  <c r="H98" i="5"/>
  <c r="H99" i="5" s="1"/>
  <c r="K38" i="5"/>
  <c r="J38" i="5"/>
  <c r="U125" i="5"/>
  <c r="T125" i="5"/>
  <c r="W119" i="5"/>
  <c r="V119" i="5"/>
  <c r="W120" i="5"/>
  <c r="V120" i="5"/>
  <c r="U27" i="2"/>
  <c r="AH91" i="5"/>
  <c r="T60" i="5"/>
  <c r="U60" i="5" s="1"/>
  <c r="U140" i="5"/>
  <c r="R39" i="2" s="1"/>
  <c r="T140" i="5"/>
  <c r="Q39" i="2" s="1"/>
  <c r="V56" i="5"/>
  <c r="W56" i="5" s="1"/>
  <c r="V57" i="5"/>
  <c r="W57" i="5" s="1"/>
  <c r="W124" i="5"/>
  <c r="V124" i="5"/>
  <c r="AA44" i="5"/>
  <c r="Z44" i="5"/>
  <c r="V59" i="5"/>
  <c r="W59" i="5" s="1"/>
  <c r="T56" i="5"/>
  <c r="U56" i="5" s="1"/>
  <c r="K24" i="5"/>
  <c r="J24" i="5"/>
  <c r="Z138" i="5"/>
  <c r="W37" i="2" s="1"/>
  <c r="V95" i="5"/>
  <c r="U106" i="5"/>
  <c r="T106" i="5"/>
  <c r="U38" i="5"/>
  <c r="T38" i="5"/>
  <c r="U23" i="5"/>
  <c r="T23" i="5"/>
  <c r="W9" i="2"/>
  <c r="AA47" i="5"/>
  <c r="X9" i="2" s="1"/>
  <c r="U128" i="5"/>
  <c r="T128" i="5"/>
  <c r="R138" i="5"/>
  <c r="O37" i="2" s="1"/>
  <c r="U108" i="5"/>
  <c r="T108" i="5"/>
  <c r="V148" i="5"/>
  <c r="W148" i="5" s="1"/>
  <c r="W25" i="5"/>
  <c r="V25" i="5"/>
  <c r="E4" i="38"/>
  <c r="E4" i="34"/>
  <c r="I6" i="5"/>
  <c r="H6" i="5"/>
  <c r="I39" i="5"/>
  <c r="H39" i="5"/>
  <c r="K8" i="5"/>
  <c r="J8" i="5"/>
  <c r="D23" i="2"/>
  <c r="O97" i="5"/>
  <c r="N99" i="5"/>
  <c r="K33" i="2" s="1"/>
  <c r="I10" i="5"/>
  <c r="H10" i="5"/>
  <c r="I23" i="5"/>
  <c r="H23" i="5"/>
  <c r="H34" i="5"/>
  <c r="I34" i="5" s="1"/>
  <c r="H47" i="5"/>
  <c r="J77" i="5"/>
  <c r="G21" i="2" s="1"/>
  <c r="K75" i="5"/>
  <c r="K77" i="5" s="1"/>
  <c r="H21" i="2" s="1"/>
  <c r="K112" i="5"/>
  <c r="J112" i="5"/>
  <c r="I104" i="5"/>
  <c r="H104" i="5"/>
  <c r="I106" i="5"/>
  <c r="H106" i="5"/>
  <c r="L130" i="5"/>
  <c r="I35" i="2" s="1"/>
  <c r="N138" i="5"/>
  <c r="K37" i="2" s="1"/>
  <c r="I20" i="5"/>
  <c r="H20" i="5"/>
  <c r="H76" i="5"/>
  <c r="I76" i="5" s="1"/>
  <c r="R29" i="5"/>
  <c r="O5" i="2" s="1"/>
  <c r="U154" i="5"/>
  <c r="T154" i="5"/>
  <c r="W127" i="5"/>
  <c r="V127" i="5"/>
  <c r="W128" i="5"/>
  <c r="V128" i="5"/>
  <c r="Q64" i="5"/>
  <c r="P67" i="5"/>
  <c r="M15" i="2" s="1"/>
  <c r="R157" i="5"/>
  <c r="S153" i="5"/>
  <c r="T61" i="5"/>
  <c r="U61" i="5" s="1"/>
  <c r="W66" i="5"/>
  <c r="V66" i="5"/>
  <c r="W71" i="5"/>
  <c r="W73" i="5" s="1"/>
  <c r="T19" i="2" s="1"/>
  <c r="V71" i="5"/>
  <c r="V73" i="5" s="1"/>
  <c r="S19" i="2" s="1"/>
  <c r="U55" i="5"/>
  <c r="T55" i="5"/>
  <c r="T22" i="5"/>
  <c r="U22" i="5" s="1"/>
  <c r="W31" i="2"/>
  <c r="AA95" i="5"/>
  <c r="X31" i="2" s="1"/>
  <c r="W39" i="5"/>
  <c r="V39" i="5"/>
  <c r="W90" i="5"/>
  <c r="W91" i="5" s="1"/>
  <c r="T27" i="2" s="1"/>
  <c r="V90" i="5"/>
  <c r="V91" i="5" s="1"/>
  <c r="S27" i="2" s="1"/>
  <c r="S64" i="5"/>
  <c r="R67" i="5"/>
  <c r="O15" i="2" s="1"/>
  <c r="K35" i="5"/>
  <c r="J35" i="5"/>
  <c r="W110" i="5"/>
  <c r="V110" i="5"/>
  <c r="U115" i="5"/>
  <c r="T115" i="5"/>
  <c r="U21" i="5"/>
  <c r="T21" i="5"/>
  <c r="W43" i="5"/>
  <c r="V43" i="5"/>
  <c r="V102" i="5"/>
  <c r="W102" i="5" s="1"/>
  <c r="U134" i="5"/>
  <c r="T134" i="5"/>
  <c r="D29" i="2"/>
  <c r="F77" i="5"/>
  <c r="G75" i="5"/>
  <c r="G77" i="5" s="1"/>
  <c r="F130" i="5"/>
  <c r="D33" i="2"/>
  <c r="F67" i="5"/>
  <c r="G64" i="5"/>
  <c r="C19" i="2"/>
  <c r="K10" i="5"/>
  <c r="J10" i="5"/>
  <c r="I35" i="5"/>
  <c r="H35" i="5"/>
  <c r="G9" i="2"/>
  <c r="K47" i="5"/>
  <c r="H9" i="2" s="1"/>
  <c r="H57" i="5"/>
  <c r="I57" i="5" s="1"/>
  <c r="H75" i="5"/>
  <c r="J138" i="5"/>
  <c r="G37" i="2" s="1"/>
  <c r="K11" i="2"/>
  <c r="O49" i="5"/>
  <c r="L11" i="2" s="1"/>
  <c r="L45" i="5"/>
  <c r="I7" i="2" s="1"/>
  <c r="M31" i="5"/>
  <c r="I12" i="5"/>
  <c r="H12" i="5"/>
  <c r="H87" i="5"/>
  <c r="I87" i="5" s="1"/>
  <c r="H107" i="5"/>
  <c r="I107" i="5" s="1"/>
  <c r="T25" i="2"/>
  <c r="W83" i="5"/>
  <c r="L29" i="5"/>
  <c r="I5" i="2" s="1"/>
  <c r="U155" i="5"/>
  <c r="T155" i="5"/>
  <c r="W154" i="5"/>
  <c r="V154" i="5"/>
  <c r="W145" i="5"/>
  <c r="V145" i="5"/>
  <c r="W147" i="5"/>
  <c r="V147" i="5"/>
  <c r="AA154" i="5"/>
  <c r="Z154" i="5"/>
  <c r="Z157" i="5" s="1"/>
  <c r="W45" i="2" s="1"/>
  <c r="O75" i="5"/>
  <c r="O77" i="5" s="1"/>
  <c r="L21" i="2" s="1"/>
  <c r="N77" i="5"/>
  <c r="K21" i="2" s="1"/>
  <c r="P77" i="5"/>
  <c r="M21" i="2" s="1"/>
  <c r="Q75" i="5"/>
  <c r="Q77" i="5" s="1"/>
  <c r="N21" i="2" s="1"/>
  <c r="R77" i="5"/>
  <c r="O21" i="2" s="1"/>
  <c r="S75" i="5"/>
  <c r="S77" i="5" s="1"/>
  <c r="P21" i="2" s="1"/>
  <c r="T95" i="5"/>
  <c r="U147" i="5"/>
  <c r="U151" i="5" s="1"/>
  <c r="R43" i="2" s="1"/>
  <c r="T147" i="5"/>
  <c r="W105" i="5"/>
  <c r="V105" i="5"/>
  <c r="W106" i="5"/>
  <c r="V106" i="5"/>
  <c r="X151" i="5"/>
  <c r="U65" i="5"/>
  <c r="T65" i="5"/>
  <c r="S97" i="5"/>
  <c r="R99" i="5"/>
  <c r="O33" i="2" s="1"/>
  <c r="AA39" i="5"/>
  <c r="Z39" i="5"/>
  <c r="W109" i="5"/>
  <c r="V109" i="5"/>
  <c r="U105" i="5"/>
  <c r="T105" i="5"/>
  <c r="R130" i="5"/>
  <c r="O35" i="2" s="1"/>
  <c r="K44" i="5"/>
  <c r="J44" i="5"/>
  <c r="W33" i="5"/>
  <c r="V33" i="5"/>
  <c r="AB62" i="5"/>
  <c r="Y13" i="2" s="1"/>
  <c r="AA31" i="5"/>
  <c r="W118" i="5"/>
  <c r="V118" i="5"/>
  <c r="U123" i="5"/>
  <c r="T123" i="5"/>
  <c r="W24" i="5"/>
  <c r="V24" i="5"/>
  <c r="Q97" i="5"/>
  <c r="P99" i="5"/>
  <c r="M33" i="2" s="1"/>
  <c r="U26" i="5"/>
  <c r="T26" i="5"/>
  <c r="U40" i="5"/>
  <c r="T40" i="5"/>
  <c r="W55" i="5"/>
  <c r="V55" i="5"/>
  <c r="Z130" i="5"/>
  <c r="W35" i="2" s="1"/>
  <c r="U124" i="5"/>
  <c r="T124" i="5"/>
  <c r="U11" i="2"/>
  <c r="AH49" i="5"/>
  <c r="Y49" i="5"/>
  <c r="U10" i="5"/>
  <c r="T10" i="5"/>
  <c r="M9" i="2"/>
  <c r="Q47" i="5"/>
  <c r="N9" i="2" s="1"/>
  <c r="W134" i="5"/>
  <c r="V134" i="5"/>
  <c r="V60" i="5"/>
  <c r="W60" i="5" s="1"/>
  <c r="E4" i="40"/>
  <c r="H157" i="5"/>
  <c r="I153" i="5"/>
  <c r="F62" i="5"/>
  <c r="C31" i="2"/>
  <c r="G95" i="5"/>
  <c r="I27" i="5"/>
  <c r="H27" i="5"/>
  <c r="K51" i="5"/>
  <c r="J51" i="5"/>
  <c r="J62" i="5" s="1"/>
  <c r="G13" i="2" s="1"/>
  <c r="K66" i="5"/>
  <c r="J66" i="5"/>
  <c r="I17" i="5"/>
  <c r="H17" i="5"/>
  <c r="E31" i="2"/>
  <c r="I95" i="5"/>
  <c r="F31" i="2" s="1"/>
  <c r="D41" i="2"/>
  <c r="C9" i="2"/>
  <c r="G47" i="5"/>
  <c r="K6" i="5"/>
  <c r="J6" i="5"/>
  <c r="I11" i="5"/>
  <c r="H11" i="5"/>
  <c r="I24" i="5"/>
  <c r="H24" i="5"/>
  <c r="E11" i="2"/>
  <c r="I49" i="5"/>
  <c r="F11" i="2" s="1"/>
  <c r="K64" i="5"/>
  <c r="H138" i="5"/>
  <c r="E37" i="2" s="1"/>
  <c r="I31" i="2"/>
  <c r="M95" i="5"/>
  <c r="J31" i="2" s="1"/>
  <c r="L138" i="5"/>
  <c r="I37" i="2" s="1"/>
  <c r="H13" i="5"/>
  <c r="I13" i="5" s="1"/>
  <c r="I25" i="5"/>
  <c r="H25" i="5"/>
  <c r="I79" i="5"/>
  <c r="F23" i="2" s="1"/>
  <c r="H79" i="5"/>
  <c r="I142" i="5"/>
  <c r="F41" i="2" s="1"/>
  <c r="H142" i="5"/>
  <c r="U83" i="5"/>
  <c r="R25" i="2"/>
  <c r="J22" i="5"/>
  <c r="K22" i="5" s="1"/>
  <c r="U51" i="5"/>
  <c r="T51" i="5"/>
  <c r="W11" i="2"/>
  <c r="AA49" i="5"/>
  <c r="X11" i="2" s="1"/>
  <c r="Z62" i="5"/>
  <c r="W13" i="2" s="1"/>
  <c r="AB29" i="5"/>
  <c r="Y5" i="2" s="1"/>
  <c r="P130" i="5"/>
  <c r="M35" i="2" s="1"/>
  <c r="O31" i="2"/>
  <c r="S95" i="5"/>
  <c r="P31" i="2" s="1"/>
  <c r="T97" i="5"/>
  <c r="W114" i="5"/>
  <c r="V114" i="5"/>
  <c r="W115" i="5"/>
  <c r="V115" i="5"/>
  <c r="W6" i="5"/>
  <c r="V6" i="5"/>
  <c r="U104" i="5"/>
  <c r="T104" i="5"/>
  <c r="V22" i="5"/>
  <c r="W22" i="5" s="1"/>
  <c r="W117" i="5"/>
  <c r="V117" i="5"/>
  <c r="U114" i="5"/>
  <c r="T114" i="5"/>
  <c r="W27" i="5"/>
  <c r="V27" i="5"/>
  <c r="U33" i="5"/>
  <c r="T33" i="5"/>
  <c r="AA41" i="5"/>
  <c r="Z41" i="5"/>
  <c r="W140" i="5"/>
  <c r="T39" i="2" s="1"/>
  <c r="V140" i="5"/>
  <c r="S39" i="2" s="1"/>
  <c r="U133" i="5"/>
  <c r="T133" i="5"/>
  <c r="M31" i="2"/>
  <c r="Q95" i="5"/>
  <c r="N31" i="2" s="1"/>
  <c r="AA38" i="5"/>
  <c r="Z38" i="5"/>
  <c r="W21" i="5"/>
  <c r="V21" i="5"/>
  <c r="W18" i="5"/>
  <c r="V18" i="5"/>
  <c r="W23" i="5"/>
  <c r="V23" i="5"/>
  <c r="Q31" i="5"/>
  <c r="P45" i="5"/>
  <c r="M7" i="2" s="1"/>
  <c r="U118" i="5"/>
  <c r="T118" i="5"/>
  <c r="K27" i="5"/>
  <c r="J27" i="5"/>
  <c r="T54" i="5"/>
  <c r="U54" i="5" s="1"/>
  <c r="U135" i="5"/>
  <c r="T135" i="5"/>
  <c r="U39" i="2"/>
  <c r="AH140" i="5"/>
  <c r="E4" i="42"/>
  <c r="L157" i="5"/>
  <c r="I45" i="2" s="1"/>
  <c r="M153" i="5"/>
  <c r="N29" i="5"/>
  <c r="K5" i="2" s="1"/>
  <c r="L67" i="5"/>
  <c r="I15" i="2" s="1"/>
  <c r="M64" i="5"/>
  <c r="H25" i="2"/>
  <c r="K83" i="5"/>
  <c r="H88" i="5"/>
  <c r="I88" i="5" s="1"/>
  <c r="H144" i="5"/>
  <c r="X25" i="2"/>
  <c r="AA83" i="5"/>
  <c r="K33" i="5"/>
  <c r="J33" i="5"/>
  <c r="T59" i="5"/>
  <c r="U59" i="5" s="1"/>
  <c r="W53" i="5"/>
  <c r="V53" i="5"/>
  <c r="V54" i="5"/>
  <c r="W54" i="5" s="1"/>
  <c r="P29" i="5"/>
  <c r="M5" i="2" s="1"/>
  <c r="S31" i="5"/>
  <c r="R45" i="5"/>
  <c r="O7" i="2" s="1"/>
  <c r="U8" i="5"/>
  <c r="T8" i="5"/>
  <c r="U110" i="5"/>
  <c r="T110" i="5"/>
  <c r="W122" i="5"/>
  <c r="V122" i="5"/>
  <c r="W123" i="5"/>
  <c r="V123" i="5"/>
  <c r="V49" i="5"/>
  <c r="U113" i="5"/>
  <c r="T113" i="5"/>
  <c r="W44" i="5"/>
  <c r="V44" i="5"/>
  <c r="U39" i="5"/>
  <c r="T39" i="5"/>
  <c r="Y11" i="2"/>
  <c r="AC49" i="5"/>
  <c r="Z11" i="2" s="1"/>
  <c r="W125" i="5"/>
  <c r="V125" i="5"/>
  <c r="U122" i="5"/>
  <c r="T122" i="5"/>
  <c r="W41" i="5"/>
  <c r="V41" i="5"/>
  <c r="W5" i="5"/>
  <c r="V5" i="5"/>
  <c r="T153" i="5"/>
  <c r="U16" i="5"/>
  <c r="T16" i="5"/>
  <c r="K39" i="5"/>
  <c r="J39" i="5"/>
  <c r="U31" i="2"/>
  <c r="Y95" i="5"/>
  <c r="AH95" i="5"/>
  <c r="U6" i="5"/>
  <c r="T6" i="5"/>
  <c r="W104" i="5"/>
  <c r="V104" i="5"/>
  <c r="X157" i="5"/>
  <c r="U45" i="2" s="1"/>
  <c r="Y153" i="5"/>
  <c r="X77" i="5"/>
  <c r="Y75" i="5"/>
  <c r="Y77" i="5" s="1"/>
  <c r="AB138" i="5"/>
  <c r="Y37" i="2" s="1"/>
  <c r="T64" i="5"/>
  <c r="P71" i="5"/>
  <c r="P72" i="5"/>
  <c r="Q72" i="5" s="1"/>
  <c r="X29" i="5"/>
  <c r="K11" i="5"/>
  <c r="J11" i="5"/>
  <c r="H67" i="5"/>
  <c r="E15" i="2" s="1"/>
  <c r="I64" i="5"/>
  <c r="I16" i="5"/>
  <c r="H16" i="5"/>
  <c r="G31" i="2"/>
  <c r="K95" i="5"/>
  <c r="H31" i="2" s="1"/>
  <c r="K145" i="5"/>
  <c r="J145" i="5"/>
  <c r="J151" i="5" s="1"/>
  <c r="G43" i="2" s="1"/>
  <c r="K153" i="5"/>
  <c r="L99" i="5"/>
  <c r="I33" i="2" s="1"/>
  <c r="M97" i="5"/>
  <c r="I128" i="5"/>
  <c r="H128" i="5"/>
  <c r="K9" i="2"/>
  <c r="O47" i="5"/>
  <c r="L9" i="2" s="1"/>
  <c r="H14" i="5"/>
  <c r="I14" i="5" s="1"/>
  <c r="H32" i="5"/>
  <c r="I81" i="5"/>
  <c r="H81" i="5"/>
  <c r="I89" i="5"/>
  <c r="H89" i="5"/>
  <c r="K41" i="5"/>
  <c r="J41" i="5"/>
  <c r="K17" i="5"/>
  <c r="J17" i="5"/>
  <c r="N62" i="5"/>
  <c r="K13" i="2" s="1"/>
  <c r="U90" i="5"/>
  <c r="U91" i="5" s="1"/>
  <c r="R27" i="2" s="1"/>
  <c r="T90" i="5"/>
  <c r="T91" i="5" s="1"/>
  <c r="Q27" i="2" s="1"/>
  <c r="V64" i="5"/>
  <c r="Z77" i="5"/>
  <c r="W21" i="2" s="1"/>
  <c r="AA75" i="5"/>
  <c r="AA77" i="5" s="1"/>
  <c r="X21" i="2" s="1"/>
  <c r="O9" i="2"/>
  <c r="S47" i="5"/>
  <c r="P9" i="2" s="1"/>
  <c r="U9" i="5"/>
  <c r="T9" i="5"/>
  <c r="U111" i="5"/>
  <c r="T111" i="5"/>
  <c r="W132" i="5"/>
  <c r="V132" i="5"/>
  <c r="W133" i="5"/>
  <c r="V133" i="5"/>
  <c r="V58" i="5"/>
  <c r="W58" i="5" s="1"/>
  <c r="U121" i="5"/>
  <c r="T121" i="5"/>
  <c r="J34" i="5"/>
  <c r="K34" i="5" s="1"/>
  <c r="W135" i="5"/>
  <c r="V135" i="5"/>
  <c r="U132" i="5"/>
  <c r="T132" i="5"/>
  <c r="O31" i="5"/>
  <c r="N45" i="5"/>
  <c r="K7" i="2" s="1"/>
  <c r="U41" i="5"/>
  <c r="T41" i="5"/>
  <c r="T47" i="5"/>
  <c r="T34" i="5"/>
  <c r="U34" i="5" s="1"/>
  <c r="AB45" i="5"/>
  <c r="Y7" i="2" s="1"/>
  <c r="AC31" i="5"/>
  <c r="W35" i="5"/>
  <c r="V35" i="5"/>
  <c r="U43" i="5"/>
  <c r="T43" i="5"/>
  <c r="U18" i="5"/>
  <c r="T18" i="5"/>
  <c r="W26" i="5"/>
  <c r="V26" i="5"/>
  <c r="Y31" i="5"/>
  <c r="X45" i="5"/>
  <c r="X138" i="5"/>
  <c r="T49" i="5"/>
  <c r="W113" i="5"/>
  <c r="V113" i="5"/>
  <c r="U9" i="2"/>
  <c r="AH47" i="5"/>
  <c r="Y47" i="5"/>
  <c r="R62" i="5"/>
  <c r="O13" i="2" s="1"/>
  <c r="X67" i="5"/>
  <c r="Y64" i="5"/>
  <c r="AA25" i="5"/>
  <c r="Z25" i="5"/>
  <c r="Z29" i="5" s="1"/>
  <c r="W5" i="2" s="1"/>
  <c r="E4" i="46"/>
  <c r="Q137" i="5"/>
  <c r="Q156" i="5"/>
  <c r="AC25" i="5"/>
  <c r="AC53" i="5"/>
  <c r="O25" i="5"/>
  <c r="Q25" i="5"/>
  <c r="AA35" i="5"/>
  <c r="AA33" i="5"/>
  <c r="AA27" i="5"/>
  <c r="AA26" i="5"/>
  <c r="AA24" i="5"/>
  <c r="AA23" i="5"/>
  <c r="AA21" i="5"/>
  <c r="AA18" i="5"/>
  <c r="AA17" i="5"/>
  <c r="AA16" i="5"/>
  <c r="AA6" i="5"/>
  <c r="AA11" i="5"/>
  <c r="Y25" i="5"/>
  <c r="Y156" i="5"/>
  <c r="S137" i="5"/>
  <c r="S25" i="5"/>
  <c r="S156" i="5"/>
  <c r="Y159" i="5"/>
  <c r="V47" i="2" s="1"/>
  <c r="Y137" i="5"/>
  <c r="S154" i="5"/>
  <c r="Y154" i="5"/>
  <c r="AC159" i="5"/>
  <c r="Z47" i="2" s="1"/>
  <c r="Q154" i="5"/>
  <c r="O154" i="5"/>
  <c r="O159" i="5"/>
  <c r="L47" i="2" s="1"/>
  <c r="O137" i="5"/>
  <c r="Q35" i="5"/>
  <c r="M154" i="5"/>
  <c r="M159" i="5"/>
  <c r="J47" i="2" s="1"/>
  <c r="M137" i="5"/>
  <c r="AC33" i="5"/>
  <c r="AC40" i="5"/>
  <c r="AC21" i="5"/>
  <c r="AC17" i="5"/>
  <c r="AC26" i="5"/>
  <c r="AC37" i="5"/>
  <c r="AC44" i="5"/>
  <c r="AC16" i="5"/>
  <c r="AC154" i="5"/>
  <c r="AC90" i="5"/>
  <c r="AC27" i="5"/>
  <c r="AC24" i="5"/>
  <c r="AC39" i="5"/>
  <c r="AC98" i="5"/>
  <c r="AC23" i="5"/>
  <c r="Q24" i="5"/>
  <c r="Q38" i="5"/>
  <c r="Q159" i="5"/>
  <c r="N47" i="2" s="1"/>
  <c r="S159" i="5"/>
  <c r="P47" i="2" s="1"/>
  <c r="S43" i="5"/>
  <c r="Y21" i="5"/>
  <c r="Y23" i="5"/>
  <c r="Y40" i="5"/>
  <c r="Y104" i="5"/>
  <c r="Y43" i="5"/>
  <c r="Y86" i="5"/>
  <c r="Y27" i="5"/>
  <c r="Y41" i="5"/>
  <c r="Y16" i="5"/>
  <c r="Y79" i="5"/>
  <c r="Y44" i="5"/>
  <c r="AC128" i="5"/>
  <c r="AC38" i="5"/>
  <c r="AC35" i="5"/>
  <c r="Y18" i="5"/>
  <c r="AC89" i="5"/>
  <c r="S17" i="5"/>
  <c r="Y12" i="5"/>
  <c r="AC42" i="5"/>
  <c r="Y17" i="5"/>
  <c r="AC142" i="5"/>
  <c r="Z41" i="2" s="1"/>
  <c r="AC41" i="5"/>
  <c r="AC12" i="5"/>
  <c r="Y35" i="5"/>
  <c r="AC43" i="5"/>
  <c r="Y142" i="5"/>
  <c r="M142" i="5"/>
  <c r="J41" i="2" s="1"/>
  <c r="Q44" i="5"/>
  <c r="AC81" i="5"/>
  <c r="O37" i="5"/>
  <c r="AC20" i="5"/>
  <c r="Y136" i="5"/>
  <c r="Y82" i="5"/>
  <c r="S142" i="5"/>
  <c r="P41" i="2" s="1"/>
  <c r="Y24" i="5"/>
  <c r="Y98" i="5"/>
  <c r="Y33" i="5"/>
  <c r="Y20" i="5"/>
  <c r="M133" i="5"/>
  <c r="Y38" i="5"/>
  <c r="Y26" i="5"/>
  <c r="Y89" i="5"/>
  <c r="Y39" i="5"/>
  <c r="AC18" i="5"/>
  <c r="Y81" i="5"/>
  <c r="Y37" i="5"/>
  <c r="AC79" i="5"/>
  <c r="Z23" i="2" s="1"/>
  <c r="AC86" i="5"/>
  <c r="S23" i="5"/>
  <c r="S81" i="5"/>
  <c r="S38" i="5"/>
  <c r="S37" i="5"/>
  <c r="S20" i="5"/>
  <c r="S40" i="5"/>
  <c r="S89" i="5"/>
  <c r="S16" i="5"/>
  <c r="S21" i="5"/>
  <c r="S27" i="5"/>
  <c r="S26" i="5"/>
  <c r="S86" i="5"/>
  <c r="S24" i="5"/>
  <c r="S82" i="5"/>
  <c r="S136" i="5"/>
  <c r="S33" i="5"/>
  <c r="S12" i="5"/>
  <c r="S35" i="5"/>
  <c r="S79" i="5"/>
  <c r="P23" i="2" s="1"/>
  <c r="S44" i="5"/>
  <c r="S41" i="5"/>
  <c r="S18" i="5"/>
  <c r="S98" i="5"/>
  <c r="S39" i="5"/>
  <c r="Q37" i="5"/>
  <c r="Q86" i="5"/>
  <c r="Q81" i="5"/>
  <c r="Q39" i="5"/>
  <c r="Q23" i="5"/>
  <c r="Q89" i="5"/>
  <c r="Q142" i="5"/>
  <c r="N41" i="2" s="1"/>
  <c r="Q18" i="5"/>
  <c r="Q82" i="5"/>
  <c r="Q136" i="5"/>
  <c r="Q16" i="5"/>
  <c r="Q98" i="5"/>
  <c r="Q40" i="5"/>
  <c r="Q17" i="5"/>
  <c r="Q12" i="5"/>
  <c r="Q20" i="5"/>
  <c r="Q41" i="5"/>
  <c r="Q33" i="5"/>
  <c r="Q21" i="5"/>
  <c r="Q27" i="5"/>
  <c r="Q79" i="5"/>
  <c r="N23" i="2" s="1"/>
  <c r="Q43" i="5"/>
  <c r="Q26" i="5"/>
  <c r="O79" i="5"/>
  <c r="L23" i="2" s="1"/>
  <c r="O89" i="5"/>
  <c r="O98" i="5"/>
  <c r="O82" i="5"/>
  <c r="O136" i="5"/>
  <c r="O20" i="5"/>
  <c r="O81" i="5"/>
  <c r="O12" i="5"/>
  <c r="O86" i="5"/>
  <c r="O142" i="5"/>
  <c r="L41" i="2" s="1"/>
  <c r="M25" i="5"/>
  <c r="M86" i="5"/>
  <c r="M37" i="5"/>
  <c r="M20" i="5"/>
  <c r="M81" i="5"/>
  <c r="M79" i="5"/>
  <c r="J23" i="2" s="1"/>
  <c r="M89" i="5"/>
  <c r="M82" i="5"/>
  <c r="M136" i="5"/>
  <c r="M12" i="5"/>
  <c r="M98" i="5"/>
  <c r="W10" i="5"/>
  <c r="W9" i="5"/>
  <c r="U109" i="5"/>
  <c r="O24" i="5"/>
  <c r="M23" i="5"/>
  <c r="M44" i="5"/>
  <c r="O38" i="5"/>
  <c r="O18" i="5"/>
  <c r="M38" i="5"/>
  <c r="O33" i="5"/>
  <c r="M43" i="5"/>
  <c r="M27" i="5"/>
  <c r="O41" i="5"/>
  <c r="M33" i="5"/>
  <c r="M35" i="5"/>
  <c r="M16" i="5"/>
  <c r="M24" i="5"/>
  <c r="O43" i="5"/>
  <c r="O26" i="5"/>
  <c r="M17" i="5"/>
  <c r="O44" i="5"/>
  <c r="O16" i="5"/>
  <c r="O23" i="5"/>
  <c r="M26" i="5"/>
  <c r="M40" i="5"/>
  <c r="O17" i="5"/>
  <c r="M39" i="5"/>
  <c r="M18" i="5"/>
  <c r="M41" i="5"/>
  <c r="O21" i="5"/>
  <c r="O35" i="5"/>
  <c r="O27" i="5"/>
  <c r="O40" i="5"/>
  <c r="O39" i="5"/>
  <c r="U5" i="5"/>
  <c r="AC120" i="5"/>
  <c r="G33" i="5"/>
  <c r="G8" i="5"/>
  <c r="G27" i="5"/>
  <c r="AC132" i="5"/>
  <c r="G18" i="5"/>
  <c r="G17" i="5"/>
  <c r="G35" i="5"/>
  <c r="AC113" i="5"/>
  <c r="G16" i="5"/>
  <c r="G132" i="5"/>
  <c r="G26" i="5"/>
  <c r="G6" i="5"/>
  <c r="G24" i="5"/>
  <c r="G10" i="5"/>
  <c r="AC106" i="5"/>
  <c r="G11" i="5"/>
  <c r="G23" i="5"/>
  <c r="G9" i="5"/>
  <c r="G5" i="5"/>
  <c r="AC136" i="5"/>
  <c r="O121" i="5"/>
  <c r="Y125" i="5"/>
  <c r="Y140" i="5"/>
  <c r="M113" i="5"/>
  <c r="AC127" i="5"/>
  <c r="AC51" i="5"/>
  <c r="AC122" i="5"/>
  <c r="Q65" i="5"/>
  <c r="M122" i="5"/>
  <c r="AC155" i="5"/>
  <c r="AC104" i="5"/>
  <c r="Q119" i="5"/>
  <c r="AC145" i="5"/>
  <c r="Y66" i="5"/>
  <c r="Y110" i="5"/>
  <c r="Q109" i="5"/>
  <c r="AC129" i="5"/>
  <c r="AC11" i="5"/>
  <c r="AC121" i="5"/>
  <c r="AC114" i="5"/>
  <c r="Q135" i="5"/>
  <c r="AC133" i="5"/>
  <c r="AC112" i="5"/>
  <c r="AC135" i="5"/>
  <c r="AC105" i="5"/>
  <c r="AC82" i="5"/>
  <c r="AC6" i="5"/>
  <c r="AC101" i="5"/>
  <c r="AC123" i="5"/>
  <c r="AC149" i="5"/>
  <c r="AC111" i="5"/>
  <c r="AC9" i="5"/>
  <c r="AC109" i="5"/>
  <c r="AC110" i="5"/>
  <c r="AC108" i="5"/>
  <c r="AC119" i="5"/>
  <c r="AC117" i="5"/>
  <c r="AC66" i="5"/>
  <c r="AC116" i="5"/>
  <c r="AC115" i="5"/>
  <c r="AC125" i="5"/>
  <c r="AC124" i="5"/>
  <c r="AC134" i="5"/>
  <c r="AC55" i="5"/>
  <c r="AC147" i="5"/>
  <c r="AC10" i="5"/>
  <c r="AC140" i="5"/>
  <c r="Z39" i="2" s="1"/>
  <c r="AC71" i="5"/>
  <c r="AC73" i="5" s="1"/>
  <c r="Z19" i="2" s="1"/>
  <c r="AC118" i="5"/>
  <c r="AC5" i="5"/>
  <c r="Y9" i="5"/>
  <c r="Y149" i="5"/>
  <c r="Y128" i="5"/>
  <c r="O106" i="5"/>
  <c r="O122" i="5"/>
  <c r="O90" i="5"/>
  <c r="O113" i="5"/>
  <c r="O135" i="5"/>
  <c r="O11" i="5"/>
  <c r="O5" i="5"/>
  <c r="O128" i="5"/>
  <c r="O65" i="5"/>
  <c r="O9" i="5"/>
  <c r="O149" i="5"/>
  <c r="O53" i="5"/>
  <c r="O123" i="5"/>
  <c r="O129" i="5"/>
  <c r="AA122" i="5"/>
  <c r="AA115" i="5"/>
  <c r="AA112" i="5"/>
  <c r="AA128" i="5"/>
  <c r="AA129" i="5"/>
  <c r="AA123" i="5"/>
  <c r="AA124" i="5"/>
  <c r="AA120" i="5"/>
  <c r="AA5" i="5"/>
  <c r="AA145" i="5"/>
  <c r="AA132" i="5"/>
  <c r="AA133" i="5"/>
  <c r="AA109" i="5"/>
  <c r="AA127" i="5"/>
  <c r="AA53" i="5"/>
  <c r="AA147" i="5"/>
  <c r="AA117" i="5"/>
  <c r="AA71" i="5"/>
  <c r="AA73" i="5" s="1"/>
  <c r="X19" i="2" s="1"/>
  <c r="AA155" i="5"/>
  <c r="AA108" i="5"/>
  <c r="AA125" i="5"/>
  <c r="AA9" i="5"/>
  <c r="AA101" i="5"/>
  <c r="AA90" i="5"/>
  <c r="AA91" i="5" s="1"/>
  <c r="X27" i="2" s="1"/>
  <c r="AA134" i="5"/>
  <c r="AA119" i="5"/>
  <c r="AA51" i="5"/>
  <c r="AA105" i="5"/>
  <c r="AA106" i="5"/>
  <c r="AA10" i="5"/>
  <c r="AA113" i="5"/>
  <c r="AA114" i="5"/>
  <c r="AA8" i="5"/>
  <c r="AA118" i="5"/>
  <c r="AA140" i="5"/>
  <c r="X39" i="2" s="1"/>
  <c r="AA121" i="5"/>
  <c r="Y115" i="5"/>
  <c r="AA104" i="5"/>
  <c r="O140" i="5"/>
  <c r="L39" i="2" s="1"/>
  <c r="M119" i="5"/>
  <c r="Y101" i="5"/>
  <c r="Q122" i="5"/>
  <c r="O145" i="5"/>
  <c r="O147" i="5"/>
  <c r="Y155" i="5"/>
  <c r="O55" i="5"/>
  <c r="M105" i="5"/>
  <c r="Q113" i="5"/>
  <c r="O108" i="5"/>
  <c r="Q134" i="5"/>
  <c r="O51" i="5"/>
  <c r="Y5" i="5"/>
  <c r="Y53" i="5"/>
  <c r="Y10" i="5"/>
  <c r="M65" i="5"/>
  <c r="O110" i="5"/>
  <c r="Y121" i="5"/>
  <c r="O127" i="5"/>
  <c r="Y122" i="5"/>
  <c r="O6" i="5"/>
  <c r="Y123" i="5"/>
  <c r="O115" i="5"/>
  <c r="O8" i="5"/>
  <c r="Y108" i="5"/>
  <c r="O101" i="5"/>
  <c r="O111" i="5"/>
  <c r="Q112" i="5"/>
  <c r="O104" i="5"/>
  <c r="Q121" i="5"/>
  <c r="Q133" i="5"/>
  <c r="Q140" i="5"/>
  <c r="N39" i="2" s="1"/>
  <c r="O112" i="5"/>
  <c r="Q6" i="5"/>
  <c r="Q132" i="5"/>
  <c r="M53" i="5"/>
  <c r="Y129" i="5"/>
  <c r="Y132" i="5"/>
  <c r="Y117" i="5"/>
  <c r="O118" i="5"/>
  <c r="Y113" i="5"/>
  <c r="Y145" i="5"/>
  <c r="Y8" i="5"/>
  <c r="Y51" i="5"/>
  <c r="M6" i="5"/>
  <c r="M90" i="5"/>
  <c r="M9" i="5"/>
  <c r="Q55" i="5"/>
  <c r="Q115" i="5"/>
  <c r="Q110" i="5"/>
  <c r="Q108" i="5"/>
  <c r="Q11" i="5"/>
  <c r="M11" i="5"/>
  <c r="Y112" i="5"/>
  <c r="Y90" i="5"/>
  <c r="M114" i="5"/>
  <c r="O155" i="5"/>
  <c r="O66" i="5"/>
  <c r="Q111" i="5"/>
  <c r="Q147" i="5"/>
  <c r="Q114" i="5"/>
  <c r="Y71" i="5"/>
  <c r="Y73" i="5" s="1"/>
  <c r="Q5" i="5"/>
  <c r="M129" i="5"/>
  <c r="Y133" i="5"/>
  <c r="M155" i="5"/>
  <c r="Q9" i="5"/>
  <c r="M115" i="5"/>
  <c r="Y120" i="5"/>
  <c r="Y106" i="5"/>
  <c r="Q123" i="5"/>
  <c r="O132" i="5"/>
  <c r="M132" i="5"/>
  <c r="Q124" i="5"/>
  <c r="Q117" i="5"/>
  <c r="Y109" i="5"/>
  <c r="Q149" i="5"/>
  <c r="Q10" i="5"/>
  <c r="O71" i="5"/>
  <c r="O73" i="5" s="1"/>
  <c r="L19" i="2" s="1"/>
  <c r="Y119" i="5"/>
  <c r="Q104" i="5"/>
  <c r="M106" i="5"/>
  <c r="Q127" i="5"/>
  <c r="M111" i="5"/>
  <c r="Q51" i="5"/>
  <c r="Q155" i="5"/>
  <c r="M8" i="5"/>
  <c r="Y127" i="5"/>
  <c r="Q8" i="5"/>
  <c r="M109" i="5"/>
  <c r="M108" i="5"/>
  <c r="M71" i="5"/>
  <c r="M73" i="5" s="1"/>
  <c r="J19" i="2" s="1"/>
  <c r="Q120" i="5"/>
  <c r="M104" i="5"/>
  <c r="Q129" i="5"/>
  <c r="Y134" i="5"/>
  <c r="M110" i="5"/>
  <c r="O10" i="5"/>
  <c r="O119" i="5"/>
  <c r="O120" i="5"/>
  <c r="M112" i="5"/>
  <c r="Y6" i="5"/>
  <c r="O114" i="5"/>
  <c r="O105" i="5"/>
  <c r="M121" i="5"/>
  <c r="M134" i="5"/>
  <c r="M66" i="5"/>
  <c r="Y124" i="5"/>
  <c r="M120" i="5"/>
  <c r="Q128" i="5"/>
  <c r="M140" i="5"/>
  <c r="J39" i="2" s="1"/>
  <c r="Q145" i="5"/>
  <c r="Q53" i="5"/>
  <c r="M10" i="5"/>
  <c r="M127" i="5"/>
  <c r="Q66" i="5"/>
  <c r="Y147" i="5"/>
  <c r="Y55" i="5"/>
  <c r="Q105" i="5"/>
  <c r="Y118" i="5"/>
  <c r="Q90" i="5"/>
  <c r="Q106" i="5"/>
  <c r="Y11" i="5"/>
  <c r="Q125" i="5"/>
  <c r="M117" i="5"/>
  <c r="Q118" i="5"/>
  <c r="Q101" i="5"/>
  <c r="M5" i="5"/>
  <c r="Y111" i="5"/>
  <c r="Y135" i="5"/>
  <c r="Y114" i="5"/>
  <c r="Y105" i="5"/>
  <c r="M118" i="5"/>
  <c r="I117" i="5"/>
  <c r="I41" i="5"/>
  <c r="O117" i="5"/>
  <c r="I134" i="5"/>
  <c r="G39" i="5"/>
  <c r="G43" i="5"/>
  <c r="I38" i="5"/>
  <c r="G41" i="5"/>
  <c r="G40" i="5"/>
  <c r="G44" i="5"/>
  <c r="G38" i="5"/>
  <c r="I40" i="5"/>
  <c r="I53" i="5"/>
  <c r="G66" i="5"/>
  <c r="K53" i="5"/>
  <c r="G55" i="5"/>
  <c r="G51" i="5"/>
  <c r="G71" i="5"/>
  <c r="G73" i="5" s="1"/>
  <c r="G65" i="5"/>
  <c r="I65" i="5"/>
  <c r="K55" i="5"/>
  <c r="G53" i="5"/>
  <c r="I51" i="5"/>
  <c r="I66" i="5"/>
  <c r="O133" i="5"/>
  <c r="M135" i="5"/>
  <c r="K140" i="5"/>
  <c r="H39" i="2" s="1"/>
  <c r="K110" i="5"/>
  <c r="K104" i="5"/>
  <c r="M124" i="5"/>
  <c r="I118" i="5"/>
  <c r="I90" i="5"/>
  <c r="I121" i="5"/>
  <c r="K90" i="5"/>
  <c r="K91" i="5" s="1"/>
  <c r="H27" i="2" s="1"/>
  <c r="G155" i="5"/>
  <c r="G122" i="5"/>
  <c r="I105" i="5"/>
  <c r="I110" i="5"/>
  <c r="I114" i="5"/>
  <c r="K118" i="5"/>
  <c r="K122" i="5"/>
  <c r="I129" i="5"/>
  <c r="K135" i="5"/>
  <c r="M125" i="5"/>
  <c r="G124" i="5"/>
  <c r="G90" i="5"/>
  <c r="G91" i="5" s="1"/>
  <c r="G105" i="5"/>
  <c r="K149" i="5"/>
  <c r="G112" i="5"/>
  <c r="G123" i="5"/>
  <c r="K105" i="5"/>
  <c r="K114" i="5"/>
  <c r="I122" i="5"/>
  <c r="K129" i="5"/>
  <c r="I135" i="5"/>
  <c r="I155" i="5"/>
  <c r="G101" i="5"/>
  <c r="G113" i="5"/>
  <c r="G134" i="5"/>
  <c r="G110" i="5"/>
  <c r="G121" i="5"/>
  <c r="G115" i="5"/>
  <c r="K106" i="5"/>
  <c r="I111" i="5"/>
  <c r="I123" i="5"/>
  <c r="G125" i="5"/>
  <c r="G149" i="5"/>
  <c r="I119" i="5"/>
  <c r="G128" i="5"/>
  <c r="G114" i="5"/>
  <c r="G118" i="5"/>
  <c r="G133" i="5"/>
  <c r="G127" i="5"/>
  <c r="K111" i="5"/>
  <c r="I115" i="5"/>
  <c r="K119" i="5"/>
  <c r="K123" i="5"/>
  <c r="I132" i="5"/>
  <c r="I149" i="5"/>
  <c r="O125" i="5"/>
  <c r="O134" i="5"/>
  <c r="G129" i="5"/>
  <c r="G104" i="5"/>
  <c r="I140" i="5"/>
  <c r="F39" i="2" s="1"/>
  <c r="G147" i="5"/>
  <c r="I101" i="5"/>
  <c r="I108" i="5"/>
  <c r="I112" i="5"/>
  <c r="K120" i="5"/>
  <c r="I124" i="5"/>
  <c r="I127" i="5"/>
  <c r="K133" i="5"/>
  <c r="M147" i="5"/>
  <c r="G109" i="5"/>
  <c r="G120" i="5"/>
  <c r="G135" i="5"/>
  <c r="G111" i="5"/>
  <c r="K101" i="5"/>
  <c r="K108" i="5"/>
  <c r="I120" i="5"/>
  <c r="K124" i="5"/>
  <c r="I133" i="5"/>
  <c r="M149" i="5"/>
  <c r="G119" i="5"/>
  <c r="G117" i="5"/>
  <c r="K115" i="5"/>
  <c r="G106" i="5"/>
  <c r="I109" i="5"/>
  <c r="K113" i="5"/>
  <c r="K121" i="5"/>
  <c r="K147" i="5"/>
  <c r="G108" i="5"/>
  <c r="G140" i="5"/>
  <c r="G145" i="5"/>
  <c r="K109" i="5"/>
  <c r="I113" i="5"/>
  <c r="K117" i="5"/>
  <c r="K125" i="5"/>
  <c r="K128" i="5"/>
  <c r="K134" i="5"/>
  <c r="I147" i="5"/>
  <c r="O124" i="5"/>
  <c r="S122" i="5"/>
  <c r="S132" i="5"/>
  <c r="S65" i="5"/>
  <c r="S140" i="5"/>
  <c r="P39" i="2" s="1"/>
  <c r="S129" i="5"/>
  <c r="S109" i="5"/>
  <c r="S55" i="5"/>
  <c r="S113" i="5"/>
  <c r="S121" i="5"/>
  <c r="S106" i="5"/>
  <c r="S124" i="5"/>
  <c r="S135" i="5"/>
  <c r="S133" i="5"/>
  <c r="S119" i="5"/>
  <c r="S11" i="5"/>
  <c r="S110" i="5"/>
  <c r="S9" i="5"/>
  <c r="S101" i="5"/>
  <c r="S90" i="5"/>
  <c r="S145" i="5"/>
  <c r="S125" i="5"/>
  <c r="S111" i="5"/>
  <c r="S114" i="5"/>
  <c r="S147" i="5"/>
  <c r="S128" i="5"/>
  <c r="S105" i="5"/>
  <c r="S149" i="5"/>
  <c r="S51" i="5"/>
  <c r="S104" i="5"/>
  <c r="S66" i="5"/>
  <c r="S118" i="5"/>
  <c r="S134" i="5"/>
  <c r="S10" i="5"/>
  <c r="S53" i="5"/>
  <c r="S108" i="5"/>
  <c r="S117" i="5"/>
  <c r="S71" i="5"/>
  <c r="S73" i="5" s="1"/>
  <c r="P19" i="2" s="1"/>
  <c r="S120" i="5"/>
  <c r="S6" i="5"/>
  <c r="S127" i="5"/>
  <c r="S155" i="5"/>
  <c r="S123" i="5"/>
  <c r="S115" i="5"/>
  <c r="S8" i="5"/>
  <c r="S112" i="5"/>
  <c r="S5" i="5"/>
  <c r="Q71" i="5"/>
  <c r="O109" i="5"/>
  <c r="M55" i="5"/>
  <c r="M145" i="5"/>
  <c r="M101" i="5"/>
  <c r="M128" i="5"/>
  <c r="M123" i="5"/>
  <c r="M51" i="5"/>
  <c r="AC91" i="5" l="1"/>
  <c r="Z27" i="2" s="1"/>
  <c r="AF95" i="5"/>
  <c r="F10" i="37"/>
  <c r="E38" i="37" s="1"/>
  <c r="F7" i="46"/>
  <c r="E35" i="46" s="1"/>
  <c r="F7" i="49"/>
  <c r="E35" i="49" s="1"/>
  <c r="E10" i="32"/>
  <c r="F11" i="39"/>
  <c r="E39" i="39" s="1"/>
  <c r="F12" i="45"/>
  <c r="E40" i="45" s="1"/>
  <c r="E15" i="27"/>
  <c r="E7" i="44"/>
  <c r="F5" i="41"/>
  <c r="E33" i="41" s="1"/>
  <c r="E10" i="42"/>
  <c r="E8" i="36"/>
  <c r="F12" i="39"/>
  <c r="E40" i="39" s="1"/>
  <c r="E12" i="35"/>
  <c r="F6" i="35"/>
  <c r="E34" i="35" s="1"/>
  <c r="F15" i="41"/>
  <c r="E43" i="41" s="1"/>
  <c r="E9" i="32"/>
  <c r="F15" i="35"/>
  <c r="E43" i="35" s="1"/>
  <c r="E9" i="33"/>
  <c r="F14" i="42"/>
  <c r="E42" i="42" s="1"/>
  <c r="F7" i="36"/>
  <c r="E35" i="36" s="1"/>
  <c r="F15" i="45"/>
  <c r="E43" i="45" s="1"/>
  <c r="E14" i="32"/>
  <c r="F8" i="36"/>
  <c r="E36" i="36" s="1"/>
  <c r="E11" i="35"/>
  <c r="E14" i="47"/>
  <c r="E10" i="47"/>
  <c r="F10" i="45"/>
  <c r="E38" i="45" s="1"/>
  <c r="F14" i="35"/>
  <c r="E42" i="35" s="1"/>
  <c r="F8" i="46"/>
  <c r="E36" i="46" s="1"/>
  <c r="E5" i="33"/>
  <c r="F15" i="31"/>
  <c r="E43" i="31" s="1"/>
  <c r="F14" i="31"/>
  <c r="E42" i="31" s="1"/>
  <c r="F5" i="46"/>
  <c r="E33" i="46" s="1"/>
  <c r="E7" i="41"/>
  <c r="F11" i="47"/>
  <c r="E39" i="47" s="1"/>
  <c r="E14" i="48"/>
  <c r="E11" i="45"/>
  <c r="E8" i="33"/>
  <c r="F11" i="35"/>
  <c r="E39" i="35" s="1"/>
  <c r="E9" i="44"/>
  <c r="E9" i="43"/>
  <c r="E9" i="36"/>
  <c r="E6" i="44"/>
  <c r="E12" i="39"/>
  <c r="E6" i="35"/>
  <c r="E15" i="36"/>
  <c r="F7" i="35"/>
  <c r="E35" i="35" s="1"/>
  <c r="E8" i="32"/>
  <c r="E15" i="44"/>
  <c r="E10" i="43"/>
  <c r="E15" i="41"/>
  <c r="F15" i="39"/>
  <c r="E43" i="39" s="1"/>
  <c r="F13" i="49"/>
  <c r="E41" i="49" s="1"/>
  <c r="E15" i="29"/>
  <c r="E6" i="47"/>
  <c r="E15" i="31"/>
  <c r="E7" i="33"/>
  <c r="F9" i="41"/>
  <c r="E37" i="41" s="1"/>
  <c r="E14" i="31"/>
  <c r="E5" i="44"/>
  <c r="E9" i="42"/>
  <c r="F14" i="41"/>
  <c r="E42" i="41" s="1"/>
  <c r="E8" i="44"/>
  <c r="F6" i="36"/>
  <c r="E34" i="36" s="1"/>
  <c r="E8" i="42"/>
  <c r="E10" i="44"/>
  <c r="F11" i="45"/>
  <c r="E39" i="45" s="1"/>
  <c r="F8" i="41"/>
  <c r="E36" i="41" s="1"/>
  <c r="E15" i="43"/>
  <c r="E15" i="48"/>
  <c r="F7" i="37"/>
  <c r="E35" i="37" s="1"/>
  <c r="F9" i="46"/>
  <c r="E37" i="46" s="1"/>
  <c r="F15" i="37"/>
  <c r="E43" i="37" s="1"/>
  <c r="F10" i="49"/>
  <c r="E38" i="49" s="1"/>
  <c r="F8" i="49"/>
  <c r="E36" i="49" s="1"/>
  <c r="E14" i="27"/>
  <c r="F14" i="36"/>
  <c r="E42" i="36" s="1"/>
  <c r="E9" i="41"/>
  <c r="F5" i="37"/>
  <c r="E33" i="37" s="1"/>
  <c r="E14" i="43"/>
  <c r="E15" i="32"/>
  <c r="F10" i="36"/>
  <c r="E38" i="36" s="1"/>
  <c r="E14" i="41"/>
  <c r="E7" i="43"/>
  <c r="E6" i="36"/>
  <c r="E8" i="41"/>
  <c r="E8" i="48"/>
  <c r="E9" i="47"/>
  <c r="E11" i="39"/>
  <c r="E12" i="45"/>
  <c r="F11" i="38"/>
  <c r="E39" i="38" s="1"/>
  <c r="E14" i="44"/>
  <c r="E7" i="32"/>
  <c r="E15" i="30"/>
  <c r="E15" i="33"/>
  <c r="E9" i="48"/>
  <c r="F10" i="35"/>
  <c r="E38" i="35" s="1"/>
  <c r="E13" i="45"/>
  <c r="F5" i="45"/>
  <c r="E33" i="45" s="1"/>
  <c r="F14" i="39"/>
  <c r="E42" i="39" s="1"/>
  <c r="F6" i="45"/>
  <c r="E34" i="45" s="1"/>
  <c r="F9" i="45"/>
  <c r="E37" i="45" s="1"/>
  <c r="F8" i="45"/>
  <c r="E36" i="45" s="1"/>
  <c r="F9" i="49"/>
  <c r="E37" i="49" s="1"/>
  <c r="E14" i="36"/>
  <c r="F6" i="41"/>
  <c r="E34" i="41" s="1"/>
  <c r="F14" i="38"/>
  <c r="E42" i="38" s="1"/>
  <c r="F10" i="41"/>
  <c r="E38" i="41" s="1"/>
  <c r="E10" i="36"/>
  <c r="E10" i="33"/>
  <c r="F4" i="37"/>
  <c r="E32" i="37" s="1"/>
  <c r="E6" i="42"/>
  <c r="E14" i="33"/>
  <c r="E15" i="42"/>
  <c r="E8" i="43"/>
  <c r="E7" i="47"/>
  <c r="F14" i="45"/>
  <c r="E42" i="45" s="1"/>
  <c r="F10" i="46"/>
  <c r="E38" i="46" s="1"/>
  <c r="E7" i="42"/>
  <c r="F6" i="38"/>
  <c r="E34" i="38" s="1"/>
  <c r="F7" i="41"/>
  <c r="E35" i="41" s="1"/>
  <c r="E5" i="41"/>
  <c r="E13" i="31"/>
  <c r="F12" i="35"/>
  <c r="E40" i="35" s="1"/>
  <c r="F6" i="39"/>
  <c r="E34" i="39" s="1"/>
  <c r="F7" i="45"/>
  <c r="E35" i="45" s="1"/>
  <c r="F8" i="35"/>
  <c r="E36" i="35" s="1"/>
  <c r="F9" i="37"/>
  <c r="E37" i="37" s="1"/>
  <c r="F15" i="46"/>
  <c r="E43" i="46" s="1"/>
  <c r="E6" i="41"/>
  <c r="E7" i="48"/>
  <c r="E10" i="41"/>
  <c r="E6" i="32"/>
  <c r="F9" i="36"/>
  <c r="E37" i="36" s="1"/>
  <c r="F12" i="38"/>
  <c r="E40" i="38" s="1"/>
  <c r="F6" i="42"/>
  <c r="E34" i="42" s="1"/>
  <c r="E14" i="42"/>
  <c r="E7" i="36"/>
  <c r="F15" i="36"/>
  <c r="E43" i="36" s="1"/>
  <c r="E8" i="47"/>
  <c r="E15" i="47"/>
  <c r="AC151" i="5"/>
  <c r="Z43" i="2" s="1"/>
  <c r="AC99" i="5"/>
  <c r="Z33" i="2" s="1"/>
  <c r="AC157" i="5"/>
  <c r="Z45" i="2" s="1"/>
  <c r="AC67" i="5"/>
  <c r="Z15" i="2" s="1"/>
  <c r="AC62" i="5"/>
  <c r="Z13" i="2" s="1"/>
  <c r="J67" i="5"/>
  <c r="G15" i="2" s="1"/>
  <c r="AC130" i="5"/>
  <c r="Z35" i="2" s="1"/>
  <c r="J157" i="5"/>
  <c r="G45" i="2" s="1"/>
  <c r="AC138" i="5"/>
  <c r="Z37" i="2" s="1"/>
  <c r="K67" i="5"/>
  <c r="H15" i="2" s="1"/>
  <c r="I73" i="5"/>
  <c r="F19" i="2" s="1"/>
  <c r="AC45" i="5"/>
  <c r="Z7" i="2" s="1"/>
  <c r="I32" i="5"/>
  <c r="AF46" i="2"/>
  <c r="E14" i="30"/>
  <c r="AB47" i="2"/>
  <c r="F15" i="49"/>
  <c r="E43" i="49" s="1"/>
  <c r="E45" i="2"/>
  <c r="O45" i="2"/>
  <c r="Z45" i="5"/>
  <c r="AH45" i="5" s="1"/>
  <c r="E4" i="48"/>
  <c r="E13" i="48"/>
  <c r="S130" i="5"/>
  <c r="P35" i="2" s="1"/>
  <c r="G151" i="5"/>
  <c r="D43" i="2" s="1"/>
  <c r="M62" i="5"/>
  <c r="J13" i="2" s="1"/>
  <c r="W138" i="5"/>
  <c r="T37" i="2" s="1"/>
  <c r="K151" i="5"/>
  <c r="H43" i="2" s="1"/>
  <c r="T151" i="5"/>
  <c r="Q43" i="2" s="1"/>
  <c r="Q62" i="5"/>
  <c r="N13" i="2" s="1"/>
  <c r="T130" i="5"/>
  <c r="Q35" i="2" s="1"/>
  <c r="W151" i="5"/>
  <c r="T43" i="2" s="1"/>
  <c r="AD49" i="5"/>
  <c r="J130" i="5"/>
  <c r="G35" i="2" s="1"/>
  <c r="M130" i="5"/>
  <c r="J35" i="2" s="1"/>
  <c r="I62" i="5"/>
  <c r="F13" i="2" s="1"/>
  <c r="Q130" i="5"/>
  <c r="N35" i="2" s="1"/>
  <c r="S45" i="5"/>
  <c r="P7" i="2" s="1"/>
  <c r="H91" i="5"/>
  <c r="AD91" i="5" s="1"/>
  <c r="S62" i="5"/>
  <c r="P13" i="2" s="1"/>
  <c r="Y62" i="5"/>
  <c r="V13" i="2" s="1"/>
  <c r="G138" i="5"/>
  <c r="AD95" i="5"/>
  <c r="Q157" i="5"/>
  <c r="N45" i="2" s="1"/>
  <c r="K157" i="5"/>
  <c r="H45" i="2" s="1"/>
  <c r="Q45" i="5"/>
  <c r="N7" i="2" s="1"/>
  <c r="H130" i="5"/>
  <c r="E35" i="2" s="1"/>
  <c r="O62" i="5"/>
  <c r="L13" i="2" s="1"/>
  <c r="AG159" i="5"/>
  <c r="T29" i="5"/>
  <c r="Q5" i="2" s="1"/>
  <c r="G62" i="5"/>
  <c r="D13" i="2" s="1"/>
  <c r="O130" i="5"/>
  <c r="L35" i="2" s="1"/>
  <c r="AF49" i="5"/>
  <c r="U138" i="5"/>
  <c r="R37" i="2" s="1"/>
  <c r="J29" i="5"/>
  <c r="G5" i="2" s="1"/>
  <c r="K62" i="5"/>
  <c r="H13" i="2" s="1"/>
  <c r="G130" i="5"/>
  <c r="D35" i="2" s="1"/>
  <c r="Y130" i="5"/>
  <c r="V35" i="2" s="1"/>
  <c r="AF14" i="2"/>
  <c r="D27" i="2"/>
  <c r="E33" i="2"/>
  <c r="Y138" i="5"/>
  <c r="AF9" i="2"/>
  <c r="E9" i="27"/>
  <c r="D9" i="2"/>
  <c r="AF23" i="2"/>
  <c r="E7" i="29"/>
  <c r="AF57" i="2"/>
  <c r="E7" i="31"/>
  <c r="AA39" i="2"/>
  <c r="E4" i="45"/>
  <c r="Y29" i="5"/>
  <c r="AA29" i="5"/>
  <c r="X5" i="2" s="1"/>
  <c r="V39" i="2"/>
  <c r="AI140" i="5"/>
  <c r="M91" i="5"/>
  <c r="J27" i="2" s="1"/>
  <c r="U37" i="2"/>
  <c r="AH138" i="5"/>
  <c r="Q9" i="2"/>
  <c r="U47" i="5"/>
  <c r="R9" i="2" s="1"/>
  <c r="AG42" i="2"/>
  <c r="F10" i="30"/>
  <c r="E38" i="30" s="1"/>
  <c r="E25" i="2"/>
  <c r="H83" i="5"/>
  <c r="V21" i="2"/>
  <c r="AI77" i="5"/>
  <c r="U153" i="5"/>
  <c r="U157" i="5" s="1"/>
  <c r="R45" i="2" s="1"/>
  <c r="T157" i="5"/>
  <c r="E41" i="2"/>
  <c r="AD142" i="5"/>
  <c r="AF142" i="5"/>
  <c r="AD47" i="5"/>
  <c r="S99" i="5"/>
  <c r="P33" i="2" s="1"/>
  <c r="AG58" i="2"/>
  <c r="F8" i="31"/>
  <c r="E36" i="31" s="1"/>
  <c r="C35" i="2"/>
  <c r="W130" i="5"/>
  <c r="T35" i="2" s="1"/>
  <c r="S67" i="5"/>
  <c r="P15" i="2" s="1"/>
  <c r="AG79" i="5"/>
  <c r="S31" i="2"/>
  <c r="W95" i="5"/>
  <c r="T31" i="2" s="1"/>
  <c r="W62" i="5"/>
  <c r="T13" i="2" s="1"/>
  <c r="U130" i="5"/>
  <c r="R35" i="2" s="1"/>
  <c r="V62" i="5"/>
  <c r="S13" i="2" s="1"/>
  <c r="F15" i="30"/>
  <c r="E43" i="30" s="1"/>
  <c r="AG47" i="2"/>
  <c r="C5" i="2"/>
  <c r="K130" i="5"/>
  <c r="H35" i="2" s="1"/>
  <c r="I99" i="5"/>
  <c r="E29" i="2"/>
  <c r="I93" i="5"/>
  <c r="AD93" i="5"/>
  <c r="AF93" i="5"/>
  <c r="S151" i="5"/>
  <c r="P43" i="2" s="1"/>
  <c r="Q29" i="5"/>
  <c r="N5" i="2" s="1"/>
  <c r="Y151" i="5"/>
  <c r="U29" i="5"/>
  <c r="R5" i="2" s="1"/>
  <c r="L25" i="2"/>
  <c r="O83" i="5"/>
  <c r="N25" i="2"/>
  <c r="Q83" i="5"/>
  <c r="V9" i="2"/>
  <c r="AI47" i="5"/>
  <c r="U7" i="2"/>
  <c r="AF42" i="2"/>
  <c r="E10" i="30"/>
  <c r="F25" i="2"/>
  <c r="I83" i="5"/>
  <c r="U21" i="2"/>
  <c r="AH77" i="5"/>
  <c r="V31" i="2"/>
  <c r="AI95" i="5"/>
  <c r="M67" i="5"/>
  <c r="J15" i="2" s="1"/>
  <c r="T62" i="5"/>
  <c r="Q13" i="2" s="1"/>
  <c r="AF36" i="2"/>
  <c r="E4" i="30"/>
  <c r="D31" i="2"/>
  <c r="V11" i="2"/>
  <c r="AI49" i="5"/>
  <c r="Q99" i="5"/>
  <c r="N33" i="2" s="1"/>
  <c r="AA45" i="5"/>
  <c r="X7" i="2" s="1"/>
  <c r="AF58" i="2"/>
  <c r="E8" i="31"/>
  <c r="AG38" i="2"/>
  <c r="F6" i="30"/>
  <c r="E34" i="30" s="1"/>
  <c r="D21" i="2"/>
  <c r="AE79" i="5"/>
  <c r="I130" i="5"/>
  <c r="F35" i="2" s="1"/>
  <c r="AF54" i="2"/>
  <c r="E4" i="31"/>
  <c r="C7" i="2"/>
  <c r="AF47" i="2"/>
  <c r="J45" i="5"/>
  <c r="G7" i="2" s="1"/>
  <c r="K31" i="5"/>
  <c r="E4" i="39"/>
  <c r="AF40" i="2"/>
  <c r="E8" i="30"/>
  <c r="H62" i="5"/>
  <c r="E13" i="2" s="1"/>
  <c r="V99" i="5"/>
  <c r="S33" i="2" s="1"/>
  <c r="W97" i="5"/>
  <c r="W99" i="5" s="1"/>
  <c r="T33" i="2" s="1"/>
  <c r="S138" i="5"/>
  <c r="P37" i="2" s="1"/>
  <c r="Q151" i="5"/>
  <c r="N43" i="2" s="1"/>
  <c r="V19" i="2"/>
  <c r="AI73" i="5"/>
  <c r="O151" i="5"/>
  <c r="L43" i="2" s="1"/>
  <c r="I5" i="5"/>
  <c r="I29" i="5" s="1"/>
  <c r="F5" i="2" s="1"/>
  <c r="H5" i="5"/>
  <c r="H29" i="5" s="1"/>
  <c r="E5" i="2" s="1"/>
  <c r="O91" i="5"/>
  <c r="L27" i="2" s="1"/>
  <c r="AC83" i="5"/>
  <c r="Z25" i="2"/>
  <c r="V23" i="2"/>
  <c r="AI79" i="5"/>
  <c r="Y45" i="5"/>
  <c r="V138" i="5"/>
  <c r="S37" i="2" s="1"/>
  <c r="U5" i="2"/>
  <c r="AH29" i="5"/>
  <c r="Y157" i="5"/>
  <c r="V45" i="2" s="1"/>
  <c r="E13" i="41"/>
  <c r="V29" i="5"/>
  <c r="S5" i="2" s="1"/>
  <c r="S11" i="2"/>
  <c r="W49" i="5"/>
  <c r="T11" i="2" s="1"/>
  <c r="E23" i="2"/>
  <c r="AF79" i="5"/>
  <c r="AD79" i="5"/>
  <c r="AE142" i="5"/>
  <c r="E4" i="41"/>
  <c r="Q31" i="2"/>
  <c r="U95" i="5"/>
  <c r="R31" i="2" s="1"/>
  <c r="AF38" i="2"/>
  <c r="E6" i="30"/>
  <c r="E4" i="35"/>
  <c r="C21" i="2"/>
  <c r="S157" i="5"/>
  <c r="G45" i="5"/>
  <c r="AG60" i="2"/>
  <c r="F10" i="31"/>
  <c r="E38" i="31" s="1"/>
  <c r="U75" i="5"/>
  <c r="U77" i="5" s="1"/>
  <c r="R21" i="2" s="1"/>
  <c r="T77" i="5"/>
  <c r="Q21" i="2" s="1"/>
  <c r="S9" i="2"/>
  <c r="W47" i="5"/>
  <c r="T9" i="2" s="1"/>
  <c r="AG39" i="2"/>
  <c r="F7" i="30"/>
  <c r="E35" i="30" s="1"/>
  <c r="H73" i="5"/>
  <c r="V77" i="5"/>
  <c r="S21" i="2" s="1"/>
  <c r="W75" i="5"/>
  <c r="W77" i="5" s="1"/>
  <c r="T21" i="2" s="1"/>
  <c r="AH130" i="5"/>
  <c r="D19" i="2"/>
  <c r="J25" i="2"/>
  <c r="M83" i="5"/>
  <c r="Q91" i="5"/>
  <c r="N27" i="2" s="1"/>
  <c r="AF45" i="2"/>
  <c r="E13" i="30"/>
  <c r="Q73" i="5"/>
  <c r="N19" i="2" s="1"/>
  <c r="AH157" i="5"/>
  <c r="W29" i="5"/>
  <c r="T5" i="2" s="1"/>
  <c r="I144" i="5"/>
  <c r="I151" i="5" s="1"/>
  <c r="F43" i="2" s="1"/>
  <c r="H151" i="5"/>
  <c r="AF8" i="2"/>
  <c r="E8" i="27"/>
  <c r="AF25" i="2"/>
  <c r="E9" i="29"/>
  <c r="AG142" i="5"/>
  <c r="C13" i="2"/>
  <c r="U43" i="2"/>
  <c r="AH151" i="5"/>
  <c r="G67" i="5"/>
  <c r="O67" i="5"/>
  <c r="L15" i="2" s="1"/>
  <c r="AF60" i="2"/>
  <c r="E10" i="31"/>
  <c r="O157" i="5"/>
  <c r="L45" i="2" s="1"/>
  <c r="AF39" i="2"/>
  <c r="E7" i="30"/>
  <c r="F4" i="34"/>
  <c r="E32" i="34" s="1"/>
  <c r="E13" i="43"/>
  <c r="G157" i="5"/>
  <c r="D45" i="2" s="1"/>
  <c r="AF55" i="2"/>
  <c r="E5" i="31"/>
  <c r="M29" i="5"/>
  <c r="J5" i="2" s="1"/>
  <c r="M138" i="5"/>
  <c r="J37" i="2" s="1"/>
  <c r="Q138" i="5"/>
  <c r="N37" i="2" s="1"/>
  <c r="F8" i="37"/>
  <c r="E36" i="37" s="1"/>
  <c r="F15" i="29"/>
  <c r="E43" i="29" s="1"/>
  <c r="AF24" i="2"/>
  <c r="E8" i="29"/>
  <c r="M99" i="5"/>
  <c r="J33" i="2" s="1"/>
  <c r="P73" i="5"/>
  <c r="M19" i="2" s="1"/>
  <c r="M157" i="5"/>
  <c r="J45" i="2" s="1"/>
  <c r="F4" i="46"/>
  <c r="E32" i="46" s="1"/>
  <c r="I157" i="5"/>
  <c r="F45" i="2" s="1"/>
  <c r="AE159" i="5"/>
  <c r="C15" i="2"/>
  <c r="AF10" i="2"/>
  <c r="E10" i="27"/>
  <c r="AG59" i="2"/>
  <c r="F9" i="31"/>
  <c r="E37" i="31" s="1"/>
  <c r="V45" i="5"/>
  <c r="S7" i="2" s="1"/>
  <c r="W31" i="5"/>
  <c r="I91" i="5"/>
  <c r="F27" i="2" s="1"/>
  <c r="AG56" i="2"/>
  <c r="F6" i="31"/>
  <c r="E34" i="31" s="1"/>
  <c r="Y99" i="5"/>
  <c r="U13" i="2"/>
  <c r="AH62" i="5"/>
  <c r="AH50" i="5"/>
  <c r="E4" i="47"/>
  <c r="D37" i="2"/>
  <c r="F4" i="42"/>
  <c r="E32" i="42" s="1"/>
  <c r="AG46" i="2"/>
  <c r="F14" i="30"/>
  <c r="E42" i="30" s="1"/>
  <c r="E13" i="35"/>
  <c r="S29" i="5"/>
  <c r="P5" i="2" s="1"/>
  <c r="D39" i="2"/>
  <c r="AE140" i="5"/>
  <c r="AG140" i="5"/>
  <c r="O138" i="5"/>
  <c r="L37" i="2" s="1"/>
  <c r="O29" i="5"/>
  <c r="L5" i="2" s="1"/>
  <c r="G29" i="5"/>
  <c r="V41" i="2"/>
  <c r="AI142" i="5"/>
  <c r="Y67" i="5"/>
  <c r="AF31" i="2"/>
  <c r="O45" i="5"/>
  <c r="L7" i="2" s="1"/>
  <c r="V67" i="5"/>
  <c r="S15" i="2" s="1"/>
  <c r="W64" i="5"/>
  <c r="W67" i="5" s="1"/>
  <c r="T15" i="2" s="1"/>
  <c r="T67" i="5"/>
  <c r="Q15" i="2" s="1"/>
  <c r="U64" i="5"/>
  <c r="U67" i="5" s="1"/>
  <c r="R15" i="2" s="1"/>
  <c r="AF26" i="2"/>
  <c r="E10" i="29"/>
  <c r="AF15" i="2"/>
  <c r="AG41" i="2"/>
  <c r="F9" i="30"/>
  <c r="E37" i="30" s="1"/>
  <c r="AF7" i="2"/>
  <c r="E7" i="27"/>
  <c r="I75" i="5"/>
  <c r="I77" i="5" s="1"/>
  <c r="F21" i="2" s="1"/>
  <c r="H77" i="5"/>
  <c r="E21" i="2" s="1"/>
  <c r="F4" i="40"/>
  <c r="E32" i="40" s="1"/>
  <c r="Q67" i="5"/>
  <c r="N15" i="2" s="1"/>
  <c r="E9" i="2"/>
  <c r="I47" i="5"/>
  <c r="F9" i="2" s="1"/>
  <c r="C37" i="2"/>
  <c r="F4" i="38"/>
  <c r="E32" i="38" s="1"/>
  <c r="I31" i="5"/>
  <c r="H45" i="5"/>
  <c r="E7" i="2" s="1"/>
  <c r="AF140" i="5"/>
  <c r="AA157" i="5"/>
  <c r="X45" i="2" s="1"/>
  <c r="AF59" i="2"/>
  <c r="E9" i="31"/>
  <c r="AF56" i="2"/>
  <c r="E6" i="31"/>
  <c r="U33" i="2"/>
  <c r="AH99" i="5"/>
  <c r="V130" i="5"/>
  <c r="S35" i="2" s="1"/>
  <c r="T99" i="5"/>
  <c r="Q33" i="2" s="1"/>
  <c r="U97" i="5"/>
  <c r="U99" i="5" s="1"/>
  <c r="R33" i="2" s="1"/>
  <c r="M151" i="5"/>
  <c r="J43" i="2" s="1"/>
  <c r="I138" i="5"/>
  <c r="F37" i="2" s="1"/>
  <c r="S91" i="5"/>
  <c r="P27" i="2" s="1"/>
  <c r="P25" i="2"/>
  <c r="S83" i="5"/>
  <c r="V25" i="2"/>
  <c r="Y83" i="5"/>
  <c r="Y91" i="5"/>
  <c r="AI159" i="5"/>
  <c r="U15" i="2"/>
  <c r="AH67" i="5"/>
  <c r="Q11" i="2"/>
  <c r="U49" i="5"/>
  <c r="R11" i="2" s="1"/>
  <c r="T138" i="5"/>
  <c r="Q37" i="2" s="1"/>
  <c r="AG40" i="2"/>
  <c r="F8" i="30"/>
  <c r="E36" i="30" s="1"/>
  <c r="I67" i="5"/>
  <c r="F15" i="2" s="1"/>
  <c r="AG55" i="2"/>
  <c r="F5" i="31"/>
  <c r="E33" i="31" s="1"/>
  <c r="AF47" i="5"/>
  <c r="AF41" i="2"/>
  <c r="E9" i="30"/>
  <c r="V151" i="5"/>
  <c r="S43" i="2" s="1"/>
  <c r="M45" i="5"/>
  <c r="J7" i="2" s="1"/>
  <c r="O99" i="5"/>
  <c r="L33" i="2" s="1"/>
  <c r="E13" i="39"/>
  <c r="AG57" i="2"/>
  <c r="F7" i="31"/>
  <c r="E35" i="31" s="1"/>
  <c r="D11" i="2"/>
  <c r="AD140" i="5"/>
  <c r="U31" i="5"/>
  <c r="T45" i="5"/>
  <c r="Q7" i="2" s="1"/>
  <c r="U62" i="5"/>
  <c r="R13" i="2" s="1"/>
  <c r="E17" i="2"/>
  <c r="I69" i="5"/>
  <c r="AD69" i="5"/>
  <c r="AF69" i="5"/>
  <c r="V157" i="5"/>
  <c r="W153" i="5"/>
  <c r="W157" i="5" s="1"/>
  <c r="T45" i="2" s="1"/>
  <c r="AC8" i="5"/>
  <c r="AC29" i="5" s="1"/>
  <c r="Z5" i="2" s="1"/>
  <c r="AA66" i="5"/>
  <c r="AA67" i="5" s="1"/>
  <c r="X15" i="2" s="1"/>
  <c r="AA55" i="5"/>
  <c r="AA62" i="5" s="1"/>
  <c r="AA135" i="5"/>
  <c r="AA138" i="5" s="1"/>
  <c r="X37" i="2" s="1"/>
  <c r="AA111" i="5"/>
  <c r="AA110" i="5"/>
  <c r="AA149" i="5"/>
  <c r="AA151" i="5" s="1"/>
  <c r="X43" i="2" s="1"/>
  <c r="K132" i="5"/>
  <c r="K138" i="5" s="1"/>
  <c r="H37" i="2" s="1"/>
  <c r="K5" i="5"/>
  <c r="K29" i="5" s="1"/>
  <c r="H5" i="2" s="1"/>
  <c r="E5" i="36" l="1"/>
  <c r="F7" i="48"/>
  <c r="E35" i="48" s="1"/>
  <c r="F7" i="44"/>
  <c r="E35" i="44" s="1"/>
  <c r="E12" i="42"/>
  <c r="F5" i="38"/>
  <c r="E33" i="38" s="1"/>
  <c r="F11" i="43"/>
  <c r="E39" i="43" s="1"/>
  <c r="F11" i="48"/>
  <c r="E39" i="48" s="1"/>
  <c r="AF6" i="2"/>
  <c r="E5" i="43"/>
  <c r="E11" i="43"/>
  <c r="E6" i="33"/>
  <c r="AA11" i="2"/>
  <c r="F10" i="38"/>
  <c r="E38" i="38" s="1"/>
  <c r="F5" i="36"/>
  <c r="E33" i="36" s="1"/>
  <c r="F11" i="33"/>
  <c r="E39" i="33" s="1"/>
  <c r="F13" i="46"/>
  <c r="E41" i="46" s="1"/>
  <c r="E13" i="32"/>
  <c r="E9" i="35"/>
  <c r="F8" i="48"/>
  <c r="E36" i="48" s="1"/>
  <c r="E11" i="36"/>
  <c r="E12" i="44"/>
  <c r="E5" i="32"/>
  <c r="E11" i="32"/>
  <c r="F8" i="38"/>
  <c r="E36" i="38" s="1"/>
  <c r="F12" i="32"/>
  <c r="E40" i="32" s="1"/>
  <c r="F11" i="44"/>
  <c r="E39" i="44" s="1"/>
  <c r="AG25" i="2"/>
  <c r="AG26" i="2"/>
  <c r="F9" i="32"/>
  <c r="E37" i="32" s="1"/>
  <c r="F15" i="32"/>
  <c r="E43" i="32" s="1"/>
  <c r="F14" i="44"/>
  <c r="E42" i="44" s="1"/>
  <c r="F10" i="39"/>
  <c r="E38" i="39" s="1"/>
  <c r="E11" i="33"/>
  <c r="F7" i="42"/>
  <c r="E35" i="42" s="1"/>
  <c r="F9" i="35"/>
  <c r="E37" i="35" s="1"/>
  <c r="F12" i="36"/>
  <c r="E40" i="36" s="1"/>
  <c r="F11" i="36"/>
  <c r="E39" i="36" s="1"/>
  <c r="F12" i="31"/>
  <c r="E40" i="31" s="1"/>
  <c r="F8" i="47"/>
  <c r="E36" i="47" s="1"/>
  <c r="F7" i="33"/>
  <c r="E35" i="33" s="1"/>
  <c r="F12" i="41"/>
  <c r="E40" i="41" s="1"/>
  <c r="F10" i="42"/>
  <c r="E38" i="42" s="1"/>
  <c r="F13" i="36"/>
  <c r="E41" i="36" s="1"/>
  <c r="F6" i="48"/>
  <c r="E34" i="48" s="1"/>
  <c r="F9" i="43"/>
  <c r="E37" i="43" s="1"/>
  <c r="E11" i="47"/>
  <c r="AG31" i="2"/>
  <c r="F15" i="33"/>
  <c r="E43" i="33" s="1"/>
  <c r="F5" i="44"/>
  <c r="E33" i="44" s="1"/>
  <c r="F12" i="33"/>
  <c r="E40" i="33" s="1"/>
  <c r="E12" i="36"/>
  <c r="F11" i="41"/>
  <c r="E39" i="41" s="1"/>
  <c r="E12" i="31"/>
  <c r="F5" i="43"/>
  <c r="E33" i="43" s="1"/>
  <c r="F9" i="42"/>
  <c r="E37" i="42" s="1"/>
  <c r="F6" i="43"/>
  <c r="E34" i="43" s="1"/>
  <c r="E12" i="41"/>
  <c r="F7" i="39"/>
  <c r="E35" i="39" s="1"/>
  <c r="F8" i="43"/>
  <c r="E36" i="43" s="1"/>
  <c r="F9" i="48"/>
  <c r="E37" i="48" s="1"/>
  <c r="F5" i="32"/>
  <c r="E33" i="32" s="1"/>
  <c r="F6" i="47"/>
  <c r="E34" i="47" s="1"/>
  <c r="E10" i="48"/>
  <c r="F5" i="35"/>
  <c r="E33" i="35" s="1"/>
  <c r="F15" i="48"/>
  <c r="E43" i="48" s="1"/>
  <c r="F14" i="33"/>
  <c r="E42" i="33" s="1"/>
  <c r="F11" i="32"/>
  <c r="E39" i="32" s="1"/>
  <c r="F8" i="42"/>
  <c r="E36" i="42" s="1"/>
  <c r="F5" i="33"/>
  <c r="E33" i="33" s="1"/>
  <c r="F7" i="47"/>
  <c r="E35" i="47" s="1"/>
  <c r="E12" i="33"/>
  <c r="F8" i="44"/>
  <c r="E36" i="44" s="1"/>
  <c r="F4" i="48"/>
  <c r="E32" i="48" s="1"/>
  <c r="F8" i="33"/>
  <c r="E36" i="33" s="1"/>
  <c r="E11" i="41"/>
  <c r="F13" i="37"/>
  <c r="E41" i="37" s="1"/>
  <c r="F13" i="35"/>
  <c r="E41" i="35" s="1"/>
  <c r="F13" i="41"/>
  <c r="E41" i="41" s="1"/>
  <c r="F7" i="43"/>
  <c r="E35" i="43" s="1"/>
  <c r="F12" i="44"/>
  <c r="E40" i="44" s="1"/>
  <c r="F6" i="33"/>
  <c r="E34" i="33" s="1"/>
  <c r="F15" i="42"/>
  <c r="E43" i="42" s="1"/>
  <c r="F11" i="42"/>
  <c r="E39" i="42" s="1"/>
  <c r="F5" i="39"/>
  <c r="E33" i="39" s="1"/>
  <c r="F9" i="39"/>
  <c r="E37" i="39" s="1"/>
  <c r="F15" i="38"/>
  <c r="E43" i="38" s="1"/>
  <c r="F9" i="47"/>
  <c r="E37" i="47" s="1"/>
  <c r="F13" i="31"/>
  <c r="E41" i="31" s="1"/>
  <c r="F10" i="33"/>
  <c r="E38" i="33" s="1"/>
  <c r="F13" i="45"/>
  <c r="E41" i="45" s="1"/>
  <c r="F13" i="43"/>
  <c r="E41" i="43" s="1"/>
  <c r="E11" i="27"/>
  <c r="E6" i="43"/>
  <c r="F7" i="32"/>
  <c r="E35" i="32" s="1"/>
  <c r="F15" i="44"/>
  <c r="E43" i="44" s="1"/>
  <c r="F15" i="47"/>
  <c r="E43" i="47" s="1"/>
  <c r="F6" i="44"/>
  <c r="E34" i="44" s="1"/>
  <c r="F12" i="48"/>
  <c r="E40" i="48" s="1"/>
  <c r="E12" i="47"/>
  <c r="E11" i="42"/>
  <c r="F14" i="48"/>
  <c r="E42" i="48" s="1"/>
  <c r="F9" i="33"/>
  <c r="E37" i="33" s="1"/>
  <c r="F5" i="48"/>
  <c r="E33" i="48" s="1"/>
  <c r="F13" i="48"/>
  <c r="E41" i="48" s="1"/>
  <c r="F10" i="44"/>
  <c r="E38" i="44" s="1"/>
  <c r="F12" i="43"/>
  <c r="E40" i="43" s="1"/>
  <c r="F13" i="32"/>
  <c r="E41" i="32" s="1"/>
  <c r="F4" i="47"/>
  <c r="E32" i="47" s="1"/>
  <c r="E6" i="48"/>
  <c r="F14" i="47"/>
  <c r="E42" i="47" s="1"/>
  <c r="E11" i="44"/>
  <c r="F13" i="38"/>
  <c r="E41" i="38" s="1"/>
  <c r="E12" i="43"/>
  <c r="F9" i="44"/>
  <c r="E37" i="44" s="1"/>
  <c r="E13" i="47"/>
  <c r="F5" i="47"/>
  <c r="E33" i="47" s="1"/>
  <c r="F7" i="38"/>
  <c r="E35" i="38" s="1"/>
  <c r="F8" i="39"/>
  <c r="E36" i="39" s="1"/>
  <c r="F12" i="42"/>
  <c r="E40" i="42" s="1"/>
  <c r="F9" i="38"/>
  <c r="E37" i="38" s="1"/>
  <c r="E12" i="32"/>
  <c r="F6" i="32"/>
  <c r="E34" i="32" s="1"/>
  <c r="F8" i="32"/>
  <c r="E36" i="32" s="1"/>
  <c r="F10" i="32"/>
  <c r="E38" i="32" s="1"/>
  <c r="F12" i="47"/>
  <c r="E40" i="47" s="1"/>
  <c r="F10" i="43"/>
  <c r="E38" i="43" s="1"/>
  <c r="F15" i="43"/>
  <c r="E43" i="43" s="1"/>
  <c r="AF91" i="5"/>
  <c r="AG15" i="2"/>
  <c r="F15" i="27"/>
  <c r="E42" i="27" s="1"/>
  <c r="AA31" i="2"/>
  <c r="AI83" i="5"/>
  <c r="I45" i="5"/>
  <c r="F7" i="2" s="1"/>
  <c r="W45" i="5"/>
  <c r="T7" i="2" s="1"/>
  <c r="U45" i="5"/>
  <c r="R7" i="2" s="1"/>
  <c r="K45" i="5"/>
  <c r="H7" i="2" s="1"/>
  <c r="F6" i="29" s="1"/>
  <c r="E34" i="29" s="1"/>
  <c r="W7" i="2"/>
  <c r="E27" i="2"/>
  <c r="AE49" i="5"/>
  <c r="AG49" i="5"/>
  <c r="AA130" i="5"/>
  <c r="X35" i="2" s="1"/>
  <c r="S45" i="2"/>
  <c r="Q45" i="2"/>
  <c r="E5" i="48"/>
  <c r="P45" i="2"/>
  <c r="E6" i="27"/>
  <c r="F9" i="29"/>
  <c r="E37" i="29" s="1"/>
  <c r="F10" i="29"/>
  <c r="E38" i="29" s="1"/>
  <c r="AG83" i="5"/>
  <c r="AF11" i="2"/>
  <c r="AB23" i="2"/>
  <c r="AD67" i="5"/>
  <c r="AD77" i="5"/>
  <c r="AE77" i="5"/>
  <c r="AA5" i="2"/>
  <c r="AG138" i="5"/>
  <c r="AE83" i="5"/>
  <c r="X13" i="2"/>
  <c r="AI50" i="5"/>
  <c r="AI62" i="5"/>
  <c r="AB19" i="2"/>
  <c r="F4" i="35"/>
  <c r="E32" i="35" s="1"/>
  <c r="V37" i="2"/>
  <c r="AI138" i="5"/>
  <c r="AG91" i="5"/>
  <c r="AG6" i="2"/>
  <c r="F6" i="27"/>
  <c r="E33" i="27" s="1"/>
  <c r="AF27" i="2"/>
  <c r="E11" i="29"/>
  <c r="AG37" i="2"/>
  <c r="F5" i="30"/>
  <c r="E33" i="30" s="1"/>
  <c r="F4" i="44"/>
  <c r="E32" i="44" s="1"/>
  <c r="E4" i="36"/>
  <c r="AA21" i="2"/>
  <c r="AF45" i="5"/>
  <c r="AG77" i="5"/>
  <c r="F29" i="2"/>
  <c r="AE93" i="5"/>
  <c r="AG93" i="5"/>
  <c r="E5" i="38"/>
  <c r="AA25" i="2"/>
  <c r="AD99" i="5"/>
  <c r="AE91" i="5"/>
  <c r="AG130" i="5"/>
  <c r="AG7" i="2"/>
  <c r="F7" i="27"/>
  <c r="E34" i="27" s="1"/>
  <c r="AF12" i="2"/>
  <c r="E12" i="27"/>
  <c r="AF83" i="5"/>
  <c r="AD83" i="5"/>
  <c r="AF21" i="2"/>
  <c r="E5" i="29"/>
  <c r="AF37" i="2"/>
  <c r="E5" i="30"/>
  <c r="D5" i="2"/>
  <c r="AG29" i="5"/>
  <c r="AE29" i="5"/>
  <c r="V33" i="2"/>
  <c r="AI99" i="5"/>
  <c r="AF50" i="5"/>
  <c r="AF20" i="2"/>
  <c r="E4" i="29"/>
  <c r="AB21" i="2"/>
  <c r="F4" i="36"/>
  <c r="E32" i="36" s="1"/>
  <c r="E5" i="40"/>
  <c r="AA29" i="2"/>
  <c r="AD130" i="5"/>
  <c r="AF99" i="5"/>
  <c r="F4" i="39"/>
  <c r="E32" i="39" s="1"/>
  <c r="F4" i="43"/>
  <c r="E32" i="43" s="1"/>
  <c r="E13" i="33"/>
  <c r="E13" i="42"/>
  <c r="AG8" i="2"/>
  <c r="F8" i="27"/>
  <c r="E35" i="27" s="1"/>
  <c r="AE157" i="5"/>
  <c r="AG157" i="5"/>
  <c r="AF62" i="5"/>
  <c r="AI157" i="5"/>
  <c r="AE95" i="5"/>
  <c r="AG11" i="2"/>
  <c r="F11" i="27"/>
  <c r="E38" i="27" s="1"/>
  <c r="F33" i="2"/>
  <c r="AG99" i="5"/>
  <c r="AE99" i="5"/>
  <c r="AF130" i="5"/>
  <c r="E5" i="46"/>
  <c r="AA41" i="2"/>
  <c r="AG14" i="2"/>
  <c r="F14" i="27"/>
  <c r="E41" i="27" s="1"/>
  <c r="AE47" i="5"/>
  <c r="E5" i="42"/>
  <c r="AA33" i="2"/>
  <c r="AG50" i="5"/>
  <c r="AB25" i="2"/>
  <c r="AG24" i="2"/>
  <c r="F8" i="29"/>
  <c r="E36" i="29" s="1"/>
  <c r="AB41" i="2"/>
  <c r="AD62" i="5"/>
  <c r="E43" i="2"/>
  <c r="AD151" i="5"/>
  <c r="AF151" i="5"/>
  <c r="E19" i="2"/>
  <c r="AF73" i="5"/>
  <c r="AD73" i="5"/>
  <c r="AG95" i="5"/>
  <c r="AF29" i="2"/>
  <c r="E13" i="29"/>
  <c r="V43" i="2"/>
  <c r="AI151" i="5"/>
  <c r="AA35" i="2"/>
  <c r="E4" i="43"/>
  <c r="AG43" i="2"/>
  <c r="F11" i="30"/>
  <c r="E39" i="30" s="1"/>
  <c r="V5" i="2"/>
  <c r="AI29" i="5"/>
  <c r="AG47" i="5"/>
  <c r="AE50" i="5"/>
  <c r="E4" i="44"/>
  <c r="AA37" i="2"/>
  <c r="AG23" i="2"/>
  <c r="F7" i="29"/>
  <c r="E35" i="29" s="1"/>
  <c r="F17" i="2"/>
  <c r="AG69" i="5"/>
  <c r="AE69" i="5"/>
  <c r="AF157" i="5"/>
  <c r="AD50" i="5"/>
  <c r="D7" i="2"/>
  <c r="E5" i="37"/>
  <c r="AA23" i="2"/>
  <c r="AF13" i="2"/>
  <c r="E13" i="27"/>
  <c r="AF5" i="2"/>
  <c r="E5" i="27"/>
  <c r="AB31" i="2"/>
  <c r="F4" i="41"/>
  <c r="E32" i="41" s="1"/>
  <c r="AG9" i="2"/>
  <c r="F9" i="27"/>
  <c r="E36" i="27" s="1"/>
  <c r="AD29" i="5"/>
  <c r="AF43" i="2"/>
  <c r="E11" i="30"/>
  <c r="AG36" i="2"/>
  <c r="AB9" i="2"/>
  <c r="F4" i="30"/>
  <c r="E32" i="30" s="1"/>
  <c r="AG151" i="5"/>
  <c r="AD45" i="5"/>
  <c r="AE62" i="5"/>
  <c r="AF61" i="2"/>
  <c r="E11" i="31"/>
  <c r="E5" i="34"/>
  <c r="AA17" i="2"/>
  <c r="AF138" i="5"/>
  <c r="AG28" i="2"/>
  <c r="F12" i="29"/>
  <c r="E40" i="29" s="1"/>
  <c r="E4" i="32"/>
  <c r="AA13" i="2"/>
  <c r="AG12" i="2"/>
  <c r="F12" i="27"/>
  <c r="E39" i="27" s="1"/>
  <c r="AE73" i="5"/>
  <c r="AG5" i="2"/>
  <c r="F5" i="27"/>
  <c r="E32" i="27" s="1"/>
  <c r="AF22" i="2"/>
  <c r="E6" i="29"/>
  <c r="E13" i="36"/>
  <c r="AG45" i="2"/>
  <c r="F13" i="30"/>
  <c r="E41" i="30" s="1"/>
  <c r="F10" i="47"/>
  <c r="E38" i="47" s="1"/>
  <c r="AF29" i="5"/>
  <c r="AE151" i="5"/>
  <c r="AG62" i="5"/>
  <c r="AG10" i="2"/>
  <c r="F10" i="27"/>
  <c r="E37" i="27" s="1"/>
  <c r="AA15" i="2"/>
  <c r="E4" i="33"/>
  <c r="AF44" i="2"/>
  <c r="E12" i="30"/>
  <c r="AB11" i="2"/>
  <c r="AG54" i="2"/>
  <c r="F4" i="31"/>
  <c r="E32" i="31" s="1"/>
  <c r="V27" i="2"/>
  <c r="AI91" i="5"/>
  <c r="AD157" i="5"/>
  <c r="AG61" i="2"/>
  <c r="F11" i="31"/>
  <c r="E39" i="31" s="1"/>
  <c r="AD138" i="5"/>
  <c r="V15" i="2"/>
  <c r="AI67" i="5"/>
  <c r="AB39" i="2"/>
  <c r="F4" i="45"/>
  <c r="E32" i="45" s="1"/>
  <c r="AE138" i="5"/>
  <c r="AF28" i="2"/>
  <c r="E12" i="29"/>
  <c r="AF67" i="5"/>
  <c r="D15" i="2"/>
  <c r="AE67" i="5"/>
  <c r="AG67" i="5"/>
  <c r="AG73" i="5"/>
  <c r="AG44" i="2"/>
  <c r="F12" i="30"/>
  <c r="E40" i="30" s="1"/>
  <c r="AF77" i="5"/>
  <c r="V7" i="2"/>
  <c r="AI45" i="5"/>
  <c r="F14" i="29"/>
  <c r="E42" i="29" s="1"/>
  <c r="AG30" i="2"/>
  <c r="AA9" i="2"/>
  <c r="AF4" i="2"/>
  <c r="E4" i="27"/>
  <c r="E13" i="44"/>
  <c r="AB13" i="2"/>
  <c r="F4" i="32"/>
  <c r="E32" i="32" s="1"/>
  <c r="AB45" i="2" l="1"/>
  <c r="AF30" i="2"/>
  <c r="AG22" i="2"/>
  <c r="F13" i="39"/>
  <c r="E41" i="39" s="1"/>
  <c r="F13" i="47"/>
  <c r="E41" i="47" s="1"/>
  <c r="F11" i="29"/>
  <c r="E39" i="29" s="1"/>
  <c r="F13" i="33"/>
  <c r="E41" i="33" s="1"/>
  <c r="F13" i="42"/>
  <c r="E41" i="42" s="1"/>
  <c r="F14" i="32"/>
  <c r="E42" i="32" s="1"/>
  <c r="E12" i="48"/>
  <c r="F5" i="29"/>
  <c r="E33" i="29" s="1"/>
  <c r="F13" i="44"/>
  <c r="E41" i="44" s="1"/>
  <c r="E5" i="39"/>
  <c r="AG27" i="2"/>
  <c r="AG21" i="2"/>
  <c r="AE45" i="5"/>
  <c r="AG45" i="5"/>
  <c r="AA7" i="2"/>
  <c r="AA27" i="2"/>
  <c r="E14" i="29"/>
  <c r="AA45" i="2"/>
  <c r="F14" i="43"/>
  <c r="E42" i="43" s="1"/>
  <c r="AB35" i="2"/>
  <c r="AE130" i="5"/>
  <c r="AI130" i="5"/>
  <c r="E11" i="48"/>
  <c r="F10" i="48"/>
  <c r="E38" i="48" s="1"/>
  <c r="AB37" i="2"/>
  <c r="E5" i="47"/>
  <c r="AA43" i="2"/>
  <c r="AB27" i="2"/>
  <c r="AG4" i="2"/>
  <c r="F4" i="27"/>
  <c r="E31" i="27" s="1"/>
  <c r="AB5" i="2"/>
  <c r="F5" i="34"/>
  <c r="E33" i="34" s="1"/>
  <c r="AB17" i="2"/>
  <c r="AG13" i="2"/>
  <c r="F13" i="27"/>
  <c r="E40" i="27" s="1"/>
  <c r="F5" i="40"/>
  <c r="E33" i="40" s="1"/>
  <c r="AB29" i="2"/>
  <c r="AB15" i="2"/>
  <c r="F4" i="33"/>
  <c r="E32" i="33" s="1"/>
  <c r="AG20" i="2"/>
  <c r="F4" i="29"/>
  <c r="E32" i="29" s="1"/>
  <c r="AB7" i="2"/>
  <c r="F5" i="42"/>
  <c r="E33" i="42" s="1"/>
  <c r="AB33" i="2"/>
  <c r="AG29" i="2"/>
  <c r="F13" i="29"/>
  <c r="E41" i="29" s="1"/>
  <c r="E5" i="35"/>
  <c r="AA19" i="2"/>
  <c r="AB43" i="2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3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4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<sst xmlns="http://schemas.openxmlformats.org/spreadsheetml/2006/main" count="2591" uniqueCount="326">
  <si>
    <t>ลำดับ</t>
  </si>
  <si>
    <t>ชื่ออาคาร</t>
  </si>
  <si>
    <t>หมาย</t>
  </si>
  <si>
    <t>หมายเลข</t>
  </si>
  <si>
    <t>เหตุ</t>
  </si>
  <si>
    <t>มิเตอร์</t>
  </si>
  <si>
    <t>kWh</t>
  </si>
  <si>
    <t>บาท</t>
  </si>
  <si>
    <t>อาคารสมาคมศิษย์เก่า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</si>
  <si>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</si>
  <si>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</si>
  <si>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</si>
  <si>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</si>
  <si>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</si>
  <si>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</si>
  <si>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</si>
  <si>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</si>
  <si>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</si>
  <si>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</si>
  <si>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</si>
  <si>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>การใช้พลังงานไฟฟ้าของแต่ละคณะ,สำนัก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</si>
  <si>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</si>
  <si>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</si>
  <si>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</si>
  <si>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</si>
  <si>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</si>
  <si>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</si>
  <si>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</si>
  <si>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</si>
  <si>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</si>
  <si>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</si>
  <si>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</si>
  <si>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</si>
  <si>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</si>
  <si>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</si>
  <si>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</si>
  <si>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</si>
  <si>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</si>
  <si>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</si>
  <si>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</si>
  <si>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</si>
  <si>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</si>
  <si>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</si>
  <si>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</si>
  <si>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</si>
  <si>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</si>
  <si>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</si>
  <si>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</si>
  <si>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</si>
  <si>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</si>
  <si>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บ้านพักและแฟลต ข้าราชการ</t>
  </si>
  <si>
    <t>ร้านค้าภายในมหาวิทยาลัย</t>
  </si>
  <si>
    <t>รวมทุกบิลค่าไฟฟ้า</t>
  </si>
  <si>
    <t>Month</t>
  </si>
  <si>
    <r>
      <t>ค่าพลังงานไฟฟ้า</t>
    </r>
    <r>
      <rPr>
        <i/>
        <sz val="14"/>
        <rFont val="AngsanaUPC"/>
        <family val="1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</si>
  <si>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</si>
  <si>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</si>
  <si>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</si>
  <si>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</si>
  <si>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9801 020022277344</t>
  </si>
  <si>
    <t>อาคารเรือนพักสมาคมศิษย์เก่า 1</t>
  </si>
  <si>
    <t>อาคารเรือนพักสมาคมศิษย์เก่า 2</t>
  </si>
  <si>
    <t>การคำนวณหน่วยการใช้ของแต่ละอาคาร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</si>
  <si>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</si>
  <si>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</si>
  <si>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</si>
  <si>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</si>
  <si>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ผลรวมแต่ละหน่วยงาน/ปี</t>
  </si>
  <si>
    <t>CT</t>
  </si>
  <si>
    <t>มกราคม 64</t>
  </si>
  <si>
    <t>กุมภาพันธ์ 64</t>
  </si>
  <si>
    <t>มีนาคม 64</t>
  </si>
  <si>
    <t>เมษายน 64</t>
  </si>
  <si>
    <t>พฤษภาคม 64</t>
  </si>
  <si>
    <t>ธันวาคม 64</t>
  </si>
  <si>
    <t>พฤศจิกายน 64</t>
  </si>
  <si>
    <t>ตุลาคม 64</t>
  </si>
  <si>
    <t>กันยายน 64</t>
  </si>
  <si>
    <t>สิงหาคม 64</t>
  </si>
  <si>
    <t>กรกฏาคม 64</t>
  </si>
  <si>
    <t>มิถุนายน 64</t>
  </si>
  <si>
    <t>9095 020016355485</t>
  </si>
  <si>
    <t>0.00/บาท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</si>
  <si>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</si>
  <si>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</si>
  <si>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</si>
  <si>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</si>
  <si>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</si>
  <si>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</si>
  <si>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</si>
  <si>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</si>
  <si>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</si>
  <si>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</si>
  <si>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</si>
  <si>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</si>
  <si>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</si>
  <si>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r>
      <t>ค่าพลังงานไฟฟ้า 63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</si>
  <si>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</si>
  <si>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63  (บาท)</t>
  </si>
  <si>
    <t>ค่าไฟฟ้า 64  (บาท)</t>
  </si>
  <si>
    <r>
      <t>ค่าไฟฟ้า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</si>
  <si>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</si>
  <si>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</si>
  <si>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</si>
  <si>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</si>
  <si>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>รื้อถอน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</si>
  <si>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</si>
  <si>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</si>
  <si>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</si>
  <si>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</si>
  <si>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</si>
  <si>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</si>
  <si>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</si>
  <si>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</si>
  <si>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</si>
  <si>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</si>
  <si>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</si>
  <si>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</si>
  <si>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</si>
  <si>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คณะสัตวแพทยศาสตร์</t>
  </si>
  <si>
    <t>สำนักหอสมุด</t>
  </si>
  <si>
    <t>ม.ค.-ก.ย. 64</t>
  </si>
  <si>
    <t>ยังไม่เปิด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</si>
  <si>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</si>
  <si>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</si>
  <si>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</si>
  <si>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คณะผลิตกรรมการเกษตร</t>
  </si>
  <si>
    <t>อาคารสมาคมศิษย์เก่า (ปั๊มน้ำ)</t>
  </si>
  <si>
    <t>คลินิกรักษาสัตว์</t>
  </si>
  <si>
    <t>มกราคม 65</t>
  </si>
  <si>
    <t>กุมภาพันธ์ 65</t>
  </si>
  <si>
    <t>มีนาคม 65</t>
  </si>
  <si>
    <t>เมษายน 65</t>
  </si>
  <si>
    <t>พฤษภาคม 65</t>
  </si>
  <si>
    <t>มิถุนายน 65</t>
  </si>
  <si>
    <t>กรกฏาคม 65</t>
  </si>
  <si>
    <t>สิงหาคม 65</t>
  </si>
  <si>
    <t>กันยายน 65</t>
  </si>
  <si>
    <t>ตุลาคม 65</t>
  </si>
  <si>
    <t>พฤศจิกายน 65</t>
  </si>
  <si>
    <t>ธันวาคม 65</t>
  </si>
  <si>
    <t>ม.ค.-ก.ย. 65</t>
  </si>
  <si>
    <t>ก.ย.-ธ.ค. 65</t>
  </si>
  <si>
    <t>ต.ค.-ธ.ค. 64</t>
  </si>
  <si>
    <t>มหาวิทยาลัยแม่โจ้ (ศูนย์ทดลองวิจัยและพัฒนากัญชงอุตสาหกรรม)</t>
  </si>
  <si>
    <t>9205 20025162757</t>
  </si>
  <si>
    <t>มหาวิทยาลัยแม่โจ้ (โรงสูบน้ำศรีบุญเรือง)</t>
  </si>
  <si>
    <r>
      <t>ค่าพลังงานไฟฟ้า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</si>
  <si>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65  (บาท)</t>
  </si>
  <si>
    <t>54  (บาท)</t>
  </si>
  <si>
    <r>
      <t>ค่าพลังงานไฟฟ้า 645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</si>
  <si>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r>
      <t>ค่าไฟฟ้า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</si>
  <si>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ค่าพลังงานไฟฟ้า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</si>
  <si>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ค่าพลังงานไฟฟ้า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</si>
  <si>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ศูนย์ทดลองวิจัยและพัฒนากัญชงอุตสาหกรรม</t>
  </si>
  <si>
    <t>ต.ค.-ธ.ค. 65</t>
  </si>
  <si>
    <t>3.66/บาท</t>
  </si>
  <si>
    <t>ชำรุด</t>
  </si>
  <si>
    <t>3.73/บาท</t>
  </si>
  <si>
    <t>ข้อมูลการใช้อาคาร</t>
  </si>
  <si>
    <t xml:space="preserve">    ก.1 รายละเอียดการใช้งานอาคาร (สำหรับอาคารทุกประเภท)</t>
  </si>
  <si>
    <r>
      <t>ตารางที่ ก.1 รายละเอียดการใช้งานอาคาร ในร</t>
    </r>
    <r>
      <rPr>
        <sz val="14"/>
        <rFont val="TH SarabunPSK"/>
        <family val="2"/>
      </rPr>
      <t>อบปี 2559</t>
    </r>
  </si>
  <si>
    <t>เวลาทำงาน</t>
  </si>
  <si>
    <t>พื้นที่ทั้งหมดของอาคาร (ตารางเมตร)</t>
  </si>
  <si>
    <t>ลำดับที่</t>
  </si>
  <si>
    <t>ปี พ.ศ.</t>
  </si>
  <si>
    <t>จำนวน</t>
  </si>
  <si>
    <t>(1) พื้นที่ใช้สอย</t>
  </si>
  <si>
    <t>(2)</t>
  </si>
  <si>
    <t>(3)=(2)+(1)</t>
  </si>
  <si>
    <t>ที่เปิดใช้งาน</t>
  </si>
  <si>
    <t>ชั้น</t>
  </si>
  <si>
    <t>ชั่วโมง/วัน</t>
  </si>
  <si>
    <t>วัน/ปี</t>
  </si>
  <si>
    <t>ปรับอากาศ</t>
  </si>
  <si>
    <t>ไม่ปรับอากาศ</t>
  </si>
  <si>
    <t>พื้นที่จอดรถ
ในตัวอาคาร</t>
  </si>
  <si>
    <t>ส่วนกลาง</t>
  </si>
  <si>
    <t>อาคารเทพศาสตร์สถิตย์</t>
  </si>
  <si>
    <t>โรงประชุม (รวมอาคารห้องน้ำ) (ชูติวัตร เดิม)</t>
  </si>
  <si>
    <t>อาคารแผ่พืชน์</t>
  </si>
  <si>
    <t>อาคารวุฒากาศ</t>
  </si>
  <si>
    <t>อาคารศูนย์กีฬากาญจนาภิเษกรัชกาลที่  9  โซน  A</t>
  </si>
  <si>
    <t>อาคารศูนย์กีฬากาญจนาภิเษกรัชกาลที่  9  โซน  B</t>
  </si>
  <si>
    <t>สนามกีฬาอินทนิล (อัฒจัททร์ 2 หลัง)</t>
  </si>
  <si>
    <t>อาคารเรือนธรรม</t>
  </si>
  <si>
    <t>อาคารพิพิธภัณฑ์เกษตรไทย</t>
  </si>
  <si>
    <t>อาคารเรียนรวมแม่โจ้  70  ปี</t>
  </si>
  <si>
    <t>อาคารเฉลิมพระเกียรติสมเด็จพระเทพรัตนราชสุดา</t>
  </si>
  <si>
    <t>อาคารเรือนกระจก</t>
  </si>
  <si>
    <t>อาคาร 80 ปี</t>
  </si>
  <si>
    <t>อาคารเกษตรทฏืใหม่</t>
  </si>
  <si>
    <t>อาคารโรงสูบน้ำแรงดันต่ำ</t>
  </si>
  <si>
    <t>อาคารโรงสูบน้ำแรงดันสูง</t>
  </si>
  <si>
    <t>อาคารผลิตน้ำประปา 1</t>
  </si>
  <si>
    <t>อาคารผลิตน้ำประปา 2</t>
  </si>
  <si>
    <t>อาคารปฏิบัติการ</t>
  </si>
  <si>
    <t>อาคารจ่ายสารเคมีและเก็บสารเคมี</t>
  </si>
  <si>
    <t>อาคารเครื่องจักรระบบบำบัดน้ำเสีย</t>
  </si>
  <si>
    <t>อาคารช่วงเกษตรศิลป์</t>
  </si>
  <si>
    <t>อาคารหอเกียรติยศแม่โจ้</t>
  </si>
  <si>
    <t>อาคารสำนักงานมหาวิทยาลัย 2 (สำนักงานอธิการบดี เดิม)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</si>
  <si>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</si>
  <si>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3   (อิงคศรีกสิการ เดิม)</t>
  </si>
  <si>
    <t>โรงจอดรถกองกิจการนักศึกษา</t>
  </si>
  <si>
    <t>ชมรมวิทยุสมัครเล่น</t>
  </si>
  <si>
    <t>อาคารอำนวย  ยศสุข</t>
  </si>
  <si>
    <t>อาคารหน่วยอาคารและสถานที่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</si>
  <si>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</si>
  <si>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</si>
  <si>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</si>
  <si>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</si>
  <si>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</si>
  <si>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</si>
  <si>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</si>
  <si>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</si>
  <si>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</si>
  <si>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</si>
  <si>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หอพักนักศึกษา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</si>
  <si>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</si>
  <si>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</si>
  <si>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</si>
  <si>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>อาคารหอพักนักศึกษาชาย 4 (รวมอาคารโรงจอดรถ ข้างหอ)</t>
  </si>
  <si>
    <t>อาคารหอพักนักศึกษาชาย 5 (รวมอาคารห้องน้ำ)</t>
  </si>
  <si>
    <t>อาคารหอพักนักศึกษาหญิง 6 (รวมอาคารโรงจอดรถ ข้างหอ)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</si>
  <si>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</si>
  <si>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</si>
  <si>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</si>
  <si>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</si>
  <si>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</si>
  <si>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อาคารเรียนรวมสุวรรณวาจกกสิกิจ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</si>
  <si>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</si>
  <si>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</si>
  <si>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</si>
  <si>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สำนักงานหอสมุด</t>
  </si>
  <si>
    <t>อาคารวิภาต  บุญศรี  วังซ้าย</t>
  </si>
  <si>
    <t>อาคารพิทยาลงกรณ์</t>
  </si>
  <si>
    <t>อาคาร 25 ปี  คณะบริหารธุรกิจ</t>
  </si>
  <si>
    <t>อาคารเทพ  พงษ์พานิช</t>
  </si>
  <si>
    <t>ศูนย์กล้วยไม้</t>
  </si>
  <si>
    <t>อาคารเฉลิมพระเกียรติสมเด็จพระศรีนครินทราบรมราชนี</t>
  </si>
  <si>
    <t xml:space="preserve">อาคารแม่โจ้  60  ปี  </t>
  </si>
  <si>
    <t>อาคารเสาวรัจนิตยวรรธนะ</t>
  </si>
  <si>
    <t xml:space="preserve">อาคารจุฬาภรณ์   </t>
  </si>
  <si>
    <t>อาคารยรรยง  สิทธิชัย</t>
  </si>
  <si>
    <t>คณะเทคโนโลยีสารสนเทศและการสื่อสาร</t>
  </si>
  <si>
    <t>อาคาร 75 ปี  แม่โจ้</t>
  </si>
  <si>
    <t>อาคารคณะสถาปัตยกรรมศาสตร์และการออกแบบสิ่งแวดล้อม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</si>
  <si>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</si>
  <si>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 xml:space="preserve">อาคารรัตนโกสินทร์ 200 ปี  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</si>
  <si>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</si>
  <si>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</si>
  <si>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</si>
  <si>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</si>
  <si>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อาคารสำนักงานพืชไร่(พักอาจารย์)</t>
  </si>
  <si>
    <t>อาคารเพาะเลี้ยงเนื้อเยื่อ  ฝ่ายพัฒนาเกษตรที่สูง</t>
  </si>
  <si>
    <t>อาคารเพิ่มพูล</t>
  </si>
  <si>
    <t>อาคารปฏิบัติการและคัดเมล็ดพันธุ์พืชไร่</t>
  </si>
  <si>
    <t>อาคารอบเมล็ดพันธุ์พืช (ไซโล)</t>
  </si>
  <si>
    <t>อาคารกำจร  บุญแปง</t>
  </si>
  <si>
    <t>ฐานการเรียนรู้เห็ด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</si>
  <si>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</si>
  <si>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</si>
  <si>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</si>
  <si>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</si>
  <si>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อาคารโรงเรือนเพาะเมล็ดพันธ์และขยายพันธุ์ไม้ดอกไม้ประดับ</t>
  </si>
  <si>
    <t>อาคารเทคโนโลยีด้านการผลิตไม้ดอกไม้ประดับ</t>
  </si>
  <si>
    <t>อาคารโดมจัดแสดงกล้วยไม้และไม้ดอกไม้ประดับ</t>
  </si>
  <si>
    <t>อาคารกล้วยไม้ไทย</t>
  </si>
  <si>
    <t>อาคารอนุบาลต้นอ่อน</t>
  </si>
  <si>
    <t>อาคารชั้นเรียนการจัดและแต่งดอกไม้</t>
  </si>
  <si>
    <t>อาคารเลี้ยงไส้เดือนดิน</t>
  </si>
  <si>
    <t xml:space="preserve">อาคารหม่อนไหม 1 </t>
  </si>
  <si>
    <t>อาคารหม่อนไหม 2</t>
  </si>
  <si>
    <t>อาคารต้นแบบขยายเชื้อจุลินทรัย์เพื่อการเกษตร</t>
  </si>
  <si>
    <t>อาคารเก็บอุปกรณ์</t>
  </si>
  <si>
    <t xml:space="preserve">อาคารปฏิบัติการดินและปุ๋ย </t>
  </si>
  <si>
    <t>อาคารเก็บพัสดุไม้ผล</t>
  </si>
  <si>
    <t>อาคารศูนย์ประสานงานโครงการธัญพืชไร่</t>
  </si>
  <si>
    <t>อาคารเก็บของพืชไร่</t>
  </si>
  <si>
    <t>อาคารพัสดุพืชไร่</t>
  </si>
  <si>
    <t>อาคารชมรมอารักขาพืช</t>
  </si>
  <si>
    <t>อาคารปฏิบัติการโรคพืช</t>
  </si>
  <si>
    <t>อาคารปฏิบัติการเห็ด</t>
  </si>
  <si>
    <t>สำนักวิจัยและส่งเสริมการเกษตร</t>
  </si>
  <si>
    <t>อาคารธรรมศักดิ์มนตรี</t>
  </si>
  <si>
    <t>อาคารมงคลชัยสิทธิ์</t>
  </si>
  <si>
    <t>ศูนย์วิจัยพลังงาน</t>
  </si>
  <si>
    <t>อาคารศูนย์วิจัยพลังงาน 1</t>
  </si>
  <si>
    <t>อาคารศูนย์วิจัยพลังงาน 2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</si>
  <si>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</si>
  <si>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</si>
  <si>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</si>
  <si>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</si>
  <si>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</si>
  <si>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</si>
  <si>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</si>
  <si>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</si>
  <si>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</si>
  <si>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อาคารโรงสีข้าวเก่า</t>
  </si>
  <si>
    <t>อาคารบริการและโชว์รูม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</si>
  <si>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</si>
  <si>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</si>
  <si>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</si>
  <si>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</si>
  <si>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</si>
  <si>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</si>
  <si>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</si>
  <si>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</si>
  <si>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</si>
  <si>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อาคารสำนักงานปลาสวยงาม</t>
  </si>
  <si>
    <t>อาคารหอพักธรรมศักดิ์มนตรี</t>
  </si>
  <si>
    <t>อาคารโรงอาหารสำนักวิจัยฯ</t>
  </si>
  <si>
    <t>อาคาร A</t>
  </si>
  <si>
    <t>อาคาร B</t>
  </si>
  <si>
    <t>อาคาร C</t>
  </si>
  <si>
    <t>รวมทั้งหมด</t>
  </si>
  <si>
    <t>3.98/บาท</t>
  </si>
  <si>
    <t>3.84/บาท</t>
  </si>
  <si>
    <t>4.22/บาท</t>
  </si>
  <si>
    <t>4.26/บาท</t>
  </si>
  <si>
    <t>4.09/บาท</t>
  </si>
  <si>
    <t>4.20/บาท</t>
  </si>
  <si>
    <t>4.94/บาท</t>
  </si>
  <si>
    <t>4.85/บาท</t>
  </si>
  <si>
    <t>4.95/บาท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</si>
</sst>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\-"/>
  </numFmts>
  <fonts count="32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name val="AngsanaUPC"/>
      <family val="1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sz val="14"/>
      <name val="AngsanaUPC"/>
      <family val="1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b/>
      <sz val="14"/>
      <color rgb="FF0070C0"/>
      <name val="AngsanaUPC"/>
      <family val="1"/>
      <charset val="222"/>
    </font>
    <font>
      <sz val="14"/>
      <color rgb="FF0070C0"/>
      <name val="AngsanaUPC"/>
      <family val="1"/>
      <charset val="222"/>
    </font>
    <font>
      <b/>
      <sz val="14"/>
      <color indexed="1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b/>
      <sz val="14"/>
      <color theme="1"/>
      <name val="AngsanaUPC"/>
      <family val="1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6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3" fillId="0" borderId="0"/>
    <xf numFmtId="0" fontId="17" fillId="0" borderId="0"/>
    <xf numFmtId="0" fontId="26" fillId="0" borderId="0" applyBorder="0"/>
  </cellStyleXfs>
  <cellXfs count="351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17" fontId="5" fillId="0" borderId="3" xfId="0" quotePrefix="1" applyNumberFormat="1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3" xfId="0" applyFont="1" applyFill="1" applyBorder="1"/>
    <xf numFmtId="0" fontId="6" fillId="0" borderId="5" xfId="0" applyFont="1" applyFill="1" applyBorder="1" applyAlignment="1">
      <alignment shrinkToFit="1"/>
    </xf>
    <xf numFmtId="0" fontId="4" fillId="0" borderId="9" xfId="0" applyFont="1" applyFill="1" applyBorder="1"/>
    <xf numFmtId="0" fontId="5" fillId="0" borderId="10" xfId="0" applyFont="1" applyFill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3" fillId="2" borderId="5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center" shrinkToFit="1"/>
    </xf>
    <xf numFmtId="4" fontId="8" fillId="2" borderId="4" xfId="0" applyNumberFormat="1" applyFont="1" applyFill="1" applyBorder="1" applyAlignment="1">
      <alignment horizontal="center" shrinkToFit="1"/>
    </xf>
    <xf numFmtId="4" fontId="5" fillId="2" borderId="7" xfId="0" applyNumberFormat="1" applyFont="1" applyFill="1" applyBorder="1" applyAlignment="1">
      <alignment horizontal="center" shrinkToFit="1"/>
    </xf>
    <xf numFmtId="4" fontId="8" fillId="2" borderId="7" xfId="0" applyNumberFormat="1" applyFont="1" applyFill="1" applyBorder="1" applyAlignment="1">
      <alignment horizontal="center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centerContinuous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2" fillId="2" borderId="4" xfId="0" applyFont="1" applyFill="1" applyBorder="1" applyAlignment="1">
      <alignment horizontal="centerContinuous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7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left" shrinkToFit="1"/>
    </xf>
    <xf numFmtId="4" fontId="5" fillId="2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Continuous" shrinkToFit="1"/>
    </xf>
    <xf numFmtId="0" fontId="7" fillId="0" borderId="4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Continuous" shrinkToFit="1"/>
    </xf>
    <xf numFmtId="0" fontId="7" fillId="0" borderId="4" xfId="0" applyFont="1" applyBorder="1" applyAlignment="1">
      <alignment horizontal="center" shrinkToFit="1"/>
    </xf>
    <xf numFmtId="0" fontId="7" fillId="0" borderId="7" xfId="0" applyFont="1" applyBorder="1" applyAlignment="1">
      <alignment horizontal="centerContinuous" shrinkToFit="1"/>
    </xf>
    <xf numFmtId="0" fontId="5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8" fillId="0" borderId="10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shrinkToFit="1"/>
    </xf>
    <xf numFmtId="0" fontId="12" fillId="0" borderId="0" xfId="0" applyFont="1" applyFill="1"/>
    <xf numFmtId="0" fontId="5" fillId="2" borderId="3" xfId="0" applyFont="1" applyFill="1" applyBorder="1" applyAlignment="1">
      <alignment horizontal="center" shrinkToFit="1"/>
    </xf>
    <xf numFmtId="0" fontId="2" fillId="3" borderId="7" xfId="1" applyFont="1" applyFill="1" applyBorder="1" applyAlignment="1">
      <alignment horizontal="center"/>
    </xf>
    <xf numFmtId="0" fontId="14" fillId="3" borderId="7" xfId="1" applyFont="1" applyFill="1" applyBorder="1" applyAlignment="1">
      <alignment horizontal="center" shrinkToFit="1"/>
    </xf>
    <xf numFmtId="17" fontId="2" fillId="3" borderId="7" xfId="1" applyNumberFormat="1" applyFont="1" applyFill="1" applyBorder="1" applyAlignment="1">
      <alignment horizontal="center"/>
    </xf>
    <xf numFmtId="4" fontId="2" fillId="3" borderId="7" xfId="1" applyNumberFormat="1" applyFont="1" applyFill="1" applyBorder="1" applyAlignment="1">
      <alignment horizontal="center" shrinkToFit="1"/>
    </xf>
    <xf numFmtId="0" fontId="2" fillId="4" borderId="3" xfId="0" applyFont="1" applyFill="1" applyBorder="1" applyAlignment="1">
      <alignment horizontal="centerContinuous" shrinkToFit="1"/>
    </xf>
    <xf numFmtId="0" fontId="2" fillId="4" borderId="4" xfId="0" applyFont="1" applyFill="1" applyBorder="1" applyAlignment="1">
      <alignment horizontal="centerContinuous" shrinkToFit="1"/>
    </xf>
    <xf numFmtId="0" fontId="6" fillId="4" borderId="3" xfId="0" applyFont="1" applyFill="1" applyBorder="1" applyAlignment="1">
      <alignment horizontal="centerContinuous"/>
    </xf>
    <xf numFmtId="0" fontId="6" fillId="4" borderId="3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8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17" fontId="1" fillId="0" borderId="0" xfId="2" applyNumberFormat="1" applyFont="1" applyAlignment="1">
      <alignment horizontal="left"/>
    </xf>
    <xf numFmtId="0" fontId="3" fillId="0" borderId="0" xfId="2" applyFont="1" applyAlignment="1">
      <alignment horizontal="center" shrinkToFit="1"/>
    </xf>
    <xf numFmtId="0" fontId="2" fillId="0" borderId="0" xfId="2" applyFont="1"/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center"/>
    </xf>
    <xf numFmtId="0" fontId="18" fillId="0" borderId="0" xfId="2" applyFont="1"/>
    <xf numFmtId="0" fontId="6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 shrinkToFit="1"/>
    </xf>
    <xf numFmtId="0" fontId="6" fillId="0" borderId="6" xfId="2" applyFont="1" applyBorder="1"/>
    <xf numFmtId="0" fontId="7" fillId="0" borderId="6" xfId="2" applyFont="1" applyBorder="1" applyAlignment="1">
      <alignment horizontal="center" shrinkToFit="1"/>
    </xf>
    <xf numFmtId="0" fontId="6" fillId="0" borderId="6" xfId="2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7" fillId="0" borderId="5" xfId="2" applyFont="1" applyBorder="1" applyAlignment="1">
      <alignment horizontal="center" shrinkToFit="1"/>
    </xf>
    <xf numFmtId="0" fontId="7" fillId="0" borderId="10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4" fontId="7" fillId="0" borderId="0" xfId="2" applyNumberFormat="1" applyFont="1" applyBorder="1" applyAlignment="1">
      <alignment horizontal="center"/>
    </xf>
    <xf numFmtId="4" fontId="2" fillId="0" borderId="0" xfId="2" applyNumberFormat="1" applyFont="1"/>
    <xf numFmtId="0" fontId="6" fillId="2" borderId="3" xfId="2" applyFont="1" applyFill="1" applyBorder="1" applyAlignment="1">
      <alignment horizontal="center"/>
    </xf>
    <xf numFmtId="4" fontId="7" fillId="2" borderId="7" xfId="2" applyNumberFormat="1" applyFont="1" applyFill="1" applyBorder="1" applyAlignment="1">
      <alignment horizontal="center"/>
    </xf>
    <xf numFmtId="0" fontId="7" fillId="0" borderId="12" xfId="2" applyFont="1" applyBorder="1" applyAlignment="1">
      <alignment horizontal="center" shrinkToFit="1"/>
    </xf>
    <xf numFmtId="4" fontId="19" fillId="0" borderId="0" xfId="2" applyNumberFormat="1" applyFont="1" applyBorder="1" applyAlignment="1">
      <alignment horizontal="center"/>
    </xf>
    <xf numFmtId="4" fontId="20" fillId="0" borderId="0" xfId="2" applyNumberFormat="1" applyFont="1"/>
    <xf numFmtId="0" fontId="19" fillId="0" borderId="0" xfId="2" applyFont="1"/>
    <xf numFmtId="0" fontId="20" fillId="0" borderId="0" xfId="2" applyFont="1"/>
    <xf numFmtId="4" fontId="7" fillId="0" borderId="0" xfId="2" applyNumberFormat="1" applyFont="1" applyFill="1" applyBorder="1" applyAlignment="1">
      <alignment horizontal="center"/>
    </xf>
    <xf numFmtId="4" fontId="2" fillId="0" borderId="0" xfId="2" applyNumberFormat="1" applyFont="1" applyFill="1"/>
    <xf numFmtId="0" fontId="18" fillId="0" borderId="0" xfId="2" applyFont="1" applyFill="1"/>
    <xf numFmtId="0" fontId="2" fillId="0" borderId="0" xfId="2" applyFont="1" applyFill="1"/>
    <xf numFmtId="0" fontId="6" fillId="0" borderId="0" xfId="2" applyFont="1" applyAlignment="1">
      <alignment horizontal="center"/>
    </xf>
    <xf numFmtId="0" fontId="7" fillId="0" borderId="4" xfId="2" applyFont="1" applyBorder="1" applyAlignment="1">
      <alignment horizontal="center" shrinkToFit="1"/>
    </xf>
    <xf numFmtId="0" fontId="5" fillId="2" borderId="3" xfId="2" applyFont="1" applyFill="1" applyBorder="1" applyAlignment="1">
      <alignment horizontal="centerContinuous"/>
    </xf>
    <xf numFmtId="0" fontId="5" fillId="2" borderId="5" xfId="2" applyFont="1" applyFill="1" applyBorder="1" applyAlignment="1">
      <alignment horizontal="centerContinuous"/>
    </xf>
    <xf numFmtId="0" fontId="5" fillId="2" borderId="4" xfId="2" applyFont="1" applyFill="1" applyBorder="1" applyAlignment="1">
      <alignment horizontal="centerContinuous"/>
    </xf>
    <xf numFmtId="0" fontId="4" fillId="0" borderId="0" xfId="2" applyFont="1"/>
    <xf numFmtId="0" fontId="8" fillId="0" borderId="6" xfId="2" applyFont="1" applyBorder="1" applyAlignment="1">
      <alignment horizontal="center"/>
    </xf>
    <xf numFmtId="0" fontId="4" fillId="0" borderId="9" xfId="2" applyFont="1" applyBorder="1"/>
    <xf numFmtId="4" fontId="8" fillId="0" borderId="7" xfId="2" applyNumberFormat="1" applyFont="1" applyBorder="1" applyAlignment="1">
      <alignment horizontal="center"/>
    </xf>
    <xf numFmtId="4" fontId="8" fillId="2" borderId="7" xfId="2" applyNumberFormat="1" applyFont="1" applyFill="1" applyBorder="1" applyAlignment="1">
      <alignment horizontal="center"/>
    </xf>
    <xf numFmtId="0" fontId="8" fillId="0" borderId="12" xfId="2" applyFont="1" applyBorder="1" applyAlignment="1">
      <alignment horizontal="center" shrinkToFit="1"/>
    </xf>
    <xf numFmtId="4" fontId="4" fillId="0" borderId="0" xfId="2" applyNumberFormat="1" applyFont="1"/>
    <xf numFmtId="17" fontId="5" fillId="0" borderId="3" xfId="2" quotePrefix="1" applyNumberFormat="1" applyFont="1" applyBorder="1" applyAlignment="1">
      <alignment horizontal="centerContinuous"/>
    </xf>
    <xf numFmtId="0" fontId="5" fillId="0" borderId="7" xfId="2" applyFont="1" applyBorder="1" applyAlignment="1">
      <alignment horizontal="centerContinuous"/>
    </xf>
    <xf numFmtId="0" fontId="5" fillId="0" borderId="4" xfId="2" applyFont="1" applyBorder="1" applyAlignment="1">
      <alignment horizontal="centerContinuous"/>
    </xf>
    <xf numFmtId="17" fontId="5" fillId="0" borderId="7" xfId="2" quotePrefix="1" applyNumberFormat="1" applyFont="1" applyBorder="1" applyAlignment="1">
      <alignment horizontal="centerContinuous"/>
    </xf>
    <xf numFmtId="0" fontId="22" fillId="0" borderId="7" xfId="2" applyFont="1" applyBorder="1" applyAlignment="1">
      <alignment horizontal="centerContinuous"/>
    </xf>
    <xf numFmtId="4" fontId="23" fillId="2" borderId="7" xfId="2" applyNumberFormat="1" applyFont="1" applyFill="1" applyBorder="1" applyAlignment="1">
      <alignment horizontal="center"/>
    </xf>
    <xf numFmtId="4" fontId="21" fillId="2" borderId="7" xfId="2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Continuous"/>
    </xf>
    <xf numFmtId="0" fontId="18" fillId="4" borderId="3" xfId="0" applyFont="1" applyFill="1" applyBorder="1" applyAlignment="1">
      <alignment horizontal="centerContinuous" shrinkToFit="1"/>
    </xf>
    <xf numFmtId="0" fontId="18" fillId="4" borderId="4" xfId="0" applyFont="1" applyFill="1" applyBorder="1" applyAlignment="1">
      <alignment horizontal="centerContinuous" shrinkToFit="1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7" xfId="2" applyNumberFormat="1" applyFont="1" applyFill="1" applyBorder="1" applyAlignment="1">
      <alignment horizontal="center"/>
    </xf>
    <xf numFmtId="4" fontId="7" fillId="0" borderId="7" xfId="2" applyNumberFormat="1" applyFont="1" applyFill="1" applyBorder="1" applyAlignment="1">
      <alignment horizontal="center"/>
    </xf>
    <xf numFmtId="0" fontId="22" fillId="0" borderId="4" xfId="2" applyFont="1" applyBorder="1" applyAlignment="1">
      <alignment horizontal="centerContinuous"/>
    </xf>
    <xf numFmtId="0" fontId="8" fillId="0" borderId="8" xfId="2" applyFont="1" applyBorder="1" applyAlignment="1">
      <alignment horizontal="center"/>
    </xf>
    <xf numFmtId="4" fontId="8" fillId="0" borderId="4" xfId="2" applyNumberFormat="1" applyFont="1" applyBorder="1" applyAlignment="1">
      <alignment horizontal="center"/>
    </xf>
    <xf numFmtId="4" fontId="8" fillId="2" borderId="4" xfId="2" applyNumberFormat="1" applyFont="1" applyFill="1" applyBorder="1" applyAlignment="1">
      <alignment horizontal="center"/>
    </xf>
    <xf numFmtId="4" fontId="23" fillId="2" borderId="4" xfId="2" applyNumberFormat="1" applyFont="1" applyFill="1" applyBorder="1" applyAlignment="1">
      <alignment horizontal="center"/>
    </xf>
    <xf numFmtId="4" fontId="8" fillId="0" borderId="4" xfId="2" applyNumberFormat="1" applyFont="1" applyFill="1" applyBorder="1" applyAlignment="1">
      <alignment horizontal="center"/>
    </xf>
    <xf numFmtId="0" fontId="7" fillId="0" borderId="8" xfId="2" applyFont="1" applyBorder="1" applyAlignment="1">
      <alignment horizontal="center" shrinkToFit="1"/>
    </xf>
    <xf numFmtId="0" fontId="5" fillId="0" borderId="13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17" fontId="5" fillId="0" borderId="5" xfId="2" quotePrefix="1" applyNumberFormat="1" applyFont="1" applyBorder="1" applyAlignment="1">
      <alignment horizontal="centerContinuous"/>
    </xf>
    <xf numFmtId="0" fontId="7" fillId="0" borderId="13" xfId="2" applyFont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 shrinkToFit="1"/>
    </xf>
    <xf numFmtId="4" fontId="23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4" xfId="2" applyFont="1" applyBorder="1"/>
    <xf numFmtId="0" fontId="6" fillId="0" borderId="7" xfId="2" applyFont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2" fillId="0" borderId="13" xfId="2" applyFont="1" applyBorder="1"/>
    <xf numFmtId="0" fontId="11" fillId="0" borderId="4" xfId="0" applyFont="1" applyFill="1" applyBorder="1" applyAlignment="1">
      <alignment horizontal="center"/>
    </xf>
    <xf numFmtId="0" fontId="2" fillId="0" borderId="13" xfId="0" applyFont="1" applyFill="1" applyBorder="1"/>
    <xf numFmtId="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 wrapText="1"/>
    </xf>
    <xf numFmtId="0" fontId="4" fillId="0" borderId="2" xfId="2" applyFont="1" applyBorder="1"/>
    <xf numFmtId="0" fontId="8" fillId="0" borderId="14" xfId="2" applyFont="1" applyBorder="1" applyAlignment="1">
      <alignment horizontal="center" shrinkToFit="1"/>
    </xf>
    <xf numFmtId="0" fontId="4" fillId="0" borderId="11" xfId="2" applyFont="1" applyBorder="1"/>
    <xf numFmtId="4" fontId="8" fillId="0" borderId="3" xfId="0" applyNumberFormat="1" applyFont="1" applyFill="1" applyBorder="1" applyAlignment="1">
      <alignment horizontal="center"/>
    </xf>
    <xf numFmtId="0" fontId="4" fillId="0" borderId="11" xfId="0" applyFont="1" applyBorder="1"/>
    <xf numFmtId="0" fontId="6" fillId="0" borderId="11" xfId="2" applyFont="1" applyBorder="1" applyAlignment="1">
      <alignment horizontal="center"/>
    </xf>
    <xf numFmtId="0" fontId="5" fillId="2" borderId="5" xfId="0" applyFont="1" applyFill="1" applyBorder="1" applyAlignment="1">
      <alignment horizontal="center" shrinkToFit="1"/>
    </xf>
    <xf numFmtId="0" fontId="11" fillId="2" borderId="4" xfId="0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5" fillId="0" borderId="4" xfId="2" quotePrefix="1" applyFont="1" applyBorder="1" applyAlignment="1">
      <alignment horizontal="centerContinuous"/>
    </xf>
    <xf numFmtId="0" fontId="6" fillId="0" borderId="3" xfId="2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shrinkToFit="1"/>
    </xf>
    <xf numFmtId="0" fontId="24" fillId="0" borderId="0" xfId="0" applyFont="1"/>
    <xf numFmtId="0" fontId="2" fillId="2" borderId="5" xfId="2" applyFont="1" applyFill="1" applyBorder="1" applyAlignment="1">
      <alignment horizontal="centerContinuous" shrinkToFit="1"/>
    </xf>
    <xf numFmtId="2" fontId="2" fillId="0" borderId="0" xfId="2" applyNumberFormat="1" applyFont="1" applyAlignment="1">
      <alignment shrinkToFit="1"/>
    </xf>
    <xf numFmtId="2" fontId="6" fillId="0" borderId="1" xfId="2" applyNumberFormat="1" applyFont="1" applyBorder="1" applyAlignment="1">
      <alignment horizontal="center" shrinkToFit="1"/>
    </xf>
    <xf numFmtId="2" fontId="6" fillId="0" borderId="6" xfId="2" applyNumberFormat="1" applyFont="1" applyBorder="1" applyAlignment="1">
      <alignment shrinkToFit="1"/>
    </xf>
    <xf numFmtId="2" fontId="6" fillId="0" borderId="5" xfId="2" applyNumberFormat="1" applyFont="1" applyBorder="1" applyAlignment="1">
      <alignment shrinkToFit="1"/>
    </xf>
    <xf numFmtId="2" fontId="6" fillId="0" borderId="3" xfId="2" applyNumberFormat="1" applyFont="1" applyBorder="1" applyAlignment="1">
      <alignment horizontal="center" shrinkToFit="1"/>
    </xf>
    <xf numFmtId="2" fontId="6" fillId="2" borderId="3" xfId="2" applyNumberFormat="1" applyFont="1" applyFill="1" applyBorder="1" applyAlignment="1">
      <alignment horizontal="center" shrinkToFit="1"/>
    </xf>
    <xf numFmtId="2" fontId="5" fillId="2" borderId="5" xfId="2" applyNumberFormat="1" applyFont="1" applyFill="1" applyBorder="1" applyAlignment="1">
      <alignment horizontal="centerContinuous" shrinkToFit="1"/>
    </xf>
    <xf numFmtId="2" fontId="6" fillId="0" borderId="12" xfId="2" applyNumberFormat="1" applyFont="1" applyBorder="1" applyAlignment="1">
      <alignment shrinkToFit="1"/>
    </xf>
    <xf numFmtId="2" fontId="6" fillId="0" borderId="3" xfId="2" applyNumberFormat="1" applyFont="1" applyFill="1" applyBorder="1" applyAlignment="1">
      <alignment horizontal="center" shrinkToFit="1"/>
    </xf>
    <xf numFmtId="2" fontId="6" fillId="0" borderId="3" xfId="2" applyNumberFormat="1" applyFont="1" applyBorder="1" applyAlignment="1">
      <alignment horizontal="left" shrinkToFit="1"/>
    </xf>
    <xf numFmtId="2" fontId="6" fillId="0" borderId="5" xfId="0" applyNumberFormat="1" applyFont="1" applyFill="1" applyBorder="1" applyAlignment="1">
      <alignment shrinkToFit="1"/>
    </xf>
    <xf numFmtId="2" fontId="6" fillId="2" borderId="3" xfId="0" applyNumberFormat="1" applyFont="1" applyFill="1" applyBorder="1" applyAlignment="1">
      <alignment horizontal="left" shrinkToFit="1"/>
    </xf>
    <xf numFmtId="2" fontId="2" fillId="0" borderId="0" xfId="0" applyNumberFormat="1" applyFont="1" applyFill="1" applyAlignment="1">
      <alignment shrinkToFit="1"/>
    </xf>
    <xf numFmtId="2" fontId="6" fillId="5" borderId="5" xfId="0" applyNumberFormat="1" applyFont="1" applyFill="1" applyBorder="1" applyAlignment="1">
      <alignment horizontal="left" shrinkToFit="1"/>
    </xf>
    <xf numFmtId="2" fontId="2" fillId="2" borderId="5" xfId="0" applyNumberFormat="1" applyFont="1" applyFill="1" applyBorder="1" applyAlignment="1">
      <alignment horizontal="centerContinuous" shrinkToFit="1"/>
    </xf>
    <xf numFmtId="4" fontId="18" fillId="0" borderId="0" xfId="0" applyNumberFormat="1" applyFont="1" applyFill="1"/>
    <xf numFmtId="0" fontId="18" fillId="0" borderId="0" xfId="0" applyFont="1" applyFill="1" applyAlignment="1">
      <alignment horizontal="center"/>
    </xf>
    <xf numFmtId="2" fontId="4" fillId="0" borderId="0" xfId="0" applyNumberFormat="1" applyFont="1" applyFill="1"/>
    <xf numFmtId="4" fontId="8" fillId="6" borderId="4" xfId="2" applyNumberFormat="1" applyFont="1" applyFill="1" applyBorder="1" applyAlignment="1">
      <alignment horizontal="center"/>
    </xf>
    <xf numFmtId="4" fontId="8" fillId="6" borderId="7" xfId="2" applyNumberFormat="1" applyFont="1" applyFill="1" applyBorder="1" applyAlignment="1">
      <alignment horizontal="center"/>
    </xf>
    <xf numFmtId="0" fontId="5" fillId="0" borderId="5" xfId="2" quotePrefix="1" applyFont="1" applyBorder="1" applyAlignment="1">
      <alignment horizontal="centerContinuous"/>
    </xf>
    <xf numFmtId="4" fontId="8" fillId="0" borderId="7" xfId="2" applyNumberFormat="1" applyFont="1" applyFill="1" applyBorder="1" applyAlignment="1">
      <alignment horizontal="center" shrinkToFit="1"/>
    </xf>
    <xf numFmtId="4" fontId="5" fillId="0" borderId="7" xfId="2" applyNumberFormat="1" applyFont="1" applyFill="1" applyBorder="1" applyAlignment="1">
      <alignment horizontal="center" shrinkToFit="1"/>
    </xf>
    <xf numFmtId="4" fontId="8" fillId="0" borderId="4" xfId="2" applyNumberFormat="1" applyFont="1" applyBorder="1" applyAlignment="1">
      <alignment horizontal="center" vertical="top" shrinkToFit="1"/>
    </xf>
    <xf numFmtId="4" fontId="8" fillId="0" borderId="4" xfId="2" applyNumberFormat="1" applyFont="1" applyBorder="1" applyAlignment="1">
      <alignment horizontal="center" shrinkToFit="1"/>
    </xf>
    <xf numFmtId="4" fontId="5" fillId="0" borderId="4" xfId="2" applyNumberFormat="1" applyFont="1" applyBorder="1" applyAlignment="1">
      <alignment horizontal="center" vertical="top" shrinkToFit="1"/>
    </xf>
    <xf numFmtId="4" fontId="5" fillId="0" borderId="4" xfId="2" applyNumberFormat="1" applyFont="1" applyBorder="1" applyAlignment="1">
      <alignment horizontal="center" shrinkToFit="1"/>
    </xf>
    <xf numFmtId="4" fontId="5" fillId="0" borderId="7" xfId="2" applyNumberFormat="1" applyFont="1" applyBorder="1" applyAlignment="1">
      <alignment horizontal="center" shrinkToFit="1"/>
    </xf>
    <xf numFmtId="4" fontId="7" fillId="6" borderId="7" xfId="2" applyNumberFormat="1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24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4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0" fontId="3" fillId="0" borderId="4" xfId="0" applyFont="1" applyFill="1" applyBorder="1" applyAlignment="1">
      <alignment horizontal="center" shrinkToFit="1"/>
    </xf>
    <xf numFmtId="4" fontId="18" fillId="2" borderId="7" xfId="2" applyNumberFormat="1" applyFont="1" applyFill="1" applyBorder="1"/>
    <xf numFmtId="0" fontId="6" fillId="7" borderId="3" xfId="2" applyFont="1" applyFill="1" applyBorder="1" applyAlignment="1">
      <alignment horizontal="center"/>
    </xf>
    <xf numFmtId="2" fontId="6" fillId="7" borderId="3" xfId="2" applyNumberFormat="1" applyFont="1" applyFill="1" applyBorder="1" applyAlignment="1">
      <alignment horizontal="center" shrinkToFit="1"/>
    </xf>
    <xf numFmtId="0" fontId="6" fillId="7" borderId="7" xfId="2" applyFont="1" applyFill="1" applyBorder="1" applyAlignment="1">
      <alignment horizontal="center"/>
    </xf>
    <xf numFmtId="4" fontId="8" fillId="7" borderId="4" xfId="2" applyNumberFormat="1" applyFont="1" applyFill="1" applyBorder="1" applyAlignment="1">
      <alignment horizontal="center"/>
    </xf>
    <xf numFmtId="4" fontId="7" fillId="7" borderId="7" xfId="2" applyNumberFormat="1" applyFont="1" applyFill="1" applyBorder="1" applyAlignment="1">
      <alignment horizontal="center"/>
    </xf>
    <xf numFmtId="4" fontId="8" fillId="7" borderId="7" xfId="2" applyNumberFormat="1" applyFont="1" applyFill="1" applyBorder="1" applyAlignment="1">
      <alignment horizontal="center"/>
    </xf>
    <xf numFmtId="0" fontId="6" fillId="8" borderId="3" xfId="2" applyFont="1" applyFill="1" applyBorder="1" applyAlignment="1">
      <alignment horizontal="center"/>
    </xf>
    <xf numFmtId="2" fontId="6" fillId="8" borderId="3" xfId="2" applyNumberFormat="1" applyFont="1" applyFill="1" applyBorder="1" applyAlignment="1">
      <alignment horizontal="center" shrinkToFit="1"/>
    </xf>
    <xf numFmtId="0" fontId="6" fillId="8" borderId="7" xfId="2" applyFont="1" applyFill="1" applyBorder="1" applyAlignment="1">
      <alignment horizontal="center"/>
    </xf>
    <xf numFmtId="4" fontId="8" fillId="8" borderId="4" xfId="2" applyNumberFormat="1" applyFont="1" applyFill="1" applyBorder="1" applyAlignment="1">
      <alignment horizontal="center"/>
    </xf>
    <xf numFmtId="4" fontId="7" fillId="8" borderId="7" xfId="2" applyNumberFormat="1" applyFont="1" applyFill="1" applyBorder="1" applyAlignment="1">
      <alignment horizontal="center"/>
    </xf>
    <xf numFmtId="4" fontId="8" fillId="8" borderId="7" xfId="2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 shrinkToFit="1"/>
    </xf>
    <xf numFmtId="4" fontId="5" fillId="0" borderId="7" xfId="0" quotePrefix="1" applyNumberFormat="1" applyFont="1" applyFill="1" applyBorder="1" applyAlignment="1">
      <alignment horizontal="center" shrinkToFit="1"/>
    </xf>
    <xf numFmtId="0" fontId="14" fillId="2" borderId="0" xfId="1" applyFont="1" applyFill="1" applyBorder="1" applyAlignment="1">
      <alignment horizontal="center" shrinkToFit="1"/>
    </xf>
    <xf numFmtId="4" fontId="2" fillId="2" borderId="7" xfId="1" applyNumberFormat="1" applyFont="1" applyFill="1" applyBorder="1" applyAlignment="1">
      <alignment horizontal="center" shrinkToFit="1"/>
    </xf>
    <xf numFmtId="0" fontId="24" fillId="2" borderId="0" xfId="0" applyFont="1" applyFill="1"/>
    <xf numFmtId="4" fontId="2" fillId="2" borderId="0" xfId="1" applyNumberFormat="1" applyFont="1" applyFill="1" applyBorder="1" applyAlignment="1">
      <alignment horizontal="center" shrinkToFit="1"/>
    </xf>
    <xf numFmtId="0" fontId="14" fillId="2" borderId="7" xfId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2" fillId="2" borderId="7" xfId="2" applyFont="1" applyFill="1" applyBorder="1" applyAlignment="1">
      <alignment horizontal="left" shrinkToFit="1"/>
    </xf>
    <xf numFmtId="187" fontId="8" fillId="2" borderId="4" xfId="0" applyNumberFormat="1" applyFont="1" applyFill="1" applyBorder="1" applyAlignment="1">
      <alignment horizontal="center"/>
    </xf>
    <xf numFmtId="187" fontId="5" fillId="2" borderId="4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/>
    </xf>
    <xf numFmtId="0" fontId="27" fillId="0" borderId="0" xfId="3" applyFont="1"/>
    <xf numFmtId="0" fontId="28" fillId="0" borderId="0" xfId="3" applyFont="1"/>
    <xf numFmtId="0" fontId="28" fillId="3" borderId="0" xfId="3" applyFont="1" applyFill="1"/>
    <xf numFmtId="0" fontId="28" fillId="9" borderId="0" xfId="3" applyFont="1" applyFill="1"/>
    <xf numFmtId="0" fontId="28" fillId="0" borderId="0" xfId="3" applyFont="1" applyAlignment="1">
      <alignment horizontal="centerContinuous"/>
    </xf>
    <xf numFmtId="0" fontId="28" fillId="3" borderId="0" xfId="3" applyFont="1" applyFill="1" applyAlignment="1">
      <alignment horizontal="centerContinuous"/>
    </xf>
    <xf numFmtId="0" fontId="27" fillId="10" borderId="1" xfId="3" applyFont="1" applyFill="1" applyBorder="1" applyAlignment="1">
      <alignment vertical="center"/>
    </xf>
    <xf numFmtId="0" fontId="27" fillId="10" borderId="1" xfId="3" applyFont="1" applyFill="1" applyBorder="1" applyAlignment="1">
      <alignment vertical="center" wrapText="1"/>
    </xf>
    <xf numFmtId="0" fontId="27" fillId="3" borderId="2" xfId="3" applyFont="1" applyFill="1" applyBorder="1" applyAlignment="1">
      <alignment vertical="center" wrapText="1"/>
    </xf>
    <xf numFmtId="0" fontId="27" fillId="11" borderId="2" xfId="3" applyFont="1" applyFill="1" applyBorder="1" applyAlignment="1">
      <alignment horizontal="centerContinuous" vertical="center"/>
    </xf>
    <xf numFmtId="0" fontId="27" fillId="11" borderId="10" xfId="3" applyFont="1" applyFill="1" applyBorder="1" applyAlignment="1">
      <alignment horizontal="centerContinuous" vertical="center"/>
    </xf>
    <xf numFmtId="0" fontId="27" fillId="11" borderId="3" xfId="3" applyFont="1" applyFill="1" applyBorder="1" applyAlignment="1">
      <alignment horizontal="centerContinuous"/>
    </xf>
    <xf numFmtId="0" fontId="27" fillId="11" borderId="5" xfId="3" applyFont="1" applyFill="1" applyBorder="1" applyAlignment="1">
      <alignment horizontal="centerContinuous"/>
    </xf>
    <xf numFmtId="0" fontId="27" fillId="10" borderId="15" xfId="3" applyFont="1" applyFill="1" applyBorder="1" applyAlignment="1">
      <alignment horizontal="center" vertical="center"/>
    </xf>
    <xf numFmtId="0" fontId="27" fillId="3" borderId="11" xfId="3" applyFont="1" applyFill="1" applyBorder="1" applyAlignment="1">
      <alignment horizontal="center" vertical="center"/>
    </xf>
    <xf numFmtId="0" fontId="27" fillId="11" borderId="14" xfId="3" applyFont="1" applyFill="1" applyBorder="1" applyAlignment="1">
      <alignment horizontal="centerContinuous" vertical="center"/>
    </xf>
    <xf numFmtId="0" fontId="27" fillId="11" borderId="8" xfId="3" applyFont="1" applyFill="1" applyBorder="1" applyAlignment="1">
      <alignment horizontal="centerContinuous" vertical="center"/>
    </xf>
    <xf numFmtId="0" fontId="27" fillId="11" borderId="4" xfId="3" applyFont="1" applyFill="1" applyBorder="1" applyAlignment="1">
      <alignment horizontal="centerContinuous"/>
    </xf>
    <xf numFmtId="0" fontId="27" fillId="11" borderId="1" xfId="3" quotePrefix="1" applyFont="1" applyFill="1" applyBorder="1" applyAlignment="1">
      <alignment horizontal="centerContinuous"/>
    </xf>
    <xf numFmtId="0" fontId="27" fillId="11" borderId="1" xfId="3" applyFont="1" applyFill="1" applyBorder="1" applyAlignment="1">
      <alignment horizontal="center" vertical="center"/>
    </xf>
    <xf numFmtId="0" fontId="27" fillId="10" borderId="6" xfId="3" applyFont="1" applyFill="1" applyBorder="1" applyAlignment="1">
      <alignment vertical="center"/>
    </xf>
    <xf numFmtId="0" fontId="27" fillId="10" borderId="6" xfId="3" applyFont="1" applyFill="1" applyBorder="1" applyAlignment="1">
      <alignment horizontal="center" vertical="center"/>
    </xf>
    <xf numFmtId="0" fontId="27" fillId="3" borderId="15" xfId="3" applyFont="1" applyFill="1" applyBorder="1" applyAlignment="1">
      <alignment horizontal="center" vertical="center"/>
    </xf>
    <xf numFmtId="0" fontId="27" fillId="11" borderId="7" xfId="3" applyFont="1" applyFill="1" applyBorder="1" applyAlignment="1">
      <alignment horizontal="center" vertical="center"/>
    </xf>
    <xf numFmtId="0" fontId="30" fillId="11" borderId="7" xfId="3" applyFont="1" applyFill="1" applyBorder="1" applyAlignment="1">
      <alignment horizontal="center" vertical="center"/>
    </xf>
    <xf numFmtId="0" fontId="27" fillId="11" borderId="6" xfId="3" applyFont="1" applyFill="1" applyBorder="1" applyAlignment="1">
      <alignment horizontal="center" shrinkToFit="1"/>
    </xf>
    <xf numFmtId="0" fontId="28" fillId="0" borderId="7" xfId="3" applyFont="1" applyBorder="1" applyAlignment="1">
      <alignment horizontal="left"/>
    </xf>
    <xf numFmtId="0" fontId="28" fillId="0" borderId="3" xfId="3" applyFont="1" applyBorder="1" applyAlignment="1">
      <alignment shrinkToFit="1"/>
    </xf>
    <xf numFmtId="0" fontId="28" fillId="0" borderId="5" xfId="3" applyFont="1" applyBorder="1" applyAlignment="1">
      <alignment horizontal="center"/>
    </xf>
    <xf numFmtId="0" fontId="28" fillId="3" borderId="5" xfId="3" applyFont="1" applyFill="1" applyBorder="1" applyAlignment="1">
      <alignment horizontal="center"/>
    </xf>
    <xf numFmtId="0" fontId="28" fillId="0" borderId="5" xfId="3" applyFont="1" applyBorder="1" applyAlignment="1">
      <alignment horizontal="center" shrinkToFit="1"/>
    </xf>
    <xf numFmtId="4" fontId="28" fillId="0" borderId="5" xfId="3" applyNumberFormat="1" applyFont="1" applyBorder="1" applyAlignment="1">
      <alignment horizontal="center"/>
    </xf>
    <xf numFmtId="4" fontId="28" fillId="0" borderId="5" xfId="3" applyNumberFormat="1" applyFont="1" applyBorder="1" applyAlignment="1" applyProtection="1">
      <protection locked="0"/>
    </xf>
    <xf numFmtId="0" fontId="28" fillId="0" borderId="0" xfId="3" applyFont="1" applyAlignment="1" applyProtection="1">
      <protection locked="0"/>
    </xf>
    <xf numFmtId="0" fontId="28" fillId="0" borderId="7" xfId="3" applyFont="1" applyBorder="1" applyAlignment="1">
      <alignment horizontal="center"/>
    </xf>
    <xf numFmtId="0" fontId="28" fillId="0" borderId="7" xfId="3" applyFont="1" applyBorder="1" applyAlignment="1">
      <alignment shrinkToFit="1"/>
    </xf>
    <xf numFmtId="0" fontId="28" fillId="3" borderId="7" xfId="3" applyFont="1" applyFill="1" applyBorder="1" applyAlignment="1">
      <alignment horizontal="center"/>
    </xf>
    <xf numFmtId="0" fontId="28" fillId="0" borderId="7" xfId="3" applyFont="1" applyBorder="1" applyAlignment="1">
      <alignment horizontal="center" shrinkToFit="1"/>
    </xf>
    <xf numFmtId="4" fontId="28" fillId="0" borderId="7" xfId="3" applyNumberFormat="1" applyFont="1" applyFill="1" applyBorder="1" applyAlignment="1">
      <alignment horizontal="center" shrinkToFit="1"/>
    </xf>
    <xf numFmtId="43" fontId="28" fillId="0" borderId="7" xfId="3" applyNumberFormat="1" applyFont="1" applyFill="1" applyBorder="1" applyAlignment="1">
      <alignment horizontal="left" shrinkToFit="1"/>
    </xf>
    <xf numFmtId="4" fontId="28" fillId="0" borderId="7" xfId="3" applyNumberFormat="1" applyFont="1" applyBorder="1" applyAlignment="1">
      <alignment horizontal="center" shrinkToFit="1"/>
    </xf>
    <xf numFmtId="43" fontId="28" fillId="0" borderId="7" xfId="3" applyNumberFormat="1" applyFont="1" applyBorder="1" applyAlignment="1">
      <alignment horizontal="center" shrinkToFit="1"/>
    </xf>
    <xf numFmtId="43" fontId="28" fillId="0" borderId="7" xfId="3" applyNumberFormat="1" applyFont="1" applyBorder="1" applyAlignment="1">
      <alignment horizontal="left" shrinkToFit="1"/>
    </xf>
    <xf numFmtId="0" fontId="28" fillId="0" borderId="7" xfId="3" applyFont="1" applyFill="1" applyBorder="1" applyAlignment="1">
      <alignment horizontal="center"/>
    </xf>
    <xf numFmtId="0" fontId="28" fillId="0" borderId="7" xfId="3" applyFont="1" applyFill="1" applyBorder="1" applyAlignment="1">
      <alignment shrinkToFit="1"/>
    </xf>
    <xf numFmtId="0" fontId="28" fillId="0" borderId="7" xfId="3" applyFont="1" applyFill="1" applyBorder="1" applyAlignment="1">
      <alignment horizontal="center" shrinkToFit="1"/>
    </xf>
    <xf numFmtId="0" fontId="28" fillId="2" borderId="7" xfId="3" applyFont="1" applyFill="1" applyBorder="1" applyAlignment="1">
      <alignment horizontal="center"/>
    </xf>
    <xf numFmtId="0" fontId="28" fillId="2" borderId="7" xfId="3" applyFont="1" applyFill="1" applyBorder="1" applyAlignment="1">
      <alignment shrinkToFit="1"/>
    </xf>
    <xf numFmtId="0" fontId="28" fillId="2" borderId="7" xfId="3" applyFont="1" applyFill="1" applyBorder="1" applyAlignment="1">
      <alignment horizontal="center" shrinkToFit="1"/>
    </xf>
    <xf numFmtId="0" fontId="28" fillId="0" borderId="3" xfId="3" applyFont="1" applyBorder="1" applyAlignment="1">
      <alignment horizontal="left"/>
    </xf>
    <xf numFmtId="0" fontId="28" fillId="0" borderId="5" xfId="3" applyFont="1" applyBorder="1" applyAlignment="1">
      <alignment horizontal="left"/>
    </xf>
    <xf numFmtId="4" fontId="28" fillId="0" borderId="0" xfId="3" applyNumberFormat="1" applyFont="1" applyAlignment="1">
      <alignment horizontal="center"/>
    </xf>
    <xf numFmtId="4" fontId="27" fillId="11" borderId="4" xfId="3" applyNumberFormat="1" applyFont="1" applyFill="1" applyBorder="1" applyAlignment="1">
      <alignment horizontal="center"/>
    </xf>
    <xf numFmtId="4" fontId="27" fillId="11" borderId="1" xfId="3" applyNumberFormat="1" applyFont="1" applyFill="1" applyBorder="1" applyAlignment="1">
      <alignment horizontal="center" vertical="center"/>
    </xf>
    <xf numFmtId="4" fontId="27" fillId="11" borderId="6" xfId="3" applyNumberFormat="1" applyFont="1" applyFill="1" applyBorder="1" applyAlignment="1">
      <alignment horizontal="center" vertical="center"/>
    </xf>
    <xf numFmtId="4" fontId="28" fillId="0" borderId="4" xfId="3" applyNumberFormat="1" applyFont="1" applyBorder="1" applyAlignment="1">
      <alignment horizontal="left"/>
    </xf>
    <xf numFmtId="4" fontId="28" fillId="0" borderId="4" xfId="3" applyNumberFormat="1" applyFont="1" applyBorder="1" applyAlignment="1" applyProtection="1">
      <alignment horizontal="center" vertical="top"/>
      <protection locked="0"/>
    </xf>
    <xf numFmtId="4" fontId="28" fillId="0" borderId="7" xfId="3" applyNumberFormat="1" applyFont="1" applyBorder="1" applyAlignment="1" applyProtection="1">
      <alignment horizontal="center" vertical="top"/>
      <protection locked="0"/>
    </xf>
    <xf numFmtId="4" fontId="31" fillId="2" borderId="7" xfId="3" applyNumberFormat="1" applyFont="1" applyFill="1" applyBorder="1" applyAlignment="1">
      <alignment horizontal="center" shrinkToFit="1"/>
    </xf>
    <xf numFmtId="0" fontId="28" fillId="0" borderId="5" xfId="3" applyFont="1" applyBorder="1" applyAlignment="1">
      <alignment shrinkToFit="1"/>
    </xf>
    <xf numFmtId="4" fontId="28" fillId="0" borderId="7" xfId="3" applyNumberFormat="1" applyFont="1" applyFill="1" applyBorder="1" applyAlignment="1" applyProtection="1">
      <alignment horizontal="center" vertical="top"/>
      <protection locked="0"/>
    </xf>
    <xf numFmtId="0" fontId="28" fillId="0" borderId="0" xfId="3" applyFont="1" applyFill="1" applyAlignment="1" applyProtection="1">
      <protection locked="0"/>
    </xf>
    <xf numFmtId="0" fontId="28" fillId="0" borderId="0" xfId="3" applyFont="1" applyFill="1"/>
    <xf numFmtId="4" fontId="31" fillId="2" borderId="7" xfId="3" applyNumberFormat="1" applyFont="1" applyFill="1" applyBorder="1" applyAlignment="1">
      <alignment horizontal="center"/>
    </xf>
    <xf numFmtId="43" fontId="31" fillId="2" borderId="7" xfId="3" applyNumberFormat="1" applyFont="1" applyFill="1" applyBorder="1" applyAlignment="1">
      <alignment horizontal="left" shrinkToFit="1"/>
    </xf>
    <xf numFmtId="4" fontId="31" fillId="2" borderId="7" xfId="3" applyNumberFormat="1" applyFont="1" applyFill="1" applyBorder="1" applyAlignment="1" applyProtection="1">
      <alignment horizontal="center" vertical="top"/>
      <protection locked="0"/>
    </xf>
    <xf numFmtId="4" fontId="31" fillId="2" borderId="7" xfId="3" applyNumberFormat="1" applyFont="1" applyFill="1" applyBorder="1" applyAlignment="1">
      <alignment shrinkToFit="1"/>
    </xf>
    <xf numFmtId="0" fontId="27" fillId="2" borderId="3" xfId="3" applyFont="1" applyFill="1" applyBorder="1" applyAlignment="1">
      <alignment horizontal="centerContinuous"/>
    </xf>
    <xf numFmtId="0" fontId="28" fillId="2" borderId="5" xfId="3" applyFont="1" applyFill="1" applyBorder="1" applyAlignment="1">
      <alignment horizontal="centerContinuous"/>
    </xf>
    <xf numFmtId="0" fontId="28" fillId="2" borderId="4" xfId="3" applyFont="1" applyFill="1" applyBorder="1" applyAlignment="1">
      <alignment horizontal="centerContinuous"/>
    </xf>
    <xf numFmtId="4" fontId="12" fillId="0" borderId="7" xfId="1" applyNumberFormat="1" applyFont="1" applyFill="1" applyBorder="1" applyAlignment="1">
      <alignment horizontal="center" shrinkToFit="1"/>
    </xf>
    <xf numFmtId="4" fontId="12" fillId="2" borderId="7" xfId="1" applyNumberFormat="1" applyFont="1" applyFill="1" applyBorder="1" applyAlignment="1">
      <alignment horizontal="center" shrinkToFit="1"/>
    </xf>
    <xf numFmtId="2" fontId="7" fillId="0" borderId="8" xfId="2" applyNumberFormat="1" applyFont="1" applyBorder="1" applyAlignment="1">
      <alignment horizontal="center" shrinkToFit="1"/>
    </xf>
    <xf numFmtId="0" fontId="27" fillId="2" borderId="3" xfId="3" applyFont="1" applyFill="1" applyBorder="1" applyAlignment="1">
      <alignment horizontal="center"/>
    </xf>
    <xf numFmtId="0" fontId="27" fillId="2" borderId="5" xfId="3" applyFont="1" applyFill="1" applyBorder="1" applyAlignment="1">
      <alignment horizontal="center"/>
    </xf>
    <xf numFmtId="0" fontId="28" fillId="0" borderId="3" xfId="3" applyFont="1" applyFill="1" applyBorder="1" applyAlignment="1"/>
    <xf numFmtId="0" fontId="28" fillId="0" borderId="5" xfId="3" applyFont="1" applyFill="1" applyBorder="1" applyAlignment="1"/>
    <xf numFmtId="0" fontId="28" fillId="0" borderId="4" xfId="3" applyFont="1" applyFill="1" applyBorder="1" applyAlignment="1"/>
    <xf numFmtId="0" fontId="28" fillId="0" borderId="3" xfId="3" applyFont="1" applyBorder="1" applyAlignment="1">
      <alignment horizontal="left"/>
    </xf>
    <xf numFmtId="0" fontId="28" fillId="0" borderId="5" xfId="3" applyFont="1" applyBorder="1" applyAlignment="1">
      <alignment horizontal="left"/>
    </xf>
    <xf numFmtId="0" fontId="28" fillId="0" borderId="4" xfId="3" applyFont="1" applyBorder="1" applyAlignment="1">
      <alignment horizontal="left"/>
    </xf>
    <xf numFmtId="0" fontId="28" fillId="0" borderId="3" xfId="3" applyFont="1" applyFill="1" applyBorder="1" applyAlignment="1">
      <alignment horizontal="left"/>
    </xf>
    <xf numFmtId="0" fontId="28" fillId="0" borderId="5" xfId="3" applyFont="1" applyFill="1" applyBorder="1" applyAlignment="1">
      <alignment horizontal="left"/>
    </xf>
    <xf numFmtId="0" fontId="28" fillId="0" borderId="4" xfId="3" applyFont="1" applyFill="1" applyBorder="1" applyAlignment="1">
      <alignment horizontal="left"/>
    </xf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'2565-คณะ,สำนัก'!$AF$4:$AF$15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'2565-คณะ,สำนัก'!$AE$4:$AE$15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BDD-482A-B8E5-AF4EAAB7FDB4}"/>
            </c:ext>
          </c:extLst>
        </c:ser>
        <c:ser>
          <c:idx val="1"/>
          <c:order val="1"/>
          <c:tx>
            <c:strRef>
              <c:f>'2565-คณะ,สำนัก'!$AG$3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'2565-คณะ,สำนัก'!$AG$4:$AG$15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'2565-คณะ,สำนัก'!$AE$4:$AE$15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BDD-482A-B8E5-AF4EAAB7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'2565-คณะ,สำนัก'!$AF$165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'2565-คณะ,สำนัก'!$AF$166:$AF$177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'2565-คณะ,สำนัก'!$AE$166:$AE$177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7D6-41F0-A03C-F1120798C839}"/>
            </c:ext>
          </c:extLst>
        </c:ser>
        <c:ser>
          <c:idx val="1"/>
          <c:order val="1"/>
          <c:tx>
            <c:strRef>
              <c:f>'2565-คณะ,สำนัก'!$AG$165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'2565-คณะ,สำนัก'!$AG$166:$AG$177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'2565-คณะ,สำนัก'!$AE$166:$AE$177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7D6-41F0-A03C-F1120798C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มหาวิทยาลัยแม่โจ้'!$C$30</c:f>
              <c:strCache>
                <c:ptCount val="1"/>
                <c:pt idx="0">
                  <c:v>ค่าพลังงานไฟฟ้า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มหาวิทยาลัยแม่โจ้'!$C$31:$C$42</c:f>
              <c:numCache>
                <c:formatCode>#,##0.00</c:formatCode>
                <c:ptCount val="12"/>
                <c:pt idx="0">
                  <c:v>2041390.99</c:v>
                </c:pt>
                <c:pt idx="1">
                  <c:v>2414686.4300000002</c:v>
                </c:pt>
                <c:pt idx="2">
                  <c:v>3427526.47</c:v>
                </c:pt>
                <c:pt idx="3">
                  <c:v>2372144.63</c:v>
                </c:pt>
                <c:pt idx="4">
                  <c:v>2720534.32</c:v>
                </c:pt>
                <c:pt idx="5">
                  <c:v>2666222.11</c:v>
                </c:pt>
                <c:pt idx="6">
                  <c:v>2555174.63</c:v>
                </c:pt>
                <c:pt idx="7">
                  <c:v>2598642.27</c:v>
                </c:pt>
                <c:pt idx="8">
                  <c:v>2548738.92</c:v>
                </c:pt>
                <c:pt idx="9">
                  <c:v>2396785.39</c:v>
                </c:pt>
                <c:pt idx="10">
                  <c:v>2393212.88</c:v>
                </c:pt>
                <c:pt idx="11">
                  <c:v>1908925.73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'กราฟ64-65 มหาวิทยาลัยแม่โจ้'!$D$30</c:f>
              <c:strCache>
                <c:ptCount val="1"/>
                <c:pt idx="0">
                  <c:v>ค่าพลังงานไฟฟ้า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มหาวิทยาลัยแม่โจ้'!$D$31:$D$42</c:f>
              <c:numCache>
                <c:formatCode>#,##0.00</c:formatCode>
                <c:ptCount val="12"/>
                <c:pt idx="0">
                  <c:v>1853168.87</c:v>
                </c:pt>
                <c:pt idx="1">
                  <c:v>1886204.47</c:v>
                </c:pt>
                <c:pt idx="2">
                  <c:v>2886400.45</c:v>
                </c:pt>
                <c:pt idx="3">
                  <c:v>2154610.36</c:v>
                </c:pt>
                <c:pt idx="4">
                  <c:v>2512349.02</c:v>
                </c:pt>
                <c:pt idx="5">
                  <c:v>2861672.5</c:v>
                </c:pt>
                <c:pt idx="6">
                  <c:v>3629269.7</c:v>
                </c:pt>
                <c:pt idx="7">
                  <c:v>4222888.6399999997</c:v>
                </c:pt>
                <c:pt idx="8">
                  <c:v>4674733.63</c:v>
                </c:pt>
                <c:pt idx="9">
                  <c:v>4107211.3</c:v>
                </c:pt>
                <c:pt idx="10">
                  <c:v>3525851.53</c:v>
                </c:pt>
                <c:pt idx="11">
                  <c:v>3466408.2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คณะสัตวศาสตร์'!$C$4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คณะสัตวศาสตร์'!$C$5:$C$16</c:f>
              <c:numCache>
                <c:formatCode>#,##0.00</c:formatCode>
                <c:ptCount val="12"/>
                <c:pt idx="0">
                  <c:v>45599.99</c:v>
                </c:pt>
                <c:pt idx="1">
                  <c:v>56792</c:v>
                </c:pt>
                <c:pt idx="2">
                  <c:v>66940</c:v>
                </c:pt>
                <c:pt idx="3">
                  <c:v>52084</c:v>
                </c:pt>
                <c:pt idx="4">
                  <c:v>59560.01</c:v>
                </c:pt>
                <c:pt idx="5">
                  <c:v>55548</c:v>
                </c:pt>
                <c:pt idx="6">
                  <c:v>50624</c:v>
                </c:pt>
                <c:pt idx="7">
                  <c:v>57282</c:v>
                </c:pt>
                <c:pt idx="8">
                  <c:v>53240</c:v>
                </c:pt>
                <c:pt idx="9">
                  <c:v>56984.01</c:v>
                </c:pt>
                <c:pt idx="10">
                  <c:v>60628</c:v>
                </c:pt>
                <c:pt idx="11">
                  <c:v>58435.99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'กราฟ64-65 คณะสัตวศาสตร์'!$D$4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คณะสัตวศาสตร์'!$D$5:$D$16</c:f>
              <c:numCache>
                <c:formatCode>#,##0.00</c:formatCode>
                <c:ptCount val="12"/>
                <c:pt idx="0">
                  <c:v>52844</c:v>
                </c:pt>
                <c:pt idx="1">
                  <c:v>57172</c:v>
                </c:pt>
                <c:pt idx="2">
                  <c:v>70208.009999999995</c:v>
                </c:pt>
                <c:pt idx="3">
                  <c:v>58368</c:v>
                </c:pt>
                <c:pt idx="4">
                  <c:v>64344</c:v>
                </c:pt>
                <c:pt idx="5">
                  <c:v>61812</c:v>
                </c:pt>
                <c:pt idx="6">
                  <c:v>66895.990000000005</c:v>
                </c:pt>
                <c:pt idx="7">
                  <c:v>61400</c:v>
                </c:pt>
                <c:pt idx="8">
                  <c:v>66144</c:v>
                </c:pt>
                <c:pt idx="9">
                  <c:v>60420</c:v>
                </c:pt>
                <c:pt idx="10">
                  <c:v>65732</c:v>
                </c:pt>
                <c:pt idx="11">
                  <c:v>71972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มหาวิทยาลัยแม่โจ้'!$C$30</c:f>
              <c:strCache>
                <c:ptCount val="1"/>
                <c:pt idx="0">
                  <c:v>ค่าพลังงานไฟฟ้า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มหาวิทยาลัยแม่โจ้'!$C$31:$C$42</c:f>
              <c:numCache>
                <c:formatCode>#,##0.00</c:formatCode>
                <c:ptCount val="12"/>
                <c:pt idx="0">
                  <c:v>2041390.99</c:v>
                </c:pt>
                <c:pt idx="1">
                  <c:v>2414686.4300000002</c:v>
                </c:pt>
                <c:pt idx="2">
                  <c:v>3427526.47</c:v>
                </c:pt>
                <c:pt idx="3">
                  <c:v>2372144.63</c:v>
                </c:pt>
                <c:pt idx="4">
                  <c:v>2720534.32</c:v>
                </c:pt>
                <c:pt idx="5">
                  <c:v>2666222.11</c:v>
                </c:pt>
                <c:pt idx="6">
                  <c:v>2555174.63</c:v>
                </c:pt>
                <c:pt idx="7">
                  <c:v>2598642.27</c:v>
                </c:pt>
                <c:pt idx="8">
                  <c:v>2548738.92</c:v>
                </c:pt>
                <c:pt idx="9">
                  <c:v>2396785.39</c:v>
                </c:pt>
                <c:pt idx="10">
                  <c:v>2393212.88</c:v>
                </c:pt>
                <c:pt idx="11">
                  <c:v>1908925.73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'กราฟ64-65 มหาวิทยาลัยแม่โจ้'!$D$30</c:f>
              <c:strCache>
                <c:ptCount val="1"/>
                <c:pt idx="0">
                  <c:v>ค่าพลังงานไฟฟ้า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มหาวิทยาลัยแม่โจ้'!$D$31:$D$42</c:f>
              <c:numCache>
                <c:formatCode>#,##0.00</c:formatCode>
                <c:ptCount val="12"/>
                <c:pt idx="0">
                  <c:v>1853168.87</c:v>
                </c:pt>
                <c:pt idx="1">
                  <c:v>1886204.47</c:v>
                </c:pt>
                <c:pt idx="2">
                  <c:v>2886400.45</c:v>
                </c:pt>
                <c:pt idx="3">
                  <c:v>2154610.36</c:v>
                </c:pt>
                <c:pt idx="4">
                  <c:v>2512349.02</c:v>
                </c:pt>
                <c:pt idx="5">
                  <c:v>2861672.5</c:v>
                </c:pt>
                <c:pt idx="6">
                  <c:v>3629269.7</c:v>
                </c:pt>
                <c:pt idx="7">
                  <c:v>4222888.6399999997</c:v>
                </c:pt>
                <c:pt idx="8">
                  <c:v>4674733.63</c:v>
                </c:pt>
                <c:pt idx="9">
                  <c:v>4107211.3</c:v>
                </c:pt>
                <c:pt idx="10">
                  <c:v>3525851.53</c:v>
                </c:pt>
                <c:pt idx="11">
                  <c:v>3466408.2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พลังงานทดแทน'!$C$4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พลังงานทดแทน'!$C$5:$C$16</c:f>
              <c:numCache>
                <c:formatCode>#,##0.00</c:formatCode>
                <c:ptCount val="12"/>
                <c:pt idx="0">
                  <c:v>8580</c:v>
                </c:pt>
                <c:pt idx="1">
                  <c:v>7960</c:v>
                </c:pt>
                <c:pt idx="2">
                  <c:v>8920</c:v>
                </c:pt>
                <c:pt idx="3">
                  <c:v>7980</c:v>
                </c:pt>
                <c:pt idx="4">
                  <c:v>8020</c:v>
                </c:pt>
                <c:pt idx="5">
                  <c:v>7980</c:v>
                </c:pt>
                <c:pt idx="6">
                  <c:v>8720</c:v>
                </c:pt>
                <c:pt idx="7">
                  <c:v>8680</c:v>
                </c:pt>
                <c:pt idx="8">
                  <c:v>9160</c:v>
                </c:pt>
                <c:pt idx="9">
                  <c:v>9340</c:v>
                </c:pt>
                <c:pt idx="10">
                  <c:v>10600</c:v>
                </c:pt>
                <c:pt idx="11">
                  <c:v>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'กราฟ64-65 พลังงานทดแทน'!$D$4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พลังงานทดแทน'!$D$5:$D$16</c:f>
              <c:numCache>
                <c:formatCode>#,##0.00</c:formatCode>
                <c:ptCount val="12"/>
                <c:pt idx="0">
                  <c:v>8440</c:v>
                </c:pt>
                <c:pt idx="1">
                  <c:v>7380</c:v>
                </c:pt>
                <c:pt idx="2">
                  <c:v>7820</c:v>
                </c:pt>
                <c:pt idx="3">
                  <c:v>7300</c:v>
                </c:pt>
                <c:pt idx="4">
                  <c:v>7820</c:v>
                </c:pt>
                <c:pt idx="5">
                  <c:v>9260</c:v>
                </c:pt>
                <c:pt idx="6">
                  <c:v>9760</c:v>
                </c:pt>
                <c:pt idx="7">
                  <c:v>8880</c:v>
                </c:pt>
                <c:pt idx="8">
                  <c:v>9040</c:v>
                </c:pt>
                <c:pt idx="9">
                  <c:v>8600</c:v>
                </c:pt>
                <c:pt idx="10">
                  <c:v>7880</c:v>
                </c:pt>
                <c:pt idx="11">
                  <c:v>7660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พลังงานทดแทน'!$C$30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พลังงานทดแทน'!$C$31:$C$42</c:f>
              <c:numCache>
                <c:formatCode>#,##0.00</c:formatCode>
                <c:ptCount val="12"/>
                <c:pt idx="0">
                  <c:v>33409.11</c:v>
                </c:pt>
                <c:pt idx="1">
                  <c:v>31254.19</c:v>
                </c:pt>
                <c:pt idx="2">
                  <c:v>35653</c:v>
                </c:pt>
                <c:pt idx="3">
                  <c:v>31041.919999999998</c:v>
                </c:pt>
                <c:pt idx="4">
                  <c:v>33665.160000000003</c:v>
                </c:pt>
                <c:pt idx="5">
                  <c:v>31776.49</c:v>
                </c:pt>
                <c:pt idx="6">
                  <c:v>36494.51</c:v>
                </c:pt>
                <c:pt idx="7">
                  <c:v>34085.33</c:v>
                </c:pt>
                <c:pt idx="8">
                  <c:v>36971.89</c:v>
                </c:pt>
                <c:pt idx="9">
                  <c:v>36120.230000000003</c:v>
                </c:pt>
                <c:pt idx="10">
                  <c:v>63359.89</c:v>
                </c:pt>
                <c:pt idx="11">
                  <c:v>32470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'กราฟ64-65 พลังงานทดแทน'!$D$30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พลังงานทดแทน'!$D$31:$D$42</c:f>
              <c:numCache>
                <c:formatCode>#,##0.00</c:formatCode>
                <c:ptCount val="12"/>
                <c:pt idx="0">
                  <c:v>31930.11</c:v>
                </c:pt>
                <c:pt idx="1">
                  <c:v>29103.02</c:v>
                </c:pt>
                <c:pt idx="2">
                  <c:v>31815.8</c:v>
                </c:pt>
                <c:pt idx="3">
                  <c:v>32129.13</c:v>
                </c:pt>
                <c:pt idx="4">
                  <c:v>34062.410000000003</c:v>
                </c:pt>
                <c:pt idx="5">
                  <c:v>42261.120000000003</c:v>
                </c:pt>
                <c:pt idx="6">
                  <c:v>43929.42</c:v>
                </c:pt>
                <c:pt idx="7">
                  <c:v>44467.4</c:v>
                </c:pt>
                <c:pt idx="8">
                  <c:v>48698.13</c:v>
                </c:pt>
                <c:pt idx="9">
                  <c:v>46138</c:v>
                </c:pt>
                <c:pt idx="10">
                  <c:v>40366.230000000003</c:v>
                </c:pt>
                <c:pt idx="11">
                  <c:v>39103.15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โครงการแปรรูป'!$C$4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โครงการแปรรูป'!$C$5:$C$16</c:f>
              <c:numCache>
                <c:formatCode>#,##0.00</c:formatCode>
                <c:ptCount val="12"/>
                <c:pt idx="0">
                  <c:v>1512.5</c:v>
                </c:pt>
                <c:pt idx="1">
                  <c:v>1442.49</c:v>
                </c:pt>
                <c:pt idx="2">
                  <c:v>1679.5</c:v>
                </c:pt>
                <c:pt idx="3">
                  <c:v>1365.49</c:v>
                </c:pt>
                <c:pt idx="4">
                  <c:v>1808</c:v>
                </c:pt>
                <c:pt idx="5">
                  <c:v>1636.5</c:v>
                </c:pt>
                <c:pt idx="6">
                  <c:v>1950</c:v>
                </c:pt>
                <c:pt idx="7">
                  <c:v>2253.5</c:v>
                </c:pt>
                <c:pt idx="8">
                  <c:v>2215.0100000000002</c:v>
                </c:pt>
                <c:pt idx="9">
                  <c:v>2327.0100000000002</c:v>
                </c:pt>
                <c:pt idx="10">
                  <c:v>2148</c:v>
                </c:pt>
                <c:pt idx="11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'กราฟ64-65 โครงการแปรรูป'!$D$4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โครงการแปรรูป'!$D$5:$D$16</c:f>
              <c:numCache>
                <c:formatCode>#,##0.00</c:formatCode>
                <c:ptCount val="12"/>
                <c:pt idx="0">
                  <c:v>1791.5</c:v>
                </c:pt>
                <c:pt idx="1">
                  <c:v>1521.99</c:v>
                </c:pt>
                <c:pt idx="2">
                  <c:v>1683.49</c:v>
                </c:pt>
                <c:pt idx="3">
                  <c:v>1812.01</c:v>
                </c:pt>
                <c:pt idx="4">
                  <c:v>1758.99</c:v>
                </c:pt>
                <c:pt idx="5">
                  <c:v>1909.01</c:v>
                </c:pt>
                <c:pt idx="6">
                  <c:v>2114.5</c:v>
                </c:pt>
                <c:pt idx="7">
                  <c:v>2153.5</c:v>
                </c:pt>
                <c:pt idx="8">
                  <c:v>2514.5</c:v>
                </c:pt>
                <c:pt idx="9">
                  <c:v>2956.01</c:v>
                </c:pt>
                <c:pt idx="10">
                  <c:v>2306.5</c:v>
                </c:pt>
                <c:pt idx="11">
                  <c:v>1105.01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โครงการแปรรูป'!$C$30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โครงการแปรรูป'!$C$31:$C$42</c:f>
              <c:numCache>
                <c:formatCode>#,##0.00</c:formatCode>
                <c:ptCount val="12"/>
                <c:pt idx="0">
                  <c:v>6411.73</c:v>
                </c:pt>
                <c:pt idx="1">
                  <c:v>6130.44</c:v>
                </c:pt>
                <c:pt idx="2">
                  <c:v>7082.8</c:v>
                </c:pt>
                <c:pt idx="3">
                  <c:v>5821.01</c:v>
                </c:pt>
                <c:pt idx="4">
                  <c:v>7599.14</c:v>
                </c:pt>
                <c:pt idx="5">
                  <c:v>6910.01</c:v>
                </c:pt>
                <c:pt idx="6">
                  <c:v>8169.75</c:v>
                </c:pt>
                <c:pt idx="7">
                  <c:v>9389.2800000000007</c:v>
                </c:pt>
                <c:pt idx="8">
                  <c:v>9234.6200000000008</c:v>
                </c:pt>
                <c:pt idx="9">
                  <c:v>9684.67</c:v>
                </c:pt>
                <c:pt idx="10">
                  <c:v>8965.36</c:v>
                </c:pt>
                <c:pt idx="11">
                  <c:v>9773.02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'กราฟ64-65 โครงการแปรรูป'!$D$30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โครงการแปรรูป'!$D$31:$D$42</c:f>
              <c:numCache>
                <c:formatCode>#,##0.00</c:formatCode>
                <c:ptCount val="12"/>
                <c:pt idx="0">
                  <c:v>7853.15</c:v>
                </c:pt>
                <c:pt idx="1">
                  <c:v>6722.01</c:v>
                </c:pt>
                <c:pt idx="2">
                  <c:v>7399.84</c:v>
                </c:pt>
                <c:pt idx="3">
                  <c:v>7939.24</c:v>
                </c:pt>
                <c:pt idx="4">
                  <c:v>8156.75</c:v>
                </c:pt>
                <c:pt idx="5">
                  <c:v>8823.92</c:v>
                </c:pt>
                <c:pt idx="6">
                  <c:v>9737.7800000000007</c:v>
                </c:pt>
                <c:pt idx="7">
                  <c:v>9911.23</c:v>
                </c:pt>
                <c:pt idx="8">
                  <c:v>13363.99</c:v>
                </c:pt>
                <c:pt idx="9">
                  <c:v>15651.85</c:v>
                </c:pt>
                <c:pt idx="10">
                  <c:v>12286.16</c:v>
                </c:pt>
                <c:pt idx="11">
                  <c:v>6060.15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โครงการพัฒนา 907 ไร่'!$C$4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ไร่'!$C$5:$C$16</c:f>
              <c:numCache>
                <c:formatCode>#,##0.00</c:formatCode>
                <c:ptCount val="12"/>
                <c:pt idx="0">
                  <c:v>47647.32</c:v>
                </c:pt>
                <c:pt idx="1">
                  <c:v>46425.32</c:v>
                </c:pt>
                <c:pt idx="2">
                  <c:v>64171.33</c:v>
                </c:pt>
                <c:pt idx="3">
                  <c:v>66003.990000000005</c:v>
                </c:pt>
                <c:pt idx="4">
                  <c:v>68392.929999999993</c:v>
                </c:pt>
                <c:pt idx="5">
                  <c:v>61590.39</c:v>
                </c:pt>
                <c:pt idx="6">
                  <c:v>67120.13</c:v>
                </c:pt>
                <c:pt idx="7">
                  <c:v>64087.33</c:v>
                </c:pt>
                <c:pt idx="8">
                  <c:v>48281.99</c:v>
                </c:pt>
                <c:pt idx="9">
                  <c:v>39824.129999999997</c:v>
                </c:pt>
                <c:pt idx="10">
                  <c:v>50579.4</c:v>
                </c:pt>
                <c:pt idx="11">
                  <c:v>43129.29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'กราฟ64-65 โครงการพัฒนา 907 ไร่'!$D$4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ไร่'!$D$5:$D$16</c:f>
              <c:numCache>
                <c:formatCode>#,##0.00</c:formatCode>
                <c:ptCount val="12"/>
                <c:pt idx="0">
                  <c:v>40057.68</c:v>
                </c:pt>
                <c:pt idx="1">
                  <c:v>31021.95</c:v>
                </c:pt>
                <c:pt idx="2">
                  <c:v>38956.639999999999</c:v>
                </c:pt>
                <c:pt idx="3">
                  <c:v>36309.49</c:v>
                </c:pt>
                <c:pt idx="4">
                  <c:v>42529.919999999998</c:v>
                </c:pt>
                <c:pt idx="5">
                  <c:v>40969.54</c:v>
                </c:pt>
                <c:pt idx="6">
                  <c:v>42895.7</c:v>
                </c:pt>
                <c:pt idx="7">
                  <c:v>52183.28</c:v>
                </c:pt>
                <c:pt idx="8">
                  <c:v>43245.1</c:v>
                </c:pt>
                <c:pt idx="9">
                  <c:v>45170.879999999997</c:v>
                </c:pt>
                <c:pt idx="10">
                  <c:v>42261.61</c:v>
                </c:pt>
                <c:pt idx="11">
                  <c:v>36520.74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โครงการพัฒนา 907 ไร่'!$C$30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ไร่'!$C$31:$C$42</c:f>
              <c:numCache>
                <c:formatCode>#,##0.00</c:formatCode>
                <c:ptCount val="12"/>
                <c:pt idx="0">
                  <c:v>180792.31</c:v>
                </c:pt>
                <c:pt idx="1">
                  <c:v>180593.39</c:v>
                </c:pt>
                <c:pt idx="2">
                  <c:v>247596.77</c:v>
                </c:pt>
                <c:pt idx="3">
                  <c:v>252449.56</c:v>
                </c:pt>
                <c:pt idx="4">
                  <c:v>264256.40000000002</c:v>
                </c:pt>
                <c:pt idx="5">
                  <c:v>236312.06</c:v>
                </c:pt>
                <c:pt idx="6">
                  <c:v>254199.37</c:v>
                </c:pt>
                <c:pt idx="7">
                  <c:v>246644.79</c:v>
                </c:pt>
                <c:pt idx="8">
                  <c:v>191219.6</c:v>
                </c:pt>
                <c:pt idx="9">
                  <c:v>159263.69</c:v>
                </c:pt>
                <c:pt idx="10">
                  <c:v>209812.13</c:v>
                </c:pt>
                <c:pt idx="11">
                  <c:v>171099.86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'กราฟ64-65 โครงการพัฒนา 907 ไร่'!$D$30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ไร่'!$D$31:$D$42</c:f>
              <c:numCache>
                <c:formatCode>#,##0.00</c:formatCode>
                <c:ptCount val="12"/>
                <c:pt idx="0">
                  <c:v>164743.79999999999</c:v>
                </c:pt>
                <c:pt idx="1">
                  <c:v>129393.94</c:v>
                </c:pt>
                <c:pt idx="2">
                  <c:v>165380.76999999999</c:v>
                </c:pt>
                <c:pt idx="3">
                  <c:v>146879.94</c:v>
                </c:pt>
                <c:pt idx="4">
                  <c:v>184334.13</c:v>
                </c:pt>
                <c:pt idx="5">
                  <c:v>179601.6</c:v>
                </c:pt>
                <c:pt idx="6">
                  <c:v>174916.1</c:v>
                </c:pt>
                <c:pt idx="7">
                  <c:v>223401.66</c:v>
                </c:pt>
                <c:pt idx="8">
                  <c:v>223452.28</c:v>
                </c:pt>
                <c:pt idx="9">
                  <c:v>219919.28</c:v>
                </c:pt>
                <c:pt idx="10">
                  <c:v>215899.34</c:v>
                </c:pt>
                <c:pt idx="11">
                  <c:v>182850.06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โครงการพัฒนาบ้านโปง'!$C$5:$C$16</c:f>
              <c:numCache>
                <c:formatCode>#,##0.00</c:formatCode>
                <c:ptCount val="12"/>
                <c:pt idx="0">
                  <c:v>735</c:v>
                </c:pt>
                <c:pt idx="1">
                  <c:v>735</c:v>
                </c:pt>
                <c:pt idx="2">
                  <c:v>933</c:v>
                </c:pt>
                <c:pt idx="3">
                  <c:v>800</c:v>
                </c:pt>
                <c:pt idx="4">
                  <c:v>928</c:v>
                </c:pt>
                <c:pt idx="5">
                  <c:v>943</c:v>
                </c:pt>
                <c:pt idx="6">
                  <c:v>1031</c:v>
                </c:pt>
                <c:pt idx="7">
                  <c:v>939</c:v>
                </c:pt>
                <c:pt idx="8">
                  <c:v>874</c:v>
                </c:pt>
                <c:pt idx="9">
                  <c:v>880</c:v>
                </c:pt>
                <c:pt idx="10">
                  <c:v>619</c:v>
                </c:pt>
                <c:pt idx="11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'กราฟ64-65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โครงการพัฒนาบ้านโปง'!$D$5:$D$16</c:f>
              <c:numCache>
                <c:formatCode>#,##0.00</c:formatCode>
                <c:ptCount val="12"/>
                <c:pt idx="0">
                  <c:v>545</c:v>
                </c:pt>
                <c:pt idx="1">
                  <c:v>572</c:v>
                </c:pt>
                <c:pt idx="2">
                  <c:v>664</c:v>
                </c:pt>
                <c:pt idx="3">
                  <c:v>709</c:v>
                </c:pt>
                <c:pt idx="4">
                  <c:v>524</c:v>
                </c:pt>
                <c:pt idx="5">
                  <c:v>597</c:v>
                </c:pt>
                <c:pt idx="6">
                  <c:v>716</c:v>
                </c:pt>
                <c:pt idx="7">
                  <c:v>553</c:v>
                </c:pt>
                <c:pt idx="8">
                  <c:v>673</c:v>
                </c:pt>
                <c:pt idx="9">
                  <c:v>754</c:v>
                </c:pt>
                <c:pt idx="10">
                  <c:v>875</c:v>
                </c:pt>
                <c:pt idx="11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'กราฟ64-65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โครงการพัฒนาบ้านโปง'!$E$5:$E$16</c:f>
              <c:numCache>
                <c:formatCode>#,##0.00</c:formatCode>
                <c:ptCount val="12"/>
                <c:pt idx="0">
                  <c:v>186</c:v>
                </c:pt>
                <c:pt idx="1">
                  <c:v>176</c:v>
                </c:pt>
                <c:pt idx="2">
                  <c:v>197</c:v>
                </c:pt>
                <c:pt idx="3">
                  <c:v>212</c:v>
                </c:pt>
                <c:pt idx="4">
                  <c:v>304</c:v>
                </c:pt>
                <c:pt idx="5">
                  <c:v>349</c:v>
                </c:pt>
                <c:pt idx="6">
                  <c:v>315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'กราฟ64-65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'2565-คณะ,สำนัก'!$AF$181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'2565-คณะ,สำนัก'!$AF$182:$AF$193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'2565-คณะ,สำนัก'!$AE$182:$AE$193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8F4-44FE-9077-9B05F4F120F9}"/>
            </c:ext>
          </c:extLst>
        </c:ser>
        <c:ser>
          <c:idx val="1"/>
          <c:order val="1"/>
          <c:tx>
            <c:strRef>
              <c:f>'2565-คณะ,สำนัก'!$AG$181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'2565-คณะ,สำนัก'!$AG$182:$AG$193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'2565-คณะ,สำนัก'!$AE$182:$AE$193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8F4-44FE-9077-9B05F4F1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โครงการพัฒนาบ้านโปง'!$C$36:$C$47</c:f>
              <c:numCache>
                <c:formatCode>#,##0.00</c:formatCode>
                <c:ptCount val="12"/>
                <c:pt idx="0">
                  <c:v>3164.57</c:v>
                </c:pt>
                <c:pt idx="1">
                  <c:v>3164.57</c:v>
                </c:pt>
                <c:pt idx="2">
                  <c:v>4068.9</c:v>
                </c:pt>
                <c:pt idx="3">
                  <c:v>3461.45</c:v>
                </c:pt>
                <c:pt idx="4">
                  <c:v>4050.62</c:v>
                </c:pt>
                <c:pt idx="5">
                  <c:v>4114.57</c:v>
                </c:pt>
                <c:pt idx="6">
                  <c:v>4516.49</c:v>
                </c:pt>
                <c:pt idx="7">
                  <c:v>4096.3</c:v>
                </c:pt>
                <c:pt idx="8">
                  <c:v>3799.43</c:v>
                </c:pt>
                <c:pt idx="9">
                  <c:v>3826.83</c:v>
                </c:pt>
                <c:pt idx="10">
                  <c:v>2634.78</c:v>
                </c:pt>
                <c:pt idx="11">
                  <c:v>2835.74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'กราฟ64-65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โครงการพัฒนาบ้านโปง'!$D$36:$D$47</c:f>
              <c:numCache>
                <c:formatCode>#,##0.00</c:formatCode>
                <c:ptCount val="12"/>
                <c:pt idx="0">
                  <c:v>2394.23</c:v>
                </c:pt>
                <c:pt idx="1">
                  <c:v>2522.38</c:v>
                </c:pt>
                <c:pt idx="2">
                  <c:v>2959.01</c:v>
                </c:pt>
                <c:pt idx="3">
                  <c:v>3171.6</c:v>
                </c:pt>
                <c:pt idx="4">
                  <c:v>2425.66</c:v>
                </c:pt>
                <c:pt idx="5">
                  <c:v>2790.38</c:v>
                </c:pt>
                <c:pt idx="6">
                  <c:v>3384.93</c:v>
                </c:pt>
                <c:pt idx="7">
                  <c:v>2570.5500000000002</c:v>
                </c:pt>
                <c:pt idx="8">
                  <c:v>3664.53</c:v>
                </c:pt>
                <c:pt idx="9">
                  <c:v>4128.72</c:v>
                </c:pt>
                <c:pt idx="10">
                  <c:v>4822.17</c:v>
                </c:pt>
                <c:pt idx="11">
                  <c:v>3108.62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'กราฟ64-65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โครงการพัฒนาบ้านโปง'!$E$36:$E$47</c:f>
              <c:numCache>
                <c:formatCode>#,##0.00</c:formatCode>
                <c:ptCount val="12"/>
                <c:pt idx="0">
                  <c:v>702.89</c:v>
                </c:pt>
                <c:pt idx="1">
                  <c:v>659.37</c:v>
                </c:pt>
                <c:pt idx="2">
                  <c:v>750.79</c:v>
                </c:pt>
                <c:pt idx="3">
                  <c:v>816.08</c:v>
                </c:pt>
                <c:pt idx="4">
                  <c:v>1216.5999999999999</c:v>
                </c:pt>
                <c:pt idx="5">
                  <c:v>1412.5</c:v>
                </c:pt>
                <c:pt idx="6">
                  <c:v>1264.48</c:v>
                </c:pt>
                <c:pt idx="7">
                  <c:v>49.39</c:v>
                </c:pt>
                <c:pt idx="8">
                  <c:v>49.39</c:v>
                </c:pt>
                <c:pt idx="9">
                  <c:v>49.39</c:v>
                </c:pt>
                <c:pt idx="10">
                  <c:v>49.39</c:v>
                </c:pt>
                <c:pt idx="11">
                  <c:v>49.39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'กราฟ64-65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โครงการพัฒนาบ้านโปง'!$F$36:$F$47</c:f>
              <c:numCache>
                <c:formatCode>#,##0.00</c:formatCode>
                <c:ptCount val="12"/>
                <c:pt idx="0">
                  <c:v>49.39</c:v>
                </c:pt>
                <c:pt idx="1">
                  <c:v>49.39</c:v>
                </c:pt>
                <c:pt idx="2">
                  <c:v>49.39</c:v>
                </c:pt>
                <c:pt idx="3">
                  <c:v>49.39</c:v>
                </c:pt>
                <c:pt idx="4">
                  <c:v>49.39</c:v>
                </c:pt>
                <c:pt idx="5">
                  <c:v>49.39</c:v>
                </c:pt>
                <c:pt idx="6">
                  <c:v>49.39</c:v>
                </c:pt>
                <c:pt idx="7">
                  <c:v>49.39</c:v>
                </c:pt>
                <c:pt idx="8">
                  <c:v>49.39</c:v>
                </c:pt>
                <c:pt idx="9">
                  <c:v>49.39</c:v>
                </c:pt>
                <c:pt idx="10">
                  <c:v>49.39</c:v>
                </c:pt>
                <c:pt idx="11">
                  <c:v>49.39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'กราฟ64-65เรือนเพาะพันธุ์กัญชา'!$C$2:$C$3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4232</c:v>
                </c:pt>
                <c:pt idx="5">
                  <c:v>5660</c:v>
                </c:pt>
                <c:pt idx="6">
                  <c:v>6548</c:v>
                </c:pt>
                <c:pt idx="7">
                  <c:v>7064</c:v>
                </c:pt>
                <c:pt idx="8">
                  <c:v>6404</c:v>
                </c:pt>
                <c:pt idx="9">
                  <c:v>5068</c:v>
                </c:pt>
                <c:pt idx="10">
                  <c:v>2668</c:v>
                </c:pt>
                <c:pt idx="11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'กราฟ64-65เรือนเพาะพันธุ์กัญชา'!$D$2:$D$3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'กราฟ64-65เรือนเพาะพันธุ์กัญชา'!$D$4:$D$15</c:f>
              <c:numCache>
                <c:formatCode>#,##0.00</c:formatCode>
                <c:ptCount val="12"/>
                <c:pt idx="0">
                  <c:v>3280</c:v>
                </c:pt>
                <c:pt idx="1">
                  <c:v>5652</c:v>
                </c:pt>
                <c:pt idx="2">
                  <c:v>9624</c:v>
                </c:pt>
                <c:pt idx="3">
                  <c:v>6280</c:v>
                </c:pt>
                <c:pt idx="4">
                  <c:v>4084</c:v>
                </c:pt>
                <c:pt idx="5">
                  <c:v>5380</c:v>
                </c:pt>
                <c:pt idx="6">
                  <c:v>5808</c:v>
                </c:pt>
                <c:pt idx="7">
                  <c:v>4256</c:v>
                </c:pt>
                <c:pt idx="8">
                  <c:v>9104</c:v>
                </c:pt>
                <c:pt idx="9">
                  <c:v>7500</c:v>
                </c:pt>
                <c:pt idx="10">
                  <c:v>7436</c:v>
                </c:pt>
                <c:pt idx="11">
                  <c:v>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'กราฟ64-65เรือนเพาะพันธุ์กัญชา'!$E$2:$E$3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'กราฟ64-65เรือนเพาะพันธุ์กัญชา'!$E$4:$E$15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202.4</c:v>
                </c:pt>
                <c:pt idx="5">
                  <c:v>109.6</c:v>
                </c:pt>
                <c:pt idx="6">
                  <c:v>1171.2</c:v>
                </c:pt>
                <c:pt idx="7">
                  <c:v>7528</c:v>
                </c:pt>
                <c:pt idx="8">
                  <c:v>11464</c:v>
                </c:pt>
                <c:pt idx="9">
                  <c:v>7307.2</c:v>
                </c:pt>
                <c:pt idx="10">
                  <c:v>8312.59</c:v>
                </c:pt>
                <c:pt idx="11">
                  <c:v>13877.71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'กราฟ64-65เรือนเพาะพันธุ์กัญชา'!$F$2:$F$3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'กราฟ64-65เรือนเพาะพันธุ์กัญชา'!$F$4:$F$15</c:f>
              <c:numCache>
                <c:formatCode>#,##0.00</c:formatCode>
                <c:ptCount val="12"/>
                <c:pt idx="0">
                  <c:v>14923.982</c:v>
                </c:pt>
                <c:pt idx="1">
                  <c:v>15388.94</c:v>
                </c:pt>
                <c:pt idx="2">
                  <c:v>20714.16</c:v>
                </c:pt>
                <c:pt idx="3">
                  <c:v>23169.51</c:v>
                </c:pt>
                <c:pt idx="4">
                  <c:v>21224.98</c:v>
                </c:pt>
                <c:pt idx="5">
                  <c:v>9376.66</c:v>
                </c:pt>
                <c:pt idx="6">
                  <c:v>5100</c:v>
                </c:pt>
                <c:pt idx="7">
                  <c:v>6299.52</c:v>
                </c:pt>
                <c:pt idx="8">
                  <c:v>14371.39</c:v>
                </c:pt>
                <c:pt idx="9">
                  <c:v>20013.22</c:v>
                </c:pt>
                <c:pt idx="10">
                  <c:v>13911.99</c:v>
                </c:pt>
                <c:pt idx="11">
                  <c:v>9983.76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'กราฟ64-65เรือนเพาะพันธุ์กัญชา'!$C$30:$C$31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'กราฟ64-65เรือนเพาะพันธุ์กัญชา'!$C$32:$C$43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16804.439999999999</c:v>
                </c:pt>
                <c:pt idx="5">
                  <c:v>22542.52</c:v>
                </c:pt>
                <c:pt idx="6">
                  <c:v>25909.86</c:v>
                </c:pt>
                <c:pt idx="7">
                  <c:v>27983.279999999999</c:v>
                </c:pt>
                <c:pt idx="8">
                  <c:v>26057.15</c:v>
                </c:pt>
                <c:pt idx="9">
                  <c:v>20698.72</c:v>
                </c:pt>
                <c:pt idx="10">
                  <c:v>11054.85</c:v>
                </c:pt>
                <c:pt idx="11">
                  <c:v>10781.62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'กราฟ64-65เรือนเพาะพันธุ์กัญชา'!$D$30:$D$31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'กราฟ64-65เรือนเพาะพันธุ์กัญชา'!$D$32:$D$43</c:f>
              <c:numCache>
                <c:formatCode>#,##0.00</c:formatCode>
                <c:ptCount val="12"/>
                <c:pt idx="0">
                  <c:v>14100.5</c:v>
                </c:pt>
                <c:pt idx="1">
                  <c:v>24055.96</c:v>
                </c:pt>
                <c:pt idx="2">
                  <c:v>40726.74</c:v>
                </c:pt>
                <c:pt idx="3">
                  <c:v>26691.73</c:v>
                </c:pt>
                <c:pt idx="4">
                  <c:v>18496.64</c:v>
                </c:pt>
                <c:pt idx="5">
                  <c:v>24260.26</c:v>
                </c:pt>
                <c:pt idx="6">
                  <c:v>26163.67</c:v>
                </c:pt>
                <c:pt idx="7">
                  <c:v>19261.55</c:v>
                </c:pt>
                <c:pt idx="8">
                  <c:v>47510.14</c:v>
                </c:pt>
                <c:pt idx="9">
                  <c:v>39198.370000000003</c:v>
                </c:pt>
                <c:pt idx="10">
                  <c:v>38866.720000000001</c:v>
                </c:pt>
                <c:pt idx="11">
                  <c:v>34348.11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'กราฟ64-65เรือนเพาะพันธุ์กัญชา'!$E$30:$E$31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'กราฟ64-65เรือนเพาะพันธุ์กัญชา'!$E$32:$E$43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1440.03</c:v>
                </c:pt>
                <c:pt idx="5">
                  <c:v>779.77</c:v>
                </c:pt>
                <c:pt idx="6">
                  <c:v>8332.7999999999993</c:v>
                </c:pt>
                <c:pt idx="7">
                  <c:v>53559.85</c:v>
                </c:pt>
                <c:pt idx="8">
                  <c:v>81563.509999999995</c:v>
                </c:pt>
                <c:pt idx="9">
                  <c:v>51988.91</c:v>
                </c:pt>
                <c:pt idx="10">
                  <c:v>45292.98</c:v>
                </c:pt>
                <c:pt idx="11">
                  <c:v>63624.74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'กราฟ64-65เรือนเพาะพันธุ์กัญชา'!$F$30:$F$31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'กราฟ64-65เรือนเพาะพันธุ์กัญชา'!$F$32:$F$43</c:f>
              <c:numCache>
                <c:formatCode>#,##0.00</c:formatCode>
                <c:ptCount val="12"/>
                <c:pt idx="0">
                  <c:v>70371.83</c:v>
                </c:pt>
                <c:pt idx="1">
                  <c:v>72324.350000000006</c:v>
                </c:pt>
                <c:pt idx="2">
                  <c:v>93814.32</c:v>
                </c:pt>
                <c:pt idx="3">
                  <c:v>98619.33</c:v>
                </c:pt>
                <c:pt idx="4">
                  <c:v>100526.56</c:v>
                </c:pt>
                <c:pt idx="5">
                  <c:v>51885.68</c:v>
                </c:pt>
                <c:pt idx="6">
                  <c:v>28601</c:v>
                </c:pt>
                <c:pt idx="7">
                  <c:v>36695.660000000003</c:v>
                </c:pt>
                <c:pt idx="8">
                  <c:v>84228.82</c:v>
                </c:pt>
                <c:pt idx="9">
                  <c:v>99536</c:v>
                </c:pt>
                <c:pt idx="10">
                  <c:v>74520.039999999994</c:v>
                </c:pt>
                <c:pt idx="11">
                  <c:v>53364.02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  <a:p>
            <a:pPr>
              <a:defRPr/>
            </a:pPr>
            <a:r>
              <a:rPr lang="th-TH"/>
              <a:t>9205 20025162757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วิจัยพัฒนากัญชง'!$C$4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วิจัยพัฒนากัญชง'!$C$5:$C$16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4-49E0-80F4-07E483E4BF73}"/>
            </c:ext>
          </c:extLst>
        </c:ser>
        <c:ser>
          <c:idx val="1"/>
          <c:order val="1"/>
          <c:tx>
            <c:strRef>
              <c:f>'กราฟ64-65 วิจัยพัฒนากัญชง'!$D$4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วิจัยพัฒนากัญชง'!$D$5:$D$16</c:f>
              <c:numCache>
                <c:formatCode>#,##0.00</c:formatCode>
                <c:ptCount val="12"/>
                <c:pt idx="0">
                  <c:v>3836</c:v>
                </c:pt>
                <c:pt idx="1">
                  <c:v>4852</c:v>
                </c:pt>
                <c:pt idx="2">
                  <c:v>2704</c:v>
                </c:pt>
                <c:pt idx="3">
                  <c:v>3392</c:v>
                </c:pt>
                <c:pt idx="4">
                  <c:v>1784</c:v>
                </c:pt>
                <c:pt idx="5">
                  <c:v>1236</c:v>
                </c:pt>
                <c:pt idx="6">
                  <c:v>5084</c:v>
                </c:pt>
                <c:pt idx="7">
                  <c:v>2960</c:v>
                </c:pt>
                <c:pt idx="8">
                  <c:v>9228</c:v>
                </c:pt>
                <c:pt idx="9">
                  <c:v>7064</c:v>
                </c:pt>
                <c:pt idx="10">
                  <c:v>5612</c:v>
                </c:pt>
                <c:pt idx="11">
                  <c:v>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4-49E0-80F4-07E483E4B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  <a:p>
            <a:pPr>
              <a:defRPr/>
            </a:pPr>
            <a:r>
              <a:rPr lang="en-US" baseline="0"/>
              <a:t>9205 20025162757</a:t>
            </a:r>
            <a:endParaRPr lang="th-TH"/>
          </a:p>
        </c:rich>
      </c:tx>
      <c:layout>
        <c:manualLayout>
          <c:xMode val="edge"/>
          <c:yMode val="edge"/>
          <c:x val="0.22574289342261145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วิจัยพัฒนากัญชง'!$C$30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วิจัยพัฒนากัญชง'!$C$31:$C$42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2902.81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C-4B1B-964D-7AC2B6595568}"/>
            </c:ext>
          </c:extLst>
        </c:ser>
        <c:ser>
          <c:idx val="1"/>
          <c:order val="1"/>
          <c:tx>
            <c:strRef>
              <c:f>'กราฟ64-65 วิจัยพัฒนากัญชง'!$D$30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วิจัยพัฒนากัญชง'!$D$31:$D$42</c:f>
              <c:numCache>
                <c:formatCode>#,##0.00</c:formatCode>
                <c:ptCount val="12"/>
                <c:pt idx="0">
                  <c:v>27978.05</c:v>
                </c:pt>
                <c:pt idx="1">
                  <c:v>35388.29</c:v>
                </c:pt>
                <c:pt idx="2">
                  <c:v>19721.759999999998</c:v>
                </c:pt>
                <c:pt idx="3">
                  <c:v>14570.58</c:v>
                </c:pt>
                <c:pt idx="4">
                  <c:v>8267.99</c:v>
                </c:pt>
                <c:pt idx="5">
                  <c:v>5830.89</c:v>
                </c:pt>
                <c:pt idx="6">
                  <c:v>22943.88</c:v>
                </c:pt>
                <c:pt idx="7">
                  <c:v>13497.92</c:v>
                </c:pt>
                <c:pt idx="8">
                  <c:v>47347.9</c:v>
                </c:pt>
                <c:pt idx="9">
                  <c:v>33739.910000000003</c:v>
                </c:pt>
                <c:pt idx="10">
                  <c:v>29102.35</c:v>
                </c:pt>
                <c:pt idx="11">
                  <c:v>29206.58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C-4B1B-964D-7AC2B659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โรงสูบน้ำศรีบุญเรือน'!$C$4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โรงสูบน้ำศรีบุญเรือน'!$C$5:$C$16</c:f>
              <c:numCache>
                <c:formatCode>#,##0.00</c:formatCode>
                <c:ptCount val="12"/>
                <c:pt idx="0">
                  <c:v>10666.54</c:v>
                </c:pt>
                <c:pt idx="1">
                  <c:v>12728.09</c:v>
                </c:pt>
                <c:pt idx="2">
                  <c:v>16081.93</c:v>
                </c:pt>
                <c:pt idx="3">
                  <c:v>12350.16</c:v>
                </c:pt>
                <c:pt idx="4">
                  <c:v>6692.22</c:v>
                </c:pt>
                <c:pt idx="5">
                  <c:v>6783</c:v>
                </c:pt>
                <c:pt idx="6">
                  <c:v>3542.97</c:v>
                </c:pt>
                <c:pt idx="7">
                  <c:v>4608.3599999999997</c:v>
                </c:pt>
                <c:pt idx="8">
                  <c:v>2050.1999999999998</c:v>
                </c:pt>
                <c:pt idx="9">
                  <c:v>2323.56</c:v>
                </c:pt>
                <c:pt idx="10">
                  <c:v>8529.24</c:v>
                </c:pt>
                <c:pt idx="11">
                  <c:v>16486.259999999998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'กราฟ64-65 โรงสูบน้ำศรีบุญเรือน'!$D$4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โรงสูบน้ำศรีบุญเรือน'!$D$5:$D$16</c:f>
              <c:numCache>
                <c:formatCode>#,##0.00</c:formatCode>
                <c:ptCount val="12"/>
                <c:pt idx="0">
                  <c:v>10070.969999999999</c:v>
                </c:pt>
                <c:pt idx="1">
                  <c:v>12584.25</c:v>
                </c:pt>
                <c:pt idx="2">
                  <c:v>12700.53</c:v>
                </c:pt>
                <c:pt idx="3">
                  <c:v>9736.41</c:v>
                </c:pt>
                <c:pt idx="4">
                  <c:v>5989.84</c:v>
                </c:pt>
                <c:pt idx="5">
                  <c:v>6621.84</c:v>
                </c:pt>
                <c:pt idx="6">
                  <c:v>5878.46</c:v>
                </c:pt>
                <c:pt idx="7">
                  <c:v>2221.15</c:v>
                </c:pt>
                <c:pt idx="8">
                  <c:v>1238.69</c:v>
                </c:pt>
                <c:pt idx="9">
                  <c:v>2873.95</c:v>
                </c:pt>
                <c:pt idx="10">
                  <c:v>9787.93</c:v>
                </c:pt>
                <c:pt idx="11">
                  <c:v>12717.36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โรงสูบน้ำศรีบุญเรือน'!$C$30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โรงสูบน้ำศรีบุญเรือน'!$C$31:$C$42</c:f>
              <c:numCache>
                <c:formatCode>#,##0.00</c:formatCode>
                <c:ptCount val="12"/>
                <c:pt idx="0">
                  <c:v>58815.15</c:v>
                </c:pt>
                <c:pt idx="1">
                  <c:v>59162.35</c:v>
                </c:pt>
                <c:pt idx="2">
                  <c:v>69938.97</c:v>
                </c:pt>
                <c:pt idx="3">
                  <c:v>56781.86</c:v>
                </c:pt>
                <c:pt idx="4">
                  <c:v>37635.199999999997</c:v>
                </c:pt>
                <c:pt idx="5">
                  <c:v>38928.800000000003</c:v>
                </c:pt>
                <c:pt idx="6">
                  <c:v>25958.28</c:v>
                </c:pt>
                <c:pt idx="7">
                  <c:v>28687.599999999999</c:v>
                </c:pt>
                <c:pt idx="8">
                  <c:v>19279.599999999999</c:v>
                </c:pt>
                <c:pt idx="9">
                  <c:v>20228.099999999999</c:v>
                </c:pt>
                <c:pt idx="10">
                  <c:v>44209.79</c:v>
                </c:pt>
                <c:pt idx="11">
                  <c:v>73068.94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'กราฟ64-65 โรงสูบน้ำศรีบุญเรือน'!$D$30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โรงสูบน้ำศรีบุญเรือน'!$D$31:$D$42</c:f>
              <c:numCache>
                <c:formatCode>#,##0.00</c:formatCode>
                <c:ptCount val="12"/>
                <c:pt idx="0">
                  <c:v>52180.79</c:v>
                </c:pt>
                <c:pt idx="1">
                  <c:v>62001.99</c:v>
                </c:pt>
                <c:pt idx="2">
                  <c:v>62816.480000000003</c:v>
                </c:pt>
                <c:pt idx="3">
                  <c:v>49337.9</c:v>
                </c:pt>
                <c:pt idx="4">
                  <c:v>36168.85</c:v>
                </c:pt>
                <c:pt idx="5">
                  <c:v>39132.94</c:v>
                </c:pt>
                <c:pt idx="6">
                  <c:v>36074.129999999997</c:v>
                </c:pt>
                <c:pt idx="7">
                  <c:v>20580.5</c:v>
                </c:pt>
                <c:pt idx="8">
                  <c:v>16914.55</c:v>
                </c:pt>
                <c:pt idx="9">
                  <c:v>27812.35</c:v>
                </c:pt>
                <c:pt idx="10">
                  <c:v>62104.15</c:v>
                </c:pt>
                <c:pt idx="11">
                  <c:v>76429.119999999995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หมู่ 6 ตำบลป่าไผ่'!$C$4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ตำบลป่าไผ่'!$C$5:$C$16</c:f>
              <c:numCache>
                <c:formatCode>#,##0.00</c:formatCode>
                <c:ptCount val="12"/>
                <c:pt idx="0">
                  <c:v>1433</c:v>
                </c:pt>
                <c:pt idx="1">
                  <c:v>989</c:v>
                </c:pt>
                <c:pt idx="2">
                  <c:v>1382</c:v>
                </c:pt>
                <c:pt idx="3">
                  <c:v>769</c:v>
                </c:pt>
                <c:pt idx="4">
                  <c:v>780</c:v>
                </c:pt>
                <c:pt idx="5">
                  <c:v>739</c:v>
                </c:pt>
                <c:pt idx="6">
                  <c:v>743</c:v>
                </c:pt>
                <c:pt idx="7">
                  <c:v>522</c:v>
                </c:pt>
                <c:pt idx="8">
                  <c:v>828</c:v>
                </c:pt>
                <c:pt idx="9">
                  <c:v>691</c:v>
                </c:pt>
                <c:pt idx="10">
                  <c:v>675</c:v>
                </c:pt>
                <c:pt idx="11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'กราฟ64-65 หมู่ 6 ตำบลป่าไผ่'!$D$4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ตำบลป่าไผ่'!$D$5:$D$16</c:f>
              <c:numCache>
                <c:formatCode>#,##0.00</c:formatCode>
                <c:ptCount val="12"/>
                <c:pt idx="0">
                  <c:v>496</c:v>
                </c:pt>
                <c:pt idx="1">
                  <c:v>918</c:v>
                </c:pt>
                <c:pt idx="2">
                  <c:v>780</c:v>
                </c:pt>
                <c:pt idx="3">
                  <c:v>734</c:v>
                </c:pt>
                <c:pt idx="4">
                  <c:v>564</c:v>
                </c:pt>
                <c:pt idx="5">
                  <c:v>638</c:v>
                </c:pt>
                <c:pt idx="6">
                  <c:v>496</c:v>
                </c:pt>
                <c:pt idx="7">
                  <c:v>669</c:v>
                </c:pt>
                <c:pt idx="8">
                  <c:v>787</c:v>
                </c:pt>
                <c:pt idx="9">
                  <c:v>476</c:v>
                </c:pt>
                <c:pt idx="10">
                  <c:v>1511</c:v>
                </c:pt>
                <c:pt idx="11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หมู่ 6 ตำบลป่าไผ่'!$C$30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ตำบลป่าไผ่'!$C$31:$C$42</c:f>
              <c:numCache>
                <c:formatCode>#,##0.00</c:formatCode>
                <c:ptCount val="12"/>
                <c:pt idx="0">
                  <c:v>6352.55</c:v>
                </c:pt>
                <c:pt idx="1">
                  <c:v>4324.66</c:v>
                </c:pt>
                <c:pt idx="2">
                  <c:v>6119.62</c:v>
                </c:pt>
                <c:pt idx="3">
                  <c:v>3319.87</c:v>
                </c:pt>
                <c:pt idx="4">
                  <c:v>3370.1</c:v>
                </c:pt>
                <c:pt idx="5">
                  <c:v>3182.84</c:v>
                </c:pt>
                <c:pt idx="6">
                  <c:v>3201.11</c:v>
                </c:pt>
                <c:pt idx="7">
                  <c:v>2191.73</c:v>
                </c:pt>
                <c:pt idx="8">
                  <c:v>3589.34</c:v>
                </c:pt>
                <c:pt idx="9">
                  <c:v>2963.61</c:v>
                </c:pt>
                <c:pt idx="10">
                  <c:v>2890.54</c:v>
                </c:pt>
                <c:pt idx="11">
                  <c:v>2269.38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'กราฟ64-65 หมู่ 6 ตำบลป่าไผ่'!$D$30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ตำบลป่าไผ่'!$D$31:$D$42</c:f>
              <c:numCache>
                <c:formatCode>#,##0.00</c:formatCode>
                <c:ptCount val="12"/>
                <c:pt idx="0">
                  <c:v>2161.6799999999998</c:v>
                </c:pt>
                <c:pt idx="1">
                  <c:v>4164.53</c:v>
                </c:pt>
                <c:pt idx="2">
                  <c:v>3509.57</c:v>
                </c:pt>
                <c:pt idx="3">
                  <c:v>3291.25</c:v>
                </c:pt>
                <c:pt idx="4">
                  <c:v>2625.49</c:v>
                </c:pt>
                <c:pt idx="5">
                  <c:v>2995.22</c:v>
                </c:pt>
                <c:pt idx="6">
                  <c:v>2285.77</c:v>
                </c:pt>
                <c:pt idx="7">
                  <c:v>3150.11</c:v>
                </c:pt>
                <c:pt idx="8">
                  <c:v>4317.8500000000004</c:v>
                </c:pt>
                <c:pt idx="9">
                  <c:v>2535.5300000000002</c:v>
                </c:pt>
                <c:pt idx="10">
                  <c:v>8467.0499999999993</c:v>
                </c:pt>
                <c:pt idx="11">
                  <c:v>7578.74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ฟาร์มพร้าว'!$C$5:$C$16</c:f>
              <c:numCache>
                <c:formatCode>#,##0.00</c:formatCode>
                <c:ptCount val="12"/>
                <c:pt idx="0">
                  <c:v>724</c:v>
                </c:pt>
                <c:pt idx="1">
                  <c:v>660</c:v>
                </c:pt>
                <c:pt idx="2">
                  <c:v>856</c:v>
                </c:pt>
                <c:pt idx="3">
                  <c:v>724</c:v>
                </c:pt>
                <c:pt idx="4">
                  <c:v>736</c:v>
                </c:pt>
                <c:pt idx="5">
                  <c:v>912</c:v>
                </c:pt>
                <c:pt idx="6">
                  <c:v>736</c:v>
                </c:pt>
                <c:pt idx="7">
                  <c:v>688</c:v>
                </c:pt>
                <c:pt idx="8">
                  <c:v>660</c:v>
                </c:pt>
                <c:pt idx="9">
                  <c:v>1220</c:v>
                </c:pt>
                <c:pt idx="10">
                  <c:v>1796</c:v>
                </c:pt>
                <c:pt idx="11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'กราฟ64-65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ฟาร์มพร้าว'!$D$5:$D$16</c:f>
              <c:numCache>
                <c:formatCode>#,##0.00</c:formatCode>
                <c:ptCount val="12"/>
                <c:pt idx="0">
                  <c:v>836</c:v>
                </c:pt>
                <c:pt idx="1">
                  <c:v>984</c:v>
                </c:pt>
                <c:pt idx="2">
                  <c:v>1640</c:v>
                </c:pt>
                <c:pt idx="3">
                  <c:v>724</c:v>
                </c:pt>
                <c:pt idx="4">
                  <c:v>628</c:v>
                </c:pt>
                <c:pt idx="5">
                  <c:v>580</c:v>
                </c:pt>
                <c:pt idx="6">
                  <c:v>600</c:v>
                </c:pt>
                <c:pt idx="7">
                  <c:v>604</c:v>
                </c:pt>
                <c:pt idx="8">
                  <c:v>596</c:v>
                </c:pt>
                <c:pt idx="9">
                  <c:v>624</c:v>
                </c:pt>
                <c:pt idx="10">
                  <c:v>1328</c:v>
                </c:pt>
                <c:pt idx="11">
                  <c:v>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'กราฟ64-65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'กราฟ64-65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'2565-คณะ,สำนัก'!$AF$341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'2565-คณะ,สำนัก'!$AF$342:$AF$353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'2565-คณะ,สำนัก'!$AE$342:$AE$353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6F3-4C5D-8360-CA5129C9C9F8}"/>
            </c:ext>
          </c:extLst>
        </c:ser>
        <c:ser>
          <c:idx val="1"/>
          <c:order val="1"/>
          <c:tx>
            <c:strRef>
              <c:f>'2565-คณะ,สำนัก'!$AG$341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'2565-คณะ,สำนัก'!$AG$342:$AG$353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'2565-คณะ,สำนัก'!$AE$342:$AE$353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6F3-4C5D-8360-CA5129C9C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ฟาร์มพร้าว'!$C$36:$C$47</c:f>
              <c:numCache>
                <c:formatCode>#,##0.00</c:formatCode>
                <c:ptCount val="12"/>
                <c:pt idx="0">
                  <c:v>3243.32</c:v>
                </c:pt>
                <c:pt idx="1">
                  <c:v>2886.16</c:v>
                </c:pt>
                <c:pt idx="2">
                  <c:v>3773.74</c:v>
                </c:pt>
                <c:pt idx="3">
                  <c:v>3243.32</c:v>
                </c:pt>
                <c:pt idx="4">
                  <c:v>3281.54</c:v>
                </c:pt>
                <c:pt idx="5">
                  <c:v>3998.76</c:v>
                </c:pt>
                <c:pt idx="6">
                  <c:v>3281.54</c:v>
                </c:pt>
                <c:pt idx="7">
                  <c:v>3098.68</c:v>
                </c:pt>
                <c:pt idx="8">
                  <c:v>2886.16</c:v>
                </c:pt>
                <c:pt idx="9">
                  <c:v>5236.3999999999996</c:v>
                </c:pt>
                <c:pt idx="10">
                  <c:v>7550.93</c:v>
                </c:pt>
                <c:pt idx="11">
                  <c:v>4770.2700000000004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'กราฟ64-65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ฟาร์มพร้าว'!$D$36:$D$47</c:f>
              <c:numCache>
                <c:formatCode>#,##0.00</c:formatCode>
                <c:ptCount val="12"/>
                <c:pt idx="0">
                  <c:v>3842.85</c:v>
                </c:pt>
                <c:pt idx="1">
                  <c:v>4464.03</c:v>
                </c:pt>
                <c:pt idx="2">
                  <c:v>7217.31</c:v>
                </c:pt>
                <c:pt idx="3">
                  <c:v>3372.77</c:v>
                </c:pt>
                <c:pt idx="4">
                  <c:v>3126.98</c:v>
                </c:pt>
                <c:pt idx="5">
                  <c:v>2913.5</c:v>
                </c:pt>
                <c:pt idx="6">
                  <c:v>3002.44</c:v>
                </c:pt>
                <c:pt idx="7">
                  <c:v>3020.22</c:v>
                </c:pt>
                <c:pt idx="8">
                  <c:v>3422.51</c:v>
                </c:pt>
                <c:pt idx="9">
                  <c:v>3567.59</c:v>
                </c:pt>
                <c:pt idx="10">
                  <c:v>7215.67</c:v>
                </c:pt>
                <c:pt idx="11">
                  <c:v>10138.26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'กราฟ64-65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'กราฟ64-65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แม่โจ้-แพร่'!$C$5:$C$16</c:f>
              <c:numCache>
                <c:formatCode>#,##0.00</c:formatCode>
                <c:ptCount val="12"/>
                <c:pt idx="0">
                  <c:v>72120</c:v>
                </c:pt>
                <c:pt idx="1">
                  <c:v>75120</c:v>
                </c:pt>
                <c:pt idx="2">
                  <c:v>102480</c:v>
                </c:pt>
                <c:pt idx="3">
                  <c:v>78960</c:v>
                </c:pt>
                <c:pt idx="4">
                  <c:v>86400</c:v>
                </c:pt>
                <c:pt idx="5">
                  <c:v>81000</c:v>
                </c:pt>
                <c:pt idx="6">
                  <c:v>98520</c:v>
                </c:pt>
                <c:pt idx="7">
                  <c:v>108840</c:v>
                </c:pt>
                <c:pt idx="8">
                  <c:v>94680</c:v>
                </c:pt>
                <c:pt idx="9">
                  <c:v>96480</c:v>
                </c:pt>
                <c:pt idx="10">
                  <c:v>78360</c:v>
                </c:pt>
                <c:pt idx="11">
                  <c:v>71640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'กราฟ64-65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แม่โจ้-แพร่'!$D$5:$D$16</c:f>
              <c:numCache>
                <c:formatCode>#,##0.00</c:formatCode>
                <c:ptCount val="12"/>
                <c:pt idx="0">
                  <c:v>63480</c:v>
                </c:pt>
                <c:pt idx="1">
                  <c:v>65640</c:v>
                </c:pt>
                <c:pt idx="2">
                  <c:v>90720</c:v>
                </c:pt>
                <c:pt idx="3">
                  <c:v>62040</c:v>
                </c:pt>
                <c:pt idx="4">
                  <c:v>60720</c:v>
                </c:pt>
                <c:pt idx="5">
                  <c:v>64440</c:v>
                </c:pt>
                <c:pt idx="6">
                  <c:v>92280</c:v>
                </c:pt>
                <c:pt idx="7">
                  <c:v>91080</c:v>
                </c:pt>
                <c:pt idx="8">
                  <c:v>94440</c:v>
                </c:pt>
                <c:pt idx="9">
                  <c:v>86760</c:v>
                </c:pt>
                <c:pt idx="10">
                  <c:v>70320</c:v>
                </c:pt>
                <c:pt idx="11">
                  <c:v>76440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'กราฟ64-65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แม่โจ้-แพร่'!$E$5:$E$16</c:f>
              <c:numCache>
                <c:formatCode>#,##0.00</c:formatCode>
                <c:ptCount val="12"/>
                <c:pt idx="0">
                  <c:v>7885.11</c:v>
                </c:pt>
                <c:pt idx="1">
                  <c:v>7765.77</c:v>
                </c:pt>
                <c:pt idx="2">
                  <c:v>8379.2999999999993</c:v>
                </c:pt>
                <c:pt idx="3">
                  <c:v>7068.6</c:v>
                </c:pt>
                <c:pt idx="4">
                  <c:v>6305.13</c:v>
                </c:pt>
                <c:pt idx="5">
                  <c:v>7109.4</c:v>
                </c:pt>
                <c:pt idx="6">
                  <c:v>8232.93</c:v>
                </c:pt>
                <c:pt idx="7">
                  <c:v>10054.14</c:v>
                </c:pt>
                <c:pt idx="8">
                  <c:v>9779.25</c:v>
                </c:pt>
                <c:pt idx="9">
                  <c:v>9512.52</c:v>
                </c:pt>
                <c:pt idx="10">
                  <c:v>7273.62</c:v>
                </c:pt>
                <c:pt idx="11">
                  <c:v>9097.89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'กราฟ64-65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แม่โจ้-แพร่'!$F$5:$F$16</c:f>
              <c:numCache>
                <c:formatCode>#,##0.00</c:formatCode>
                <c:ptCount val="12"/>
                <c:pt idx="0">
                  <c:v>7655.1</c:v>
                </c:pt>
                <c:pt idx="1">
                  <c:v>5237.1899999999996</c:v>
                </c:pt>
                <c:pt idx="2">
                  <c:v>6637.14</c:v>
                </c:pt>
                <c:pt idx="3">
                  <c:v>3986.67</c:v>
                </c:pt>
                <c:pt idx="4">
                  <c:v>5251.47</c:v>
                </c:pt>
                <c:pt idx="5">
                  <c:v>6121.53</c:v>
                </c:pt>
                <c:pt idx="6">
                  <c:v>7698.96</c:v>
                </c:pt>
                <c:pt idx="7">
                  <c:v>7679.07</c:v>
                </c:pt>
                <c:pt idx="8">
                  <c:v>6493.32</c:v>
                </c:pt>
                <c:pt idx="9">
                  <c:v>8447.1299999999992</c:v>
                </c:pt>
                <c:pt idx="10">
                  <c:v>5260.14</c:v>
                </c:pt>
                <c:pt idx="11">
                  <c:v>6737.1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แม่โจ้-แพร่'!$C$36:$C$47</c:f>
              <c:numCache>
                <c:formatCode>#,##0.00</c:formatCode>
                <c:ptCount val="12"/>
                <c:pt idx="0">
                  <c:v>217688.23</c:v>
                </c:pt>
                <c:pt idx="1">
                  <c:v>301458.46999999997</c:v>
                </c:pt>
                <c:pt idx="2">
                  <c:v>419345.23</c:v>
                </c:pt>
                <c:pt idx="3">
                  <c:v>343999.55</c:v>
                </c:pt>
                <c:pt idx="4">
                  <c:v>357753</c:v>
                </c:pt>
                <c:pt idx="5">
                  <c:v>330374.81</c:v>
                </c:pt>
                <c:pt idx="6">
                  <c:v>406659.48</c:v>
                </c:pt>
                <c:pt idx="7">
                  <c:v>428639.4</c:v>
                </c:pt>
                <c:pt idx="8">
                  <c:v>384278.23</c:v>
                </c:pt>
                <c:pt idx="9">
                  <c:v>379964.56</c:v>
                </c:pt>
                <c:pt idx="10">
                  <c:v>311837.73</c:v>
                </c:pt>
                <c:pt idx="11">
                  <c:v>280230.46000000002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'กราฟ64-65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แม่โจ้-แพร่'!$D$36:$D$47</c:f>
              <c:numCache>
                <c:formatCode>#,##0.00</c:formatCode>
                <c:ptCount val="12"/>
                <c:pt idx="0">
                  <c:v>255360.25</c:v>
                </c:pt>
                <c:pt idx="1">
                  <c:v>262665.95</c:v>
                </c:pt>
                <c:pt idx="2">
                  <c:v>387812.94</c:v>
                </c:pt>
                <c:pt idx="3">
                  <c:v>260569.7</c:v>
                </c:pt>
                <c:pt idx="4">
                  <c:v>271295.17</c:v>
                </c:pt>
                <c:pt idx="5">
                  <c:v>282287.86</c:v>
                </c:pt>
                <c:pt idx="6">
                  <c:v>413654.63</c:v>
                </c:pt>
                <c:pt idx="7">
                  <c:v>399215.79</c:v>
                </c:pt>
                <c:pt idx="8">
                  <c:v>480802.24</c:v>
                </c:pt>
                <c:pt idx="9">
                  <c:v>439703.01</c:v>
                </c:pt>
                <c:pt idx="10">
                  <c:v>355308.02</c:v>
                </c:pt>
                <c:pt idx="11">
                  <c:v>384554.63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'กราฟ64-65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แม่โจ้-แพร่'!$E$36:$E$47</c:f>
              <c:numCache>
                <c:formatCode>#,##0.00</c:formatCode>
                <c:ptCount val="12"/>
                <c:pt idx="0">
                  <c:v>31627.74</c:v>
                </c:pt>
                <c:pt idx="1">
                  <c:v>32671.32</c:v>
                </c:pt>
                <c:pt idx="2">
                  <c:v>35240.61</c:v>
                </c:pt>
                <c:pt idx="3">
                  <c:v>28569.5</c:v>
                </c:pt>
                <c:pt idx="4">
                  <c:v>26578.65</c:v>
                </c:pt>
                <c:pt idx="5">
                  <c:v>28928.77</c:v>
                </c:pt>
                <c:pt idx="6">
                  <c:v>34228.44</c:v>
                </c:pt>
                <c:pt idx="7">
                  <c:v>40888.53</c:v>
                </c:pt>
                <c:pt idx="8">
                  <c:v>39732.99</c:v>
                </c:pt>
                <c:pt idx="9">
                  <c:v>38992.639999999999</c:v>
                </c:pt>
                <c:pt idx="10">
                  <c:v>30805.33</c:v>
                </c:pt>
                <c:pt idx="11">
                  <c:v>37314.17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'กราฟ64-65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แม่โจ้-แพร่'!$F$36:$F$47</c:f>
              <c:numCache>
                <c:formatCode>#,##0.00</c:formatCode>
                <c:ptCount val="12"/>
                <c:pt idx="0">
                  <c:v>34046.639999999999</c:v>
                </c:pt>
                <c:pt idx="1">
                  <c:v>23299.61</c:v>
                </c:pt>
                <c:pt idx="2">
                  <c:v>30365.25</c:v>
                </c:pt>
                <c:pt idx="3">
                  <c:v>18483.939999999999</c:v>
                </c:pt>
                <c:pt idx="4">
                  <c:v>24939.58</c:v>
                </c:pt>
                <c:pt idx="5">
                  <c:v>29356.03</c:v>
                </c:pt>
                <c:pt idx="6">
                  <c:v>34598.19</c:v>
                </c:pt>
                <c:pt idx="7">
                  <c:v>34131.14</c:v>
                </c:pt>
                <c:pt idx="8">
                  <c:v>35863.730000000003</c:v>
                </c:pt>
                <c:pt idx="9">
                  <c:v>45039.96</c:v>
                </c:pt>
                <c:pt idx="10">
                  <c:v>28766.55</c:v>
                </c:pt>
                <c:pt idx="11">
                  <c:v>36849.03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ศูนย์ประสานงาน แพร่'!$C$4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แพร่'!$C$5:$C$16</c:f>
              <c:numCache>
                <c:formatCode>#,##0.00</c:formatCode>
                <c:ptCount val="12"/>
                <c:pt idx="0">
                  <c:v>304</c:v>
                </c:pt>
                <c:pt idx="1">
                  <c:v>334</c:v>
                </c:pt>
                <c:pt idx="2">
                  <c:v>427</c:v>
                </c:pt>
                <c:pt idx="3">
                  <c:v>452</c:v>
                </c:pt>
                <c:pt idx="4">
                  <c:v>553</c:v>
                </c:pt>
                <c:pt idx="5">
                  <c:v>647</c:v>
                </c:pt>
                <c:pt idx="6">
                  <c:v>544</c:v>
                </c:pt>
                <c:pt idx="7">
                  <c:v>422</c:v>
                </c:pt>
                <c:pt idx="8">
                  <c:v>593</c:v>
                </c:pt>
                <c:pt idx="9">
                  <c:v>717</c:v>
                </c:pt>
                <c:pt idx="10">
                  <c:v>595</c:v>
                </c:pt>
                <c:pt idx="11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'กราฟ64-65 ศูนย์ประสานงาน แพร่'!$D$4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แพร่'!$D$5:$D$16</c:f>
              <c:numCache>
                <c:formatCode>#,##0.00</c:formatCode>
                <c:ptCount val="12"/>
                <c:pt idx="0">
                  <c:v>261</c:v>
                </c:pt>
                <c:pt idx="1">
                  <c:v>136</c:v>
                </c:pt>
                <c:pt idx="2">
                  <c:v>270</c:v>
                </c:pt>
                <c:pt idx="3">
                  <c:v>268</c:v>
                </c:pt>
                <c:pt idx="4">
                  <c:v>223</c:v>
                </c:pt>
                <c:pt idx="5">
                  <c:v>279</c:v>
                </c:pt>
                <c:pt idx="6">
                  <c:v>381</c:v>
                </c:pt>
                <c:pt idx="7">
                  <c:v>401</c:v>
                </c:pt>
                <c:pt idx="8">
                  <c:v>535</c:v>
                </c:pt>
                <c:pt idx="9">
                  <c:v>1313</c:v>
                </c:pt>
                <c:pt idx="10">
                  <c:v>1165</c:v>
                </c:pt>
                <c:pt idx="11">
                  <c:v>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ศูนย์ประสานงาน แพร่'!$C$30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แพร่'!$C$31:$C$42</c:f>
              <c:numCache>
                <c:formatCode>#,##0.00</c:formatCode>
                <c:ptCount val="12"/>
                <c:pt idx="0">
                  <c:v>1216.5999999999999</c:v>
                </c:pt>
                <c:pt idx="1">
                  <c:v>1347.19</c:v>
                </c:pt>
                <c:pt idx="2">
                  <c:v>1557.84</c:v>
                </c:pt>
                <c:pt idx="3">
                  <c:v>1872.02</c:v>
                </c:pt>
                <c:pt idx="4">
                  <c:v>2333.33</c:v>
                </c:pt>
                <c:pt idx="5">
                  <c:v>2762.65</c:v>
                </c:pt>
                <c:pt idx="6">
                  <c:v>2282.23</c:v>
                </c:pt>
                <c:pt idx="7">
                  <c:v>1735.01</c:v>
                </c:pt>
                <c:pt idx="8">
                  <c:v>2516.02</c:v>
                </c:pt>
                <c:pt idx="9">
                  <c:v>3082.37</c:v>
                </c:pt>
                <c:pt idx="10">
                  <c:v>2525.16</c:v>
                </c:pt>
                <c:pt idx="11">
                  <c:v>1963.38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'กราฟ64-65 ศูนย์ประสานงาน แพร่'!$D$30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แพร่'!$D$31:$D$42</c:f>
              <c:numCache>
                <c:formatCode>#,##0.00</c:formatCode>
                <c:ptCount val="12"/>
                <c:pt idx="0">
                  <c:v>1076.08</c:v>
                </c:pt>
                <c:pt idx="1">
                  <c:v>524.13</c:v>
                </c:pt>
                <c:pt idx="2">
                  <c:v>1116.8599999999999</c:v>
                </c:pt>
                <c:pt idx="3">
                  <c:v>1107.79</c:v>
                </c:pt>
                <c:pt idx="4">
                  <c:v>959.64</c:v>
                </c:pt>
                <c:pt idx="5">
                  <c:v>1227.44</c:v>
                </c:pt>
                <c:pt idx="6">
                  <c:v>1715.23</c:v>
                </c:pt>
                <c:pt idx="7">
                  <c:v>1811.11</c:v>
                </c:pt>
                <c:pt idx="8">
                  <c:v>2873.65</c:v>
                </c:pt>
                <c:pt idx="9">
                  <c:v>7332.31</c:v>
                </c:pt>
                <c:pt idx="10">
                  <c:v>6484.15</c:v>
                </c:pt>
                <c:pt idx="11">
                  <c:v>6174.68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(1)'!$C$5:$C$16</c:f>
              <c:numCache>
                <c:formatCode>#,##0.00</c:formatCode>
                <c:ptCount val="12"/>
                <c:pt idx="0">
                  <c:v>10645.53</c:v>
                </c:pt>
                <c:pt idx="1">
                  <c:v>13000.51</c:v>
                </c:pt>
                <c:pt idx="2">
                  <c:v>15907.63</c:v>
                </c:pt>
                <c:pt idx="3">
                  <c:v>15907.63</c:v>
                </c:pt>
                <c:pt idx="4">
                  <c:v>17050.419999999998</c:v>
                </c:pt>
                <c:pt idx="5">
                  <c:v>13492.55</c:v>
                </c:pt>
                <c:pt idx="6">
                  <c:v>15803.47</c:v>
                </c:pt>
                <c:pt idx="7">
                  <c:v>15814.08</c:v>
                </c:pt>
                <c:pt idx="8">
                  <c:v>16988.3</c:v>
                </c:pt>
                <c:pt idx="9">
                  <c:v>15744.28</c:v>
                </c:pt>
                <c:pt idx="10">
                  <c:v>14050.7</c:v>
                </c:pt>
                <c:pt idx="11">
                  <c:v>12891.17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'กราฟ64-65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(1)'!$D$5:$D$16</c:f>
              <c:numCache>
                <c:formatCode>#,##0.00</c:formatCode>
                <c:ptCount val="12"/>
                <c:pt idx="0">
                  <c:v>12269.38</c:v>
                </c:pt>
                <c:pt idx="1">
                  <c:v>11467.25</c:v>
                </c:pt>
                <c:pt idx="2">
                  <c:v>14136.38</c:v>
                </c:pt>
                <c:pt idx="3">
                  <c:v>10753.25</c:v>
                </c:pt>
                <c:pt idx="4">
                  <c:v>11403.59</c:v>
                </c:pt>
                <c:pt idx="5">
                  <c:v>11234.69</c:v>
                </c:pt>
                <c:pt idx="6">
                  <c:v>12355.06</c:v>
                </c:pt>
                <c:pt idx="7">
                  <c:v>13645.97</c:v>
                </c:pt>
                <c:pt idx="8">
                  <c:v>13524.38</c:v>
                </c:pt>
                <c:pt idx="9">
                  <c:v>11153.09</c:v>
                </c:pt>
                <c:pt idx="10">
                  <c:v>11187.36</c:v>
                </c:pt>
                <c:pt idx="11">
                  <c:v>4394.5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'กราฟ64-65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(1)'!$E$5:$E$16</c:f>
              <c:numCache>
                <c:formatCode>#,##0.00</c:formatCode>
                <c:ptCount val="12"/>
                <c:pt idx="0">
                  <c:v>2460</c:v>
                </c:pt>
                <c:pt idx="1">
                  <c:v>5844</c:v>
                </c:pt>
                <c:pt idx="2">
                  <c:v>7632</c:v>
                </c:pt>
                <c:pt idx="3">
                  <c:v>4824</c:v>
                </c:pt>
                <c:pt idx="4">
                  <c:v>5148</c:v>
                </c:pt>
                <c:pt idx="5">
                  <c:v>5664</c:v>
                </c:pt>
                <c:pt idx="6">
                  <c:v>5328</c:v>
                </c:pt>
                <c:pt idx="7">
                  <c:v>5136</c:v>
                </c:pt>
                <c:pt idx="8">
                  <c:v>4728</c:v>
                </c:pt>
                <c:pt idx="9">
                  <c:v>4464</c:v>
                </c:pt>
                <c:pt idx="10">
                  <c:v>4284</c:v>
                </c:pt>
                <c:pt idx="11">
                  <c:v>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'กราฟ64-65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(1)'!$F$5:$F$16</c:f>
              <c:numCache>
                <c:formatCode>#,##0.00</c:formatCode>
                <c:ptCount val="12"/>
                <c:pt idx="0">
                  <c:v>4308</c:v>
                </c:pt>
                <c:pt idx="1">
                  <c:v>3732</c:v>
                </c:pt>
                <c:pt idx="2">
                  <c:v>4968</c:v>
                </c:pt>
                <c:pt idx="3">
                  <c:v>3672</c:v>
                </c:pt>
                <c:pt idx="4">
                  <c:v>4104</c:v>
                </c:pt>
                <c:pt idx="5">
                  <c:v>4608</c:v>
                </c:pt>
                <c:pt idx="6">
                  <c:v>5640</c:v>
                </c:pt>
                <c:pt idx="7">
                  <c:v>6144</c:v>
                </c:pt>
                <c:pt idx="8">
                  <c:v>6204</c:v>
                </c:pt>
                <c:pt idx="9">
                  <c:v>5352</c:v>
                </c:pt>
                <c:pt idx="10">
                  <c:v>4344</c:v>
                </c:pt>
                <c:pt idx="11">
                  <c:v>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(1)'!$C$37:$C$48</c:f>
              <c:numCache>
                <c:formatCode>#,##0.00</c:formatCode>
                <c:ptCount val="12"/>
                <c:pt idx="0">
                  <c:v>44658.53</c:v>
                </c:pt>
                <c:pt idx="1">
                  <c:v>57495.26</c:v>
                </c:pt>
                <c:pt idx="2">
                  <c:v>68681.36</c:v>
                </c:pt>
                <c:pt idx="3">
                  <c:v>68681.36</c:v>
                </c:pt>
                <c:pt idx="4">
                  <c:v>69697.820000000007</c:v>
                </c:pt>
                <c:pt idx="5">
                  <c:v>58287.28</c:v>
                </c:pt>
                <c:pt idx="6">
                  <c:v>67176.55</c:v>
                </c:pt>
                <c:pt idx="7">
                  <c:v>64315.85</c:v>
                </c:pt>
                <c:pt idx="8">
                  <c:v>67226.45</c:v>
                </c:pt>
                <c:pt idx="9">
                  <c:v>64916.02</c:v>
                </c:pt>
                <c:pt idx="10">
                  <c:v>57302.98</c:v>
                </c:pt>
                <c:pt idx="11">
                  <c:v>51735.01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'กราฟ64-65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(1)'!$D$37:$D$48</c:f>
              <c:numCache>
                <c:formatCode>#,##0.00</c:formatCode>
                <c:ptCount val="12"/>
                <c:pt idx="0">
                  <c:v>53422.7</c:v>
                </c:pt>
                <c:pt idx="1">
                  <c:v>52059.73</c:v>
                </c:pt>
                <c:pt idx="2">
                  <c:v>61451.65</c:v>
                </c:pt>
                <c:pt idx="3">
                  <c:v>47289.63</c:v>
                </c:pt>
                <c:pt idx="4">
                  <c:v>55103.16</c:v>
                </c:pt>
                <c:pt idx="5">
                  <c:v>52812.800000000003</c:v>
                </c:pt>
                <c:pt idx="6">
                  <c:v>57108.58</c:v>
                </c:pt>
                <c:pt idx="7">
                  <c:v>63412.959999999999</c:v>
                </c:pt>
                <c:pt idx="8">
                  <c:v>72013.429999999993</c:v>
                </c:pt>
                <c:pt idx="9">
                  <c:v>58701.77</c:v>
                </c:pt>
                <c:pt idx="10">
                  <c:v>59794.49</c:v>
                </c:pt>
                <c:pt idx="11">
                  <c:v>52448.959999999999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'กราฟ64-65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(1)'!$E$37:$E$48</c:f>
              <c:numCache>
                <c:formatCode>#,##0.00</c:formatCode>
                <c:ptCount val="12"/>
                <c:pt idx="0">
                  <c:v>17914.82</c:v>
                </c:pt>
                <c:pt idx="1">
                  <c:v>27248.57</c:v>
                </c:pt>
                <c:pt idx="2">
                  <c:v>34922.199999999997</c:v>
                </c:pt>
                <c:pt idx="3">
                  <c:v>21843.53</c:v>
                </c:pt>
                <c:pt idx="4">
                  <c:v>22606.41</c:v>
                </c:pt>
                <c:pt idx="5">
                  <c:v>25476.68</c:v>
                </c:pt>
                <c:pt idx="6">
                  <c:v>24196.41</c:v>
                </c:pt>
                <c:pt idx="7">
                  <c:v>22543.58</c:v>
                </c:pt>
                <c:pt idx="8">
                  <c:v>21107.67</c:v>
                </c:pt>
                <c:pt idx="9">
                  <c:v>20895.349999999999</c:v>
                </c:pt>
                <c:pt idx="10">
                  <c:v>19379.849999999999</c:v>
                </c:pt>
                <c:pt idx="11">
                  <c:v>20175.09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'กราฟ64-65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(1)'!$F$37:$F$48</c:f>
              <c:numCache>
                <c:formatCode>#,##0.00</c:formatCode>
                <c:ptCount val="12"/>
                <c:pt idx="0">
                  <c:v>20343.150000000001</c:v>
                </c:pt>
                <c:pt idx="1">
                  <c:v>18124.73</c:v>
                </c:pt>
                <c:pt idx="2">
                  <c:v>23689.58</c:v>
                </c:pt>
                <c:pt idx="3">
                  <c:v>18879.89</c:v>
                </c:pt>
                <c:pt idx="4">
                  <c:v>20193.330000000002</c:v>
                </c:pt>
                <c:pt idx="5">
                  <c:v>23427.37</c:v>
                </c:pt>
                <c:pt idx="6">
                  <c:v>27318.73</c:v>
                </c:pt>
                <c:pt idx="7">
                  <c:v>32308.16</c:v>
                </c:pt>
                <c:pt idx="8">
                  <c:v>34562.879999999997</c:v>
                </c:pt>
                <c:pt idx="9">
                  <c:v>29485.23</c:v>
                </c:pt>
                <c:pt idx="10">
                  <c:v>24196.36</c:v>
                </c:pt>
                <c:pt idx="11">
                  <c:v>23846.75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(2)'!$C$5:$C$16</c:f>
              <c:numCache>
                <c:formatCode>#,##0.00</c:formatCode>
                <c:ptCount val="12"/>
                <c:pt idx="0">
                  <c:v>4388</c:v>
                </c:pt>
                <c:pt idx="1">
                  <c:v>4624.8</c:v>
                </c:pt>
                <c:pt idx="2">
                  <c:v>4908.8</c:v>
                </c:pt>
                <c:pt idx="3">
                  <c:v>2659.2</c:v>
                </c:pt>
                <c:pt idx="4">
                  <c:v>2121.6</c:v>
                </c:pt>
                <c:pt idx="5">
                  <c:v>2065.6</c:v>
                </c:pt>
                <c:pt idx="6">
                  <c:v>3492</c:v>
                </c:pt>
                <c:pt idx="7">
                  <c:v>4384.8</c:v>
                </c:pt>
                <c:pt idx="8">
                  <c:v>4460.8</c:v>
                </c:pt>
                <c:pt idx="9">
                  <c:v>4175.2</c:v>
                </c:pt>
                <c:pt idx="10">
                  <c:v>3272</c:v>
                </c:pt>
                <c:pt idx="11">
                  <c:v>3711.2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'กราฟ64-65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(2)'!$D$5:$D$16</c:f>
              <c:numCache>
                <c:formatCode>#,##0.00</c:formatCode>
                <c:ptCount val="12"/>
                <c:pt idx="0">
                  <c:v>3874.4</c:v>
                </c:pt>
                <c:pt idx="1">
                  <c:v>3885.6</c:v>
                </c:pt>
                <c:pt idx="2">
                  <c:v>4191.2</c:v>
                </c:pt>
                <c:pt idx="3">
                  <c:v>2360</c:v>
                </c:pt>
                <c:pt idx="4">
                  <c:v>1860.8</c:v>
                </c:pt>
                <c:pt idx="5">
                  <c:v>1343.2</c:v>
                </c:pt>
                <c:pt idx="6">
                  <c:v>5612.8</c:v>
                </c:pt>
                <c:pt idx="7">
                  <c:v>6247.2</c:v>
                </c:pt>
                <c:pt idx="8">
                  <c:v>5748</c:v>
                </c:pt>
                <c:pt idx="9">
                  <c:v>5279.2</c:v>
                </c:pt>
                <c:pt idx="10">
                  <c:v>3057.6</c:v>
                </c:pt>
                <c:pt idx="11">
                  <c:v>4388.8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'กราฟ64-65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(2)'!$E$5:$E$16</c:f>
              <c:numCache>
                <c:formatCode>#,##0.00</c:formatCode>
                <c:ptCount val="12"/>
                <c:pt idx="0">
                  <c:v>4264</c:v>
                </c:pt>
                <c:pt idx="1">
                  <c:v>4827</c:v>
                </c:pt>
                <c:pt idx="2">
                  <c:v>5910.5</c:v>
                </c:pt>
                <c:pt idx="3">
                  <c:v>4317</c:v>
                </c:pt>
                <c:pt idx="4">
                  <c:v>5100.5</c:v>
                </c:pt>
                <c:pt idx="5">
                  <c:v>5260.5</c:v>
                </c:pt>
                <c:pt idx="6">
                  <c:v>5655.5</c:v>
                </c:pt>
                <c:pt idx="7">
                  <c:v>5994</c:v>
                </c:pt>
                <c:pt idx="8">
                  <c:v>5461</c:v>
                </c:pt>
                <c:pt idx="9">
                  <c:v>5676.3</c:v>
                </c:pt>
                <c:pt idx="10">
                  <c:v>4694.04</c:v>
                </c:pt>
                <c:pt idx="11">
                  <c:v>4472.7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'กราฟ64-65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(2)'!$F$5:$F$16</c:f>
              <c:numCache>
                <c:formatCode>#,##0.00</c:formatCode>
                <c:ptCount val="12"/>
                <c:pt idx="0">
                  <c:v>4386</c:v>
                </c:pt>
                <c:pt idx="1">
                  <c:v>4171.8</c:v>
                </c:pt>
                <c:pt idx="2">
                  <c:v>5305.53</c:v>
                </c:pt>
                <c:pt idx="3">
                  <c:v>4387.0200000000004</c:v>
                </c:pt>
                <c:pt idx="4">
                  <c:v>4930.68</c:v>
                </c:pt>
                <c:pt idx="5">
                  <c:v>4829.1899999999996</c:v>
                </c:pt>
                <c:pt idx="6">
                  <c:v>5263.2</c:v>
                </c:pt>
                <c:pt idx="7">
                  <c:v>5633.46</c:v>
                </c:pt>
                <c:pt idx="8">
                  <c:v>5158.6499999999996</c:v>
                </c:pt>
                <c:pt idx="9">
                  <c:v>4317.1499999999996</c:v>
                </c:pt>
                <c:pt idx="10">
                  <c:v>4394.5</c:v>
                </c:pt>
                <c:pt idx="11">
                  <c:v>4648.5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'กราฟ64-65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(2)'!$G$5:$G$16</c:f>
              <c:numCache>
                <c:formatCode>#,##0.00</c:formatCode>
                <c:ptCount val="12"/>
                <c:pt idx="0">
                  <c:v>710</c:v>
                </c:pt>
                <c:pt idx="1">
                  <c:v>1478.5</c:v>
                </c:pt>
                <c:pt idx="2">
                  <c:v>1520</c:v>
                </c:pt>
                <c:pt idx="3">
                  <c:v>846.5</c:v>
                </c:pt>
                <c:pt idx="4">
                  <c:v>318</c:v>
                </c:pt>
                <c:pt idx="5">
                  <c:v>526.5</c:v>
                </c:pt>
                <c:pt idx="6">
                  <c:v>412.5</c:v>
                </c:pt>
                <c:pt idx="7">
                  <c:v>269</c:v>
                </c:pt>
                <c:pt idx="8">
                  <c:v>347</c:v>
                </c:pt>
                <c:pt idx="9">
                  <c:v>213</c:v>
                </c:pt>
                <c:pt idx="10">
                  <c:v>36.5</c:v>
                </c:pt>
                <c:pt idx="1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'กราฟ64-65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(2)'!$H$5:$H$16</c:f>
              <c:numCache>
                <c:formatCode>#,##0.00</c:formatCode>
                <c:ptCount val="12"/>
                <c:pt idx="0">
                  <c:v>927</c:v>
                </c:pt>
                <c:pt idx="1">
                  <c:v>573.5</c:v>
                </c:pt>
                <c:pt idx="2">
                  <c:v>1054.5</c:v>
                </c:pt>
                <c:pt idx="3">
                  <c:v>844.51</c:v>
                </c:pt>
                <c:pt idx="4">
                  <c:v>218</c:v>
                </c:pt>
                <c:pt idx="5">
                  <c:v>451.5</c:v>
                </c:pt>
                <c:pt idx="6">
                  <c:v>459</c:v>
                </c:pt>
                <c:pt idx="7">
                  <c:v>773</c:v>
                </c:pt>
                <c:pt idx="8">
                  <c:v>573.52</c:v>
                </c:pt>
                <c:pt idx="9">
                  <c:v>146</c:v>
                </c:pt>
                <c:pt idx="10">
                  <c:v>280</c:v>
                </c:pt>
                <c:pt idx="11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(2)'!$C$36:$C$47</c:f>
              <c:numCache>
                <c:formatCode>#,##0.00</c:formatCode>
                <c:ptCount val="12"/>
                <c:pt idx="0">
                  <c:v>17966.310000000001</c:v>
                </c:pt>
                <c:pt idx="1">
                  <c:v>18917.82</c:v>
                </c:pt>
                <c:pt idx="2">
                  <c:v>20059.02</c:v>
                </c:pt>
                <c:pt idx="3">
                  <c:v>11019.5</c:v>
                </c:pt>
                <c:pt idx="4">
                  <c:v>8859.2800000000007</c:v>
                </c:pt>
                <c:pt idx="5">
                  <c:v>8634.26</c:v>
                </c:pt>
                <c:pt idx="6">
                  <c:v>14365.93</c:v>
                </c:pt>
                <c:pt idx="7">
                  <c:v>17953.439999999999</c:v>
                </c:pt>
                <c:pt idx="8">
                  <c:v>18258.830000000002</c:v>
                </c:pt>
                <c:pt idx="9">
                  <c:v>17111.22</c:v>
                </c:pt>
                <c:pt idx="10">
                  <c:v>13481.89</c:v>
                </c:pt>
                <c:pt idx="11">
                  <c:v>15246.73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'กราฟ64-65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(2)'!$D$36:$D$47</c:f>
              <c:numCache>
                <c:formatCode>#,##0.00</c:formatCode>
                <c:ptCount val="12"/>
                <c:pt idx="0">
                  <c:v>16595.240000000002</c:v>
                </c:pt>
                <c:pt idx="1">
                  <c:v>16642.259999999998</c:v>
                </c:pt>
                <c:pt idx="2">
                  <c:v>17924.88</c:v>
                </c:pt>
                <c:pt idx="3">
                  <c:v>10239.18</c:v>
                </c:pt>
                <c:pt idx="4">
                  <c:v>8609.52</c:v>
                </c:pt>
                <c:pt idx="5">
                  <c:v>6307.63</c:v>
                </c:pt>
                <c:pt idx="6">
                  <c:v>25295.57</c:v>
                </c:pt>
                <c:pt idx="7">
                  <c:v>28116.89</c:v>
                </c:pt>
                <c:pt idx="8">
                  <c:v>30119.68</c:v>
                </c:pt>
                <c:pt idx="9">
                  <c:v>27690.400000000001</c:v>
                </c:pt>
                <c:pt idx="10">
                  <c:v>16178.28</c:v>
                </c:pt>
                <c:pt idx="11">
                  <c:v>23076.43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'กราฟ64-65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(2)'!$E$36:$E$47</c:f>
              <c:numCache>
                <c:formatCode>#,##0.00</c:formatCode>
                <c:ptCount val="12"/>
                <c:pt idx="0">
                  <c:v>17468.04</c:v>
                </c:pt>
                <c:pt idx="1">
                  <c:v>19730.32</c:v>
                </c:pt>
                <c:pt idx="2">
                  <c:v>24084.13</c:v>
                </c:pt>
                <c:pt idx="3">
                  <c:v>17681.009999999998</c:v>
                </c:pt>
                <c:pt idx="4">
                  <c:v>20828.32</c:v>
                </c:pt>
                <c:pt idx="5">
                  <c:v>21472.240000000002</c:v>
                </c:pt>
                <c:pt idx="6">
                  <c:v>23059.47</c:v>
                </c:pt>
                <c:pt idx="7">
                  <c:v>24419.66</c:v>
                </c:pt>
                <c:pt idx="8">
                  <c:v>22277.9</c:v>
                </c:pt>
                <c:pt idx="9">
                  <c:v>22837.26</c:v>
                </c:pt>
                <c:pt idx="10">
                  <c:v>17413.8</c:v>
                </c:pt>
                <c:pt idx="11">
                  <c:v>16437.53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'กราฟ64-65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(2)'!$F$36:$F$47</c:f>
              <c:numCache>
                <c:formatCode>#,##0.00</c:formatCode>
                <c:ptCount val="12"/>
                <c:pt idx="0">
                  <c:v>17510.189999999999</c:v>
                </c:pt>
                <c:pt idx="1">
                  <c:v>16584.599999999999</c:v>
                </c:pt>
                <c:pt idx="2">
                  <c:v>20220.8</c:v>
                </c:pt>
                <c:pt idx="3">
                  <c:v>17828.07</c:v>
                </c:pt>
                <c:pt idx="4">
                  <c:v>20684.080000000002</c:v>
                </c:pt>
                <c:pt idx="5">
                  <c:v>20117.810000000001</c:v>
                </c:pt>
                <c:pt idx="6">
                  <c:v>21744.53</c:v>
                </c:pt>
                <c:pt idx="7">
                  <c:v>22710.03</c:v>
                </c:pt>
                <c:pt idx="8">
                  <c:v>24993.82</c:v>
                </c:pt>
                <c:pt idx="9">
                  <c:v>20928.93</c:v>
                </c:pt>
                <c:pt idx="10">
                  <c:v>23105.98</c:v>
                </c:pt>
                <c:pt idx="11">
                  <c:v>24422.16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'กราฟ64-65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(2)'!$G$36:$G$47</c:f>
              <c:numCache>
                <c:formatCode>#,##0.00</c:formatCode>
                <c:ptCount val="12"/>
                <c:pt idx="0">
                  <c:v>3817.08</c:v>
                </c:pt>
                <c:pt idx="1">
                  <c:v>6275.12</c:v>
                </c:pt>
                <c:pt idx="2">
                  <c:v>6441.88</c:v>
                </c:pt>
                <c:pt idx="3">
                  <c:v>3735.57</c:v>
                </c:pt>
                <c:pt idx="4">
                  <c:v>1611.9</c:v>
                </c:pt>
                <c:pt idx="5">
                  <c:v>2449.7199999999998</c:v>
                </c:pt>
                <c:pt idx="6">
                  <c:v>1991.62</c:v>
                </c:pt>
                <c:pt idx="7">
                  <c:v>1415.01</c:v>
                </c:pt>
                <c:pt idx="8">
                  <c:v>1728.44</c:v>
                </c:pt>
                <c:pt idx="9">
                  <c:v>1189.98</c:v>
                </c:pt>
                <c:pt idx="10">
                  <c:v>480.76</c:v>
                </c:pt>
                <c:pt idx="11">
                  <c:v>1153.82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'กราฟ64-65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(2)'!$H$36:$H$47</c:f>
              <c:numCache>
                <c:formatCode>#,##0.00</c:formatCode>
                <c:ptCount val="12"/>
                <c:pt idx="0">
                  <c:v>4224.79</c:v>
                </c:pt>
                <c:pt idx="1">
                  <c:v>2741.12</c:v>
                </c:pt>
                <c:pt idx="2">
                  <c:v>4759.92</c:v>
                </c:pt>
                <c:pt idx="3">
                  <c:v>3878.57</c:v>
                </c:pt>
                <c:pt idx="4">
                  <c:v>1303.5899999999999</c:v>
                </c:pt>
                <c:pt idx="5">
                  <c:v>2342.04</c:v>
                </c:pt>
                <c:pt idx="6">
                  <c:v>2375.37</c:v>
                </c:pt>
                <c:pt idx="7">
                  <c:v>3771.81</c:v>
                </c:pt>
                <c:pt idx="8">
                  <c:v>3305.91</c:v>
                </c:pt>
                <c:pt idx="9">
                  <c:v>1090.6600000000001</c:v>
                </c:pt>
                <c:pt idx="10">
                  <c:v>1785.03</c:v>
                </c:pt>
                <c:pt idx="11">
                  <c:v>2152.96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'2564-บิลค่าไฟฟ้า'!$BH$38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'2564-บิลค่าไฟฟ้า'!$BH$39:$BH$50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24-4D68-9B76-5444FA793332}"/>
            </c:ext>
          </c:extLst>
        </c:ser>
        <c:ser>
          <c:idx val="1"/>
          <c:order val="1"/>
          <c:tx>
            <c:strRef>
              <c:f>'2564-บิลค่าไฟฟ้า'!$BI$38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'2564-บิลค่าไฟฟ้า'!$BI$39:$BI$50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B24-4D68-9B76-5444FA793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'2565-คณะ,สำนัก'!$AF$357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'2565-คณะ,สำนัก'!$AF$358:$AF$369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'2565-คณะ,สำนัก'!$AE$358:$AE$369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3AC-B3A4-86A1365F0482}"/>
            </c:ext>
          </c:extLst>
        </c:ser>
        <c:ser>
          <c:idx val="1"/>
          <c:order val="1"/>
          <c:tx>
            <c:strRef>
              <c:f>'2565-คณะ,สำนัก'!$AG$357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'2565-คณะ,สำนัก'!$AG$358:$AG$369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'2565-คณะ,สำนัก'!$AE$358:$AE$369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3AC-B3A4-86A1365F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'2564-บิลค่าไฟฟ้า'!$BH$2:$BH$3</c:f>
              <c:strCache>
                <c:ptCount val="2"/>
                <c:pt idx="0">
                  <c:v>มหาวิทยาลัยแม่โจ้</c:v>
                </c:pt>
                <c:pt idx="1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'2564-บิลค่าไฟฟ้า'!$BH$4:$BH$15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D32-4E4E-82B9-52DD99BCD051}"/>
            </c:ext>
          </c:extLst>
        </c:ser>
        <c:ser>
          <c:idx val="1"/>
          <c:order val="1"/>
          <c:tx>
            <c:strRef>
              <c:f>'2564-บิลค่าไฟฟ้า'!$BI$2:$BI$3</c:f>
              <c:strCache>
                <c:ptCount val="2"/>
                <c:pt idx="0">
                  <c:v>มหาวิทยาลัยแม่โจ้</c:v>
                </c:pt>
                <c:pt idx="1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'2564-บิลค่าไฟฟ้า'!$BI$4:$BI$15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D32-4E4E-82B9-52DD99BCD051}"/>
            </c:ext>
          </c:extLst>
        </c:ser>
        <c:ser>
          <c:idx val="2"/>
          <c:order val="2"/>
          <c:tx>
            <c:strRef>
              <c:f>'2564-บิลค่าไฟฟ้า'!$BJ$2:$BJ$3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'2564-บิลค่าไฟฟ้า'!$BJ$4:$BJ$15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D32-4E4E-82B9-52DD99BCD051}"/>
            </c:ext>
          </c:extLst>
        </c:ser>
        <c:ser>
          <c:idx val="3"/>
          <c:order val="3"/>
          <c:tx>
            <c:strRef>
              <c:f>'2564-บิลค่าไฟฟ้า'!$BK$2:$BK$3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'2564-บิลค่าไฟฟ้า'!$BK$4:$BK$15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D32-4E4E-82B9-52DD99BCD051}"/>
            </c:ext>
          </c:extLst>
        </c:ser>
        <c:ser>
          <c:idx val="4"/>
          <c:order val="4"/>
          <c:tx>
            <c:strRef>
              <c:f>'2564-บิลค่าไฟฟ้า'!$BL$2:$BL$3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'2564-บิลค่าไฟฟ้า'!$BL$4:$BL$15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D32-4E4E-82B9-52DD99BCD051}"/>
            </c:ext>
          </c:extLst>
        </c:ser>
        <c:ser>
          <c:idx val="5"/>
          <c:order val="5"/>
          <c:tx>
            <c:strRef>
              <c:f>'2564-บิลค่าไฟฟ้า'!$BM$2:$BM$3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'2564-บิลค่าไฟฟ้า'!$BM$4:$BM$15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D32-4E4E-82B9-52DD99BCD051}"/>
            </c:ext>
          </c:extLst>
        </c:ser>
        <c:ser>
          <c:idx val="6"/>
          <c:order val="6"/>
          <c:tx>
            <c:strRef>
              <c:f>'2564-บิลค่าไฟฟ้า'!$BN$2:$BN$3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'2564-บิลค่าไฟฟ้า'!$BN$4:$BN$15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D32-4E4E-82B9-52DD99BCD051}"/>
            </c:ext>
          </c:extLst>
        </c:ser>
        <c:ser>
          <c:idx val="7"/>
          <c:order val="7"/>
          <c:tx>
            <c:strRef>
              <c:f>'2564-บิลค่าไฟฟ้า'!$BO$2:$BO$3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'2564-บิลค่าไฟฟ้า'!$BO$4:$BO$15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D32-4E4E-82B9-52DD99BCD051}"/>
            </c:ext>
          </c:extLst>
        </c:ser>
        <c:ser>
          <c:idx val="8"/>
          <c:order val="8"/>
          <c:tx>
            <c:strRef>
              <c:f>'2564-บิลค่าไฟฟ้า'!$BP$2:$BP$3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'2564-บิลค่าไฟฟ้า'!$BP$4:$BP$15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D32-4E4E-82B9-52DD99BCD051}"/>
            </c:ext>
          </c:extLst>
        </c:ser>
        <c:ser>
          <c:idx val="9"/>
          <c:order val="9"/>
          <c:tx>
            <c:strRef>
              <c:f>'2564-บิลค่าไฟฟ้า'!$BQ$2:$BQ$3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'2564-บิลค่าไฟฟ้า'!$BQ$4:$BQ$15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D32-4E4E-82B9-52DD99BCD051}"/>
            </c:ext>
          </c:extLst>
        </c:ser>
        <c:ser>
          <c:idx val="10"/>
          <c:order val="10"/>
          <c:tx>
            <c:strRef>
              <c:f>'2564-บิลค่าไฟฟ้า'!$BR$2:$BR$3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'2564-บิลค่าไฟฟ้า'!$BR$4:$BR$15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D32-4E4E-82B9-52DD99BCD051}"/>
            </c:ext>
          </c:extLst>
        </c:ser>
        <c:ser>
          <c:idx val="11"/>
          <c:order val="11"/>
          <c:tx>
            <c:strRef>
              <c:f>'2564-บิลค่าไฟฟ้า'!$BS$2:$BS$3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'2564-บิลค่าไฟฟ้า'!$BS$4:$BS$15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D32-4E4E-82B9-52DD99BCD051}"/>
            </c:ext>
          </c:extLst>
        </c:ser>
        <c:ser>
          <c:idx val="12"/>
          <c:order val="12"/>
          <c:tx>
            <c:strRef>
              <c:f>'2564-บิลค่าไฟฟ้า'!$BT$2:$BT$3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'2564-บิลค่าไฟฟ้า'!$BT$4:$BT$15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D32-4E4E-82B9-52DD99BCD051}"/>
            </c:ext>
          </c:extLst>
        </c:ser>
        <c:ser>
          <c:idx val="13"/>
          <c:order val="13"/>
          <c:tx>
            <c:strRef>
              <c:f>'2564-บิลค่าไฟฟ้า'!$BU$2:$BU$3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'2564-บิลค่าไฟฟ้า'!$BU$4:$BU$15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D32-4E4E-82B9-52DD99BCD051}"/>
            </c:ext>
          </c:extLst>
        </c:ser>
        <c:ser>
          <c:idx val="14"/>
          <c:order val="14"/>
          <c:tx>
            <c:strRef>
              <c:f>'2564-บิลค่าไฟฟ้า'!$BV$2:$BV$3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'2564-บิลค่าไฟฟ้า'!$BV$4:$BV$15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D32-4E4E-82B9-52DD99BCD051}"/>
            </c:ext>
          </c:extLst>
        </c:ser>
        <c:ser>
          <c:idx val="15"/>
          <c:order val="15"/>
          <c:tx>
            <c:strRef>
              <c:f>'2564-บิลค่าไฟฟ้า'!$BW$2:$BW$3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'2564-บิลค่าไฟฟ้า'!$BW$4:$BW$15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D32-4E4E-82B9-52DD99BCD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'2564-บิลค่าไฟฟ้า'!$CC$4:$CC$15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1DE-4CFC-A037-1E505C535D8B}"/>
            </c:ext>
          </c:extLst>
        </c:ser>
        <c:ser>
          <c:idx val="1"/>
          <c:order val="1"/>
          <c:tx>
            <c:strRef>
              <c:f>'2564-บิลค่าไฟฟ้า'!$CD$3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'2564-บิลค่าไฟฟ้า'!$CD$4:$CD$15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1DE-4CFC-A037-1E505C53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'2564-บิลค่าไฟฟ้า'!$CC$19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'2564-บิลค่าไฟฟ้า'!$CC$20:$CC$33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BA4-4CFA-8440-154C42866CCD}"/>
            </c:ext>
          </c:extLst>
        </c:ser>
        <c:ser>
          <c:idx val="1"/>
          <c:order val="1"/>
          <c:tx>
            <c:strRef>
              <c:f>'2564-บิลค่าไฟฟ้า'!$CD$19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'2564-บิลค่าไฟฟ้า'!$CD$20:$CD$33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BA4-4CFA-8440-154C4286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'2564-บิลค่าไฟฟ้า'!$CC$38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'2564-บิลค่าไฟฟ้า'!$CC$39:$CC$50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BA0-43EE-95CC-02A9058ED1A2}"/>
            </c:ext>
          </c:extLst>
        </c:ser>
        <c:ser>
          <c:idx val="1"/>
          <c:order val="1"/>
          <c:tx>
            <c:strRef>
              <c:f>'2564-บิลค่าไฟฟ้า'!$CD$38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'2564-บิลค่าไฟฟ้า'!$CD$39:$CD$50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BA0-43EE-95CC-02A9058ED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'2564-บิลค่าไฟฟ้า'!$CC$54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'2564-บิลค่าไฟฟ้า'!$CC$55:$CC$66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8F-4371-9FB8-0496A0621219}"/>
            </c:ext>
          </c:extLst>
        </c:ser>
        <c:ser>
          <c:idx val="1"/>
          <c:order val="1"/>
          <c:tx>
            <c:strRef>
              <c:f>'2564-บิลค่าไฟฟ้า'!$CD$54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'2564-บิลค่าไฟฟ้า'!$CD$55:$CD$66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88F-4371-9FB8-0496A0621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'2564-บิลค่าไฟฟ้า'!$CC$70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'2564-บิลค่าไฟฟ้า'!$CC$71:$CC$82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3D-40FD-ACB7-5D1404E4FBD6}"/>
            </c:ext>
          </c:extLst>
        </c:ser>
        <c:ser>
          <c:idx val="1"/>
          <c:order val="1"/>
          <c:tx>
            <c:strRef>
              <c:f>'2564-บิลค่าไฟฟ้า'!$CD$70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'2564-บิลค่าไฟฟ้า'!$CD$71:$CD$82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33D-40FD-ACB7-5D1404E4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'2564-บิลค่าไฟฟ้า'!$CC$86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'2564-บิลค่าไฟฟ้า'!$CC$87:$CC$98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4AF-41FD-952D-8DD89D651264}"/>
            </c:ext>
          </c:extLst>
        </c:ser>
        <c:ser>
          <c:idx val="1"/>
          <c:order val="1"/>
          <c:tx>
            <c:strRef>
              <c:f>'2564-บิลค่าไฟฟ้า'!$CD$86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'2564-บิลค่าไฟฟ้า'!$CD$87:$CD$98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4AF-41FD-952D-8DD89D651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'2564-บิลค่าไฟฟ้า'!$CC$102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'2564-บิลค่าไฟฟ้า'!$CC$103:$CC$114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0D-45AA-A826-55BD9B537692}"/>
            </c:ext>
          </c:extLst>
        </c:ser>
        <c:ser>
          <c:idx val="1"/>
          <c:order val="1"/>
          <c:tx>
            <c:strRef>
              <c:f>'2564-บิลค่าไฟฟ้า'!$CD$102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'2564-บิลค่าไฟฟ้า'!$CD$103:$CD$114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0D-45AA-A826-55BD9B53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'2564-บิลค่าไฟฟ้า'!$CC$118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'2564-บิลค่าไฟฟ้า'!$CC$119:$CC$130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17-419E-9A05-F05A54D0EBD6}"/>
            </c:ext>
          </c:extLst>
        </c:ser>
        <c:ser>
          <c:idx val="1"/>
          <c:order val="1"/>
          <c:tx>
            <c:strRef>
              <c:f>'2564-บิลค่าไฟฟ้า'!$CD$118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'2564-บิลค่าไฟฟ้า'!$CD$119:$CD$130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17-419E-9A05-F05A54D0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'2565-คณะ,สำนัก'!$AF$373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'2565-คณะ,สำนัก'!$AF$374:$AF$385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'2565-คณะ,สำนัก'!$AE$374:$AE$385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4F7-4746-9446-D9A840A7BF11}"/>
            </c:ext>
          </c:extLst>
        </c:ser>
        <c:ser>
          <c:idx val="1"/>
          <c:order val="1"/>
          <c:tx>
            <c:strRef>
              <c:f>'2565-คณะ,สำนัก'!$AG$373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'2565-คณะ,สำนัก'!$AG$374:$AG$385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'2565-คณะ,สำนัก'!$AE$374:$AE$385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4F7-4746-9446-D9A840A7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'2565-คณะ,สำนัก'!$AF$389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'2565-คณะ,สำนัก'!$AF$390:$AF$401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'2565-คณะ,สำนัก'!$AE$390:$AE$401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2C-4155-829C-7F3DD5903574}"/>
            </c:ext>
          </c:extLst>
        </c:ser>
        <c:ser>
          <c:idx val="1"/>
          <c:order val="1"/>
          <c:tx>
            <c:strRef>
              <c:f>'2565-คณะ,สำนัก'!$AG$389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'2565-คณะ,สำนัก'!$AG$390:$AG$401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'2565-คณะ,สำนัก'!$AE$390:$AE$401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52C-4155-829C-7F3DD5903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'2565-คณะ,สำนัก'!$AF$405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'2565-คณะ,สำนัก'!$AF$406:$AF$417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'2565-คณะ,สำนัก'!$AE$406:$AE$417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DE3-427D-9331-A35617B5F88F}"/>
            </c:ext>
          </c:extLst>
        </c:ser>
        <c:ser>
          <c:idx val="1"/>
          <c:order val="1"/>
          <c:tx>
            <c:strRef>
              <c:f>'2565-คณะ,สำนัก'!$AG$405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'2565-คณะ,สำนัก'!$AG$406:$AG$417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'2565-คณะ,สำนัก'!$AE$406:$AE$417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DE3-427D-9331-A35617B5F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'2565-คณะ,สำนัก'!$AF$421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'2565-คณะ,สำนัก'!$AF$422:$AF$433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'2565-คณะ,สำนัก'!$AE$422:$AE$433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EEB-4ECE-B141-884784E007FC}"/>
            </c:ext>
          </c:extLst>
        </c:ser>
        <c:ser>
          <c:idx val="1"/>
          <c:order val="1"/>
          <c:tx>
            <c:strRef>
              <c:f>'2565-คณะ,สำนัก'!$AG$421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'2565-คณะ,สำนัก'!$AG$422:$AG$433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'2565-คณะ,สำนัก'!$AE$422:$AE$433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EEB-4ECE-B141-884784E0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'2565-คณะ,สำนัก'!$AF$437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'2565-คณะ,สำนัก'!$AF$438:$AF$449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'2565-คณะ,สำนัก'!$AE$438:$AE$449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F13-4F39-948B-AD9725D4CC34}"/>
            </c:ext>
          </c:extLst>
        </c:ser>
        <c:ser>
          <c:idx val="1"/>
          <c:order val="1"/>
          <c:tx>
            <c:strRef>
              <c:f>'2565-คณะ,สำนัก'!$AG$437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'2565-คณะ,สำนัก'!$AG$438:$AG$449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'2565-คณะ,สำนัก'!$AE$438:$AE$449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F13-4F39-948B-AD9725D4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'2565-คณะ,สำนัก'!$AF$149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'2565-คณะ,สำนัก'!$AF$150:$AF$161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'2565-คณะ,สำนัก'!$AE$150:$AE$161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8E1-4549-9B92-F46B952DA536}"/>
            </c:ext>
          </c:extLst>
        </c:ser>
        <c:ser>
          <c:idx val="1"/>
          <c:order val="1"/>
          <c:tx>
            <c:strRef>
              <c:f>'2565-คณะ,สำนัก'!$AG$149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'2565-คณะ,สำนัก'!$AG$150:$AG$161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'2565-คณะ,สำนัก'!$AE$150:$AE$161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8E1-4549-9B92-F46B952D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'2565-คณะ,สำนัก'!$AF$20:$AF$31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'2565-คณะ,สำนัก'!$AE$20:$AE$31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4F7-4D2B-8A1B-7B5F58254DC1}"/>
            </c:ext>
          </c:extLst>
        </c:ser>
        <c:ser>
          <c:idx val="1"/>
          <c:order val="1"/>
          <c:tx>
            <c:strRef>
              <c:f>'2565-คณะ,สำนัก'!$AG$19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'2565-คณะ,สำนัก'!$AG$20:$AG$31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'2565-คณะ,สำนัก'!$AE$20:$AE$31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4F7-4D2B-8A1B-7B5F58254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'2565-คณะ,สำนัก'!$AF$197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'2565-คณะ,สำนัก'!$AF$198:$AF$209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'2565-คณะ,สำนัก'!$AE$198:$AE$209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E09-4FC6-BF13-ACCFF6A7B459}"/>
            </c:ext>
          </c:extLst>
        </c:ser>
        <c:ser>
          <c:idx val="1"/>
          <c:order val="1"/>
          <c:tx>
            <c:strRef>
              <c:f>'2565-คณะ,สำนัก'!$AG$197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'2565-คณะ,สำนัก'!$AG$198:$AG$209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'2565-คณะ,สำนัก'!$AE$198:$AE$209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E09-4FC6-BF13-ACCFF6A7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'2565-คณะ,สำนัก'!$AF$213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'2565-คณะ,สำนัก'!$AF$214:$AF$225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'2565-คณะ,สำนัก'!$AE$214:$AE$225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94A-4149-A99F-DADC81384881}"/>
            </c:ext>
          </c:extLst>
        </c:ser>
        <c:ser>
          <c:idx val="1"/>
          <c:order val="1"/>
          <c:tx>
            <c:strRef>
              <c:f>'2565-คณะ,สำนัก'!$AG$213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'2565-คณะ,สำนัก'!$AG$214:$AG$225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'2565-คณะ,สำนัก'!$AE$214:$AE$225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94A-4149-A99F-DADC8138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'2565-คณะ,สำนัก'!$AF$229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'2565-คณะ,สำนัก'!$AF$230:$AF$241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'2565-คณะ,สำนัก'!$AE$230:$AE$241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7A-4135-9A0D-073F55856C06}"/>
            </c:ext>
          </c:extLst>
        </c:ser>
        <c:ser>
          <c:idx val="1"/>
          <c:order val="1"/>
          <c:tx>
            <c:strRef>
              <c:f>'2565-คณะ,สำนัก'!$AG$229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'2565-คณะ,สำนัก'!$AG$230:$AG$241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'2565-คณะ,สำนัก'!$AE$230:$AE$241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7A-4135-9A0D-073F5585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'2565-คณะ,สำนัก'!$AF$245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'2565-คณะ,สำนัก'!$AF$246:$AF$257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'2565-คณะ,สำนัก'!$AE$246:$AE$257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A3-43E8-81E6-BA13CBE68E20}"/>
            </c:ext>
          </c:extLst>
        </c:ser>
        <c:ser>
          <c:idx val="1"/>
          <c:order val="1"/>
          <c:tx>
            <c:strRef>
              <c:f>'2565-คณะ,สำนัก'!$AG$245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'2565-คณะ,สำนัก'!$AG$246:$AG$257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'2565-คณะ,สำนัก'!$AE$246:$AE$257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7A3-43E8-81E6-BA13CBE68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'2565-คณะ,สำนัก'!$AF$261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'2565-คณะ,สำนัก'!$AF$262:$AF$273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'2565-คณะ,สำนัก'!$AE$262:$AE$273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53-4E1F-8803-409E793D97CA}"/>
            </c:ext>
          </c:extLst>
        </c:ser>
        <c:ser>
          <c:idx val="1"/>
          <c:order val="1"/>
          <c:tx>
            <c:strRef>
              <c:f>'2565-คณะ,สำนัก'!$AG$261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'2565-คณะ,สำนัก'!$AG$262:$AG$273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'2565-คณะ,สำนัก'!$AE$262:$AE$273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53-4E1F-8803-409E793D9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'2565-คณะ,สำนัก'!$AF$277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'2565-คณะ,สำนัก'!$AF$278:$AF$289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'2565-คณะ,สำนัก'!$AE$278:$AE$289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750-4E83-9DDA-0B33ACBFBF42}"/>
            </c:ext>
          </c:extLst>
        </c:ser>
        <c:ser>
          <c:idx val="1"/>
          <c:order val="1"/>
          <c:tx>
            <c:strRef>
              <c:f>'2565-คณะ,สำนัก'!$AG$277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'2565-คณะ,สำนัก'!$AG$278:$AG$289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'2565-คณะ,สำนัก'!$AE$278:$AE$289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750-4E83-9DDA-0B33ACBF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'2565-คณะ,สำนัก'!$AF$293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'2565-คณะ,สำนัก'!$AF$294:$AF$305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'2565-คณะ,สำนัก'!$AE$294:$AE$305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3F-4457-BA7D-946682F15AB4}"/>
            </c:ext>
          </c:extLst>
        </c:ser>
        <c:ser>
          <c:idx val="1"/>
          <c:order val="1"/>
          <c:tx>
            <c:strRef>
              <c:f>'2565-คณะ,สำนัก'!$AG$293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'2565-คณะ,สำนัก'!$AG$294:$AG$305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'2565-คณะ,สำนัก'!$AE$294:$AE$305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B3F-4457-BA7D-946682F1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'2565-คณะ,สำนัก'!$AF$309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'2565-คณะ,สำนัก'!$AF$310:$AF$321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'2565-คณะ,สำนัก'!$AE$310:$AE$321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B6-4744-A3F1-C6F67C049796}"/>
            </c:ext>
          </c:extLst>
        </c:ser>
        <c:ser>
          <c:idx val="1"/>
          <c:order val="1"/>
          <c:tx>
            <c:strRef>
              <c:f>'2565-คณะ,สำนัก'!$AG$309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'2565-คณะ,สำนัก'!$AG$310:$AG$321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'2565-คณะ,สำนัก'!$AE$310:$AE$321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B6-4744-A3F1-C6F67C049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'2565-คณะ,สำนัก'!$AF$325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'2565-คณะ,สำนัก'!$AF$326:$AF$337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'2565-คณะ,สำนัก'!$AE$326:$AE$337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9F9-4418-A31A-588F0436F481}"/>
            </c:ext>
          </c:extLst>
        </c:ser>
        <c:ser>
          <c:idx val="1"/>
          <c:order val="1"/>
          <c:tx>
            <c:strRef>
              <c:f>'2565-คณะ,สำนัก'!$AG$325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'2565-คณะ,สำนัก'!$AG$326:$AG$337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'2565-คณะ,สำนัก'!$AE$326:$AE$337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9F9-4418-A31A-588F0436F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'[8]2564-คณะ,สำนัก'!$AF$19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'[8]2564-คณะ,สำนัก'!$AF$20:$AF$31</c:f>
              <c:numCache>
                <c:formatCode>General</c:formatCode>
                <c:ptCount val="12"/>
                <c:pt idx="0">
                  <c:v>21447.3</c:v>
                </c:pt>
                <c:pt idx="1">
                  <c:v>24601.06</c:v>
                </c:pt>
                <c:pt idx="2">
                  <c:v>36164.29</c:v>
                </c:pt>
                <c:pt idx="3">
                  <c:v>31790.35</c:v>
                </c:pt>
                <c:pt idx="4">
                  <c:v>42412.800000000003</c:v>
                </c:pt>
                <c:pt idx="5">
                  <c:v>39337.72</c:v>
                </c:pt>
                <c:pt idx="6">
                  <c:v>39825.35</c:v>
                </c:pt>
                <c:pt idx="7">
                  <c:v>33800.410000000003</c:v>
                </c:pt>
                <c:pt idx="8">
                  <c:v>39360.9</c:v>
                </c:pt>
                <c:pt idx="9">
                  <c:v>27240.83</c:v>
                </c:pt>
                <c:pt idx="10">
                  <c:v>35871.43</c:v>
                </c:pt>
                <c:pt idx="11">
                  <c:v>25526.29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'[8]2564-คณะ,สำนัก'!$AE$20:$AE$31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6B-456B-AFE3-BF0955279A8F}"/>
            </c:ext>
          </c:extLst>
        </c:ser>
        <c:ser>
          <c:idx val="1"/>
          <c:order val="1"/>
          <c:tx>
            <c:strRef>
              <c:f>'[8]2564-คณะ,สำนัก'!$AG$19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'[8]2564-คณะ,สำนัก'!$AG$20:$AG$31</c:f>
              <c:numCache>
                <c:formatCode>General</c:formatCode>
                <c:ptCount val="12"/>
                <c:pt idx="0">
                  <c:v>74230.507287131797</c:v>
                </c:pt>
                <c:pt idx="1">
                  <c:v>89502.799775893887</c:v>
                </c:pt>
                <c:pt idx="2">
                  <c:v>137389.55564140217</c:v>
                </c:pt>
                <c:pt idx="3">
                  <c:v>115101.2543220486</c:v>
                </c:pt>
                <c:pt idx="4">
                  <c:v>158256.70275341417</c:v>
                </c:pt>
                <c:pt idx="5">
                  <c:v>149980.61409881321</c:v>
                </c:pt>
                <c:pt idx="6">
                  <c:v>149728.12053777761</c:v>
                </c:pt>
                <c:pt idx="7">
                  <c:v>125668.61946745162</c:v>
                </c:pt>
                <c:pt idx="8">
                  <c:v>146721.9484703542</c:v>
                </c:pt>
                <c:pt idx="9">
                  <c:v>99992.393799440208</c:v>
                </c:pt>
                <c:pt idx="10">
                  <c:v>134583.66165353952</c:v>
                </c:pt>
                <c:pt idx="11">
                  <c:v>90848.063562691998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'[8]2564-คณะ,สำนัก'!$AE$20:$AE$31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6B-456B-AFE3-BF0955279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'2565-คณะ,สำนัก'!$AF$36:$AF$47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'2565-คณะ,สำนัก'!$AE$36:$AE$47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B5E-49E9-A1EF-A847A9363B47}"/>
            </c:ext>
          </c:extLst>
        </c:ser>
        <c:ser>
          <c:idx val="1"/>
          <c:order val="1"/>
          <c:tx>
            <c:strRef>
              <c:f>'2565-คณะ,สำนัก'!$AG$35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'2565-คณะ,สำนัก'!$AG$36:$AG$47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'2565-คณะ,สำนัก'!$AE$36:$AE$47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B5E-49E9-A1EF-A847A936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'[8]2564-คณะ,สำนัก'!$AF$35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'[8]2564-คณะ,สำนัก'!$AF$36:$AF$47</c:f>
              <c:numCache>
                <c:formatCode>General</c:formatCode>
                <c:ptCount val="12"/>
                <c:pt idx="0">
                  <c:v>5271</c:v>
                </c:pt>
                <c:pt idx="1">
                  <c:v>6218</c:v>
                </c:pt>
                <c:pt idx="2">
                  <c:v>7297</c:v>
                </c:pt>
                <c:pt idx="3">
                  <c:v>5964</c:v>
                </c:pt>
                <c:pt idx="4">
                  <c:v>5938</c:v>
                </c:pt>
                <c:pt idx="5">
                  <c:v>7342</c:v>
                </c:pt>
                <c:pt idx="6">
                  <c:v>6350</c:v>
                </c:pt>
                <c:pt idx="7">
                  <c:v>3770</c:v>
                </c:pt>
                <c:pt idx="8">
                  <c:v>6300</c:v>
                </c:pt>
                <c:pt idx="9">
                  <c:v>5500</c:v>
                </c:pt>
                <c:pt idx="10">
                  <c:v>6600</c:v>
                </c:pt>
                <c:pt idx="11">
                  <c:v>7550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'[8]2564-คณะ,สำนัก'!$AE$36:$AE$47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61-49EC-8DC2-BFE51F20DB6D}"/>
            </c:ext>
          </c:extLst>
        </c:ser>
        <c:ser>
          <c:idx val="1"/>
          <c:order val="1"/>
          <c:tx>
            <c:strRef>
              <c:f>'[8]2564-คณะ,สำนัก'!$AG$35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'[8]2564-คณะ,สำนัก'!$AG$36:$AG$47</c:f>
              <c:numCache>
                <c:formatCode>General</c:formatCode>
                <c:ptCount val="12"/>
                <c:pt idx="0">
                  <c:v>18251.376301619999</c:v>
                </c:pt>
                <c:pt idx="1">
                  <c:v>22605.488447660002</c:v>
                </c:pt>
                <c:pt idx="2">
                  <c:v>27715.622212530001</c:v>
                </c:pt>
                <c:pt idx="3">
                  <c:v>21597.876384840001</c:v>
                </c:pt>
                <c:pt idx="4">
                  <c:v>22162.319374679999</c:v>
                </c:pt>
                <c:pt idx="5">
                  <c:v>28003.946559759999</c:v>
                </c:pt>
                <c:pt idx="6">
                  <c:v>23871.458734</c:v>
                </c:pt>
                <c:pt idx="7">
                  <c:v>14011.678248099999</c:v>
                </c:pt>
                <c:pt idx="8">
                  <c:v>23470.731774</c:v>
                </c:pt>
                <c:pt idx="9">
                  <c:v>20191.556055000001</c:v>
                </c:pt>
                <c:pt idx="10">
                  <c:v>24775.353834000001</c:v>
                </c:pt>
                <c:pt idx="11">
                  <c:v>26856.117684000001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'[8]2564-คณะ,สำนัก'!$AE$36:$AE$47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61-49EC-8DC2-BFE51F20D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แม่โจ้-ชุมพร1 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'!$C$4:$C$15</c:f>
              <c:numCache>
                <c:formatCode>#,##0.00</c:formatCode>
                <c:ptCount val="12"/>
                <c:pt idx="0">
                  <c:v>21757.53</c:v>
                </c:pt>
                <c:pt idx="1">
                  <c:v>28296.31</c:v>
                </c:pt>
                <c:pt idx="2">
                  <c:v>34358.929999999993</c:v>
                </c:pt>
                <c:pt idx="3">
                  <c:v>28554.329999999998</c:v>
                </c:pt>
                <c:pt idx="4">
                  <c:v>29738.519999999997</c:v>
                </c:pt>
                <c:pt idx="5">
                  <c:v>27009.149999999998</c:v>
                </c:pt>
                <c:pt idx="6">
                  <c:v>30691.47</c:v>
                </c:pt>
                <c:pt idx="7">
                  <c:v>31328.880000000001</c:v>
                </c:pt>
                <c:pt idx="8">
                  <c:v>31638.1</c:v>
                </c:pt>
                <c:pt idx="9">
                  <c:v>30272.78</c:v>
                </c:pt>
                <c:pt idx="10">
                  <c:v>26337.24</c:v>
                </c:pt>
                <c:pt idx="11">
                  <c:v>25671.07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3-4ACF-90DA-AC3E86ED75B6}"/>
            </c:ext>
          </c:extLst>
        </c:ser>
        <c:ser>
          <c:idx val="1"/>
          <c:order val="1"/>
          <c:tx>
            <c:strRef>
              <c:f>'กราฟ64-65 แม่โจ้-ชุมพร1 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'!$E$4:$E$15</c:f>
              <c:numCache>
                <c:formatCode>#,##0.00</c:formatCode>
                <c:ptCount val="12"/>
                <c:pt idx="0">
                  <c:v>25764.78</c:v>
                </c:pt>
                <c:pt idx="1">
                  <c:v>23830.149999999998</c:v>
                </c:pt>
                <c:pt idx="2">
                  <c:v>29655.609999999997</c:v>
                </c:pt>
                <c:pt idx="3">
                  <c:v>22016.78</c:v>
                </c:pt>
                <c:pt idx="4">
                  <c:v>22517.07</c:v>
                </c:pt>
                <c:pt idx="5">
                  <c:v>22466.579999999998</c:v>
                </c:pt>
                <c:pt idx="6">
                  <c:v>29330.059999999998</c:v>
                </c:pt>
                <c:pt idx="7">
                  <c:v>31670.63</c:v>
                </c:pt>
                <c:pt idx="8">
                  <c:v>31208.55</c:v>
                </c:pt>
                <c:pt idx="9">
                  <c:v>26247.440000000002</c:v>
                </c:pt>
                <c:pt idx="10">
                  <c:v>23263.46</c:v>
                </c:pt>
                <c:pt idx="11">
                  <c:v>23430.32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3-4ACF-90DA-AC3E86ED7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แม่โจ้-ชุมพร1 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'!$C$32:$C$43</c:f>
              <c:numCache>
                <c:formatCode>#,##0.00</c:formatCode>
                <c:ptCount val="12"/>
                <c:pt idx="0">
                  <c:v>98007.700000000012</c:v>
                </c:pt>
                <c:pt idx="1">
                  <c:v>123391.97</c:v>
                </c:pt>
                <c:pt idx="2">
                  <c:v>147746.71</c:v>
                </c:pt>
                <c:pt idx="3">
                  <c:v>122960.97</c:v>
                </c:pt>
                <c:pt idx="4">
                  <c:v>123603.73000000001</c:v>
                </c:pt>
                <c:pt idx="5">
                  <c:v>116320.18</c:v>
                </c:pt>
                <c:pt idx="6">
                  <c:v>130789.98000000001</c:v>
                </c:pt>
                <c:pt idx="7">
                  <c:v>129232.53</c:v>
                </c:pt>
                <c:pt idx="8">
                  <c:v>128870.85</c:v>
                </c:pt>
                <c:pt idx="9">
                  <c:v>126949.82999999999</c:v>
                </c:pt>
                <c:pt idx="10">
                  <c:v>108059.28</c:v>
                </c:pt>
                <c:pt idx="11">
                  <c:v>104748.18000000001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1-46DE-8D63-13D11731CE71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501-46DE-8D63-13D11731CE71}"/>
            </c:ext>
          </c:extLst>
        </c:ser>
        <c:ser>
          <c:idx val="2"/>
          <c:order val="2"/>
          <c:tx>
            <c:strRef>
              <c:f>'กราฟ64-65 แม่โจ้-ชุมพร1 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'!$E$32:$E$43</c:f>
              <c:numCache>
                <c:formatCode>#,##0.00</c:formatCode>
                <c:ptCount val="12"/>
                <c:pt idx="0">
                  <c:v>112096.07</c:v>
                </c:pt>
                <c:pt idx="1">
                  <c:v>106152.44</c:v>
                </c:pt>
                <c:pt idx="2">
                  <c:v>128046.83000000002</c:v>
                </c:pt>
                <c:pt idx="3">
                  <c:v>98115.34</c:v>
                </c:pt>
                <c:pt idx="4">
                  <c:v>105893.68000000001</c:v>
                </c:pt>
                <c:pt idx="5">
                  <c:v>105007.65</c:v>
                </c:pt>
                <c:pt idx="6">
                  <c:v>133842.78</c:v>
                </c:pt>
                <c:pt idx="7">
                  <c:v>146548.03999999998</c:v>
                </c:pt>
                <c:pt idx="8">
                  <c:v>164995.72</c:v>
                </c:pt>
                <c:pt idx="9">
                  <c:v>137896.99</c:v>
                </c:pt>
                <c:pt idx="10">
                  <c:v>125060.14</c:v>
                </c:pt>
                <c:pt idx="11">
                  <c:v>125947.26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01-46DE-8D63-13D11731C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แม่โจ้-แพร่1'!$C$3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แม่โจ้-แพร่1'!$C$4:$C$15</c:f>
              <c:numCache>
                <c:formatCode>#,##0.00</c:formatCode>
                <c:ptCount val="12"/>
                <c:pt idx="0">
                  <c:v>80309.11</c:v>
                </c:pt>
                <c:pt idx="1">
                  <c:v>83219.77</c:v>
                </c:pt>
                <c:pt idx="2">
                  <c:v>111286.3</c:v>
                </c:pt>
                <c:pt idx="3">
                  <c:v>86480.6</c:v>
                </c:pt>
                <c:pt idx="4">
                  <c:v>93258.13</c:v>
                </c:pt>
                <c:pt idx="5">
                  <c:v>88756.4</c:v>
                </c:pt>
                <c:pt idx="6">
                  <c:v>107296.93</c:v>
                </c:pt>
                <c:pt idx="7">
                  <c:v>119316.14</c:v>
                </c:pt>
                <c:pt idx="8">
                  <c:v>105052.25</c:v>
                </c:pt>
                <c:pt idx="9">
                  <c:v>106709.52</c:v>
                </c:pt>
                <c:pt idx="10">
                  <c:v>86228.62</c:v>
                </c:pt>
                <c:pt idx="11">
                  <c:v>81209.89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2-413C-AE18-B6365EF3433D}"/>
            </c:ext>
          </c:extLst>
        </c:ser>
        <c:ser>
          <c:idx val="1"/>
          <c:order val="1"/>
          <c:tx>
            <c:strRef>
              <c:f>'กราฟ64-65 แม่โจ้-แพร่1'!$E$3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แม่โจ้-แพร่1'!$E$4:$E$15</c:f>
              <c:numCache>
                <c:formatCode>#,##0.00</c:formatCode>
                <c:ptCount val="12"/>
                <c:pt idx="0">
                  <c:v>71396.100000000006</c:v>
                </c:pt>
                <c:pt idx="1">
                  <c:v>71013.19</c:v>
                </c:pt>
                <c:pt idx="2">
                  <c:v>97627.14</c:v>
                </c:pt>
                <c:pt idx="3">
                  <c:v>66294.67</c:v>
                </c:pt>
                <c:pt idx="4">
                  <c:v>66194.47</c:v>
                </c:pt>
                <c:pt idx="5">
                  <c:v>70840.53</c:v>
                </c:pt>
                <c:pt idx="6">
                  <c:v>100359.96</c:v>
                </c:pt>
                <c:pt idx="7">
                  <c:v>99160.07</c:v>
                </c:pt>
                <c:pt idx="8">
                  <c:v>101468.32</c:v>
                </c:pt>
                <c:pt idx="9">
                  <c:v>96520.13</c:v>
                </c:pt>
                <c:pt idx="10">
                  <c:v>76745.14</c:v>
                </c:pt>
                <c:pt idx="11">
                  <c:v>84288.1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2-413C-AE18-B6365EF34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แม่โจ้-แพร่1'!$C$31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แม่โจ้-แพร่1'!$C$32:$C$43</c:f>
              <c:numCache>
                <c:formatCode>#,##0.00</c:formatCode>
                <c:ptCount val="12"/>
                <c:pt idx="0">
                  <c:v>250532.57</c:v>
                </c:pt>
                <c:pt idx="1">
                  <c:v>335476.98</c:v>
                </c:pt>
                <c:pt idx="2">
                  <c:v>456143.68</c:v>
                </c:pt>
                <c:pt idx="3">
                  <c:v>374441.07</c:v>
                </c:pt>
                <c:pt idx="4">
                  <c:v>386664.98000000004</c:v>
                </c:pt>
                <c:pt idx="5">
                  <c:v>362066.23000000004</c:v>
                </c:pt>
                <c:pt idx="6">
                  <c:v>443170.14999999997</c:v>
                </c:pt>
                <c:pt idx="7">
                  <c:v>471262.94000000006</c:v>
                </c:pt>
                <c:pt idx="8">
                  <c:v>426527.24</c:v>
                </c:pt>
                <c:pt idx="9">
                  <c:v>422039.57</c:v>
                </c:pt>
                <c:pt idx="10">
                  <c:v>345168.22</c:v>
                </c:pt>
                <c:pt idx="11">
                  <c:v>319508.01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7-4E71-A150-76B673544F07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6397-4E71-A150-76B673544F07}"/>
            </c:ext>
          </c:extLst>
        </c:ser>
        <c:ser>
          <c:idx val="2"/>
          <c:order val="2"/>
          <c:tx>
            <c:strRef>
              <c:f>'กราฟ64-65 แม่โจ้-แพร่1'!$E$31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แม่โจ้-แพร่1'!$E$32:$E$43</c:f>
              <c:numCache>
                <c:formatCode>#,##0.00</c:formatCode>
                <c:ptCount val="12"/>
                <c:pt idx="0">
                  <c:v>290482.97000000003</c:v>
                </c:pt>
                <c:pt idx="1">
                  <c:v>286489.69</c:v>
                </c:pt>
                <c:pt idx="2">
                  <c:v>419295.05</c:v>
                </c:pt>
                <c:pt idx="3">
                  <c:v>280161.43</c:v>
                </c:pt>
                <c:pt idx="4">
                  <c:v>297194.39</c:v>
                </c:pt>
                <c:pt idx="5">
                  <c:v>312871.33</c:v>
                </c:pt>
                <c:pt idx="6">
                  <c:v>449968.05</c:v>
                </c:pt>
                <c:pt idx="7">
                  <c:v>435158.04</c:v>
                </c:pt>
                <c:pt idx="8">
                  <c:v>519539.62</c:v>
                </c:pt>
                <c:pt idx="9">
                  <c:v>492075.28</c:v>
                </c:pt>
                <c:pt idx="10">
                  <c:v>390558.72000000003</c:v>
                </c:pt>
                <c:pt idx="11">
                  <c:v>427578.34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97-4E71-A150-76B673544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ฟาร์มพร้าว1'!$C$3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ฟาร์มพร้าว1'!$C$4:$C$15</c:f>
              <c:numCache>
                <c:formatCode>#,##0.00</c:formatCode>
                <c:ptCount val="12"/>
                <c:pt idx="0">
                  <c:v>724</c:v>
                </c:pt>
                <c:pt idx="1">
                  <c:v>660</c:v>
                </c:pt>
                <c:pt idx="2">
                  <c:v>660</c:v>
                </c:pt>
                <c:pt idx="3">
                  <c:v>724</c:v>
                </c:pt>
                <c:pt idx="4">
                  <c:v>736</c:v>
                </c:pt>
                <c:pt idx="5">
                  <c:v>912</c:v>
                </c:pt>
                <c:pt idx="6">
                  <c:v>736</c:v>
                </c:pt>
                <c:pt idx="7">
                  <c:v>688</c:v>
                </c:pt>
                <c:pt idx="8">
                  <c:v>660</c:v>
                </c:pt>
                <c:pt idx="9">
                  <c:v>1220</c:v>
                </c:pt>
                <c:pt idx="10">
                  <c:v>1796</c:v>
                </c:pt>
                <c:pt idx="11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F-45BA-AE91-CCEA110276D1}"/>
            </c:ext>
          </c:extLst>
        </c:ser>
        <c:ser>
          <c:idx val="1"/>
          <c:order val="1"/>
          <c:tx>
            <c:strRef>
              <c:f>'กราฟ64-65 ฟาร์มพร้าว1'!$E$3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ฟาร์มพร้าว1'!$E$4:$E$15</c:f>
              <c:numCache>
                <c:formatCode>#,##0.00</c:formatCode>
                <c:ptCount val="12"/>
                <c:pt idx="0">
                  <c:v>836</c:v>
                </c:pt>
                <c:pt idx="1">
                  <c:v>984</c:v>
                </c:pt>
                <c:pt idx="2">
                  <c:v>984</c:v>
                </c:pt>
                <c:pt idx="3">
                  <c:v>724</c:v>
                </c:pt>
                <c:pt idx="4">
                  <c:v>628</c:v>
                </c:pt>
                <c:pt idx="5">
                  <c:v>580</c:v>
                </c:pt>
                <c:pt idx="6">
                  <c:v>600</c:v>
                </c:pt>
                <c:pt idx="7">
                  <c:v>604</c:v>
                </c:pt>
                <c:pt idx="8">
                  <c:v>596</c:v>
                </c:pt>
                <c:pt idx="9">
                  <c:v>624</c:v>
                </c:pt>
                <c:pt idx="10">
                  <c:v>1328</c:v>
                </c:pt>
                <c:pt idx="11">
                  <c:v>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FF-45BA-AE91-CCEA11027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ฟาร์มพร้าว1'!$C$31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ฟาร์มพร้าว1'!$C$32:$C$43</c:f>
              <c:numCache>
                <c:formatCode>#,##0.00</c:formatCode>
                <c:ptCount val="12"/>
                <c:pt idx="0">
                  <c:v>3577.42</c:v>
                </c:pt>
                <c:pt idx="1">
                  <c:v>3220.2599999999998</c:v>
                </c:pt>
                <c:pt idx="2">
                  <c:v>3220.2599999999998</c:v>
                </c:pt>
                <c:pt idx="3">
                  <c:v>3577.42</c:v>
                </c:pt>
                <c:pt idx="4">
                  <c:v>3615.64</c:v>
                </c:pt>
                <c:pt idx="5">
                  <c:v>4332.8600000000006</c:v>
                </c:pt>
                <c:pt idx="6">
                  <c:v>3615.64</c:v>
                </c:pt>
                <c:pt idx="7">
                  <c:v>3432.7799999999997</c:v>
                </c:pt>
                <c:pt idx="8">
                  <c:v>3220.2599999999998</c:v>
                </c:pt>
                <c:pt idx="9">
                  <c:v>5570.5</c:v>
                </c:pt>
                <c:pt idx="10">
                  <c:v>7885.0300000000007</c:v>
                </c:pt>
                <c:pt idx="11">
                  <c:v>5104.3700000000008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0-42CE-9990-277FCDC0F26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20E0-42CE-9990-277FCDC0F265}"/>
            </c:ext>
          </c:extLst>
        </c:ser>
        <c:ser>
          <c:idx val="2"/>
          <c:order val="2"/>
          <c:tx>
            <c:strRef>
              <c:f>'กราฟ64-65 ฟาร์มพร้าว1'!$E$31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ฟาร์มพร้าว1'!$E$32:$E$43</c:f>
              <c:numCache>
                <c:formatCode>#,##0.00</c:formatCode>
                <c:ptCount val="12"/>
                <c:pt idx="0">
                  <c:v>4176.95</c:v>
                </c:pt>
                <c:pt idx="1">
                  <c:v>4798.13</c:v>
                </c:pt>
                <c:pt idx="2">
                  <c:v>4798.13</c:v>
                </c:pt>
                <c:pt idx="3">
                  <c:v>3706.87</c:v>
                </c:pt>
                <c:pt idx="4">
                  <c:v>6467.98</c:v>
                </c:pt>
                <c:pt idx="5">
                  <c:v>3247.6</c:v>
                </c:pt>
                <c:pt idx="6">
                  <c:v>3336.54</c:v>
                </c:pt>
                <c:pt idx="7">
                  <c:v>3354.3199999999997</c:v>
                </c:pt>
                <c:pt idx="8">
                  <c:v>3756.61</c:v>
                </c:pt>
                <c:pt idx="9">
                  <c:v>3901.69</c:v>
                </c:pt>
                <c:pt idx="10">
                  <c:v>7549.77</c:v>
                </c:pt>
                <c:pt idx="11">
                  <c:v>10472.36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0-42CE-9990-277FCDC0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ฟาร์มบ้านโปง'!$C$3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ฟาร์มบ้านโปง'!$C$4:$C$15</c:f>
              <c:numCache>
                <c:formatCode>#,##0.00</c:formatCode>
                <c:ptCount val="12"/>
                <c:pt idx="0">
                  <c:v>48568.32</c:v>
                </c:pt>
                <c:pt idx="1">
                  <c:v>47336.32</c:v>
                </c:pt>
                <c:pt idx="2">
                  <c:v>47336.32</c:v>
                </c:pt>
                <c:pt idx="3">
                  <c:v>67015.990000000005</c:v>
                </c:pt>
                <c:pt idx="4">
                  <c:v>69624.929999999993</c:v>
                </c:pt>
                <c:pt idx="5">
                  <c:v>62882.39</c:v>
                </c:pt>
                <c:pt idx="6">
                  <c:v>68466.13</c:v>
                </c:pt>
                <c:pt idx="7">
                  <c:v>65026.33</c:v>
                </c:pt>
                <c:pt idx="8">
                  <c:v>49155.99</c:v>
                </c:pt>
                <c:pt idx="9">
                  <c:v>40704.129999999997</c:v>
                </c:pt>
                <c:pt idx="10">
                  <c:v>51198.400000000001</c:v>
                </c:pt>
                <c:pt idx="11">
                  <c:v>43792.29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9-4FAA-9013-359830D2BEBC}"/>
            </c:ext>
          </c:extLst>
        </c:ser>
        <c:ser>
          <c:idx val="1"/>
          <c:order val="1"/>
          <c:tx>
            <c:strRef>
              <c:f>'กราฟ64-65 ฟาร์มบ้านโปง'!$E$3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ฟาร์มบ้านโปง'!$E$4:$E$15</c:f>
              <c:numCache>
                <c:formatCode>#,##0.00</c:formatCode>
                <c:ptCount val="12"/>
                <c:pt idx="0">
                  <c:v>40602.68</c:v>
                </c:pt>
                <c:pt idx="1">
                  <c:v>31593.95</c:v>
                </c:pt>
                <c:pt idx="2">
                  <c:v>31593.95</c:v>
                </c:pt>
                <c:pt idx="3">
                  <c:v>37018.49</c:v>
                </c:pt>
                <c:pt idx="4">
                  <c:v>43053.919999999998</c:v>
                </c:pt>
                <c:pt idx="5">
                  <c:v>41566.54</c:v>
                </c:pt>
                <c:pt idx="6">
                  <c:v>43611.7</c:v>
                </c:pt>
                <c:pt idx="7">
                  <c:v>52736.28</c:v>
                </c:pt>
                <c:pt idx="8">
                  <c:v>43918.1</c:v>
                </c:pt>
                <c:pt idx="9">
                  <c:v>45924.88</c:v>
                </c:pt>
                <c:pt idx="10">
                  <c:v>43136.61</c:v>
                </c:pt>
                <c:pt idx="11">
                  <c:v>37096.74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9-4FAA-9013-359830D2B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ฟาร์มบ้านโปง'!$C$31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ฟาร์มบ้านโปง'!$C$32:$C$43</c:f>
              <c:numCache>
                <c:formatCode>#,##0.00</c:formatCode>
                <c:ptCount val="12"/>
                <c:pt idx="0">
                  <c:v>184659.77000000002</c:v>
                </c:pt>
                <c:pt idx="1">
                  <c:v>184417.33000000002</c:v>
                </c:pt>
                <c:pt idx="2">
                  <c:v>184417.33000000002</c:v>
                </c:pt>
                <c:pt idx="3">
                  <c:v>256727.09</c:v>
                </c:pt>
                <c:pt idx="4">
                  <c:v>269523.62</c:v>
                </c:pt>
                <c:pt idx="5">
                  <c:v>241839.13</c:v>
                </c:pt>
                <c:pt idx="6">
                  <c:v>259980.34</c:v>
                </c:pt>
                <c:pt idx="7">
                  <c:v>250790.48</c:v>
                </c:pt>
                <c:pt idx="8">
                  <c:v>195068.42</c:v>
                </c:pt>
                <c:pt idx="9">
                  <c:v>163139.91</c:v>
                </c:pt>
                <c:pt idx="10">
                  <c:v>212496.30000000002</c:v>
                </c:pt>
                <c:pt idx="11">
                  <c:v>173984.99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5B7-A18C-FE6FF1AFB7CC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DFB-45B7-A18C-FE6FF1AFB7CC}"/>
            </c:ext>
          </c:extLst>
        </c:ser>
        <c:ser>
          <c:idx val="2"/>
          <c:order val="2"/>
          <c:tx>
            <c:strRef>
              <c:f>'กราฟ64-65 ฟาร์มบ้านโปง'!$E$31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ฟาร์มบ้านโปง'!$E$32:$E$43</c:f>
              <c:numCache>
                <c:formatCode>#,##0.00</c:formatCode>
                <c:ptCount val="12"/>
                <c:pt idx="0">
                  <c:v>167187.42000000001</c:v>
                </c:pt>
                <c:pt idx="1">
                  <c:v>131965.71000000002</c:v>
                </c:pt>
                <c:pt idx="2">
                  <c:v>131965.71000000002</c:v>
                </c:pt>
                <c:pt idx="3">
                  <c:v>150100.93000000002</c:v>
                </c:pt>
                <c:pt idx="4">
                  <c:v>186809.18000000002</c:v>
                </c:pt>
                <c:pt idx="5">
                  <c:v>182441.37000000002</c:v>
                </c:pt>
                <c:pt idx="6">
                  <c:v>178350.42</c:v>
                </c:pt>
                <c:pt idx="7">
                  <c:v>226021.6</c:v>
                </c:pt>
                <c:pt idx="8">
                  <c:v>227166.2</c:v>
                </c:pt>
                <c:pt idx="9">
                  <c:v>224097.39</c:v>
                </c:pt>
                <c:pt idx="10">
                  <c:v>220770.90000000002</c:v>
                </c:pt>
                <c:pt idx="11">
                  <c:v>186008.07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FB-45B7-A18C-FE6FF1AF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'กราฟ64-65โครงการแปรรูปผลิต'!$C$3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'กราฟ64-65โครงการแปรรูปผลิต'!$C$4:$C$15</c:f>
              <c:numCache>
                <c:formatCode>#,##0.00</c:formatCode>
                <c:ptCount val="12"/>
                <c:pt idx="0">
                  <c:v>1512.5</c:v>
                </c:pt>
                <c:pt idx="1">
                  <c:v>1442.49</c:v>
                </c:pt>
                <c:pt idx="2">
                  <c:v>1442.49</c:v>
                </c:pt>
                <c:pt idx="3">
                  <c:v>1365.49</c:v>
                </c:pt>
                <c:pt idx="4">
                  <c:v>1808</c:v>
                </c:pt>
                <c:pt idx="5">
                  <c:v>1636.5</c:v>
                </c:pt>
                <c:pt idx="6">
                  <c:v>1950</c:v>
                </c:pt>
                <c:pt idx="7">
                  <c:v>2253.5</c:v>
                </c:pt>
                <c:pt idx="8">
                  <c:v>2215.0100000000002</c:v>
                </c:pt>
                <c:pt idx="9">
                  <c:v>2327.0100000000002</c:v>
                </c:pt>
                <c:pt idx="10">
                  <c:v>2148</c:v>
                </c:pt>
                <c:pt idx="11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3-4A03-97B4-8904AD1F7D7C}"/>
            </c:ext>
          </c:extLst>
        </c:ser>
        <c:ser>
          <c:idx val="1"/>
          <c:order val="1"/>
          <c:tx>
            <c:strRef>
              <c:f>'กราฟ64-65โครงการแปรรูปผลิต'!$E$3</c:f>
              <c:strCache>
                <c:ptCount val="1"/>
                <c:pt idx="0">
                  <c:v>ค่าพลังงานไฟฟ้า 645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'กราฟ64-65โครงการแปรรูปผลิต'!$E$4:$E$15</c:f>
              <c:numCache>
                <c:formatCode>#,##0.00</c:formatCode>
                <c:ptCount val="12"/>
                <c:pt idx="0">
                  <c:v>1791.5</c:v>
                </c:pt>
                <c:pt idx="1">
                  <c:v>1521.99</c:v>
                </c:pt>
                <c:pt idx="2">
                  <c:v>1521.99</c:v>
                </c:pt>
                <c:pt idx="3">
                  <c:v>1812.01</c:v>
                </c:pt>
                <c:pt idx="4">
                  <c:v>1758.99</c:v>
                </c:pt>
                <c:pt idx="5">
                  <c:v>1909.01</c:v>
                </c:pt>
                <c:pt idx="6">
                  <c:v>2114.5</c:v>
                </c:pt>
                <c:pt idx="7">
                  <c:v>2153.5</c:v>
                </c:pt>
                <c:pt idx="8">
                  <c:v>2514.5</c:v>
                </c:pt>
                <c:pt idx="9">
                  <c:v>2956.01</c:v>
                </c:pt>
                <c:pt idx="10">
                  <c:v>2306.5</c:v>
                </c:pt>
                <c:pt idx="11">
                  <c:v>1105.01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3-4A03-97B4-8904AD1F7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'2565-คณะ,สำนัก'!$AF$53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'2565-คณะ,สำนัก'!$AF$54:$AF$65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'2565-คณะ,สำนัก'!$AE$54:$AE$65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328-42F8-B855-78D1FE995961}"/>
            </c:ext>
          </c:extLst>
        </c:ser>
        <c:ser>
          <c:idx val="1"/>
          <c:order val="1"/>
          <c:tx>
            <c:strRef>
              <c:f>'2565-คณะ,สำนัก'!$AG$53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'2565-คณะ,สำนัก'!$AG$54:$AG$65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'2565-คณะ,สำนัก'!$AE$54:$AE$65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328-42F8-B855-78D1FE99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'กราฟ64-65โครงการแปรรูปผลิต'!$C$31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'กราฟ64-65โครงการแปรรูปผลิต'!$C$32:$C$43</c:f>
              <c:numCache>
                <c:formatCode>#,##0.00</c:formatCode>
                <c:ptCount val="12"/>
                <c:pt idx="0">
                  <c:v>6411.73</c:v>
                </c:pt>
                <c:pt idx="1">
                  <c:v>6130.44</c:v>
                </c:pt>
                <c:pt idx="2">
                  <c:v>6130.44</c:v>
                </c:pt>
                <c:pt idx="3">
                  <c:v>5821.01</c:v>
                </c:pt>
                <c:pt idx="4">
                  <c:v>7599.14</c:v>
                </c:pt>
                <c:pt idx="5">
                  <c:v>6910.01</c:v>
                </c:pt>
                <c:pt idx="6">
                  <c:v>8169.75</c:v>
                </c:pt>
                <c:pt idx="7">
                  <c:v>9389.2800000000007</c:v>
                </c:pt>
                <c:pt idx="8">
                  <c:v>9234.6200000000008</c:v>
                </c:pt>
                <c:pt idx="9">
                  <c:v>9684.67</c:v>
                </c:pt>
                <c:pt idx="10">
                  <c:v>8965.36</c:v>
                </c:pt>
                <c:pt idx="11">
                  <c:v>9773.02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6-483D-B85B-B025350D91A7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4F6-483D-B85B-B025350D91A7}"/>
            </c:ext>
          </c:extLst>
        </c:ser>
        <c:ser>
          <c:idx val="2"/>
          <c:order val="2"/>
          <c:tx>
            <c:strRef>
              <c:f>'กราฟ64-65โครงการแปรรูปผลิต'!$E$31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'กราฟ64-65โครงการแปรรูปผลิต'!$E$32:$E$43</c:f>
              <c:numCache>
                <c:formatCode>#,##0.00</c:formatCode>
                <c:ptCount val="12"/>
                <c:pt idx="0">
                  <c:v>7853.15</c:v>
                </c:pt>
                <c:pt idx="1">
                  <c:v>6722.01</c:v>
                </c:pt>
                <c:pt idx="2">
                  <c:v>6722.01</c:v>
                </c:pt>
                <c:pt idx="3">
                  <c:v>7939.24</c:v>
                </c:pt>
                <c:pt idx="4">
                  <c:v>8156.75</c:v>
                </c:pt>
                <c:pt idx="5">
                  <c:v>8823.92</c:v>
                </c:pt>
                <c:pt idx="6">
                  <c:v>9737.7800000000007</c:v>
                </c:pt>
                <c:pt idx="7">
                  <c:v>9911.23</c:v>
                </c:pt>
                <c:pt idx="8">
                  <c:v>13363.99</c:v>
                </c:pt>
                <c:pt idx="9">
                  <c:v>15651.85</c:v>
                </c:pt>
                <c:pt idx="10">
                  <c:v>12286.16</c:v>
                </c:pt>
                <c:pt idx="11">
                  <c:v>6060.15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6-483D-B85B-B025350D9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วิทยาลัยพลังงานทดแทน'!$C$3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วิทยาลัยพลังงานทดแทน'!$C$4:$C$15</c:f>
              <c:numCache>
                <c:formatCode>#,##0.00</c:formatCode>
                <c:ptCount val="12"/>
                <c:pt idx="0">
                  <c:v>8580</c:v>
                </c:pt>
                <c:pt idx="1">
                  <c:v>7960</c:v>
                </c:pt>
                <c:pt idx="2">
                  <c:v>8920</c:v>
                </c:pt>
                <c:pt idx="3">
                  <c:v>7980</c:v>
                </c:pt>
                <c:pt idx="4">
                  <c:v>8020</c:v>
                </c:pt>
                <c:pt idx="5">
                  <c:v>7980</c:v>
                </c:pt>
                <c:pt idx="6">
                  <c:v>8720</c:v>
                </c:pt>
                <c:pt idx="7">
                  <c:v>8680</c:v>
                </c:pt>
                <c:pt idx="8">
                  <c:v>9160</c:v>
                </c:pt>
                <c:pt idx="9">
                  <c:v>9340</c:v>
                </c:pt>
                <c:pt idx="10">
                  <c:v>10600</c:v>
                </c:pt>
                <c:pt idx="11">
                  <c:v>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6-4F9C-8542-CD1915C4D3BE}"/>
            </c:ext>
          </c:extLst>
        </c:ser>
        <c:ser>
          <c:idx val="1"/>
          <c:order val="1"/>
          <c:tx>
            <c:strRef>
              <c:f>'กราฟ64-65 วิทยาลัยพลังงานทดแทน'!$E$3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วิทยาลัยพลังงานทดแทน'!$E$4:$E$15</c:f>
              <c:numCache>
                <c:formatCode>#,##0.00</c:formatCode>
                <c:ptCount val="12"/>
                <c:pt idx="0">
                  <c:v>8440</c:v>
                </c:pt>
                <c:pt idx="1">
                  <c:v>7380</c:v>
                </c:pt>
                <c:pt idx="2">
                  <c:v>7820</c:v>
                </c:pt>
                <c:pt idx="3">
                  <c:v>7300</c:v>
                </c:pt>
                <c:pt idx="4">
                  <c:v>7820</c:v>
                </c:pt>
                <c:pt idx="5">
                  <c:v>9260</c:v>
                </c:pt>
                <c:pt idx="6">
                  <c:v>9760</c:v>
                </c:pt>
                <c:pt idx="7">
                  <c:v>8880</c:v>
                </c:pt>
                <c:pt idx="8">
                  <c:v>9040</c:v>
                </c:pt>
                <c:pt idx="9">
                  <c:v>8600</c:v>
                </c:pt>
                <c:pt idx="10">
                  <c:v>7880</c:v>
                </c:pt>
                <c:pt idx="11">
                  <c:v>7660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6-4F9C-8542-CD1915C4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วิทยาลัยพลังงานทดแทน'!$C$31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วิทยาลัยพลังงานทดแทน'!$C$32:$C$43</c:f>
              <c:numCache>
                <c:formatCode>#,##0.00</c:formatCode>
                <c:ptCount val="12"/>
                <c:pt idx="0">
                  <c:v>33409.11</c:v>
                </c:pt>
                <c:pt idx="1">
                  <c:v>31254.19</c:v>
                </c:pt>
                <c:pt idx="2">
                  <c:v>35653</c:v>
                </c:pt>
                <c:pt idx="3">
                  <c:v>31041.919999999998</c:v>
                </c:pt>
                <c:pt idx="4">
                  <c:v>33665.160000000003</c:v>
                </c:pt>
                <c:pt idx="5">
                  <c:v>31776.49</c:v>
                </c:pt>
                <c:pt idx="6">
                  <c:v>36494.51</c:v>
                </c:pt>
                <c:pt idx="7">
                  <c:v>34085.33</c:v>
                </c:pt>
                <c:pt idx="8">
                  <c:v>36971.89</c:v>
                </c:pt>
                <c:pt idx="9">
                  <c:v>36120.230000000003</c:v>
                </c:pt>
                <c:pt idx="10">
                  <c:v>63359.89</c:v>
                </c:pt>
                <c:pt idx="11">
                  <c:v>32470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B-420F-8F40-7FB9FC0731FE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8BB-420F-8F40-7FB9FC0731FE}"/>
            </c:ext>
          </c:extLst>
        </c:ser>
        <c:ser>
          <c:idx val="2"/>
          <c:order val="2"/>
          <c:tx>
            <c:strRef>
              <c:f>'กราฟ64-65 วิทยาลัยพลังงานทดแทน'!$E$31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วิทยาลัยพลังงานทดแทน'!$E$32:$E$43</c:f>
              <c:numCache>
                <c:formatCode>#,##0.00</c:formatCode>
                <c:ptCount val="12"/>
                <c:pt idx="0">
                  <c:v>31930.11</c:v>
                </c:pt>
                <c:pt idx="1">
                  <c:v>29103.02</c:v>
                </c:pt>
                <c:pt idx="2">
                  <c:v>31815.8</c:v>
                </c:pt>
                <c:pt idx="3">
                  <c:v>32129.13</c:v>
                </c:pt>
                <c:pt idx="4">
                  <c:v>34062.410000000003</c:v>
                </c:pt>
                <c:pt idx="5">
                  <c:v>42261.120000000003</c:v>
                </c:pt>
                <c:pt idx="6">
                  <c:v>43929.42</c:v>
                </c:pt>
                <c:pt idx="7">
                  <c:v>44467.4</c:v>
                </c:pt>
                <c:pt idx="8">
                  <c:v>48698.13</c:v>
                </c:pt>
                <c:pt idx="9">
                  <c:v>46138</c:v>
                </c:pt>
                <c:pt idx="10">
                  <c:v>40366.230000000003</c:v>
                </c:pt>
                <c:pt idx="11">
                  <c:v>39103.15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BB-420F-8F40-7FB9FC073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สัตวศาสตร์'!$C$3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สัตวศาสตร์'!$C$4:$C$15</c:f>
              <c:numCache>
                <c:formatCode>#,##0.00</c:formatCode>
                <c:ptCount val="12"/>
                <c:pt idx="0">
                  <c:v>45599.99</c:v>
                </c:pt>
                <c:pt idx="1">
                  <c:v>56792</c:v>
                </c:pt>
                <c:pt idx="2">
                  <c:v>66940</c:v>
                </c:pt>
                <c:pt idx="3">
                  <c:v>52084</c:v>
                </c:pt>
                <c:pt idx="4">
                  <c:v>59560.01</c:v>
                </c:pt>
                <c:pt idx="5">
                  <c:v>55548</c:v>
                </c:pt>
                <c:pt idx="6">
                  <c:v>50624</c:v>
                </c:pt>
                <c:pt idx="7">
                  <c:v>57282</c:v>
                </c:pt>
                <c:pt idx="8">
                  <c:v>53240</c:v>
                </c:pt>
                <c:pt idx="9">
                  <c:v>56984.01</c:v>
                </c:pt>
                <c:pt idx="10">
                  <c:v>60628</c:v>
                </c:pt>
                <c:pt idx="11">
                  <c:v>58435.99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B-4C9E-AEB7-2DF5DE41D10E}"/>
            </c:ext>
          </c:extLst>
        </c:ser>
        <c:ser>
          <c:idx val="1"/>
          <c:order val="1"/>
          <c:tx>
            <c:strRef>
              <c:f>'กราฟ64-65 สัตวศาสตร์'!$E$3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สัตวศาสตร์'!$E$4:$E$15</c:f>
              <c:numCache>
                <c:formatCode>#,##0.00</c:formatCode>
                <c:ptCount val="12"/>
                <c:pt idx="0">
                  <c:v>52844</c:v>
                </c:pt>
                <c:pt idx="1">
                  <c:v>57172</c:v>
                </c:pt>
                <c:pt idx="2">
                  <c:v>70208.009999999995</c:v>
                </c:pt>
                <c:pt idx="3">
                  <c:v>58368</c:v>
                </c:pt>
                <c:pt idx="4">
                  <c:v>64344</c:v>
                </c:pt>
                <c:pt idx="5">
                  <c:v>61812</c:v>
                </c:pt>
                <c:pt idx="6">
                  <c:v>66895.990000000005</c:v>
                </c:pt>
                <c:pt idx="7">
                  <c:v>61400</c:v>
                </c:pt>
                <c:pt idx="8">
                  <c:v>66144</c:v>
                </c:pt>
                <c:pt idx="9">
                  <c:v>60420</c:v>
                </c:pt>
                <c:pt idx="10">
                  <c:v>65732</c:v>
                </c:pt>
                <c:pt idx="11">
                  <c:v>71972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B-4C9E-AEB7-2DF5DE41D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สัตวศาสตร์'!$C$31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สัตวศาสตร์'!$C$32:$C$43</c:f>
              <c:numCache>
                <c:formatCode>#,##0.00</c:formatCode>
                <c:ptCount val="12"/>
                <c:pt idx="0">
                  <c:v>175210.48</c:v>
                </c:pt>
                <c:pt idx="1">
                  <c:v>221230.86</c:v>
                </c:pt>
                <c:pt idx="2">
                  <c:v>263667.37</c:v>
                </c:pt>
                <c:pt idx="3">
                  <c:v>197747.04</c:v>
                </c:pt>
                <c:pt idx="4">
                  <c:v>230938.45</c:v>
                </c:pt>
                <c:pt idx="5">
                  <c:v>208772.08</c:v>
                </c:pt>
                <c:pt idx="6">
                  <c:v>198854.43</c:v>
                </c:pt>
                <c:pt idx="7">
                  <c:v>221617.84</c:v>
                </c:pt>
                <c:pt idx="8">
                  <c:v>200286.03</c:v>
                </c:pt>
                <c:pt idx="9">
                  <c:v>220014.5</c:v>
                </c:pt>
                <c:pt idx="10">
                  <c:v>232676.04</c:v>
                </c:pt>
                <c:pt idx="11">
                  <c:v>224776.71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5-4F4D-B18D-070B5BCD1B7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2075-4F4D-B18D-070B5BCD1B74}"/>
            </c:ext>
          </c:extLst>
        </c:ser>
        <c:ser>
          <c:idx val="2"/>
          <c:order val="2"/>
          <c:tx>
            <c:strRef>
              <c:f>'กราฟ64-65 สัตวศาสตร์'!$E$31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สัตวศาสตร์'!$E$32:$E$43</c:f>
              <c:numCache>
                <c:formatCode>#,##0.00</c:formatCode>
                <c:ptCount val="12"/>
                <c:pt idx="0">
                  <c:v>213455.5</c:v>
                </c:pt>
                <c:pt idx="1">
                  <c:v>227702.14</c:v>
                </c:pt>
                <c:pt idx="2">
                  <c:v>274753.73</c:v>
                </c:pt>
                <c:pt idx="3">
                  <c:v>231956.91</c:v>
                </c:pt>
                <c:pt idx="4">
                  <c:v>273587.42</c:v>
                </c:pt>
                <c:pt idx="5">
                  <c:v>262324.34000000003</c:v>
                </c:pt>
                <c:pt idx="6">
                  <c:v>279860.8</c:v>
                </c:pt>
                <c:pt idx="7">
                  <c:v>258007.3</c:v>
                </c:pt>
                <c:pt idx="8">
                  <c:v>338485.69</c:v>
                </c:pt>
                <c:pt idx="9">
                  <c:v>299474.21000000002</c:v>
                </c:pt>
                <c:pt idx="10">
                  <c:v>32284.69</c:v>
                </c:pt>
                <c:pt idx="11">
                  <c:v>357955.49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75-4F4D-B18D-070B5BCD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'กราฟ64-65-คลินิกรักษาสัตว์'!$C$3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ACE-8789-2978B964424B}"/>
            </c:ext>
          </c:extLst>
        </c:ser>
        <c:ser>
          <c:idx val="1"/>
          <c:order val="1"/>
          <c:tx>
            <c:strRef>
              <c:f>'กราฟ64-65-คลินิกรักษาสัตว์'!$E$3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'กราฟ64-65-คลินิกรักษาสัตว์'!$E$4:$E$15</c:f>
              <c:numCache>
                <c:formatCode>#,##0.00</c:formatCode>
                <c:ptCount val="12"/>
                <c:pt idx="0">
                  <c:v>279</c:v>
                </c:pt>
                <c:pt idx="1">
                  <c:v>211</c:v>
                </c:pt>
                <c:pt idx="2">
                  <c:v>360</c:v>
                </c:pt>
                <c:pt idx="3">
                  <c:v>876</c:v>
                </c:pt>
                <c:pt idx="4">
                  <c:v>1209</c:v>
                </c:pt>
                <c:pt idx="5">
                  <c:v>1288</c:v>
                </c:pt>
                <c:pt idx="6">
                  <c:v>978</c:v>
                </c:pt>
                <c:pt idx="7">
                  <c:v>1343</c:v>
                </c:pt>
                <c:pt idx="8">
                  <c:v>844</c:v>
                </c:pt>
                <c:pt idx="9">
                  <c:v>711</c:v>
                </c:pt>
                <c:pt idx="10">
                  <c:v>1065</c:v>
                </c:pt>
                <c:pt idx="11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ACE-8789-2978B9644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'กราฟ64-65-คลินิกรักษาสัตว์'!$C$31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'กราฟ64-65-คลินิกรักษาสัตว์'!$C$32:$C$43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779.64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4-48D1-A01B-62738706E163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C874-48D1-A01B-62738706E163}"/>
            </c:ext>
          </c:extLst>
        </c:ser>
        <c:ser>
          <c:idx val="2"/>
          <c:order val="2"/>
          <c:tx>
            <c:strRef>
              <c:f>'กราฟ64-65-คลินิกรักษาสัตว์'!$E$31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'กราฟ64-65-คลินิกรักษาสัตว์'!$E$32:$E$43</c:f>
              <c:numCache>
                <c:formatCode>#,##0.00</c:formatCode>
                <c:ptCount val="12"/>
                <c:pt idx="0">
                  <c:v>1021.14</c:v>
                </c:pt>
                <c:pt idx="1">
                  <c:v>787.03</c:v>
                </c:pt>
                <c:pt idx="2">
                  <c:v>1432.8</c:v>
                </c:pt>
                <c:pt idx="3">
                  <c:v>3363.8399999999997</c:v>
                </c:pt>
                <c:pt idx="4">
                  <c:v>5101.9799999999996</c:v>
                </c:pt>
                <c:pt idx="5">
                  <c:v>5486.88</c:v>
                </c:pt>
                <c:pt idx="6">
                  <c:v>4000.02</c:v>
                </c:pt>
                <c:pt idx="7">
                  <c:v>5640.6</c:v>
                </c:pt>
                <c:pt idx="8">
                  <c:v>4169.3600000000006</c:v>
                </c:pt>
                <c:pt idx="9">
                  <c:v>3448.35</c:v>
                </c:pt>
                <c:pt idx="10">
                  <c:v>5271.75</c:v>
                </c:pt>
                <c:pt idx="11">
                  <c:v>2526.09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4-48D1-A01B-62738706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คณะเทคโนโลยีการประมง'!$C$3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คณะเทคโนโลยีการประมง'!$C$4:$C$15</c:f>
              <c:numCache>
                <c:formatCode>#,##0.00</c:formatCode>
                <c:ptCount val="12"/>
                <c:pt idx="0">
                  <c:v>6511</c:v>
                </c:pt>
                <c:pt idx="1">
                  <c:v>8381</c:v>
                </c:pt>
                <c:pt idx="2">
                  <c:v>9629</c:v>
                </c:pt>
                <c:pt idx="3">
                  <c:v>9613</c:v>
                </c:pt>
                <c:pt idx="4">
                  <c:v>9361</c:v>
                </c:pt>
                <c:pt idx="5">
                  <c:v>9329</c:v>
                </c:pt>
                <c:pt idx="6">
                  <c:v>9875</c:v>
                </c:pt>
                <c:pt idx="7">
                  <c:v>7535</c:v>
                </c:pt>
                <c:pt idx="8">
                  <c:v>6967</c:v>
                </c:pt>
                <c:pt idx="9">
                  <c:v>6667</c:v>
                </c:pt>
                <c:pt idx="10">
                  <c:v>8089</c:v>
                </c:pt>
                <c:pt idx="11">
                  <c:v>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C-4108-BC83-15D30EE1D28A}"/>
            </c:ext>
          </c:extLst>
        </c:ser>
        <c:ser>
          <c:idx val="1"/>
          <c:order val="1"/>
          <c:tx>
            <c:strRef>
              <c:f>'กราฟ64-65 คณะเทคโนโลยีการประมง'!$E$3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คณะเทคโนโลยีการประมง'!$E$4:$E$15</c:f>
              <c:numCache>
                <c:formatCode>#,##0.00</c:formatCode>
                <c:ptCount val="12"/>
                <c:pt idx="0">
                  <c:v>8422</c:v>
                </c:pt>
                <c:pt idx="1">
                  <c:v>6541</c:v>
                </c:pt>
                <c:pt idx="2">
                  <c:v>8355</c:v>
                </c:pt>
                <c:pt idx="3">
                  <c:v>7740</c:v>
                </c:pt>
                <c:pt idx="4">
                  <c:v>8351</c:v>
                </c:pt>
                <c:pt idx="5">
                  <c:v>7701</c:v>
                </c:pt>
                <c:pt idx="6">
                  <c:v>6853</c:v>
                </c:pt>
                <c:pt idx="7">
                  <c:v>7810</c:v>
                </c:pt>
                <c:pt idx="8">
                  <c:v>9628</c:v>
                </c:pt>
                <c:pt idx="9">
                  <c:v>6296</c:v>
                </c:pt>
                <c:pt idx="10">
                  <c:v>6769</c:v>
                </c:pt>
                <c:pt idx="11">
                  <c:v>5320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C-4108-BC83-15D30EE1D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คณะเทคโนโลยีการประมง'!$C$31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คณะเทคโนโลยีการประมง'!$C$32:$C$43</c:f>
              <c:numCache>
                <c:formatCode>#,##0.00</c:formatCode>
                <c:ptCount val="12"/>
                <c:pt idx="0">
                  <c:v>22540.967011199999</c:v>
                </c:pt>
                <c:pt idx="1">
                  <c:v>30477.266667199998</c:v>
                </c:pt>
                <c:pt idx="2">
                  <c:v>36578.817536000002</c:v>
                </c:pt>
                <c:pt idx="3">
                  <c:v>34808.075473600002</c:v>
                </c:pt>
                <c:pt idx="4">
                  <c:v>34931.531801599995</c:v>
                </c:pt>
                <c:pt idx="5">
                  <c:v>35572.470486400001</c:v>
                </c:pt>
                <c:pt idx="6">
                  <c:v>37124.850848000002</c:v>
                </c:pt>
                <c:pt idx="7">
                  <c:v>28012.922713600004</c:v>
                </c:pt>
                <c:pt idx="8">
                  <c:v>25964.654380799999</c:v>
                </c:pt>
                <c:pt idx="9">
                  <c:v>24472.848761599998</c:v>
                </c:pt>
                <c:pt idx="10">
                  <c:v>30352.189151999999</c:v>
                </c:pt>
                <c:pt idx="11">
                  <c:v>32036.768064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4-484E-9D3B-B62A1FB68406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6E4-484E-9D3B-B62A1FB68406}"/>
            </c:ext>
          </c:extLst>
        </c:ser>
        <c:ser>
          <c:idx val="2"/>
          <c:order val="2"/>
          <c:tx>
            <c:strRef>
              <c:f>'กราฟ64-65 คณะเทคโนโลยีการประมง'!$E$31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คณะเทคโนโลยีการประมง'!$E$32:$E$43</c:f>
              <c:numCache>
                <c:formatCode>#,##0.00</c:formatCode>
                <c:ptCount val="12"/>
                <c:pt idx="0">
                  <c:v>30805.013962500001</c:v>
                </c:pt>
                <c:pt idx="1">
                  <c:v>24411.628079999999</c:v>
                </c:pt>
                <c:pt idx="2">
                  <c:v>33277.9168832</c:v>
                </c:pt>
                <c:pt idx="3">
                  <c:v>29735.191776</c:v>
                </c:pt>
                <c:pt idx="4">
                  <c:v>35241.944943999995</c:v>
                </c:pt>
                <c:pt idx="5">
                  <c:v>32829.439220799999</c:v>
                </c:pt>
                <c:pt idx="6">
                  <c:v>28036.6928032</c:v>
                </c:pt>
                <c:pt idx="7">
                  <c:v>32816.133272000006</c:v>
                </c:pt>
                <c:pt idx="8">
                  <c:v>47551.511720000002</c:v>
                </c:pt>
                <c:pt idx="9">
                  <c:v>30546.817039999998</c:v>
                </c:pt>
                <c:pt idx="10">
                  <c:v>33517.9040848</c:v>
                </c:pt>
                <c:pt idx="11">
                  <c:v>25706.946948800003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4-484E-9D3B-B62A1FB68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คณะวิศกรรมศาสตร์'!$C$3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คณะวิศกรรมศาสตร์'!$C$4:$C$15</c:f>
              <c:numCache>
                <c:formatCode>#,##0.00</c:formatCode>
                <c:ptCount val="12"/>
                <c:pt idx="0">
                  <c:v>31967.33</c:v>
                </c:pt>
                <c:pt idx="1">
                  <c:v>34578.32</c:v>
                </c:pt>
                <c:pt idx="2">
                  <c:v>48741.54</c:v>
                </c:pt>
                <c:pt idx="3">
                  <c:v>34542.519999999997</c:v>
                </c:pt>
                <c:pt idx="4">
                  <c:v>44237.25</c:v>
                </c:pt>
                <c:pt idx="5">
                  <c:v>45627.77</c:v>
                </c:pt>
                <c:pt idx="6">
                  <c:v>43036.959999999999</c:v>
                </c:pt>
                <c:pt idx="7">
                  <c:v>42866.05</c:v>
                </c:pt>
                <c:pt idx="8">
                  <c:v>41018.639999999999</c:v>
                </c:pt>
                <c:pt idx="9">
                  <c:v>40783.51</c:v>
                </c:pt>
                <c:pt idx="10">
                  <c:v>39729.69</c:v>
                </c:pt>
                <c:pt idx="11">
                  <c:v>33424.870000000003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33-A640-E4DB43C06338}"/>
            </c:ext>
          </c:extLst>
        </c:ser>
        <c:ser>
          <c:idx val="1"/>
          <c:order val="1"/>
          <c:tx>
            <c:strRef>
              <c:f>'กราฟ64-65 คณะวิศกรรมศาสตร์'!$E$3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คณะวิศกรรมศาสตร์'!$E$4:$E$15</c:f>
              <c:numCache>
                <c:formatCode>#,##0.00</c:formatCode>
                <c:ptCount val="12"/>
                <c:pt idx="0">
                  <c:v>33121.449999999997</c:v>
                </c:pt>
                <c:pt idx="1">
                  <c:v>31944.31</c:v>
                </c:pt>
                <c:pt idx="2">
                  <c:v>46924.97</c:v>
                </c:pt>
                <c:pt idx="3">
                  <c:v>38522.44</c:v>
                </c:pt>
                <c:pt idx="4">
                  <c:v>42815.57</c:v>
                </c:pt>
                <c:pt idx="5">
                  <c:v>43747.980000000032</c:v>
                </c:pt>
                <c:pt idx="6">
                  <c:v>42914.819999999963</c:v>
                </c:pt>
                <c:pt idx="7">
                  <c:v>46925.74</c:v>
                </c:pt>
                <c:pt idx="8">
                  <c:v>44484.31</c:v>
                </c:pt>
                <c:pt idx="9">
                  <c:v>42148.14</c:v>
                </c:pt>
                <c:pt idx="10">
                  <c:v>32652.22</c:v>
                </c:pt>
                <c:pt idx="11">
                  <c:v>33557.93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7-4433-A640-E4DB43C06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'2565-คณะ,สำนัก'!$AF$69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'2565-คณะ,สำนัก'!$AF$70:$AF$81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'2565-คณะ,สำนัก'!$AE$70:$AE$81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86F-4897-B8B7-E8636A953CE1}"/>
            </c:ext>
          </c:extLst>
        </c:ser>
        <c:ser>
          <c:idx val="1"/>
          <c:order val="1"/>
          <c:tx>
            <c:strRef>
              <c:f>'2565-คณะ,สำนัก'!$AG$69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'2565-คณะ,สำนัก'!$AG$70:$AG$81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'2565-คณะ,สำนัก'!$AE$70:$AE$81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86F-4897-B8B7-E8636A95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คณะวิศกรรมศาสตร์'!$C$31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คณะวิศกรรมศาสตร์'!$C$32:$C$43</c:f>
              <c:numCache>
                <c:formatCode>#,##0.00</c:formatCode>
                <c:ptCount val="12"/>
                <c:pt idx="0">
                  <c:v>110675.05755169259</c:v>
                </c:pt>
                <c:pt idx="1">
                  <c:v>125739.95570111841</c:v>
                </c:pt>
                <c:pt idx="2">
                  <c:v>185147.54476079458</c:v>
                </c:pt>
                <c:pt idx="3">
                  <c:v>125078.59558163119</c:v>
                </c:pt>
                <c:pt idx="4">
                  <c:v>165085.69895889497</c:v>
                </c:pt>
                <c:pt idx="5">
                  <c:v>173995.24345473561</c:v>
                </c:pt>
                <c:pt idx="6">
                  <c:v>161795.84349968642</c:v>
                </c:pt>
                <c:pt idx="7">
                  <c:v>159343.71411325649</c:v>
                </c:pt>
                <c:pt idx="8">
                  <c:v>152849.12839194719</c:v>
                </c:pt>
                <c:pt idx="9">
                  <c:v>149714.55997175508</c:v>
                </c:pt>
                <c:pt idx="10">
                  <c:v>149108.95666993811</c:v>
                </c:pt>
                <c:pt idx="11">
                  <c:v>118919.5173027016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F-4BBD-9914-F1662395A3B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17F-4BBD-9914-F1662395A3B5}"/>
            </c:ext>
          </c:extLst>
        </c:ser>
        <c:ser>
          <c:idx val="2"/>
          <c:order val="2"/>
          <c:tx>
            <c:strRef>
              <c:f>'กราฟ64-65 คณะวิศกรรมศาสตร์'!$E$31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คณะวิศกรรมศาสตร์'!$E$32:$E$43</c:f>
              <c:numCache>
                <c:formatCode>#,##0.00</c:formatCode>
                <c:ptCount val="12"/>
                <c:pt idx="0">
                  <c:v>121107.68810531251</c:v>
                </c:pt>
                <c:pt idx="1">
                  <c:v>119240.43820448119</c:v>
                </c:pt>
                <c:pt idx="2">
                  <c:v>186951.0836741667</c:v>
                </c:pt>
                <c:pt idx="3">
                  <c:v>148014.2965235528</c:v>
                </c:pt>
                <c:pt idx="4">
                  <c:v>180686.21097776099</c:v>
                </c:pt>
                <c:pt idx="5">
                  <c:v>186530.36900077554</c:v>
                </c:pt>
                <c:pt idx="6">
                  <c:v>175590.50946818627</c:v>
                </c:pt>
                <c:pt idx="7">
                  <c:v>197199.02494984301</c:v>
                </c:pt>
                <c:pt idx="8">
                  <c:v>219696.22182804349</c:v>
                </c:pt>
                <c:pt idx="9">
                  <c:v>204495.02656861002</c:v>
                </c:pt>
                <c:pt idx="10">
                  <c:v>161697.28243836857</c:v>
                </c:pt>
                <c:pt idx="11">
                  <c:v>162171.93268394133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7F-4BBD-9914-F1662395A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ศูนย์อาคารที่พัก'!$C$3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ศูนย์อาคารที่พัก'!$C$4:$C$15</c:f>
              <c:numCache>
                <c:formatCode>#,##0.00</c:formatCode>
                <c:ptCount val="12"/>
                <c:pt idx="0">
                  <c:v>8146.41</c:v>
                </c:pt>
                <c:pt idx="1">
                  <c:v>8392.23</c:v>
                </c:pt>
                <c:pt idx="2">
                  <c:v>11960.2</c:v>
                </c:pt>
                <c:pt idx="3">
                  <c:v>10307.74</c:v>
                </c:pt>
                <c:pt idx="4">
                  <c:v>11022.09</c:v>
                </c:pt>
                <c:pt idx="5">
                  <c:v>7955.38</c:v>
                </c:pt>
                <c:pt idx="6">
                  <c:v>8214.18</c:v>
                </c:pt>
                <c:pt idx="7">
                  <c:v>8329.1200000000008</c:v>
                </c:pt>
                <c:pt idx="8">
                  <c:v>14218.68</c:v>
                </c:pt>
                <c:pt idx="9">
                  <c:v>20642.919999999998</c:v>
                </c:pt>
                <c:pt idx="10">
                  <c:v>10931.81</c:v>
                </c:pt>
                <c:pt idx="11">
                  <c:v>9289.11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7-4017-B715-5122008D0DC0}"/>
            </c:ext>
          </c:extLst>
        </c:ser>
        <c:ser>
          <c:idx val="1"/>
          <c:order val="1"/>
          <c:tx>
            <c:strRef>
              <c:f>'กราฟ64-65 ศูนย์อาคารที่พัก'!$E$3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ศูนย์อาคารที่พัก'!$E$4:$E$15</c:f>
              <c:numCache>
                <c:formatCode>#,##0.00</c:formatCode>
                <c:ptCount val="12"/>
                <c:pt idx="0">
                  <c:v>8826.24</c:v>
                </c:pt>
                <c:pt idx="1">
                  <c:v>9789.1299999999992</c:v>
                </c:pt>
                <c:pt idx="2">
                  <c:v>21148</c:v>
                </c:pt>
                <c:pt idx="3">
                  <c:v>23198.16</c:v>
                </c:pt>
                <c:pt idx="4">
                  <c:v>13694.68</c:v>
                </c:pt>
                <c:pt idx="5">
                  <c:v>15815.96</c:v>
                </c:pt>
                <c:pt idx="6">
                  <c:v>12227.78</c:v>
                </c:pt>
                <c:pt idx="7">
                  <c:v>11556.02</c:v>
                </c:pt>
                <c:pt idx="8">
                  <c:v>20517.89</c:v>
                </c:pt>
                <c:pt idx="9">
                  <c:v>18171.7</c:v>
                </c:pt>
                <c:pt idx="10">
                  <c:v>12433.98</c:v>
                </c:pt>
                <c:pt idx="11">
                  <c:v>11072.09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7-4017-B715-5122008D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ศูนย์อาคารที่พัก'!$C$31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ศูนย์อาคารที่พัก'!$C$32:$C$43</c:f>
              <c:numCache>
                <c:formatCode>#,##0.00</c:formatCode>
                <c:ptCount val="12"/>
                <c:pt idx="0">
                  <c:v>28186.578600000001</c:v>
                </c:pt>
                <c:pt idx="1">
                  <c:v>30547.717199999999</c:v>
                </c:pt>
                <c:pt idx="2">
                  <c:v>45448.76</c:v>
                </c:pt>
                <c:pt idx="3">
                  <c:v>37314.018799999998</c:v>
                </c:pt>
                <c:pt idx="4">
                  <c:v>41112.395700000001</c:v>
                </c:pt>
                <c:pt idx="5">
                  <c:v>30309.997800000001</c:v>
                </c:pt>
                <c:pt idx="6">
                  <c:v>30885.316800000001</c:v>
                </c:pt>
                <c:pt idx="7">
                  <c:v>30984.326400000005</c:v>
                </c:pt>
                <c:pt idx="8">
                  <c:v>53035.676400000004</c:v>
                </c:pt>
                <c:pt idx="9">
                  <c:v>75759.516399999993</c:v>
                </c:pt>
                <c:pt idx="10">
                  <c:v>40994.287499999999</c:v>
                </c:pt>
                <c:pt idx="11">
                  <c:v>33069.231599999999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5-4533-B96B-09073CD94D40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C555-4533-B96B-09073CD94D40}"/>
            </c:ext>
          </c:extLst>
        </c:ser>
        <c:ser>
          <c:idx val="2"/>
          <c:order val="2"/>
          <c:tx>
            <c:strRef>
              <c:f>'กราฟ64-65 ศูนย์อาคารที่พัก'!$E$31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ศูนย์อาคารที่พัก'!$E$32:$E$43</c:f>
              <c:numCache>
                <c:formatCode>#,##0.00</c:formatCode>
                <c:ptCount val="12"/>
                <c:pt idx="0">
                  <c:v>32304.038400000001</c:v>
                </c:pt>
                <c:pt idx="1">
                  <c:v>36513.454899999997</c:v>
                </c:pt>
                <c:pt idx="2">
                  <c:v>84169.04</c:v>
                </c:pt>
                <c:pt idx="3">
                  <c:v>89080.934399999998</c:v>
                </c:pt>
                <c:pt idx="4">
                  <c:v>57791.549599999998</c:v>
                </c:pt>
                <c:pt idx="5">
                  <c:v>67375.989599999986</c:v>
                </c:pt>
                <c:pt idx="6">
                  <c:v>50011.620199999998</c:v>
                </c:pt>
                <c:pt idx="7">
                  <c:v>48535.284000000007</c:v>
                </c:pt>
                <c:pt idx="8">
                  <c:v>101358.3766</c:v>
                </c:pt>
                <c:pt idx="9">
                  <c:v>88132.744999999995</c:v>
                </c:pt>
                <c:pt idx="10">
                  <c:v>61548.201000000001</c:v>
                </c:pt>
                <c:pt idx="11">
                  <c:v>53478.1947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55-4533-B96B-09073CD94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ศูนย์วิจัยพลังงาน'!$C$3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ศูนย์วิจัยพลังงาน'!$C$4:$C$15</c:f>
              <c:numCache>
                <c:formatCode>#,##0.00</c:formatCode>
                <c:ptCount val="12"/>
                <c:pt idx="0">
                  <c:v>727</c:v>
                </c:pt>
                <c:pt idx="1">
                  <c:v>1093</c:v>
                </c:pt>
                <c:pt idx="2">
                  <c:v>1019</c:v>
                </c:pt>
                <c:pt idx="3">
                  <c:v>1533</c:v>
                </c:pt>
                <c:pt idx="4">
                  <c:v>1770</c:v>
                </c:pt>
                <c:pt idx="5">
                  <c:v>905</c:v>
                </c:pt>
                <c:pt idx="6">
                  <c:v>2387</c:v>
                </c:pt>
                <c:pt idx="7">
                  <c:v>1386</c:v>
                </c:pt>
                <c:pt idx="8">
                  <c:v>1245</c:v>
                </c:pt>
                <c:pt idx="9">
                  <c:v>1424</c:v>
                </c:pt>
                <c:pt idx="10">
                  <c:v>1085</c:v>
                </c:pt>
                <c:pt idx="11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6-43BE-9F3F-6BC9D6FD22F6}"/>
            </c:ext>
          </c:extLst>
        </c:ser>
        <c:ser>
          <c:idx val="1"/>
          <c:order val="1"/>
          <c:tx>
            <c:strRef>
              <c:f>'กราฟ64-65 ศูนย์วิจัยพลังงาน'!$E$3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ศูนย์วิจัยพลังงาน'!$E$4:$E$15</c:f>
              <c:numCache>
                <c:formatCode>#,##0.00</c:formatCode>
                <c:ptCount val="12"/>
                <c:pt idx="0">
                  <c:v>946</c:v>
                </c:pt>
                <c:pt idx="1">
                  <c:v>877</c:v>
                </c:pt>
                <c:pt idx="2">
                  <c:v>1400</c:v>
                </c:pt>
                <c:pt idx="3">
                  <c:v>1663</c:v>
                </c:pt>
                <c:pt idx="4">
                  <c:v>1114</c:v>
                </c:pt>
                <c:pt idx="5">
                  <c:v>937</c:v>
                </c:pt>
                <c:pt idx="6">
                  <c:v>697</c:v>
                </c:pt>
                <c:pt idx="7">
                  <c:v>729</c:v>
                </c:pt>
                <c:pt idx="8">
                  <c:v>332</c:v>
                </c:pt>
                <c:pt idx="9">
                  <c:v>332</c:v>
                </c:pt>
                <c:pt idx="10">
                  <c:v>368</c:v>
                </c:pt>
                <c:pt idx="11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6-43BE-9F3F-6BC9D6FD2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ศูนย์วิจัยพลังงาน'!$C$31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ศูนย์วิจัยพลังงาน'!$C$32:$C$43</c:f>
              <c:numCache>
                <c:formatCode>#,##0.00</c:formatCode>
                <c:ptCount val="12"/>
                <c:pt idx="0">
                  <c:v>2515.42</c:v>
                </c:pt>
                <c:pt idx="1">
                  <c:v>3978.52</c:v>
                </c:pt>
                <c:pt idx="2">
                  <c:v>3872.2</c:v>
                </c:pt>
                <c:pt idx="3">
                  <c:v>5549.46</c:v>
                </c:pt>
                <c:pt idx="4">
                  <c:v>6602.1</c:v>
                </c:pt>
                <c:pt idx="5">
                  <c:v>3448.05</c:v>
                </c:pt>
                <c:pt idx="6">
                  <c:v>8975.119999999999</c:v>
                </c:pt>
                <c:pt idx="7">
                  <c:v>5155.92</c:v>
                </c:pt>
                <c:pt idx="8">
                  <c:v>4643.8500000000004</c:v>
                </c:pt>
                <c:pt idx="9">
                  <c:v>5226.08</c:v>
                </c:pt>
                <c:pt idx="10">
                  <c:v>4068.75</c:v>
                </c:pt>
                <c:pt idx="11">
                  <c:v>3499.48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8-412A-BE0C-E82357B7A7B6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AA38-412A-BE0C-E82357B7A7B6}"/>
            </c:ext>
          </c:extLst>
        </c:ser>
        <c:ser>
          <c:idx val="2"/>
          <c:order val="2"/>
          <c:tx>
            <c:strRef>
              <c:f>'กราฟ64-65 ศูนย์วิจัยพลังงาน'!$E$31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ศูนย์วิจัยพลังงาน'!$E$32:$E$43</c:f>
              <c:numCache>
                <c:formatCode>#,##0.00</c:formatCode>
                <c:ptCount val="12"/>
                <c:pt idx="0">
                  <c:v>3462.36</c:v>
                </c:pt>
                <c:pt idx="1">
                  <c:v>3271.21</c:v>
                </c:pt>
                <c:pt idx="2">
                  <c:v>5572</c:v>
                </c:pt>
                <c:pt idx="3">
                  <c:v>6385.92</c:v>
                </c:pt>
                <c:pt idx="4">
                  <c:v>4701.08</c:v>
                </c:pt>
                <c:pt idx="5">
                  <c:v>3991.62</c:v>
                </c:pt>
                <c:pt idx="6">
                  <c:v>2850.73</c:v>
                </c:pt>
                <c:pt idx="7">
                  <c:v>3061.8</c:v>
                </c:pt>
                <c:pt idx="8">
                  <c:v>1640.0800000000002</c:v>
                </c:pt>
                <c:pt idx="9">
                  <c:v>1610.1999999999998</c:v>
                </c:pt>
                <c:pt idx="10">
                  <c:v>1821.6000000000001</c:v>
                </c:pt>
                <c:pt idx="11">
                  <c:v>3612.84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38-412A-BE0C-E82357B7A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สำนักวิจัยและส่งเสริม'!$C$3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สำนักวิจัยและส่งเสริม'!$C$4:$C$15</c:f>
              <c:numCache>
                <c:formatCode>#,##0.00</c:formatCode>
                <c:ptCount val="12"/>
                <c:pt idx="0">
                  <c:v>3249</c:v>
                </c:pt>
                <c:pt idx="1">
                  <c:v>4602</c:v>
                </c:pt>
                <c:pt idx="2">
                  <c:v>6684</c:v>
                </c:pt>
                <c:pt idx="3">
                  <c:v>4432</c:v>
                </c:pt>
                <c:pt idx="4">
                  <c:v>10997</c:v>
                </c:pt>
                <c:pt idx="5">
                  <c:v>8427</c:v>
                </c:pt>
                <c:pt idx="6">
                  <c:v>9116</c:v>
                </c:pt>
                <c:pt idx="7">
                  <c:v>7939</c:v>
                </c:pt>
                <c:pt idx="8">
                  <c:v>6634</c:v>
                </c:pt>
                <c:pt idx="9">
                  <c:v>6018</c:v>
                </c:pt>
                <c:pt idx="10">
                  <c:v>9009</c:v>
                </c:pt>
                <c:pt idx="11">
                  <c:v>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3-4699-8ADF-22404108ECA0}"/>
            </c:ext>
          </c:extLst>
        </c:ser>
        <c:ser>
          <c:idx val="1"/>
          <c:order val="1"/>
          <c:tx>
            <c:strRef>
              <c:f>'กราฟ64-65 สำนักวิจัยและส่งเสริม'!$E$3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สำนักวิจัยและส่งเสริม'!$E$4:$E$15</c:f>
              <c:numCache>
                <c:formatCode>#,##0.00</c:formatCode>
                <c:ptCount val="12"/>
                <c:pt idx="0">
                  <c:v>5620</c:v>
                </c:pt>
                <c:pt idx="1">
                  <c:v>4587</c:v>
                </c:pt>
                <c:pt idx="2">
                  <c:v>6627</c:v>
                </c:pt>
                <c:pt idx="3">
                  <c:v>6767.5</c:v>
                </c:pt>
                <c:pt idx="4">
                  <c:v>8825</c:v>
                </c:pt>
                <c:pt idx="5">
                  <c:v>8323</c:v>
                </c:pt>
                <c:pt idx="6">
                  <c:v>7641</c:v>
                </c:pt>
                <c:pt idx="7">
                  <c:v>8962</c:v>
                </c:pt>
                <c:pt idx="8">
                  <c:v>5631</c:v>
                </c:pt>
                <c:pt idx="9">
                  <c:v>4503</c:v>
                </c:pt>
                <c:pt idx="10">
                  <c:v>4299</c:v>
                </c:pt>
                <c:pt idx="11">
                  <c:v>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3-4699-8ADF-22404108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สำนักวิจัยและส่งเสริม'!$C$31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สำนักวิจัยและส่งเสริม'!$C$32:$C$43</c:f>
              <c:numCache>
                <c:formatCode>#,##0.00</c:formatCode>
                <c:ptCount val="12"/>
                <c:pt idx="0">
                  <c:v>11241.54</c:v>
                </c:pt>
                <c:pt idx="1">
                  <c:v>16751.28</c:v>
                </c:pt>
                <c:pt idx="2">
                  <c:v>25399.199999999997</c:v>
                </c:pt>
                <c:pt idx="3">
                  <c:v>16043.84</c:v>
                </c:pt>
                <c:pt idx="4">
                  <c:v>41018.81</c:v>
                </c:pt>
                <c:pt idx="5">
                  <c:v>32106.87</c:v>
                </c:pt>
                <c:pt idx="6">
                  <c:v>34276.160000000003</c:v>
                </c:pt>
                <c:pt idx="7">
                  <c:v>29533.08</c:v>
                </c:pt>
                <c:pt idx="8">
                  <c:v>24744.82</c:v>
                </c:pt>
                <c:pt idx="9">
                  <c:v>22086.059999999998</c:v>
                </c:pt>
                <c:pt idx="10">
                  <c:v>33783.75</c:v>
                </c:pt>
                <c:pt idx="11">
                  <c:v>22481.400000000005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9-4070-80DE-A3D042CC8E5C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B579-4070-80DE-A3D042CC8E5C}"/>
            </c:ext>
          </c:extLst>
        </c:ser>
        <c:ser>
          <c:idx val="2"/>
          <c:order val="2"/>
          <c:tx>
            <c:strRef>
              <c:f>'กราฟ64-65 สำนักวิจัยและส่งเสริม'!$E$31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สำนักวิจัยและส่งเสริม'!$E$32:$E$43</c:f>
              <c:numCache>
                <c:formatCode>#,##0.00</c:formatCode>
                <c:ptCount val="12"/>
                <c:pt idx="0">
                  <c:v>20569.2</c:v>
                </c:pt>
                <c:pt idx="1">
                  <c:v>17109.510000000002</c:v>
                </c:pt>
                <c:pt idx="2">
                  <c:v>26375.46</c:v>
                </c:pt>
                <c:pt idx="3">
                  <c:v>25987.199999999997</c:v>
                </c:pt>
                <c:pt idx="4">
                  <c:v>37241.5</c:v>
                </c:pt>
                <c:pt idx="5">
                  <c:v>35455.979999999996</c:v>
                </c:pt>
                <c:pt idx="6">
                  <c:v>31251.69</c:v>
                </c:pt>
                <c:pt idx="7">
                  <c:v>37640.400000000001</c:v>
                </c:pt>
                <c:pt idx="8">
                  <c:v>27817.140000000003</c:v>
                </c:pt>
                <c:pt idx="9">
                  <c:v>21839.550000000003</c:v>
                </c:pt>
                <c:pt idx="10">
                  <c:v>21280.05</c:v>
                </c:pt>
                <c:pt idx="11">
                  <c:v>13973.19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79-4070-80DE-A3D042CC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คณะผลิตกรรมการเกษตร'!$C$3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คณะผลิตกรรมการเกษตร'!$C$4:$C$15</c:f>
              <c:numCache>
                <c:formatCode>#,##0.00</c:formatCode>
                <c:ptCount val="12"/>
                <c:pt idx="0">
                  <c:v>41420.19</c:v>
                </c:pt>
                <c:pt idx="1">
                  <c:v>50844.79</c:v>
                </c:pt>
                <c:pt idx="2">
                  <c:v>65823.899999999994</c:v>
                </c:pt>
                <c:pt idx="3">
                  <c:v>57870.07</c:v>
                </c:pt>
                <c:pt idx="4">
                  <c:v>68047.53</c:v>
                </c:pt>
                <c:pt idx="5">
                  <c:v>60560.06</c:v>
                </c:pt>
                <c:pt idx="6">
                  <c:v>59109.05</c:v>
                </c:pt>
                <c:pt idx="7">
                  <c:v>56724.61</c:v>
                </c:pt>
                <c:pt idx="8">
                  <c:v>55306.39</c:v>
                </c:pt>
                <c:pt idx="9">
                  <c:v>53360</c:v>
                </c:pt>
                <c:pt idx="10">
                  <c:v>53184.66</c:v>
                </c:pt>
                <c:pt idx="11">
                  <c:v>43806.84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4-415F-AC7F-20C8705A1791}"/>
            </c:ext>
          </c:extLst>
        </c:ser>
        <c:ser>
          <c:idx val="1"/>
          <c:order val="1"/>
          <c:tx>
            <c:strRef>
              <c:f>'กราฟ64-65 คณะผลิตกรรมการเกษตร'!$E$3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คณะผลิตกรรมการเกษตร'!$E$4:$E$15</c:f>
              <c:numCache>
                <c:formatCode>#,##0.00</c:formatCode>
                <c:ptCount val="12"/>
                <c:pt idx="0">
                  <c:v>42020.72</c:v>
                </c:pt>
                <c:pt idx="1">
                  <c:v>39811.050000000003</c:v>
                </c:pt>
                <c:pt idx="2">
                  <c:v>57318.369999999995</c:v>
                </c:pt>
                <c:pt idx="3">
                  <c:v>55647.61</c:v>
                </c:pt>
                <c:pt idx="4">
                  <c:v>60398.19</c:v>
                </c:pt>
                <c:pt idx="5">
                  <c:v>58478.22</c:v>
                </c:pt>
                <c:pt idx="6">
                  <c:v>56052.18</c:v>
                </c:pt>
                <c:pt idx="7">
                  <c:v>68651.819999999992</c:v>
                </c:pt>
                <c:pt idx="8">
                  <c:v>66567.66</c:v>
                </c:pt>
                <c:pt idx="9">
                  <c:v>55125.07</c:v>
                </c:pt>
                <c:pt idx="10">
                  <c:v>47236.15</c:v>
                </c:pt>
                <c:pt idx="11">
                  <c:v>46645.07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4-415F-AC7F-20C8705A1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คณะผลิตกรรมการเกษตร'!$C$31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คณะผลิตกรรมการเกษตร'!$C$32:$C$43</c:f>
              <c:numCache>
                <c:formatCode>#,##0.00</c:formatCode>
                <c:ptCount val="12"/>
                <c:pt idx="0">
                  <c:v>143367.94503712183</c:v>
                </c:pt>
                <c:pt idx="1">
                  <c:v>184960.85012193728</c:v>
                </c:pt>
                <c:pt idx="2">
                  <c:v>250060.29336380097</c:v>
                </c:pt>
                <c:pt idx="3">
                  <c:v>209529.43564777172</c:v>
                </c:pt>
                <c:pt idx="4">
                  <c:v>253911.1705756158</c:v>
                </c:pt>
                <c:pt idx="5">
                  <c:v>230874.68328365689</c:v>
                </c:pt>
                <c:pt idx="6">
                  <c:v>222227.45036304192</c:v>
                </c:pt>
                <c:pt idx="7">
                  <c:v>210903.0490607133</c:v>
                </c:pt>
                <c:pt idx="8">
                  <c:v>206146.91505966228</c:v>
                </c:pt>
                <c:pt idx="9">
                  <c:v>195868.50633696993</c:v>
                </c:pt>
                <c:pt idx="10">
                  <c:v>199551.55664393341</c:v>
                </c:pt>
                <c:pt idx="11">
                  <c:v>155888.10090597125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6-4223-8ED0-10B95F40E6A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63D6-4223-8ED0-10B95F40E6A4}"/>
            </c:ext>
          </c:extLst>
        </c:ser>
        <c:ser>
          <c:idx val="2"/>
          <c:order val="2"/>
          <c:tx>
            <c:strRef>
              <c:f>'กราฟ64-65 คณะผลิตกรรมการเกษตร'!$E$31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คณะผลิตกรรมการเกษตร'!$E$32:$E$43</c:f>
              <c:numCache>
                <c:formatCode>#,##0.00</c:formatCode>
                <c:ptCount val="12"/>
                <c:pt idx="0">
                  <c:v>153705.69228225001</c:v>
                </c:pt>
                <c:pt idx="1">
                  <c:v>148561.73112318598</c:v>
                </c:pt>
                <c:pt idx="2">
                  <c:v>228285.55141072071</c:v>
                </c:pt>
                <c:pt idx="3">
                  <c:v>213764.52094846821</c:v>
                </c:pt>
                <c:pt idx="4">
                  <c:v>254884.52956758704</c:v>
                </c:pt>
                <c:pt idx="5">
                  <c:v>249258.05068739055</c:v>
                </c:pt>
                <c:pt idx="6">
                  <c:v>229319.38340205359</c:v>
                </c:pt>
                <c:pt idx="7">
                  <c:v>288447.13645279891</c:v>
                </c:pt>
                <c:pt idx="8">
                  <c:v>328783.88567349099</c:v>
                </c:pt>
                <c:pt idx="9">
                  <c:v>267429.36698980507</c:v>
                </c:pt>
                <c:pt idx="10">
                  <c:v>233881.3605510795</c:v>
                </c:pt>
                <c:pt idx="11">
                  <c:v>225375.73363943878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D6-4223-8ED0-10B95F40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คณะสถาปัตยกรรมศาสตร์'!$C$3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คณะสถาปัตยกรรมศาสตร์'!$C$4:$C$15</c:f>
              <c:numCache>
                <c:formatCode>#,##0.00</c:formatCode>
                <c:ptCount val="12"/>
                <c:pt idx="0">
                  <c:v>7476.95</c:v>
                </c:pt>
                <c:pt idx="1">
                  <c:v>10507.88</c:v>
                </c:pt>
                <c:pt idx="2">
                  <c:v>16440.190000000002</c:v>
                </c:pt>
                <c:pt idx="3">
                  <c:v>11687.02</c:v>
                </c:pt>
                <c:pt idx="4">
                  <c:v>13049.2</c:v>
                </c:pt>
                <c:pt idx="5">
                  <c:v>11057.95</c:v>
                </c:pt>
                <c:pt idx="6">
                  <c:v>9281.23</c:v>
                </c:pt>
                <c:pt idx="7">
                  <c:v>8478.68</c:v>
                </c:pt>
                <c:pt idx="8">
                  <c:v>8898.2999999999993</c:v>
                </c:pt>
                <c:pt idx="9">
                  <c:v>7488.68</c:v>
                </c:pt>
                <c:pt idx="10">
                  <c:v>8523.9399999999987</c:v>
                </c:pt>
                <c:pt idx="11">
                  <c:v>5029.8500000000004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1-4D84-844E-8B8D5AFE5C27}"/>
            </c:ext>
          </c:extLst>
        </c:ser>
        <c:ser>
          <c:idx val="1"/>
          <c:order val="1"/>
          <c:tx>
            <c:strRef>
              <c:f>'กราฟ64-65 คณะสถาปัตยกรรมศาสตร์'!$E$3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คณะสถาปัตยกรรมศาสตร์'!$E$4:$E$15</c:f>
              <c:numCache>
                <c:formatCode>#,##0.00</c:formatCode>
                <c:ptCount val="12"/>
                <c:pt idx="0">
                  <c:v>4449.3999999999996</c:v>
                </c:pt>
                <c:pt idx="1">
                  <c:v>4326.87</c:v>
                </c:pt>
                <c:pt idx="2">
                  <c:v>8913.4</c:v>
                </c:pt>
                <c:pt idx="3">
                  <c:v>7089.66</c:v>
                </c:pt>
                <c:pt idx="4">
                  <c:v>9086.83</c:v>
                </c:pt>
                <c:pt idx="5">
                  <c:v>10124.709999999999</c:v>
                </c:pt>
                <c:pt idx="6">
                  <c:v>11572.67</c:v>
                </c:pt>
                <c:pt idx="7">
                  <c:v>13254.64</c:v>
                </c:pt>
                <c:pt idx="8">
                  <c:v>11007.73</c:v>
                </c:pt>
                <c:pt idx="9">
                  <c:v>8527.58</c:v>
                </c:pt>
                <c:pt idx="10">
                  <c:v>9293.2000000000007</c:v>
                </c:pt>
                <c:pt idx="11">
                  <c:v>7382.69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1-4D84-844E-8B8D5AFE5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'2565-คณะ,สำนัก'!$AF$85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'2565-คณะ,สำนัก'!$AF$86:$AF$97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'2565-คณะ,สำนัก'!$AE$86:$AE$97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00-491A-8B0C-43BF1629CA07}"/>
            </c:ext>
          </c:extLst>
        </c:ser>
        <c:ser>
          <c:idx val="1"/>
          <c:order val="1"/>
          <c:tx>
            <c:strRef>
              <c:f>'2565-คณะ,สำนัก'!$AG$85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'2565-คณะ,สำนัก'!$AG$86:$AG$97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'2565-คณะ,สำนัก'!$AE$86:$AE$97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D00-491A-8B0C-43BF1629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คณะสถาปัตยกรรมศาสตร์'!$C$31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คณะสถาปัตยกรรมศาสตร์'!$C$32:$C$43</c:f>
              <c:numCache>
                <c:formatCode>#,##0.00</c:formatCode>
                <c:ptCount val="12"/>
                <c:pt idx="0">
                  <c:v>25872.745131200001</c:v>
                </c:pt>
                <c:pt idx="1">
                  <c:v>38242.912793599993</c:v>
                </c:pt>
                <c:pt idx="2">
                  <c:v>62469.3072608</c:v>
                </c:pt>
                <c:pt idx="3">
                  <c:v>42308.991406400004</c:v>
                </c:pt>
                <c:pt idx="4">
                  <c:v>48677.174976000002</c:v>
                </c:pt>
                <c:pt idx="5">
                  <c:v>42135.507253600001</c:v>
                </c:pt>
                <c:pt idx="6">
                  <c:v>34896.738246399997</c:v>
                </c:pt>
                <c:pt idx="7">
                  <c:v>31539.069854400004</c:v>
                </c:pt>
                <c:pt idx="8">
                  <c:v>33187.069384000002</c:v>
                </c:pt>
                <c:pt idx="9">
                  <c:v>27483.837043200001</c:v>
                </c:pt>
                <c:pt idx="10">
                  <c:v>31966.618915199997</c:v>
                </c:pt>
                <c:pt idx="11">
                  <c:v>17905.338537600004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F0C-818E-A5F613C47EB8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E25-4F0C-818E-A5F613C47EB8}"/>
            </c:ext>
          </c:extLst>
        </c:ser>
        <c:ser>
          <c:idx val="2"/>
          <c:order val="2"/>
          <c:tx>
            <c:strRef>
              <c:f>'กราฟ64-65 คณะสถาปัตยกรรมศาสตร์'!$E$31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คณะสถาปัตยกรรมศาสตร์'!$E$32:$E$43</c:f>
              <c:numCache>
                <c:formatCode>#,##0.00</c:formatCode>
                <c:ptCount val="12"/>
                <c:pt idx="0">
                  <c:v>16284.804</c:v>
                </c:pt>
                <c:pt idx="1">
                  <c:v>16139.2251</c:v>
                </c:pt>
                <c:pt idx="2">
                  <c:v>35476.113777599996</c:v>
                </c:pt>
                <c:pt idx="3">
                  <c:v>27224.294399999999</c:v>
                </c:pt>
                <c:pt idx="4">
                  <c:v>38346.598343999998</c:v>
                </c:pt>
                <c:pt idx="5">
                  <c:v>43136.498617599995</c:v>
                </c:pt>
                <c:pt idx="6">
                  <c:v>47333.439192800004</c:v>
                </c:pt>
                <c:pt idx="7">
                  <c:v>55671.311647999995</c:v>
                </c:pt>
                <c:pt idx="8">
                  <c:v>54376.745095999999</c:v>
                </c:pt>
                <c:pt idx="9">
                  <c:v>41359.486680000002</c:v>
                </c:pt>
                <c:pt idx="10">
                  <c:v>46003.537564800004</c:v>
                </c:pt>
                <c:pt idx="11">
                  <c:v>35660.859428000003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F0C-818E-A5F613C47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คณะเทคโนโลยีการสือสาร'!$C$3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คณะเทคโนโลยีการสือสาร'!$C$4:$C$15</c:f>
              <c:numCache>
                <c:formatCode>#,##0.00</c:formatCode>
                <c:ptCount val="12"/>
                <c:pt idx="0">
                  <c:v>669.36000000004424</c:v>
                </c:pt>
                <c:pt idx="1">
                  <c:v>1345.1999999999534</c:v>
                </c:pt>
                <c:pt idx="2">
                  <c:v>2430.2000000000116</c:v>
                </c:pt>
                <c:pt idx="3">
                  <c:v>1600.8800000000047</c:v>
                </c:pt>
                <c:pt idx="4">
                  <c:v>2408.7600000000093</c:v>
                </c:pt>
                <c:pt idx="5">
                  <c:v>2499.5999999999767</c:v>
                </c:pt>
                <c:pt idx="6">
                  <c:v>1850.960000000021</c:v>
                </c:pt>
                <c:pt idx="7">
                  <c:v>1222.2000000000116</c:v>
                </c:pt>
                <c:pt idx="8">
                  <c:v>1984.359999999986</c:v>
                </c:pt>
                <c:pt idx="9">
                  <c:v>1395</c:v>
                </c:pt>
                <c:pt idx="10">
                  <c:v>1489.2399999999907</c:v>
                </c:pt>
                <c:pt idx="11">
                  <c:v>601.76000000000931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2-4A6E-9F65-380A7871A5A6}"/>
            </c:ext>
          </c:extLst>
        </c:ser>
        <c:ser>
          <c:idx val="1"/>
          <c:order val="1"/>
          <c:tx>
            <c:strRef>
              <c:f>'กราฟ64-65 คณะเทคโนโลยีการสือสาร'!$E$3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คณะเทคโนโลยีการสือสาร'!$E$4:$E$15</c:f>
              <c:numCache>
                <c:formatCode>#,##0.00</c:formatCode>
                <c:ptCount val="12"/>
                <c:pt idx="0">
                  <c:v>708</c:v>
                </c:pt>
                <c:pt idx="1">
                  <c:v>829.23999999999069</c:v>
                </c:pt>
                <c:pt idx="2">
                  <c:v>1599.6000000000349</c:v>
                </c:pt>
                <c:pt idx="3">
                  <c:v>847.15999999997439</c:v>
                </c:pt>
                <c:pt idx="4">
                  <c:v>1877</c:v>
                </c:pt>
                <c:pt idx="5">
                  <c:v>2876.5599999999977</c:v>
                </c:pt>
                <c:pt idx="6">
                  <c:v>2744.7600000000093</c:v>
                </c:pt>
                <c:pt idx="7">
                  <c:v>2874.679999999993</c:v>
                </c:pt>
                <c:pt idx="8">
                  <c:v>4271.320000000007</c:v>
                </c:pt>
                <c:pt idx="9">
                  <c:v>1757.1599999999744</c:v>
                </c:pt>
                <c:pt idx="10">
                  <c:v>1639.0400000000373</c:v>
                </c:pt>
                <c:pt idx="11">
                  <c:v>2432.6399999999558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2-4A6E-9F65-380A7871A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คณะเทคโนโลยีการสือสาร'!$C$31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คณะเทคโนโลยีการสือสาร'!$C$32:$C$43</c:f>
              <c:numCache>
                <c:formatCode>#,##0.00</c:formatCode>
                <c:ptCount val="12"/>
                <c:pt idx="0">
                  <c:v>2317.727421979353</c:v>
                </c:pt>
                <c:pt idx="1">
                  <c:v>4890.4636635238312</c:v>
                </c:pt>
                <c:pt idx="2">
                  <c:v>9230.4378649980445</c:v>
                </c:pt>
                <c:pt idx="3">
                  <c:v>5797.3857053928168</c:v>
                </c:pt>
                <c:pt idx="4">
                  <c:v>8990.1832968936342</c:v>
                </c:pt>
                <c:pt idx="5">
                  <c:v>9534.0050150879106</c:v>
                </c:pt>
                <c:pt idx="6">
                  <c:v>6958.2858674464787</c:v>
                </c:pt>
                <c:pt idx="7">
                  <c:v>4542.4597227660433</c:v>
                </c:pt>
                <c:pt idx="8">
                  <c:v>7392.7589369927482</c:v>
                </c:pt>
                <c:pt idx="9">
                  <c:v>5121.3128539500003</c:v>
                </c:pt>
                <c:pt idx="10">
                  <c:v>5590.3709005675655</c:v>
                </c:pt>
                <c:pt idx="11">
                  <c:v>2140.521506956833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1-4FA4-A1BF-D35361124B4D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CA81-4FA4-A1BF-D35361124B4D}"/>
            </c:ext>
          </c:extLst>
        </c:ser>
        <c:ser>
          <c:idx val="2"/>
          <c:order val="2"/>
          <c:tx>
            <c:strRef>
              <c:f>'กราฟ64-65 คณะเทคโนโลยีการสือสาร'!$E$31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คณะเทคโนโลยีการสือสาร'!$E$32:$E$43</c:f>
              <c:numCache>
                <c:formatCode>#,##0.00</c:formatCode>
                <c:ptCount val="12"/>
                <c:pt idx="0">
                  <c:v>2587.9745250000001</c:v>
                </c:pt>
                <c:pt idx="1">
                  <c:v>3095.904948964765</c:v>
                </c:pt>
                <c:pt idx="2">
                  <c:v>6374.2238215561392</c:v>
                </c:pt>
                <c:pt idx="3">
                  <c:v>3255.4932351991015</c:v>
                </c:pt>
                <c:pt idx="4">
                  <c:v>7921.1977121</c:v>
                </c:pt>
                <c:pt idx="5">
                  <c:v>12267.588426488788</c:v>
                </c:pt>
                <c:pt idx="6">
                  <c:v>11231.295850315239</c:v>
                </c:pt>
                <c:pt idx="7">
                  <c:v>12081.847256925972</c:v>
                </c:pt>
                <c:pt idx="8">
                  <c:v>21093.908907982037</c:v>
                </c:pt>
                <c:pt idx="9">
                  <c:v>8526.1998173398752</c:v>
                </c:pt>
                <c:pt idx="10">
                  <c:v>8116.9999756353836</c:v>
                </c:pt>
                <c:pt idx="11">
                  <c:v>11757.152026502186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81-4FA4-A1BF-D35361124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คณะเศรษศาสตร์'!$C$3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คณะเศรษศาสตร์'!$C$4:$C$15</c:f>
              <c:numCache>
                <c:formatCode>#,##0.00</c:formatCode>
                <c:ptCount val="12"/>
                <c:pt idx="0">
                  <c:v>3095.99</c:v>
                </c:pt>
                <c:pt idx="1">
                  <c:v>4663.59</c:v>
                </c:pt>
                <c:pt idx="2">
                  <c:v>9020.43</c:v>
                </c:pt>
                <c:pt idx="3">
                  <c:v>4467.28</c:v>
                </c:pt>
                <c:pt idx="4">
                  <c:v>6942.71</c:v>
                </c:pt>
                <c:pt idx="5">
                  <c:v>7503.97</c:v>
                </c:pt>
                <c:pt idx="6">
                  <c:v>5755.23</c:v>
                </c:pt>
                <c:pt idx="7">
                  <c:v>6365.8</c:v>
                </c:pt>
                <c:pt idx="8">
                  <c:v>6170.51</c:v>
                </c:pt>
                <c:pt idx="9">
                  <c:v>5422.56</c:v>
                </c:pt>
                <c:pt idx="10">
                  <c:v>5015.5</c:v>
                </c:pt>
                <c:pt idx="11">
                  <c:v>2553.11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1-4D51-A88C-886EF4DB65BF}"/>
            </c:ext>
          </c:extLst>
        </c:ser>
        <c:ser>
          <c:idx val="1"/>
          <c:order val="1"/>
          <c:tx>
            <c:strRef>
              <c:f>'กราฟ64-65 คณะเศรษศาสตร์'!$E$3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คณะเศรษศาสตร์'!$E$4:$E$15</c:f>
              <c:numCache>
                <c:formatCode>#,##0.00</c:formatCode>
                <c:ptCount val="12"/>
                <c:pt idx="0">
                  <c:v>2262.19</c:v>
                </c:pt>
                <c:pt idx="1">
                  <c:v>2774.91</c:v>
                </c:pt>
                <c:pt idx="2">
                  <c:v>6739.2</c:v>
                </c:pt>
                <c:pt idx="3">
                  <c:v>4040.7</c:v>
                </c:pt>
                <c:pt idx="4">
                  <c:v>5494.03</c:v>
                </c:pt>
                <c:pt idx="5">
                  <c:v>5845.54</c:v>
                </c:pt>
                <c:pt idx="6">
                  <c:v>8137.77</c:v>
                </c:pt>
                <c:pt idx="7">
                  <c:v>10377.64</c:v>
                </c:pt>
                <c:pt idx="8">
                  <c:v>9362.17</c:v>
                </c:pt>
                <c:pt idx="9">
                  <c:v>7287.77</c:v>
                </c:pt>
                <c:pt idx="10">
                  <c:v>5451.38</c:v>
                </c:pt>
                <c:pt idx="11">
                  <c:v>4798.74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1-4D51-A88C-886EF4DB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คณะเศรษศาสตร์'!$C$31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คณะเศรษศาสตร์'!$C$32:$C$43</c:f>
              <c:numCache>
                <c:formatCode>#,##0.00</c:formatCode>
                <c:ptCount val="12"/>
                <c:pt idx="0">
                  <c:v>10720.1818470978</c:v>
                </c:pt>
                <c:pt idx="1">
                  <c:v>16954.443530013301</c:v>
                </c:pt>
                <c:pt idx="2">
                  <c:v>34261.591075040698</c:v>
                </c:pt>
                <c:pt idx="3">
                  <c:v>16177.693027576801</c:v>
                </c:pt>
                <c:pt idx="4">
                  <c:v>25912.185305790601</c:v>
                </c:pt>
                <c:pt idx="5">
                  <c:v>28621.734522751602</c:v>
                </c:pt>
                <c:pt idx="6">
                  <c:v>21635.548889713198</c:v>
                </c:pt>
                <c:pt idx="7">
                  <c:v>23659.294798874002</c:v>
                </c:pt>
                <c:pt idx="8">
                  <c:v>22988.315098219802</c:v>
                </c:pt>
                <c:pt idx="9">
                  <c:v>19907.258945745602</c:v>
                </c:pt>
                <c:pt idx="10">
                  <c:v>18827.391993095</c:v>
                </c:pt>
                <c:pt idx="11">
                  <c:v>9081.6718702248018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C-43FD-9A12-B683F3122EC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6DC-43FD-9A12-B683F3122EC4}"/>
            </c:ext>
          </c:extLst>
        </c:ser>
        <c:ser>
          <c:idx val="2"/>
          <c:order val="2"/>
          <c:tx>
            <c:strRef>
              <c:f>'กราฟ64-65 คณะเศรษศาสตร์'!$E$31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คณะเศรษศาสตร์'!$E$32:$E$43</c:f>
              <c:numCache>
                <c:formatCode>#,##0.00</c:formatCode>
                <c:ptCount val="12"/>
                <c:pt idx="0">
                  <c:v>8269.0538004375012</c:v>
                </c:pt>
                <c:pt idx="1">
                  <c:v>10359.917034793199</c:v>
                </c:pt>
                <c:pt idx="2">
                  <c:v>26854.944472512001</c:v>
                </c:pt>
                <c:pt idx="3">
                  <c:v>15527.729726934</c:v>
                </c:pt>
                <c:pt idx="4">
                  <c:v>23185.560930318999</c:v>
                </c:pt>
                <c:pt idx="5">
                  <c:v>24929.317952894198</c:v>
                </c:pt>
                <c:pt idx="6">
                  <c:v>33298.977845720401</c:v>
                </c:pt>
                <c:pt idx="7">
                  <c:v>43615.658566298</c:v>
                </c:pt>
                <c:pt idx="8">
                  <c:v>46235.065778504504</c:v>
                </c:pt>
                <c:pt idx="9">
                  <c:v>35362.165791855004</c:v>
                </c:pt>
                <c:pt idx="10">
                  <c:v>26996.809917499399</c:v>
                </c:pt>
                <c:pt idx="11">
                  <c:v>23192.710682903402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DC-43FD-9A12-B683F3122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คณะวิทยาศาสตร์'!$C$3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คณะวิทยาศาสตร์'!$C$4:$C$15</c:f>
              <c:numCache>
                <c:formatCode>#,##0.00</c:formatCode>
                <c:ptCount val="12"/>
                <c:pt idx="0">
                  <c:v>68333.149999999994</c:v>
                </c:pt>
                <c:pt idx="1">
                  <c:v>78095.899999999994</c:v>
                </c:pt>
                <c:pt idx="2">
                  <c:v>115771.21</c:v>
                </c:pt>
                <c:pt idx="3">
                  <c:v>77041.650000000009</c:v>
                </c:pt>
                <c:pt idx="4">
                  <c:v>95444.890000000014</c:v>
                </c:pt>
                <c:pt idx="5">
                  <c:v>107537.05</c:v>
                </c:pt>
                <c:pt idx="6">
                  <c:v>94060.24</c:v>
                </c:pt>
                <c:pt idx="7">
                  <c:v>95972.9</c:v>
                </c:pt>
                <c:pt idx="8">
                  <c:v>92876.61</c:v>
                </c:pt>
                <c:pt idx="9">
                  <c:v>87116.639999999985</c:v>
                </c:pt>
                <c:pt idx="10">
                  <c:v>88619.38</c:v>
                </c:pt>
                <c:pt idx="11">
                  <c:v>66925.66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1-4D42-9B8D-C9D9E062CF81}"/>
            </c:ext>
          </c:extLst>
        </c:ser>
        <c:ser>
          <c:idx val="1"/>
          <c:order val="1"/>
          <c:tx>
            <c:strRef>
              <c:f>'กราฟ64-65 คณะวิทยาศาสตร์'!$E$3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คณะวิทยาศาสตร์'!$E$4:$E$15</c:f>
              <c:numCache>
                <c:formatCode>#,##0.00</c:formatCode>
                <c:ptCount val="12"/>
                <c:pt idx="0">
                  <c:v>52772.84</c:v>
                </c:pt>
                <c:pt idx="1">
                  <c:v>64201.699999999953</c:v>
                </c:pt>
                <c:pt idx="2">
                  <c:v>110487.47000000007</c:v>
                </c:pt>
                <c:pt idx="3">
                  <c:v>83132.51999999996</c:v>
                </c:pt>
                <c:pt idx="4">
                  <c:v>96862.260000000009</c:v>
                </c:pt>
                <c:pt idx="5">
                  <c:v>105372.08</c:v>
                </c:pt>
                <c:pt idx="6">
                  <c:v>117084.35</c:v>
                </c:pt>
                <c:pt idx="7">
                  <c:v>130163.85</c:v>
                </c:pt>
                <c:pt idx="8">
                  <c:v>120872.31999999999</c:v>
                </c:pt>
                <c:pt idx="9">
                  <c:v>100804.86000000002</c:v>
                </c:pt>
                <c:pt idx="10">
                  <c:v>90178.68</c:v>
                </c:pt>
                <c:pt idx="11">
                  <c:v>83398.53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1-4D42-9B8D-C9D9E062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คณะวิทยาศาสตร์'!$C$31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คณะวิทยาศาสตร์'!$C$32:$C$43</c:f>
              <c:numCache>
                <c:formatCode>#,##0.00</c:formatCode>
                <c:ptCount val="12"/>
                <c:pt idx="0">
                  <c:v>236523.34095826102</c:v>
                </c:pt>
                <c:pt idx="1">
                  <c:v>284084.99029827921</c:v>
                </c:pt>
                <c:pt idx="2">
                  <c:v>439823.69089243014</c:v>
                </c:pt>
                <c:pt idx="3">
                  <c:v>278945.52801164426</c:v>
                </c:pt>
                <c:pt idx="4">
                  <c:v>356121.92689024139</c:v>
                </c:pt>
                <c:pt idx="5">
                  <c:v>409945.01257720718</c:v>
                </c:pt>
                <c:pt idx="6">
                  <c:v>353633.0010587736</c:v>
                </c:pt>
                <c:pt idx="7">
                  <c:v>356858.62707297248</c:v>
                </c:pt>
                <c:pt idx="8">
                  <c:v>346231.73704992299</c:v>
                </c:pt>
                <c:pt idx="9">
                  <c:v>319769.12176581309</c:v>
                </c:pt>
                <c:pt idx="10">
                  <c:v>332479.61415684281</c:v>
                </c:pt>
                <c:pt idx="11">
                  <c:v>238162.9935898048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3-455A-858C-7784F90C7C2D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7E23-455A-858C-7784F90C7C2D}"/>
            </c:ext>
          </c:extLst>
        </c:ser>
        <c:ser>
          <c:idx val="2"/>
          <c:order val="2"/>
          <c:tx>
            <c:strRef>
              <c:f>'กราฟ64-65 คณะวิทยาศาสตร์'!$E$31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คณะวิทยาศาสตร์'!$E$32:$E$43</c:f>
              <c:numCache>
                <c:formatCode>#,##0.00</c:formatCode>
                <c:ptCount val="12"/>
                <c:pt idx="0">
                  <c:v>193052.38911037499</c:v>
                </c:pt>
                <c:pt idx="1">
                  <c:v>239575.28909146585</c:v>
                </c:pt>
                <c:pt idx="2">
                  <c:v>439980.38790900417</c:v>
                </c:pt>
                <c:pt idx="3">
                  <c:v>319339.58946089388</c:v>
                </c:pt>
                <c:pt idx="4">
                  <c:v>408764.66465106898</c:v>
                </c:pt>
                <c:pt idx="5">
                  <c:v>449095.09318734787</c:v>
                </c:pt>
                <c:pt idx="6">
                  <c:v>478984.80185707519</c:v>
                </c:pt>
                <c:pt idx="7">
                  <c:v>546868.37651259208</c:v>
                </c:pt>
                <c:pt idx="8">
                  <c:v>597019.98685407452</c:v>
                </c:pt>
                <c:pt idx="9">
                  <c:v>489016.62304577499</c:v>
                </c:pt>
                <c:pt idx="10">
                  <c:v>446485.18382847903</c:v>
                </c:pt>
                <c:pt idx="11">
                  <c:v>402945.8741532428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23-455A-858C-7784F90C7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ศูนย์กล้วยไม้'!$C$3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ศูนย์กล้วยไม้'!$C$4:$C$15</c:f>
              <c:numCache>
                <c:formatCode>#,##0.00</c:formatCode>
                <c:ptCount val="12"/>
                <c:pt idx="0">
                  <c:v>10582.28</c:v>
                </c:pt>
                <c:pt idx="1">
                  <c:v>10952.7</c:v>
                </c:pt>
                <c:pt idx="2">
                  <c:v>17708.900000000001</c:v>
                </c:pt>
                <c:pt idx="3">
                  <c:v>12388.56</c:v>
                </c:pt>
                <c:pt idx="4">
                  <c:v>16980.900000000001</c:v>
                </c:pt>
                <c:pt idx="5">
                  <c:v>18511.189999999999</c:v>
                </c:pt>
                <c:pt idx="6">
                  <c:v>16119.8</c:v>
                </c:pt>
                <c:pt idx="7">
                  <c:v>17033.48</c:v>
                </c:pt>
                <c:pt idx="8">
                  <c:v>15697.75</c:v>
                </c:pt>
                <c:pt idx="9">
                  <c:v>14413.89</c:v>
                </c:pt>
                <c:pt idx="10">
                  <c:v>14144.96</c:v>
                </c:pt>
                <c:pt idx="11">
                  <c:v>10556.7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F-41D2-9DC3-AF7B3047939C}"/>
            </c:ext>
          </c:extLst>
        </c:ser>
        <c:ser>
          <c:idx val="1"/>
          <c:order val="1"/>
          <c:tx>
            <c:strRef>
              <c:f>'กราฟ64-65 ศูนย์กล้วยไม้'!$E$3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ศูนย์กล้วยไม้'!$E$4:$E$15</c:f>
              <c:numCache>
                <c:formatCode>#,##0.00</c:formatCode>
                <c:ptCount val="12"/>
                <c:pt idx="0">
                  <c:v>10100.02</c:v>
                </c:pt>
                <c:pt idx="1">
                  <c:v>10430.629999999999</c:v>
                </c:pt>
                <c:pt idx="2">
                  <c:v>15653.83</c:v>
                </c:pt>
                <c:pt idx="3">
                  <c:v>11753.99</c:v>
                </c:pt>
                <c:pt idx="4">
                  <c:v>12086.09</c:v>
                </c:pt>
                <c:pt idx="5">
                  <c:v>12077.21</c:v>
                </c:pt>
                <c:pt idx="6">
                  <c:v>12467.29</c:v>
                </c:pt>
                <c:pt idx="7">
                  <c:v>15280.1</c:v>
                </c:pt>
                <c:pt idx="8">
                  <c:v>13410</c:v>
                </c:pt>
                <c:pt idx="9">
                  <c:v>11732.44</c:v>
                </c:pt>
                <c:pt idx="10">
                  <c:v>10297.629999999999</c:v>
                </c:pt>
                <c:pt idx="11">
                  <c:v>9446.2099999999991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F-41D2-9DC3-AF7B30479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ศูนย์กล้วยไม้'!$C$31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ศูนย์กล้วยไม้'!$C$32:$C$43</c:f>
              <c:numCache>
                <c:formatCode>#,##0.00</c:formatCode>
                <c:ptCount val="12"/>
                <c:pt idx="0">
                  <c:v>36614.688800000004</c:v>
                </c:pt>
                <c:pt idx="1">
                  <c:v>39867.828000000001</c:v>
                </c:pt>
                <c:pt idx="2">
                  <c:v>67293.820000000007</c:v>
                </c:pt>
                <c:pt idx="3">
                  <c:v>44846.587200000002</c:v>
                </c:pt>
                <c:pt idx="4">
                  <c:v>63338.757000000005</c:v>
                </c:pt>
                <c:pt idx="5">
                  <c:v>70527.633900000001</c:v>
                </c:pt>
                <c:pt idx="6">
                  <c:v>60610.447999999997</c:v>
                </c:pt>
                <c:pt idx="7">
                  <c:v>63364.545600000005</c:v>
                </c:pt>
                <c:pt idx="8">
                  <c:v>58552.607499999998</c:v>
                </c:pt>
                <c:pt idx="9">
                  <c:v>52898.976299999995</c:v>
                </c:pt>
                <c:pt idx="10">
                  <c:v>53043.6</c:v>
                </c:pt>
                <c:pt idx="11">
                  <c:v>37581.852000000006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7-4301-A72F-503F9B4E8F5F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3AE7-4301-A72F-503F9B4E8F5F}"/>
            </c:ext>
          </c:extLst>
        </c:ser>
        <c:ser>
          <c:idx val="2"/>
          <c:order val="2"/>
          <c:tx>
            <c:strRef>
              <c:f>'กราฟ64-65 ศูนย์กล้วยไม้'!$E$31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ศูนย์กล้วยไม้'!$E$32:$E$43</c:f>
              <c:numCache>
                <c:formatCode>#,##0.00</c:formatCode>
                <c:ptCount val="12"/>
                <c:pt idx="0">
                  <c:v>36966.073200000006</c:v>
                </c:pt>
                <c:pt idx="1">
                  <c:v>38906.249899999995</c:v>
                </c:pt>
                <c:pt idx="2">
                  <c:v>62302.243399999999</c:v>
                </c:pt>
                <c:pt idx="3">
                  <c:v>45135.321599999996</c:v>
                </c:pt>
                <c:pt idx="4">
                  <c:v>51003.299800000001</c:v>
                </c:pt>
                <c:pt idx="5">
                  <c:v>51448.914599999996</c:v>
                </c:pt>
                <c:pt idx="6">
                  <c:v>50991.216100000005</c:v>
                </c:pt>
                <c:pt idx="7">
                  <c:v>64176.420000000006</c:v>
                </c:pt>
                <c:pt idx="8">
                  <c:v>66245.400000000009</c:v>
                </c:pt>
                <c:pt idx="9">
                  <c:v>56902.333999999995</c:v>
                </c:pt>
                <c:pt idx="10">
                  <c:v>50973.268499999998</c:v>
                </c:pt>
                <c:pt idx="11">
                  <c:v>45625.194299999996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7-4301-A72F-503F9B4E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วิทยาลัยบริหารศาสตร์'!$C$3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วิทยาลัยบริหารศาสตร์'!$C$4:$C$15</c:f>
              <c:numCache>
                <c:formatCode>#,##0.00</c:formatCode>
                <c:ptCount val="12"/>
                <c:pt idx="0">
                  <c:v>4271.04</c:v>
                </c:pt>
                <c:pt idx="1">
                  <c:v>6893.94</c:v>
                </c:pt>
                <c:pt idx="2">
                  <c:v>14556.8</c:v>
                </c:pt>
                <c:pt idx="3">
                  <c:v>6802.17</c:v>
                </c:pt>
                <c:pt idx="4">
                  <c:v>11401.84</c:v>
                </c:pt>
                <c:pt idx="5">
                  <c:v>9913.0300000000007</c:v>
                </c:pt>
                <c:pt idx="6">
                  <c:v>7255.15</c:v>
                </c:pt>
                <c:pt idx="7">
                  <c:v>7917.01</c:v>
                </c:pt>
                <c:pt idx="8">
                  <c:v>9449.19</c:v>
                </c:pt>
                <c:pt idx="9">
                  <c:v>7641</c:v>
                </c:pt>
                <c:pt idx="10">
                  <c:v>6078.6</c:v>
                </c:pt>
                <c:pt idx="11">
                  <c:v>4128.68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4-4F9A-9067-CAC2FB677E66}"/>
            </c:ext>
          </c:extLst>
        </c:ser>
        <c:ser>
          <c:idx val="1"/>
          <c:order val="1"/>
          <c:tx>
            <c:strRef>
              <c:f>'กราฟ64-65 วิทยาลัยบริหารศาสตร์'!$E$3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วิทยาลัยบริหารศาสตร์'!$E$4:$E$15</c:f>
              <c:numCache>
                <c:formatCode>#,##0.00</c:formatCode>
                <c:ptCount val="12"/>
                <c:pt idx="0">
                  <c:v>3469.64</c:v>
                </c:pt>
                <c:pt idx="1">
                  <c:v>3423.16</c:v>
                </c:pt>
                <c:pt idx="2">
                  <c:v>6411.21</c:v>
                </c:pt>
                <c:pt idx="3">
                  <c:v>5811.21</c:v>
                </c:pt>
                <c:pt idx="4">
                  <c:v>7291.42</c:v>
                </c:pt>
                <c:pt idx="5">
                  <c:v>9546.93</c:v>
                </c:pt>
                <c:pt idx="6">
                  <c:v>12214.47</c:v>
                </c:pt>
                <c:pt idx="7">
                  <c:v>13145.11</c:v>
                </c:pt>
                <c:pt idx="8">
                  <c:v>10851.67</c:v>
                </c:pt>
                <c:pt idx="9">
                  <c:v>10998.82</c:v>
                </c:pt>
                <c:pt idx="10">
                  <c:v>8668.19</c:v>
                </c:pt>
                <c:pt idx="11">
                  <c:v>8442.73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F4-4F9A-9067-CAC2FB67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'2565-คณะ,สำนัก'!$AF$101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'2565-คณะ,สำนัก'!$AF$102:$AF$113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'2565-คณะ,สำนัก'!$AE$102:$AE$113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B3-4355-8873-ED45CD73FC05}"/>
            </c:ext>
          </c:extLst>
        </c:ser>
        <c:ser>
          <c:idx val="1"/>
          <c:order val="1"/>
          <c:tx>
            <c:strRef>
              <c:f>'2565-คณะ,สำนัก'!$AG$101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'2565-คณะ,สำนัก'!$AG$102:$AG$113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'2565-คณะ,สำนัก'!$AE$102:$AE$113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9B3-4355-8873-ED45CD73F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วิทยาลัยบริหารศาสตร์'!$C$31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วิทยาลัยบริหารศาสตร์'!$C$32:$C$43</c:f>
              <c:numCache>
                <c:formatCode>#,##0.00</c:formatCode>
                <c:ptCount val="12"/>
                <c:pt idx="0">
                  <c:v>14777.7984</c:v>
                </c:pt>
                <c:pt idx="1">
                  <c:v>25093.941599999998</c:v>
                </c:pt>
                <c:pt idx="2">
                  <c:v>55315.839999999997</c:v>
                </c:pt>
                <c:pt idx="3">
                  <c:v>24623.8554</c:v>
                </c:pt>
                <c:pt idx="4">
                  <c:v>42528.8632</c:v>
                </c:pt>
                <c:pt idx="5">
                  <c:v>37768.6443</c:v>
                </c:pt>
                <c:pt idx="6">
                  <c:v>27279.363999999998</c:v>
                </c:pt>
                <c:pt idx="7">
                  <c:v>29451.277200000004</c:v>
                </c:pt>
                <c:pt idx="8">
                  <c:v>35245.4787</c:v>
                </c:pt>
                <c:pt idx="9">
                  <c:v>28042.47</c:v>
                </c:pt>
                <c:pt idx="10">
                  <c:v>22794.75</c:v>
                </c:pt>
                <c:pt idx="11">
                  <c:v>14698.100800000002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A-4E4D-8067-D2DBB839D9E3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BEFA-4E4D-8067-D2DBB839D9E3}"/>
            </c:ext>
          </c:extLst>
        </c:ser>
        <c:ser>
          <c:idx val="2"/>
          <c:order val="2"/>
          <c:tx>
            <c:strRef>
              <c:f>'กราฟ64-65 วิทยาลัยบริหารศาสตร์'!$E$31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วิทยาลัยบริหารศาสตร์'!$E$32:$E$43</c:f>
              <c:numCache>
                <c:formatCode>#,##0.00</c:formatCode>
                <c:ptCount val="12"/>
                <c:pt idx="0">
                  <c:v>12698.8824</c:v>
                </c:pt>
                <c:pt idx="1">
                  <c:v>12768.3868</c:v>
                </c:pt>
                <c:pt idx="2">
                  <c:v>25516.6158</c:v>
                </c:pt>
                <c:pt idx="3">
                  <c:v>22315.046399999999</c:v>
                </c:pt>
                <c:pt idx="4">
                  <c:v>30769.792399999998</c:v>
                </c:pt>
                <c:pt idx="5">
                  <c:v>40669.921799999996</c:v>
                </c:pt>
                <c:pt idx="6">
                  <c:v>49957.182299999993</c:v>
                </c:pt>
                <c:pt idx="7">
                  <c:v>55209.462000000007</c:v>
                </c:pt>
                <c:pt idx="8">
                  <c:v>53607.249800000005</c:v>
                </c:pt>
                <c:pt idx="9">
                  <c:v>53344.276999999995</c:v>
                </c:pt>
                <c:pt idx="10">
                  <c:v>42907.540500000003</c:v>
                </c:pt>
                <c:pt idx="11">
                  <c:v>40778.385900000001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FA-4E4D-8067-D2DBB839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คณะบริหารธุรกิจ'!$C$3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คณะบริหารธุรกิจ'!$C$4:$C$15</c:f>
              <c:numCache>
                <c:formatCode>#,##0.00</c:formatCode>
                <c:ptCount val="12"/>
                <c:pt idx="0">
                  <c:v>9105.2099999999991</c:v>
                </c:pt>
                <c:pt idx="1">
                  <c:v>13826.3</c:v>
                </c:pt>
                <c:pt idx="2">
                  <c:v>21327.83</c:v>
                </c:pt>
                <c:pt idx="3">
                  <c:v>12466.99</c:v>
                </c:pt>
                <c:pt idx="4">
                  <c:v>13137.800000000005</c:v>
                </c:pt>
                <c:pt idx="5">
                  <c:v>13620.919999999995</c:v>
                </c:pt>
                <c:pt idx="6">
                  <c:v>13218.77</c:v>
                </c:pt>
                <c:pt idx="7">
                  <c:v>11363.380000000001</c:v>
                </c:pt>
                <c:pt idx="8">
                  <c:v>11292.02</c:v>
                </c:pt>
                <c:pt idx="9">
                  <c:v>10372.23</c:v>
                </c:pt>
                <c:pt idx="10">
                  <c:v>10956.11</c:v>
                </c:pt>
                <c:pt idx="11">
                  <c:v>10149.869999999999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2-48D2-9495-919991E0C88F}"/>
            </c:ext>
          </c:extLst>
        </c:ser>
        <c:ser>
          <c:idx val="1"/>
          <c:order val="1"/>
          <c:tx>
            <c:strRef>
              <c:f>'กราฟ64-65 คณะบริหารธุรกิจ'!$E$3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คณะบริหารธุรกิจ'!$E$4:$E$15</c:f>
              <c:numCache>
                <c:formatCode>#,##0.00</c:formatCode>
                <c:ptCount val="12"/>
                <c:pt idx="0">
                  <c:v>6966.8899999999994</c:v>
                </c:pt>
                <c:pt idx="1">
                  <c:v>6317.3099999999995</c:v>
                </c:pt>
                <c:pt idx="2">
                  <c:v>11707.619999999981</c:v>
                </c:pt>
                <c:pt idx="3">
                  <c:v>7503.7500000000182</c:v>
                </c:pt>
                <c:pt idx="4">
                  <c:v>10321.6</c:v>
                </c:pt>
                <c:pt idx="5">
                  <c:v>12128.59</c:v>
                </c:pt>
                <c:pt idx="6">
                  <c:v>15621.26</c:v>
                </c:pt>
                <c:pt idx="7">
                  <c:v>21621.58</c:v>
                </c:pt>
                <c:pt idx="8">
                  <c:v>18261.870000000003</c:v>
                </c:pt>
                <c:pt idx="9">
                  <c:v>11866.46</c:v>
                </c:pt>
                <c:pt idx="10">
                  <c:v>11251.91</c:v>
                </c:pt>
                <c:pt idx="11">
                  <c:v>11864.62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2-48D2-9495-919991E0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คณะบริหารธุรกิจ'!$C$31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คณะบริหารธุรกิจ'!$C$32:$C$43</c:f>
              <c:numCache>
                <c:formatCode>#,##0.00</c:formatCode>
                <c:ptCount val="12"/>
                <c:pt idx="0">
                  <c:v>31527.720359566199</c:v>
                </c:pt>
                <c:pt idx="1">
                  <c:v>50265.401242181004</c:v>
                </c:pt>
                <c:pt idx="2">
                  <c:v>81007.822241066693</c:v>
                </c:pt>
                <c:pt idx="3">
                  <c:v>45147.637309026904</c:v>
                </c:pt>
                <c:pt idx="4">
                  <c:v>49034.038309308016</c:v>
                </c:pt>
                <c:pt idx="5">
                  <c:v>51953.080328897588</c:v>
                </c:pt>
                <c:pt idx="6">
                  <c:v>49693.1216644468</c:v>
                </c:pt>
                <c:pt idx="7">
                  <c:v>42233.4282150914</c:v>
                </c:pt>
                <c:pt idx="8">
                  <c:v>42068.567080419598</c:v>
                </c:pt>
                <c:pt idx="9">
                  <c:v>38078.447901882297</c:v>
                </c:pt>
                <c:pt idx="10">
                  <c:v>41127.500287003902</c:v>
                </c:pt>
                <c:pt idx="11">
                  <c:v>36104.119628781598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8-4BBB-B9E3-5657A8E148CF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9538-4BBB-B9E3-5657A8E148CF}"/>
            </c:ext>
          </c:extLst>
        </c:ser>
        <c:ser>
          <c:idx val="2"/>
          <c:order val="2"/>
          <c:tx>
            <c:strRef>
              <c:f>'กราฟ64-65 คณะบริหารธุรกิจ'!$E$31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คณะบริหารธุรกิจ'!$E$32:$E$43</c:f>
              <c:numCache>
                <c:formatCode>#,##0.00</c:formatCode>
                <c:ptCount val="12"/>
                <c:pt idx="0">
                  <c:v>25466.2907323125</c:v>
                </c:pt>
                <c:pt idx="1">
                  <c:v>23585.2000544412</c:v>
                </c:pt>
                <c:pt idx="2">
                  <c:v>46653.532319158126</c:v>
                </c:pt>
                <c:pt idx="3">
                  <c:v>28835.647768575072</c:v>
                </c:pt>
                <c:pt idx="4">
                  <c:v>43558.569155680001</c:v>
                </c:pt>
                <c:pt idx="5">
                  <c:v>51724.473090645697</c:v>
                </c:pt>
                <c:pt idx="6">
                  <c:v>63920.704402095202</c:v>
                </c:pt>
                <c:pt idx="7">
                  <c:v>90872.245611131017</c:v>
                </c:pt>
                <c:pt idx="8">
                  <c:v>90186.223993849504</c:v>
                </c:pt>
                <c:pt idx="9">
                  <c:v>57579.166999289999</c:v>
                </c:pt>
                <c:pt idx="10">
                  <c:v>55722.711584738296</c:v>
                </c:pt>
                <c:pt idx="11">
                  <c:v>57342.69808795421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8-4BBB-B9E3-5657A8E1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สำนักหอสมุด'!$C$3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สำนักหอสมุด'!$C$4:$C$15</c:f>
              <c:numCache>
                <c:formatCode>#,##0.00</c:formatCode>
                <c:ptCount val="12"/>
                <c:pt idx="0">
                  <c:v>12520.27</c:v>
                </c:pt>
                <c:pt idx="1">
                  <c:v>16191.18</c:v>
                </c:pt>
                <c:pt idx="2">
                  <c:v>26718.94</c:v>
                </c:pt>
                <c:pt idx="3">
                  <c:v>14669.17</c:v>
                </c:pt>
                <c:pt idx="4">
                  <c:v>21436.68</c:v>
                </c:pt>
                <c:pt idx="5">
                  <c:v>12000</c:v>
                </c:pt>
                <c:pt idx="6">
                  <c:v>19596.099999999999</c:v>
                </c:pt>
                <c:pt idx="7">
                  <c:v>15588.56</c:v>
                </c:pt>
                <c:pt idx="8">
                  <c:v>5830.71</c:v>
                </c:pt>
                <c:pt idx="9">
                  <c:v>13380.46</c:v>
                </c:pt>
                <c:pt idx="10">
                  <c:v>15010.43</c:v>
                </c:pt>
                <c:pt idx="11">
                  <c:v>9621.5299999999988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1-48B8-96FC-00E17AE1F435}"/>
            </c:ext>
          </c:extLst>
        </c:ser>
        <c:ser>
          <c:idx val="1"/>
          <c:order val="1"/>
          <c:tx>
            <c:strRef>
              <c:f>'กราฟ64-65 สำนักหอสมุด'!$E$3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สำนักหอสมุด'!$E$4:$E$15</c:f>
              <c:numCache>
                <c:formatCode>#,##0.00</c:formatCode>
                <c:ptCount val="12"/>
                <c:pt idx="0">
                  <c:v>8236.74</c:v>
                </c:pt>
                <c:pt idx="1">
                  <c:v>8778.9399999999987</c:v>
                </c:pt>
                <c:pt idx="2">
                  <c:v>15813.85</c:v>
                </c:pt>
                <c:pt idx="3">
                  <c:v>13366.54</c:v>
                </c:pt>
                <c:pt idx="4">
                  <c:v>17489.61</c:v>
                </c:pt>
                <c:pt idx="5">
                  <c:v>13200</c:v>
                </c:pt>
                <c:pt idx="6">
                  <c:v>26971.200000000001</c:v>
                </c:pt>
                <c:pt idx="7">
                  <c:v>37562.61</c:v>
                </c:pt>
                <c:pt idx="8">
                  <c:v>31236.400000000001</c:v>
                </c:pt>
                <c:pt idx="9">
                  <c:v>26090.76</c:v>
                </c:pt>
                <c:pt idx="10">
                  <c:v>30389.69</c:v>
                </c:pt>
                <c:pt idx="11">
                  <c:v>21145.08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91-48B8-96FC-00E17AE1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สำนักหอสมุด'!$C$31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สำนักหอสมุด'!$C$32:$C$43</c:f>
              <c:numCache>
                <c:formatCode>#,##0.00</c:formatCode>
                <c:ptCount val="12"/>
                <c:pt idx="0">
                  <c:v>44832.921502204903</c:v>
                </c:pt>
                <c:pt idx="1">
                  <c:v>58887.247157706603</c:v>
                </c:pt>
                <c:pt idx="2">
                  <c:v>101496.7238170206</c:v>
                </c:pt>
                <c:pt idx="3">
                  <c:v>53114.721820022707</c:v>
                </c:pt>
                <c:pt idx="4">
                  <c:v>79995.490042024801</c:v>
                </c:pt>
                <c:pt idx="5">
                  <c:v>45745.273679999998</c:v>
                </c:pt>
                <c:pt idx="6">
                  <c:v>73671.827161124005</c:v>
                </c:pt>
                <c:pt idx="7">
                  <c:v>57952.0251869368</c:v>
                </c:pt>
                <c:pt idx="8">
                  <c:v>21743.923483615799</c:v>
                </c:pt>
                <c:pt idx="9">
                  <c:v>49116.873797124601</c:v>
                </c:pt>
                <c:pt idx="10">
                  <c:v>56327.183317740702</c:v>
                </c:pt>
                <c:pt idx="11">
                  <c:v>34238.672463170398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1-4284-9257-CFE2A15AD490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E921-4284-9257-CFE2A15AD490}"/>
            </c:ext>
          </c:extLst>
        </c:ser>
        <c:ser>
          <c:idx val="2"/>
          <c:order val="2"/>
          <c:tx>
            <c:strRef>
              <c:f>'กราฟ64-65 สำนักหอสมุด'!$E$31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สำนักหอสมุด'!$E$32:$E$43</c:f>
              <c:numCache>
                <c:formatCode>#,##0.00</c:formatCode>
                <c:ptCount val="12"/>
                <c:pt idx="0">
                  <c:v>30130.423120125</c:v>
                </c:pt>
                <c:pt idx="1">
                  <c:v>32761.126871608798</c:v>
                </c:pt>
                <c:pt idx="2">
                  <c:v>62995.869548623501</c:v>
                </c:pt>
                <c:pt idx="3">
                  <c:v>51351.770785994806</c:v>
                </c:pt>
                <c:pt idx="4">
                  <c:v>73807.690533453002</c:v>
                </c:pt>
                <c:pt idx="5">
                  <c:v>56262.843317999999</c:v>
                </c:pt>
                <c:pt idx="6">
                  <c:v>110352.148069824</c:v>
                </c:pt>
                <c:pt idx="7">
                  <c:v>157843.4948940645</c:v>
                </c:pt>
                <c:pt idx="8">
                  <c:v>154270.83306814003</c:v>
                </c:pt>
                <c:pt idx="9">
                  <c:v>126587.65660373999</c:v>
                </c:pt>
                <c:pt idx="10">
                  <c:v>150479.98949806968</c:v>
                </c:pt>
                <c:pt idx="11">
                  <c:v>102181.1349831228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21-4284-9257-CFE2A15A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คณะศิลป์ศาสตร์'!$C$3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คณะศิลป์ศาสตร์'!$C$4:$C$15</c:f>
              <c:numCache>
                <c:formatCode>#,##0.00</c:formatCode>
                <c:ptCount val="12"/>
                <c:pt idx="0">
                  <c:v>1354.14</c:v>
                </c:pt>
                <c:pt idx="1">
                  <c:v>2168.2600000000002</c:v>
                </c:pt>
                <c:pt idx="2">
                  <c:v>3484.21</c:v>
                </c:pt>
                <c:pt idx="3">
                  <c:v>1794.53</c:v>
                </c:pt>
                <c:pt idx="4">
                  <c:v>2617.67</c:v>
                </c:pt>
                <c:pt idx="5">
                  <c:v>2440.54</c:v>
                </c:pt>
                <c:pt idx="6">
                  <c:v>2420.23</c:v>
                </c:pt>
                <c:pt idx="7">
                  <c:v>2978.57</c:v>
                </c:pt>
                <c:pt idx="8">
                  <c:v>3118.59</c:v>
                </c:pt>
                <c:pt idx="9">
                  <c:v>2098.69</c:v>
                </c:pt>
                <c:pt idx="10">
                  <c:v>2170.13</c:v>
                </c:pt>
                <c:pt idx="11">
                  <c:v>1329.02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2-44F9-A125-70BDBC7E6137}"/>
            </c:ext>
          </c:extLst>
        </c:ser>
        <c:ser>
          <c:idx val="1"/>
          <c:order val="1"/>
          <c:tx>
            <c:strRef>
              <c:f>'กราฟ64-65 คณะศิลป์ศาสตร์'!$E$3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คณะศิลป์ศาสตร์'!$E$4:$E$15</c:f>
              <c:numCache>
                <c:formatCode>#,##0.00</c:formatCode>
                <c:ptCount val="12"/>
                <c:pt idx="0">
                  <c:v>1159.4000000000001</c:v>
                </c:pt>
                <c:pt idx="1">
                  <c:v>1174.3699999999999</c:v>
                </c:pt>
                <c:pt idx="2">
                  <c:v>2267.71</c:v>
                </c:pt>
                <c:pt idx="3">
                  <c:v>2203.4899999999998</c:v>
                </c:pt>
                <c:pt idx="4">
                  <c:v>2412.5100000000002</c:v>
                </c:pt>
                <c:pt idx="5">
                  <c:v>2740.5</c:v>
                </c:pt>
                <c:pt idx="6">
                  <c:v>4396.5600000000004</c:v>
                </c:pt>
                <c:pt idx="7">
                  <c:v>4851.18</c:v>
                </c:pt>
                <c:pt idx="8">
                  <c:v>4344.76</c:v>
                </c:pt>
                <c:pt idx="9">
                  <c:v>2982.41</c:v>
                </c:pt>
                <c:pt idx="10">
                  <c:v>2405.39</c:v>
                </c:pt>
                <c:pt idx="11">
                  <c:v>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2-44F9-A125-70BDBC7E6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คณะศิลป์ศาสตร์'!$C$31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คณะศิลป์ศาสตร์'!$C$32:$C$43</c:f>
              <c:numCache>
                <c:formatCode>#,##0.00</c:formatCode>
                <c:ptCount val="12"/>
                <c:pt idx="0">
                  <c:v>4688.8481701908004</c:v>
                </c:pt>
                <c:pt idx="1">
                  <c:v>7882.6916020462013</c:v>
                </c:pt>
                <c:pt idx="2">
                  <c:v>13233.801297672901</c:v>
                </c:pt>
                <c:pt idx="3">
                  <c:v>6498.6648405243004</c:v>
                </c:pt>
                <c:pt idx="4">
                  <c:v>9769.8953448161992</c:v>
                </c:pt>
                <c:pt idx="5">
                  <c:v>9308.7376378312001</c:v>
                </c:pt>
                <c:pt idx="6">
                  <c:v>9098.3339483132004</c:v>
                </c:pt>
                <c:pt idx="7">
                  <c:v>11070.2293048921</c:v>
                </c:pt>
                <c:pt idx="8">
                  <c:v>11618.3475242982</c:v>
                </c:pt>
                <c:pt idx="9">
                  <c:v>7704.6939594669002</c:v>
                </c:pt>
                <c:pt idx="10">
                  <c:v>8146.3240326937002</c:v>
                </c:pt>
                <c:pt idx="11">
                  <c:v>4727.4592747535999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8-4CD0-A7EE-53171712276B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D3F8-4CD0-A7EE-53171712276B}"/>
            </c:ext>
          </c:extLst>
        </c:ser>
        <c:ser>
          <c:idx val="2"/>
          <c:order val="2"/>
          <c:tx>
            <c:strRef>
              <c:f>'กราฟ64-65 คณะศิลป์ศาสตร์'!$E$31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คณะศิลป์ศาสตร์'!$E$32:$E$43</c:f>
              <c:numCache>
                <c:formatCode>#,##0.00</c:formatCode>
                <c:ptCount val="12"/>
                <c:pt idx="0">
                  <c:v>4237.9910512500001</c:v>
                </c:pt>
                <c:pt idx="1">
                  <c:v>4384.4217535523994</c:v>
                </c:pt>
                <c:pt idx="2">
                  <c:v>9036.5660805081006</c:v>
                </c:pt>
                <c:pt idx="3">
                  <c:v>8467.6410463537995</c:v>
                </c:pt>
                <c:pt idx="4">
                  <c:v>10181.123437623002</c:v>
                </c:pt>
                <c:pt idx="5">
                  <c:v>11687.336986814998</c:v>
                </c:pt>
                <c:pt idx="6">
                  <c:v>17990.303736451202</c:v>
                </c:pt>
                <c:pt idx="7">
                  <c:v>20388.779194851002</c:v>
                </c:pt>
                <c:pt idx="8">
                  <c:v>21456.592263526003</c:v>
                </c:pt>
                <c:pt idx="9">
                  <c:v>14471.433220215</c:v>
                </c:pt>
                <c:pt idx="10">
                  <c:v>11912.186750410698</c:v>
                </c:pt>
                <c:pt idx="11">
                  <c:v>13426.305712980002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F8-4CD0-A7EE-531717122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คณะพัฒนาการท่องเที่ยว'!$C$3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คณะพัฒนาการท่องเที่ยว'!$C$4:$C$15</c:f>
              <c:numCache>
                <c:formatCode>#,##0.00</c:formatCode>
                <c:ptCount val="12"/>
                <c:pt idx="0">
                  <c:v>4637.8600000000415</c:v>
                </c:pt>
                <c:pt idx="1">
                  <c:v>7600.1399999999876</c:v>
                </c:pt>
                <c:pt idx="2">
                  <c:v>14455.000000000011</c:v>
                </c:pt>
                <c:pt idx="3">
                  <c:v>12775.389999999983</c:v>
                </c:pt>
                <c:pt idx="4">
                  <c:v>12033.310000000001</c:v>
                </c:pt>
                <c:pt idx="5">
                  <c:v>15033.320000000016</c:v>
                </c:pt>
                <c:pt idx="6">
                  <c:v>11585.469999999998</c:v>
                </c:pt>
                <c:pt idx="7">
                  <c:v>10859.970000000003</c:v>
                </c:pt>
                <c:pt idx="8">
                  <c:v>12200.479999999985</c:v>
                </c:pt>
                <c:pt idx="9">
                  <c:v>10448.950000000004</c:v>
                </c:pt>
                <c:pt idx="10">
                  <c:v>11909.020000000013</c:v>
                </c:pt>
                <c:pt idx="11">
                  <c:v>11838.299999999985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2-442E-9D36-1A0C44345585}"/>
            </c:ext>
          </c:extLst>
        </c:ser>
        <c:ser>
          <c:idx val="1"/>
          <c:order val="1"/>
          <c:tx>
            <c:strRef>
              <c:f>'กราฟ64-65 คณะพัฒนาการท่องเที่ยว'!$E$3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คณะพัฒนาการท่องเที่ยว'!$E$4:$E$15</c:f>
              <c:numCache>
                <c:formatCode>#,##0.00</c:formatCode>
                <c:ptCount val="12"/>
                <c:pt idx="0">
                  <c:v>11700.190000000006</c:v>
                </c:pt>
                <c:pt idx="1">
                  <c:v>7474.3</c:v>
                </c:pt>
                <c:pt idx="2">
                  <c:v>8392.7599999999802</c:v>
                </c:pt>
                <c:pt idx="3">
                  <c:v>10578.36000000001</c:v>
                </c:pt>
                <c:pt idx="4">
                  <c:v>9080.1299999999937</c:v>
                </c:pt>
                <c:pt idx="5">
                  <c:v>15192.050000000019</c:v>
                </c:pt>
                <c:pt idx="6">
                  <c:v>12383.05000000001</c:v>
                </c:pt>
                <c:pt idx="7">
                  <c:v>13235.250000000007</c:v>
                </c:pt>
                <c:pt idx="8">
                  <c:v>8708.6899999999623</c:v>
                </c:pt>
                <c:pt idx="9">
                  <c:v>6714.2900000000009</c:v>
                </c:pt>
                <c:pt idx="10">
                  <c:v>5575.2500000000109</c:v>
                </c:pt>
                <c:pt idx="11">
                  <c:v>8645.970000000023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2-442E-9D36-1A0C44345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คณะพัฒนาการท่องเที่ยว'!$C$31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คณะพัฒนาการท่องเที่ยว'!$C$32:$C$43</c:f>
              <c:numCache>
                <c:formatCode>#,##0.00</c:formatCode>
                <c:ptCount val="12"/>
                <c:pt idx="0">
                  <c:v>16051.044290009344</c:v>
                </c:pt>
                <c:pt idx="1">
                  <c:v>27650.831302441758</c:v>
                </c:pt>
                <c:pt idx="2">
                  <c:v>54920.418689250044</c:v>
                </c:pt>
                <c:pt idx="3">
                  <c:v>46251.605604630837</c:v>
                </c:pt>
                <c:pt idx="4">
                  <c:v>44893.012543306606</c:v>
                </c:pt>
                <c:pt idx="5">
                  <c:v>57294.528392369662</c:v>
                </c:pt>
                <c:pt idx="6">
                  <c:v>43559.182050074785</c:v>
                </c:pt>
                <c:pt idx="7">
                  <c:v>40391.765901334111</c:v>
                </c:pt>
                <c:pt idx="8">
                  <c:v>45486.654382030341</c:v>
                </c:pt>
                <c:pt idx="9">
                  <c:v>38352.401368289517</c:v>
                </c:pt>
                <c:pt idx="10">
                  <c:v>44674.840248639848</c:v>
                </c:pt>
                <c:pt idx="11">
                  <c:v>42135.976782343947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1-4DDC-92E7-E42925ACFB3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2231-4DDC-92E7-E42925ACFB35}"/>
            </c:ext>
          </c:extLst>
        </c:ser>
        <c:ser>
          <c:idx val="2"/>
          <c:order val="2"/>
          <c:tx>
            <c:strRef>
              <c:f>'กราฟ64-65 คณะพัฒนาการท่องเที่ยว'!$E$31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คณะพัฒนาการท่องเที่ยว'!$E$32:$E$43</c:f>
              <c:numCache>
                <c:formatCode>#,##0.00</c:formatCode>
                <c:ptCount val="12"/>
                <c:pt idx="0">
                  <c:v>43005.908675437524</c:v>
                </c:pt>
                <c:pt idx="1">
                  <c:v>27884.769938236001</c:v>
                </c:pt>
                <c:pt idx="2">
                  <c:v>33418.638393263522</c:v>
                </c:pt>
                <c:pt idx="3">
                  <c:v>40629.958940143239</c:v>
                </c:pt>
                <c:pt idx="4">
                  <c:v>38318.575620848977</c:v>
                </c:pt>
                <c:pt idx="5">
                  <c:v>64734.966208121579</c:v>
                </c:pt>
                <c:pt idx="6">
                  <c:v>50656.507631986038</c:v>
                </c:pt>
                <c:pt idx="7">
                  <c:v>55607.38423061253</c:v>
                </c:pt>
                <c:pt idx="8">
                  <c:v>43012.614195506314</c:v>
                </c:pt>
                <c:pt idx="9">
                  <c:v>32574.560796835001</c:v>
                </c:pt>
                <c:pt idx="10">
                  <c:v>27607.274103032556</c:v>
                </c:pt>
                <c:pt idx="11">
                  <c:v>41772.510484357816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31-4DDC-92E7-E42925ACF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หอพักนักศึกษา'!$C$3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หอพักนักศึกษา'!$C$4:$C$15</c:f>
              <c:numCache>
                <c:formatCode>#,##0.00</c:formatCode>
                <c:ptCount val="12"/>
                <c:pt idx="0">
                  <c:v>81399.999999999985</c:v>
                </c:pt>
                <c:pt idx="1">
                  <c:v>99279.999999999985</c:v>
                </c:pt>
                <c:pt idx="2">
                  <c:v>82910.000000000058</c:v>
                </c:pt>
                <c:pt idx="3">
                  <c:v>36049.999999999956</c:v>
                </c:pt>
                <c:pt idx="4">
                  <c:v>19420.000000000007</c:v>
                </c:pt>
                <c:pt idx="5">
                  <c:v>19679.99999999996</c:v>
                </c:pt>
                <c:pt idx="6">
                  <c:v>34570</c:v>
                </c:pt>
                <c:pt idx="7">
                  <c:v>41920.000000000044</c:v>
                </c:pt>
                <c:pt idx="8">
                  <c:v>43530</c:v>
                </c:pt>
                <c:pt idx="9">
                  <c:v>32449.999999999996</c:v>
                </c:pt>
                <c:pt idx="10">
                  <c:v>37669.999999999993</c:v>
                </c:pt>
                <c:pt idx="11">
                  <c:v>43760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B-4110-B597-9692D1F00191}"/>
            </c:ext>
          </c:extLst>
        </c:ser>
        <c:ser>
          <c:idx val="1"/>
          <c:order val="1"/>
          <c:tx>
            <c:strRef>
              <c:f>'กราฟ64-65 หอพักนักศึกษา'!$E$3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หอพักนักศึกษา'!$E$4:$E$15</c:f>
              <c:numCache>
                <c:formatCode>#,##0.00</c:formatCode>
                <c:ptCount val="12"/>
                <c:pt idx="0">
                  <c:v>45386</c:v>
                </c:pt>
                <c:pt idx="1">
                  <c:v>44110.000000000044</c:v>
                </c:pt>
                <c:pt idx="2">
                  <c:v>44589.999999999942</c:v>
                </c:pt>
                <c:pt idx="3">
                  <c:v>22190.000000000033</c:v>
                </c:pt>
                <c:pt idx="4">
                  <c:v>17050.000000000004</c:v>
                </c:pt>
                <c:pt idx="5">
                  <c:v>18949.99999999992</c:v>
                </c:pt>
                <c:pt idx="6">
                  <c:v>115200.00000000003</c:v>
                </c:pt>
                <c:pt idx="7">
                  <c:v>137970.00000000006</c:v>
                </c:pt>
                <c:pt idx="8">
                  <c:v>153479.99999999994</c:v>
                </c:pt>
                <c:pt idx="9">
                  <c:v>116300</c:v>
                </c:pt>
                <c:pt idx="10">
                  <c:v>84130.000000000073</c:v>
                </c:pt>
                <c:pt idx="11">
                  <c:v>103629.99999999994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B-4110-B597-9692D1F00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'2565-คณะ,สำนัก'!$AF$117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'2565-คณะ,สำนัก'!$AF$118:$AF$129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'2565-คณะ,สำนัก'!$AE$118:$AE$129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DF1-447B-9FA8-F5BF363B2328}"/>
            </c:ext>
          </c:extLst>
        </c:ser>
        <c:ser>
          <c:idx val="1"/>
          <c:order val="1"/>
          <c:tx>
            <c:strRef>
              <c:f>'2565-คณะ,สำนัก'!$AG$117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'2565-คณะ,สำนัก'!$AG$118:$AG$129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'2565-คณะ,สำนัก'!$AE$118:$AE$129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DF1-447B-9FA8-F5BF363B2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หอพักนักศึกษา'!$C$31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หอพักนักศึกษา'!$C$32:$C$43</c:f>
              <c:numCache>
                <c:formatCode>#,##0.00</c:formatCode>
                <c:ptCount val="12"/>
                <c:pt idx="0">
                  <c:v>281848.84675839997</c:v>
                </c:pt>
                <c:pt idx="1">
                  <c:v>360945.51789399993</c:v>
                </c:pt>
                <c:pt idx="2">
                  <c:v>314915.77255530027</c:v>
                </c:pt>
                <c:pt idx="3">
                  <c:v>130547.43793489983</c:v>
                </c:pt>
                <c:pt idx="4">
                  <c:v>72477.21463360003</c:v>
                </c:pt>
                <c:pt idx="5">
                  <c:v>75054.68339119984</c:v>
                </c:pt>
                <c:pt idx="6">
                  <c:v>129959.60687159997</c:v>
                </c:pt>
                <c:pt idx="7">
                  <c:v>155806.34136960015</c:v>
                </c:pt>
                <c:pt idx="8">
                  <c:v>162181.18224220001</c:v>
                </c:pt>
                <c:pt idx="9">
                  <c:v>119128.7264723</c:v>
                </c:pt>
                <c:pt idx="10">
                  <c:v>141402.3686509</c:v>
                </c:pt>
                <c:pt idx="11">
                  <c:v>155662.47936640005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2-4507-A7D5-F63B5A54BB3E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0C82-4507-A7D5-F63B5A54BB3E}"/>
            </c:ext>
          </c:extLst>
        </c:ser>
        <c:ser>
          <c:idx val="2"/>
          <c:order val="2"/>
          <c:tx>
            <c:strRef>
              <c:f>'กราฟ64-65 หอพักนักศึกษา'!$E$31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หอพักนักศึกษา'!$E$32:$E$43</c:f>
              <c:numCache>
                <c:formatCode>#,##0.00</c:formatCode>
                <c:ptCount val="12"/>
                <c:pt idx="0">
                  <c:v>165906.93348750003</c:v>
                </c:pt>
                <c:pt idx="1">
                  <c:v>164676.69823000015</c:v>
                </c:pt>
                <c:pt idx="2">
                  <c:v>177677.37436909979</c:v>
                </c:pt>
                <c:pt idx="3">
                  <c:v>85268.242850200128</c:v>
                </c:pt>
                <c:pt idx="4">
                  <c:v>71953.058127000026</c:v>
                </c:pt>
                <c:pt idx="5">
                  <c:v>80807.987075899655</c:v>
                </c:pt>
                <c:pt idx="6">
                  <c:v>471379.51599120011</c:v>
                </c:pt>
                <c:pt idx="7">
                  <c:v>579853.86017950031</c:v>
                </c:pt>
                <c:pt idx="8">
                  <c:v>757968.4293399998</c:v>
                </c:pt>
                <c:pt idx="9">
                  <c:v>564308.78552999999</c:v>
                </c:pt>
                <c:pt idx="10">
                  <c:v>416629.03398650029</c:v>
                </c:pt>
                <c:pt idx="11">
                  <c:v>500841.7035114998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2-4507-A7D5-F63B5A54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โรงอาหาร'!$C$3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โรงอาหาร'!$C$4:$C$15</c:f>
              <c:numCache>
                <c:formatCode>#,##0.00</c:formatCode>
                <c:ptCount val="12"/>
                <c:pt idx="0">
                  <c:v>6800</c:v>
                </c:pt>
                <c:pt idx="1">
                  <c:v>8740</c:v>
                </c:pt>
                <c:pt idx="2">
                  <c:v>9420</c:v>
                </c:pt>
                <c:pt idx="3">
                  <c:v>2560</c:v>
                </c:pt>
                <c:pt idx="4">
                  <c:v>680</c:v>
                </c:pt>
                <c:pt idx="5">
                  <c:v>1020</c:v>
                </c:pt>
                <c:pt idx="6">
                  <c:v>3460</c:v>
                </c:pt>
                <c:pt idx="7">
                  <c:v>6380</c:v>
                </c:pt>
                <c:pt idx="8">
                  <c:v>10440</c:v>
                </c:pt>
                <c:pt idx="9">
                  <c:v>9520</c:v>
                </c:pt>
                <c:pt idx="10">
                  <c:v>7020</c:v>
                </c:pt>
                <c:pt idx="11">
                  <c:v>9460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8-4ECD-8EBC-B0723AB15A19}"/>
            </c:ext>
          </c:extLst>
        </c:ser>
        <c:ser>
          <c:idx val="1"/>
          <c:order val="1"/>
          <c:tx>
            <c:strRef>
              <c:f>'กราฟ64-65 โรงอาหาร'!$E$3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โรงอาหาร'!$E$4:$E$15</c:f>
              <c:numCache>
                <c:formatCode>#,##0.00</c:formatCode>
                <c:ptCount val="12"/>
                <c:pt idx="0">
                  <c:v>2414.1999999999998</c:v>
                </c:pt>
                <c:pt idx="1">
                  <c:v>7940</c:v>
                </c:pt>
                <c:pt idx="2">
                  <c:v>7660</c:v>
                </c:pt>
                <c:pt idx="3">
                  <c:v>5200</c:v>
                </c:pt>
                <c:pt idx="4">
                  <c:v>4520</c:v>
                </c:pt>
                <c:pt idx="5">
                  <c:v>7720</c:v>
                </c:pt>
                <c:pt idx="6">
                  <c:v>9520</c:v>
                </c:pt>
                <c:pt idx="7">
                  <c:v>12320</c:v>
                </c:pt>
                <c:pt idx="8">
                  <c:v>8820</c:v>
                </c:pt>
                <c:pt idx="9">
                  <c:v>6920</c:v>
                </c:pt>
                <c:pt idx="10">
                  <c:v>9460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8-4ECD-8EBC-B0723AB1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โรงอาหาร'!$C$31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โรงอาหาร'!$C$32:$C$43</c:f>
              <c:numCache>
                <c:formatCode>#,##0.00</c:formatCode>
                <c:ptCount val="12"/>
                <c:pt idx="0">
                  <c:v>23545.695095999999</c:v>
                </c:pt>
                <c:pt idx="1">
                  <c:v>31774.198943800002</c:v>
                </c:pt>
                <c:pt idx="2">
                  <c:v>35779.2464358</c:v>
                </c:pt>
                <c:pt idx="3">
                  <c:v>9270.7182336000005</c:v>
                </c:pt>
                <c:pt idx="4">
                  <c:v>2537.9550647999999</c:v>
                </c:pt>
                <c:pt idx="5">
                  <c:v>3890.4965256</c:v>
                </c:pt>
                <c:pt idx="6">
                  <c:v>13007.125546399999</c:v>
                </c:pt>
                <c:pt idx="7">
                  <c:v>23712.070881399999</c:v>
                </c:pt>
                <c:pt idx="8">
                  <c:v>38894.355511200003</c:v>
                </c:pt>
                <c:pt idx="9">
                  <c:v>34949.747935200001</c:v>
                </c:pt>
                <c:pt idx="10">
                  <c:v>26351.9672598</c:v>
                </c:pt>
                <c:pt idx="11">
                  <c:v>33650.181892799999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0-40BC-B8B4-4192D72AE5FB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3220-40BC-B8B4-4192D72AE5FB}"/>
            </c:ext>
          </c:extLst>
        </c:ser>
        <c:ser>
          <c:idx val="2"/>
          <c:order val="2"/>
          <c:tx>
            <c:strRef>
              <c:f>'กราฟ64-65 โรงอาหาร'!$E$31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โรงอาหาร'!$E$32:$E$43</c:f>
              <c:numCache>
                <c:formatCode>#,##0.00</c:formatCode>
                <c:ptCount val="12"/>
                <c:pt idx="0">
                  <c:v>8824.7007037499989</c:v>
                </c:pt>
                <c:pt idx="1">
                  <c:v>29643.390688799998</c:v>
                </c:pt>
                <c:pt idx="2">
                  <c:v>30524.2276026</c:v>
                </c:pt>
                <c:pt idx="3">
                  <c:v>19982.724424</c:v>
                </c:pt>
                <c:pt idx="4">
                  <c:v>19075.020596000002</c:v>
                </c:pt>
                <c:pt idx="5">
                  <c:v>32923.277335599996</c:v>
                </c:pt>
                <c:pt idx="6">
                  <c:v>38954.931030400003</c:v>
                </c:pt>
                <c:pt idx="7">
                  <c:v>51779.105224000006</c:v>
                </c:pt>
                <c:pt idx="8">
                  <c:v>43557.559857</c:v>
                </c:pt>
                <c:pt idx="9">
                  <c:v>33577.649579999998</c:v>
                </c:pt>
                <c:pt idx="10">
                  <c:v>46848.655169799997</c:v>
                </c:pt>
                <c:pt idx="11">
                  <c:v>39921.268966600001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20-40BC-B8B4-4192D72AE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สระว่ายน้ำ'!$C$3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สระว่ายน้ำ'!$C$4:$C$15</c:f>
              <c:numCache>
                <c:formatCode>#,##0.00</c:formatCode>
                <c:ptCount val="12"/>
                <c:pt idx="0">
                  <c:v>5271</c:v>
                </c:pt>
                <c:pt idx="1">
                  <c:v>6218</c:v>
                </c:pt>
                <c:pt idx="2">
                  <c:v>7297</c:v>
                </c:pt>
                <c:pt idx="3">
                  <c:v>5964</c:v>
                </c:pt>
                <c:pt idx="4">
                  <c:v>5938</c:v>
                </c:pt>
                <c:pt idx="5">
                  <c:v>7342</c:v>
                </c:pt>
                <c:pt idx="6">
                  <c:v>6350</c:v>
                </c:pt>
                <c:pt idx="7">
                  <c:v>3770</c:v>
                </c:pt>
                <c:pt idx="8">
                  <c:v>6300</c:v>
                </c:pt>
                <c:pt idx="9">
                  <c:v>5500</c:v>
                </c:pt>
                <c:pt idx="10">
                  <c:v>6600</c:v>
                </c:pt>
                <c:pt idx="11">
                  <c:v>7550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0-4FA8-A68D-CD6AD8E186FA}"/>
            </c:ext>
          </c:extLst>
        </c:ser>
        <c:ser>
          <c:idx val="1"/>
          <c:order val="1"/>
          <c:tx>
            <c:strRef>
              <c:f>'กราฟ64-65 สระว่ายน้ำ'!$E$3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สระว่ายน้ำ'!$E$4:$E$15</c:f>
              <c:numCache>
                <c:formatCode>#,##0.00</c:formatCode>
                <c:ptCount val="12"/>
                <c:pt idx="0">
                  <c:v>7500</c:v>
                </c:pt>
                <c:pt idx="1">
                  <c:v>6450</c:v>
                </c:pt>
                <c:pt idx="2">
                  <c:v>6200</c:v>
                </c:pt>
                <c:pt idx="3">
                  <c:v>6850</c:v>
                </c:pt>
                <c:pt idx="4">
                  <c:v>7850</c:v>
                </c:pt>
                <c:pt idx="5">
                  <c:v>6650</c:v>
                </c:pt>
                <c:pt idx="6">
                  <c:v>5300</c:v>
                </c:pt>
                <c:pt idx="7">
                  <c:v>3950</c:v>
                </c:pt>
                <c:pt idx="8">
                  <c:v>6950</c:v>
                </c:pt>
                <c:pt idx="9">
                  <c:v>2900</c:v>
                </c:pt>
                <c:pt idx="10">
                  <c:v>5750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0-4FA8-A68D-CD6AD8E18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สระว่ายน้ำ'!$C$31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สระว่ายน้ำ'!$C$32:$C$43</c:f>
              <c:numCache>
                <c:formatCode>#,##0.00</c:formatCode>
                <c:ptCount val="12"/>
                <c:pt idx="0">
                  <c:v>18251.376301619999</c:v>
                </c:pt>
                <c:pt idx="1">
                  <c:v>22605.488447660002</c:v>
                </c:pt>
                <c:pt idx="2">
                  <c:v>27715.622212530001</c:v>
                </c:pt>
                <c:pt idx="3">
                  <c:v>21597.876384840001</c:v>
                </c:pt>
                <c:pt idx="4">
                  <c:v>22162.319374679999</c:v>
                </c:pt>
                <c:pt idx="5">
                  <c:v>28003.946559759999</c:v>
                </c:pt>
                <c:pt idx="6">
                  <c:v>23871.458734</c:v>
                </c:pt>
                <c:pt idx="7">
                  <c:v>14011.678248099999</c:v>
                </c:pt>
                <c:pt idx="8">
                  <c:v>23470.731774</c:v>
                </c:pt>
                <c:pt idx="9">
                  <c:v>20191.556055000001</c:v>
                </c:pt>
                <c:pt idx="10">
                  <c:v>24775.353834000001</c:v>
                </c:pt>
                <c:pt idx="11">
                  <c:v>26856.117684000001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B-4DC8-B31E-5E34E8DC55B1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95DB-4DC8-B31E-5E34E8DC55B1}"/>
            </c:ext>
          </c:extLst>
        </c:ser>
        <c:ser>
          <c:idx val="2"/>
          <c:order val="2"/>
          <c:tx>
            <c:strRef>
              <c:f>'กราฟ64-65 สระว่ายน้ำ'!$E$31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สระว่ายน้ำ'!$E$32:$E$43</c:f>
              <c:numCache>
                <c:formatCode>#,##0.00</c:formatCode>
                <c:ptCount val="12"/>
                <c:pt idx="0">
                  <c:v>27414.984375</c:v>
                </c:pt>
                <c:pt idx="1">
                  <c:v>24080.588153999997</c:v>
                </c:pt>
                <c:pt idx="2">
                  <c:v>24706.293882000002</c:v>
                </c:pt>
                <c:pt idx="3">
                  <c:v>26323.396596999999</c:v>
                </c:pt>
                <c:pt idx="4">
                  <c:v>33128.077805000001</c:v>
                </c:pt>
                <c:pt idx="5">
                  <c:v>28360.076979499998</c:v>
                </c:pt>
                <c:pt idx="6">
                  <c:v>21687.093956000001</c:v>
                </c:pt>
                <c:pt idx="7">
                  <c:v>16601.255327500003</c:v>
                </c:pt>
                <c:pt idx="8">
                  <c:v>34322.567007500002</c:v>
                </c:pt>
                <c:pt idx="9">
                  <c:v>14071.558349999999</c:v>
                </c:pt>
                <c:pt idx="10">
                  <c:v>28475.662497499998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B-4DC8-B31E-5E34E8DC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สำนักงานมหาวิทยาลัย 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'!$C$4:$C$15</c:f>
              <c:numCache>
                <c:formatCode>#,##0.00</c:formatCode>
                <c:ptCount val="12"/>
                <c:pt idx="0">
                  <c:v>21447.3</c:v>
                </c:pt>
                <c:pt idx="1">
                  <c:v>24601.06</c:v>
                </c:pt>
                <c:pt idx="2">
                  <c:v>36164.29</c:v>
                </c:pt>
                <c:pt idx="3">
                  <c:v>31790.35</c:v>
                </c:pt>
                <c:pt idx="4">
                  <c:v>42412.800000000003</c:v>
                </c:pt>
                <c:pt idx="5">
                  <c:v>39337.72</c:v>
                </c:pt>
                <c:pt idx="6">
                  <c:v>39825.35</c:v>
                </c:pt>
                <c:pt idx="7">
                  <c:v>33800.410000000003</c:v>
                </c:pt>
                <c:pt idx="8">
                  <c:v>39360.9</c:v>
                </c:pt>
                <c:pt idx="9">
                  <c:v>27240.83</c:v>
                </c:pt>
                <c:pt idx="10">
                  <c:v>35871.43</c:v>
                </c:pt>
                <c:pt idx="11">
                  <c:v>25526.29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D-4F8B-B8E4-0060BE4F12F6}"/>
            </c:ext>
          </c:extLst>
        </c:ser>
        <c:ser>
          <c:idx val="1"/>
          <c:order val="1"/>
          <c:tx>
            <c:strRef>
              <c:f>'กราฟ64-65 สำนักงานมหาวิทยาลัย 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'!$E$4:$E$15</c:f>
              <c:numCache>
                <c:formatCode>#,##0.00</c:formatCode>
                <c:ptCount val="12"/>
                <c:pt idx="0">
                  <c:v>23291.98</c:v>
                </c:pt>
                <c:pt idx="1">
                  <c:v>21494.71</c:v>
                </c:pt>
                <c:pt idx="2">
                  <c:v>34879.97</c:v>
                </c:pt>
                <c:pt idx="3">
                  <c:v>31015.1</c:v>
                </c:pt>
                <c:pt idx="4">
                  <c:v>38380.959999999999</c:v>
                </c:pt>
                <c:pt idx="5">
                  <c:v>38335.379999999997</c:v>
                </c:pt>
                <c:pt idx="6">
                  <c:v>34047.85</c:v>
                </c:pt>
                <c:pt idx="7">
                  <c:v>45641.91</c:v>
                </c:pt>
                <c:pt idx="8">
                  <c:v>38624.89</c:v>
                </c:pt>
                <c:pt idx="9">
                  <c:v>30774.86</c:v>
                </c:pt>
                <c:pt idx="10">
                  <c:v>34354.100000000006</c:v>
                </c:pt>
                <c:pt idx="11">
                  <c:v>26319.96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D-4F8B-B8E4-0060BE4F1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สำนักงานมหาวิทยาลัย 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'!$C$32:$C$43</c:f>
              <c:numCache>
                <c:formatCode>#,##0.00</c:formatCode>
                <c:ptCount val="12"/>
                <c:pt idx="0">
                  <c:v>74230.507287131797</c:v>
                </c:pt>
                <c:pt idx="1">
                  <c:v>89502.799775893887</c:v>
                </c:pt>
                <c:pt idx="2">
                  <c:v>137389.55564140217</c:v>
                </c:pt>
                <c:pt idx="3">
                  <c:v>115101.2543220486</c:v>
                </c:pt>
                <c:pt idx="4">
                  <c:v>158256.70275341417</c:v>
                </c:pt>
                <c:pt idx="5">
                  <c:v>149980.61409881321</c:v>
                </c:pt>
                <c:pt idx="6">
                  <c:v>149728.12053777761</c:v>
                </c:pt>
                <c:pt idx="7">
                  <c:v>125668.61946745162</c:v>
                </c:pt>
                <c:pt idx="8">
                  <c:v>146721.9484703542</c:v>
                </c:pt>
                <c:pt idx="9">
                  <c:v>99992.393799440208</c:v>
                </c:pt>
                <c:pt idx="10">
                  <c:v>134583.66165353952</c:v>
                </c:pt>
                <c:pt idx="11">
                  <c:v>90848.063562691998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D-4D90-8AD0-9296D697BA3A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33D-4D90-8AD0-9296D697BA3A}"/>
            </c:ext>
          </c:extLst>
        </c:ser>
        <c:ser>
          <c:idx val="2"/>
          <c:order val="2"/>
          <c:tx>
            <c:strRef>
              <c:f>'กราฟ64-65 สำนักงานมหาวิทยาลัย 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'!$E$32:$E$43</c:f>
              <c:numCache>
                <c:formatCode>#,##0.00</c:formatCode>
                <c:ptCount val="12"/>
                <c:pt idx="0">
                  <c:v>85246.345254187516</c:v>
                </c:pt>
                <c:pt idx="1">
                  <c:v>80200.416570826812</c:v>
                </c:pt>
                <c:pt idx="2">
                  <c:v>138907.67685460852</c:v>
                </c:pt>
                <c:pt idx="3">
                  <c:v>119136.98837621961</c:v>
                </c:pt>
                <c:pt idx="4">
                  <c:v>161969.93887337798</c:v>
                </c:pt>
                <c:pt idx="5">
                  <c:v>163397.20351264736</c:v>
                </c:pt>
                <c:pt idx="6">
                  <c:v>139285.43209579837</c:v>
                </c:pt>
                <c:pt idx="7">
                  <c:v>191752.40751498452</c:v>
                </c:pt>
                <c:pt idx="8">
                  <c:v>190781.03435150097</c:v>
                </c:pt>
                <c:pt idx="9">
                  <c:v>149287.23455770497</c:v>
                </c:pt>
                <c:pt idx="10">
                  <c:v>170087.02511630289</c:v>
                </c:pt>
                <c:pt idx="11">
                  <c:v>127163.3495167504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3D-4D90-8AD0-9296D697B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ส่วนกลาง'!$C$3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ส่วนกลาง'!$C$4:$C$15</c:f>
              <c:numCache>
                <c:formatCode>#,##0.00</c:formatCode>
                <c:ptCount val="12"/>
                <c:pt idx="0">
                  <c:v>69649.640000000072</c:v>
                </c:pt>
                <c:pt idx="1">
                  <c:v>98364.349999999948</c:v>
                </c:pt>
                <c:pt idx="2">
                  <c:v>126935.30000000002</c:v>
                </c:pt>
                <c:pt idx="3">
                  <c:v>166684.68999999994</c:v>
                </c:pt>
                <c:pt idx="4">
                  <c:v>114306.26000000004</c:v>
                </c:pt>
                <c:pt idx="5">
                  <c:v>91567.25999999998</c:v>
                </c:pt>
                <c:pt idx="6">
                  <c:v>83663.330000000045</c:v>
                </c:pt>
                <c:pt idx="7">
                  <c:v>80745.159999999931</c:v>
                </c:pt>
                <c:pt idx="8">
                  <c:v>81573.630000000092</c:v>
                </c:pt>
                <c:pt idx="9">
                  <c:v>78305.649999999951</c:v>
                </c:pt>
                <c:pt idx="10">
                  <c:v>86362.699999999953</c:v>
                </c:pt>
                <c:pt idx="11">
                  <c:v>86903.010000000068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7-45A3-929F-157F0FBF1E0F}"/>
            </c:ext>
          </c:extLst>
        </c:ser>
        <c:ser>
          <c:idx val="1"/>
          <c:order val="1"/>
          <c:tx>
            <c:strRef>
              <c:f>'กราฟ64-65 ส่วนกลาง'!$E$3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ส่วนกลาง'!$E$4:$E$15</c:f>
              <c:numCache>
                <c:formatCode>#,##0.00</c:formatCode>
                <c:ptCount val="12"/>
                <c:pt idx="0">
                  <c:v>67803.159999999974</c:v>
                </c:pt>
                <c:pt idx="1">
                  <c:v>85718.740000000049</c:v>
                </c:pt>
                <c:pt idx="2">
                  <c:v>102598.14999999997</c:v>
                </c:pt>
                <c:pt idx="3">
                  <c:v>79778.920000000027</c:v>
                </c:pt>
                <c:pt idx="4">
                  <c:v>83714.06999999992</c:v>
                </c:pt>
                <c:pt idx="5">
                  <c:v>93943.46000000005</c:v>
                </c:pt>
                <c:pt idx="6">
                  <c:v>148623.37</c:v>
                </c:pt>
                <c:pt idx="7">
                  <c:v>175325.97999999998</c:v>
                </c:pt>
                <c:pt idx="8">
                  <c:v>148460.39000000001</c:v>
                </c:pt>
                <c:pt idx="9">
                  <c:v>128186.85000000002</c:v>
                </c:pt>
                <c:pt idx="10">
                  <c:v>120078.83000000013</c:v>
                </c:pt>
                <c:pt idx="11">
                  <c:v>123671.95999999993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7-45A3-929F-157F0FBF1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ส่วนกลาง'!$C$30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ส่วนกลาง'!$C$31:$C$42</c:f>
              <c:numCache>
                <c:formatCode>#,##0.00</c:formatCode>
                <c:ptCount val="12"/>
                <c:pt idx="0">
                  <c:v>241043.50144679387</c:v>
                </c:pt>
                <c:pt idx="1">
                  <c:v>357852.72220418067</c:v>
                </c:pt>
                <c:pt idx="2">
                  <c:v>484135.68170133122</c:v>
                </c:pt>
                <c:pt idx="3">
                  <c:v>603462.16581810568</c:v>
                </c:pt>
                <c:pt idx="4">
                  <c:v>426436.41989189002</c:v>
                </c:pt>
                <c:pt idx="5">
                  <c:v>348980.13952919439</c:v>
                </c:pt>
                <c:pt idx="6">
                  <c:v>314557.63300789974</c:v>
                </c:pt>
                <c:pt idx="7">
                  <c:v>300309.53338910802</c:v>
                </c:pt>
                <c:pt idx="8">
                  <c:v>304173.05190364853</c:v>
                </c:pt>
                <c:pt idx="9">
                  <c:v>287408.55268537428</c:v>
                </c:pt>
                <c:pt idx="10">
                  <c:v>323955.387767201</c:v>
                </c:pt>
                <c:pt idx="11">
                  <c:v>309295.67160254827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E-47E3-B765-889079AA491F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F35E-47E3-B765-889079AA491F}"/>
            </c:ext>
          </c:extLst>
        </c:ser>
        <c:ser>
          <c:idx val="2"/>
          <c:order val="2"/>
          <c:tx>
            <c:strRef>
              <c:f>'กราฟ64-65 ส่วนกลาง'!$E$30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ส่วนกลาง'!$E$31:$E$42</c:f>
              <c:numCache>
                <c:formatCode>#,##0.00</c:formatCode>
                <c:ptCount val="12"/>
                <c:pt idx="0">
                  <c:v>248073.00001856236</c:v>
                </c:pt>
                <c:pt idx="1">
                  <c:v>319838.50858375337</c:v>
                </c:pt>
                <c:pt idx="2">
                  <c:v>408496.81075670786</c:v>
                </c:pt>
                <c:pt idx="3">
                  <c:v>306427.10116528091</c:v>
                </c:pt>
                <c:pt idx="4">
                  <c:v>353275.98852792464</c:v>
                </c:pt>
                <c:pt idx="5">
                  <c:v>400323.31465807138</c:v>
                </c:pt>
                <c:pt idx="6">
                  <c:v>608004.09554810799</c:v>
                </c:pt>
                <c:pt idx="7">
                  <c:v>736603.8549732524</c:v>
                </c:pt>
                <c:pt idx="8">
                  <c:v>733298.58092621749</c:v>
                </c:pt>
                <c:pt idx="9">
                  <c:v>621823.97281202523</c:v>
                </c:pt>
                <c:pt idx="10">
                  <c:v>594503.05967891437</c:v>
                </c:pt>
                <c:pt idx="11">
                  <c:v>597484.45147190476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E-47E3-B765-889079AA4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'2565-บิลค่าไฟฟ้า'!$BH$38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'2565-บิลค่าไฟฟ้า'!$BH$39:$BH$50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CC-4B0D-87DA-B9399369937D}"/>
            </c:ext>
          </c:extLst>
        </c:ser>
        <c:ser>
          <c:idx val="1"/>
          <c:order val="1"/>
          <c:tx>
            <c:strRef>
              <c:f>'2565-บิลค่าไฟฟ้า'!$BI$38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'2565-บิลค่าไฟฟ้า'!$BI$39:$BI$50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CC-4B0D-87DA-B9399369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'2565-คณะ,สำนัก'!$AF$133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'2565-คณะ,สำนัก'!$AF$134:$AF$145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'2565-คณะ,สำนัก'!$AE$134:$AE$145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B0B-4B5E-8639-71ED2A4298A0}"/>
            </c:ext>
          </c:extLst>
        </c:ser>
        <c:ser>
          <c:idx val="1"/>
          <c:order val="1"/>
          <c:tx>
            <c:strRef>
              <c:f>'2565-คณะ,สำนัก'!$AG$133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'2565-คณะ,สำนัก'!$AG$134:$AG$145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'2565-คณะ,สำนัก'!$AE$134:$AE$145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B0B-4B5E-8639-71ED2A429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'2565-บิลค่าไฟฟ้า'!$BH$2:$BH$3</c:f>
              <c:strCache>
                <c:ptCount val="2"/>
                <c:pt idx="0">
                  <c:v>มหาวิทยาลัยแม่โจ้</c:v>
                </c:pt>
                <c:pt idx="1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'2565-บิลค่าไฟฟ้า'!$BH$4:$BH$15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AE9-4BFF-8667-088A05437D62}"/>
            </c:ext>
          </c:extLst>
        </c:ser>
        <c:ser>
          <c:idx val="1"/>
          <c:order val="1"/>
          <c:tx>
            <c:strRef>
              <c:f>'2565-บิลค่าไฟฟ้า'!$BI$2:$BI$3</c:f>
              <c:strCache>
                <c:ptCount val="2"/>
                <c:pt idx="0">
                  <c:v>มหาวิทยาลัยแม่โจ้</c:v>
                </c:pt>
                <c:pt idx="1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'2565-บิลค่าไฟฟ้า'!$BI$4:$BI$15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AE9-4BFF-8667-088A05437D62}"/>
            </c:ext>
          </c:extLst>
        </c:ser>
        <c:ser>
          <c:idx val="2"/>
          <c:order val="2"/>
          <c:tx>
            <c:strRef>
              <c:f>'2565-บิลค่าไฟฟ้า'!$BJ$2:$BJ$3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'2565-บิลค่าไฟฟ้า'!$BJ$4:$BJ$15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AE9-4BFF-8667-088A05437D62}"/>
            </c:ext>
          </c:extLst>
        </c:ser>
        <c:ser>
          <c:idx val="3"/>
          <c:order val="3"/>
          <c:tx>
            <c:strRef>
              <c:f>'2565-บิลค่าไฟฟ้า'!$BK$2:$BK$3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'2565-บิลค่าไฟฟ้า'!$BK$4:$BK$15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AE9-4BFF-8667-088A05437D62}"/>
            </c:ext>
          </c:extLst>
        </c:ser>
        <c:ser>
          <c:idx val="4"/>
          <c:order val="4"/>
          <c:tx>
            <c:strRef>
              <c:f>'2565-บิลค่าไฟฟ้า'!$BL$2:$BL$3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'2565-บิลค่าไฟฟ้า'!$BL$4:$BL$15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AE9-4BFF-8667-088A05437D62}"/>
            </c:ext>
          </c:extLst>
        </c:ser>
        <c:ser>
          <c:idx val="5"/>
          <c:order val="5"/>
          <c:tx>
            <c:strRef>
              <c:f>'2565-บิลค่าไฟฟ้า'!$BM$2:$BM$3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'2565-บิลค่าไฟฟ้า'!$BM$4:$BM$15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6AE9-4BFF-8667-088A05437D62}"/>
            </c:ext>
          </c:extLst>
        </c:ser>
        <c:ser>
          <c:idx val="6"/>
          <c:order val="6"/>
          <c:tx>
            <c:strRef>
              <c:f>'2565-บิลค่าไฟฟ้า'!$BN$2:$BN$3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'2565-บิลค่าไฟฟ้า'!$BN$4:$BN$15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6AE9-4BFF-8667-088A05437D62}"/>
            </c:ext>
          </c:extLst>
        </c:ser>
        <c:ser>
          <c:idx val="7"/>
          <c:order val="7"/>
          <c:tx>
            <c:strRef>
              <c:f>'2565-บิลค่าไฟฟ้า'!$BO$2:$BO$3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'2565-บิลค่าไฟฟ้า'!$BO$4:$BO$15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6AE9-4BFF-8667-088A05437D62}"/>
            </c:ext>
          </c:extLst>
        </c:ser>
        <c:ser>
          <c:idx val="8"/>
          <c:order val="8"/>
          <c:tx>
            <c:strRef>
              <c:f>'2565-บิลค่าไฟฟ้า'!$BP$2:$BP$3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'2565-บิลค่าไฟฟ้า'!$BP$4:$BP$15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6AE9-4BFF-8667-088A05437D62}"/>
            </c:ext>
          </c:extLst>
        </c:ser>
        <c:ser>
          <c:idx val="9"/>
          <c:order val="9"/>
          <c:tx>
            <c:strRef>
              <c:f>'2565-บิลค่าไฟฟ้า'!$BQ$2:$BQ$3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'2565-บิลค่าไฟฟ้า'!$BQ$4:$BQ$15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6AE9-4BFF-8667-088A05437D62}"/>
            </c:ext>
          </c:extLst>
        </c:ser>
        <c:ser>
          <c:idx val="10"/>
          <c:order val="10"/>
          <c:tx>
            <c:strRef>
              <c:f>'2565-บิลค่าไฟฟ้า'!$BR$2:$BR$3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'2565-บิลค่าไฟฟ้า'!$BR$4:$BR$15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6AE9-4BFF-8667-088A05437D62}"/>
            </c:ext>
          </c:extLst>
        </c:ser>
        <c:ser>
          <c:idx val="11"/>
          <c:order val="11"/>
          <c:tx>
            <c:strRef>
              <c:f>'2565-บิลค่าไฟฟ้า'!$BS$2:$BS$3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'2565-บิลค่าไฟฟ้า'!$BS$4:$BS$15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6AE9-4BFF-8667-088A05437D62}"/>
            </c:ext>
          </c:extLst>
        </c:ser>
        <c:ser>
          <c:idx val="12"/>
          <c:order val="12"/>
          <c:tx>
            <c:strRef>
              <c:f>'2565-บิลค่าไฟฟ้า'!$BT$2:$BT$3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'2565-บิลค่าไฟฟ้า'!$BT$4:$BT$15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6AE9-4BFF-8667-088A05437D62}"/>
            </c:ext>
          </c:extLst>
        </c:ser>
        <c:ser>
          <c:idx val="13"/>
          <c:order val="13"/>
          <c:tx>
            <c:strRef>
              <c:f>'2565-บิลค่าไฟฟ้า'!$BU$2:$BU$3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'2565-บิลค่าไฟฟ้า'!$BU$4:$BU$15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6AE9-4BFF-8667-088A05437D62}"/>
            </c:ext>
          </c:extLst>
        </c:ser>
        <c:ser>
          <c:idx val="14"/>
          <c:order val="14"/>
          <c:tx>
            <c:strRef>
              <c:f>'2565-บิลค่าไฟฟ้า'!$BV$2:$BV$3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'2565-บิลค่าไฟฟ้า'!$BV$4:$BV$15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AE9-4BFF-8667-088A05437D62}"/>
            </c:ext>
          </c:extLst>
        </c:ser>
        <c:ser>
          <c:idx val="15"/>
          <c:order val="15"/>
          <c:tx>
            <c:strRef>
              <c:f>'2565-บิลค่าไฟฟ้า'!$BW$2:$BW$3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'2565-บิลค่าไฟฟ้า'!$BW$4:$BW$15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6AE9-4BFF-8667-088A0543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'2565-บิลค่าไฟฟ้า'!$CC$4:$CC$15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E15-476C-86D3-CB17942FDA7C}"/>
            </c:ext>
          </c:extLst>
        </c:ser>
        <c:ser>
          <c:idx val="1"/>
          <c:order val="1"/>
          <c:tx>
            <c:strRef>
              <c:f>'2565-บิลค่าไฟฟ้า'!$CD$3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'2565-บิลค่าไฟฟ้า'!$CD$4:$CD$15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E15-476C-86D3-CB17942F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'2565-บิลค่าไฟฟ้า'!$CC$19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'2565-บิลค่าไฟฟ้า'!$CC$20:$CC$33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6F-4015-BB6B-590EFD7EE5E7}"/>
            </c:ext>
          </c:extLst>
        </c:ser>
        <c:ser>
          <c:idx val="1"/>
          <c:order val="1"/>
          <c:tx>
            <c:strRef>
              <c:f>'2565-บิลค่าไฟฟ้า'!$CD$19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'2565-บิลค่าไฟฟ้า'!$CD$20:$CD$33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6F-4015-BB6B-590EFD7EE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'2565-บิลค่าไฟฟ้า'!$CC$38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'2565-บิลค่าไฟฟ้า'!$CC$39:$CC$50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7-4904-B216-2406CDA3CAA1}"/>
            </c:ext>
          </c:extLst>
        </c:ser>
        <c:ser>
          <c:idx val="1"/>
          <c:order val="1"/>
          <c:tx>
            <c:strRef>
              <c:f>'2565-บิลค่าไฟฟ้า'!$CD$38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'2565-บิลค่าไฟฟ้า'!$CD$39:$CD$50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7-4904-B216-2406CDA3C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'2565-บิลค่าไฟฟ้า'!$CC$54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'2565-บิลค่าไฟฟ้า'!$CC$55:$CC$66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807-4A05-9A17-CF038B7DF0A6}"/>
            </c:ext>
          </c:extLst>
        </c:ser>
        <c:ser>
          <c:idx val="1"/>
          <c:order val="1"/>
          <c:tx>
            <c:strRef>
              <c:f>'2565-บิลค่าไฟฟ้า'!$CD$54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'2565-บิลค่าไฟฟ้า'!$CD$55:$CD$66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807-4A05-9A17-CF038B7D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'2565-บิลค่าไฟฟ้า'!$CC$70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'2565-บิลค่าไฟฟ้า'!$CC$71:$CC$82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43C-414C-A40A-572C1A2FAD8A}"/>
            </c:ext>
          </c:extLst>
        </c:ser>
        <c:ser>
          <c:idx val="1"/>
          <c:order val="1"/>
          <c:tx>
            <c:strRef>
              <c:f>'2565-บิลค่าไฟฟ้า'!$CD$70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'2565-บิลค่าไฟฟ้า'!$CD$71:$CD$82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43C-414C-A40A-572C1A2F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'2565-บิลค่าไฟฟ้า'!$CC$86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'2565-บิลค่าไฟฟ้า'!$CC$87:$CC$98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BA-4D96-ADB0-A0CE59836250}"/>
            </c:ext>
          </c:extLst>
        </c:ser>
        <c:ser>
          <c:idx val="1"/>
          <c:order val="1"/>
          <c:tx>
            <c:strRef>
              <c:f>'2565-บิลค่าไฟฟ้า'!$CD$86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'2565-บิลค่าไฟฟ้า'!$CD$87:$CD$98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BA-4D96-ADB0-A0CE59836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'2565-บิลค่าไฟฟ้า'!$CC$102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'2565-บิลค่าไฟฟ้า'!$CC$103:$CC$114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F1-41C4-9B58-74FB001C90DB}"/>
            </c:ext>
          </c:extLst>
        </c:ser>
        <c:ser>
          <c:idx val="1"/>
          <c:order val="1"/>
          <c:tx>
            <c:strRef>
              <c:f>'2565-บิลค่าไฟฟ้า'!$CD$102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'2565-บิลค่าไฟฟ้า'!$CD$103:$CD$114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2F1-41C4-9B58-74FB001C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'2565-บิลค่าไฟฟ้า'!$CC$118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'2565-บิลค่าไฟฟ้า'!$CC$119:$CC$130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34-44BC-A5E7-54F275758A9F}"/>
            </c:ext>
          </c:extLst>
        </c:ser>
        <c:ser>
          <c:idx val="1"/>
          <c:order val="1"/>
          <c:tx>
            <c:strRef>
              <c:f>'2565-บิลค่าไฟฟ้า'!$CD$118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'2565-บิลค่าไฟฟ้า'!$CD$119:$CD$130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334-44BC-A5E7-54F27575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มหาวิทยาลัยแม่โจ้'!$C$4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มหาวิทยาลัยแม่โจ้'!$C$5:$C$16</c:f>
              <c:numCache>
                <c:formatCode>#,##0.00</c:formatCode>
                <c:ptCount val="12"/>
                <c:pt idx="0">
                  <c:v>589554</c:v>
                </c:pt>
                <c:pt idx="1">
                  <c:v>664198</c:v>
                </c:pt>
                <c:pt idx="2">
                  <c:v>902403</c:v>
                </c:pt>
                <c:pt idx="3">
                  <c:v>655039.89</c:v>
                </c:pt>
                <c:pt idx="4">
                  <c:v>728918.87</c:v>
                </c:pt>
                <c:pt idx="5">
                  <c:v>699023</c:v>
                </c:pt>
                <c:pt idx="6">
                  <c:v>679697</c:v>
                </c:pt>
                <c:pt idx="7">
                  <c:v>699194</c:v>
                </c:pt>
                <c:pt idx="8">
                  <c:v>684131</c:v>
                </c:pt>
                <c:pt idx="9">
                  <c:v>652862.99</c:v>
                </c:pt>
                <c:pt idx="10">
                  <c:v>637537.01</c:v>
                </c:pt>
                <c:pt idx="11">
                  <c:v>536652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'กราฟ64-65 มหาวิทยาลัยแม่โจ้'!$D$4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มหาวิทยาลัยแม่โจ้'!$D$5:$D$16</c:f>
              <c:numCache>
                <c:formatCode>#,##0.00</c:formatCode>
                <c:ptCount val="12"/>
                <c:pt idx="0">
                  <c:v>506977</c:v>
                </c:pt>
                <c:pt idx="1">
                  <c:v>505221</c:v>
                </c:pt>
                <c:pt idx="2">
                  <c:v>724337</c:v>
                </c:pt>
                <c:pt idx="3">
                  <c:v>560683</c:v>
                </c:pt>
                <c:pt idx="4">
                  <c:v>595324</c:v>
                </c:pt>
                <c:pt idx="5">
                  <c:v>671018</c:v>
                </c:pt>
                <c:pt idx="6">
                  <c:v>886939</c:v>
                </c:pt>
                <c:pt idx="7">
                  <c:v>1004768</c:v>
                </c:pt>
                <c:pt idx="8">
                  <c:v>946590</c:v>
                </c:pt>
                <c:pt idx="9">
                  <c:v>846453</c:v>
                </c:pt>
                <c:pt idx="10">
                  <c:v>711963.99</c:v>
                </c:pt>
                <c:pt idx="11">
                  <c:v>717224.99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6.xml"/><Relationship Id="rId3" Type="http://schemas.openxmlformats.org/officeDocument/2006/relationships/chart" Target="../charts/chart91.xml"/><Relationship Id="rId7" Type="http://schemas.openxmlformats.org/officeDocument/2006/relationships/chart" Target="../charts/chart95.xml"/><Relationship Id="rId2" Type="http://schemas.openxmlformats.org/officeDocument/2006/relationships/chart" Target="../charts/chart90.xml"/><Relationship Id="rId1" Type="http://schemas.openxmlformats.org/officeDocument/2006/relationships/chart" Target="../charts/chart89.xml"/><Relationship Id="rId6" Type="http://schemas.openxmlformats.org/officeDocument/2006/relationships/chart" Target="../charts/chart94.xml"/><Relationship Id="rId5" Type="http://schemas.openxmlformats.org/officeDocument/2006/relationships/chart" Target="../charts/chart93.xml"/><Relationship Id="rId10" Type="http://schemas.openxmlformats.org/officeDocument/2006/relationships/chart" Target="../charts/chart98.xml"/><Relationship Id="rId4" Type="http://schemas.openxmlformats.org/officeDocument/2006/relationships/chart" Target="../charts/chart92.xml"/><Relationship Id="rId9" Type="http://schemas.openxmlformats.org/officeDocument/2006/relationships/chart" Target="../charts/chart97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0.xml"/><Relationship Id="rId1" Type="http://schemas.openxmlformats.org/officeDocument/2006/relationships/chart" Target="../charts/chart99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6.xml"/><Relationship Id="rId1" Type="http://schemas.openxmlformats.org/officeDocument/2006/relationships/chart" Target="../charts/chart105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8.xml"/><Relationship Id="rId1" Type="http://schemas.openxmlformats.org/officeDocument/2006/relationships/chart" Target="../charts/chart107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2.xml"/><Relationship Id="rId1" Type="http://schemas.openxmlformats.org/officeDocument/2006/relationships/chart" Target="../charts/chart111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4.xml"/><Relationship Id="rId1" Type="http://schemas.openxmlformats.org/officeDocument/2006/relationships/chart" Target="../charts/chart1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6.xml"/><Relationship Id="rId1" Type="http://schemas.openxmlformats.org/officeDocument/2006/relationships/chart" Target="../charts/chart115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8.xml"/><Relationship Id="rId1" Type="http://schemas.openxmlformats.org/officeDocument/2006/relationships/chart" Target="../charts/chart117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0.xml"/><Relationship Id="rId1" Type="http://schemas.openxmlformats.org/officeDocument/2006/relationships/chart" Target="../charts/chart119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2.xml"/><Relationship Id="rId1" Type="http://schemas.openxmlformats.org/officeDocument/2006/relationships/chart" Target="../charts/chart121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4.xml"/><Relationship Id="rId1" Type="http://schemas.openxmlformats.org/officeDocument/2006/relationships/chart" Target="../charts/chart123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6.xml"/><Relationship Id="rId1" Type="http://schemas.openxmlformats.org/officeDocument/2006/relationships/chart" Target="../charts/chart125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8.xml"/><Relationship Id="rId1" Type="http://schemas.openxmlformats.org/officeDocument/2006/relationships/chart" Target="../charts/chart127.xml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6.xml"/><Relationship Id="rId3" Type="http://schemas.openxmlformats.org/officeDocument/2006/relationships/chart" Target="../charts/chart131.xml"/><Relationship Id="rId7" Type="http://schemas.openxmlformats.org/officeDocument/2006/relationships/chart" Target="../charts/chart135.xml"/><Relationship Id="rId2" Type="http://schemas.openxmlformats.org/officeDocument/2006/relationships/chart" Target="../charts/chart130.xml"/><Relationship Id="rId1" Type="http://schemas.openxmlformats.org/officeDocument/2006/relationships/chart" Target="../charts/chart129.xml"/><Relationship Id="rId6" Type="http://schemas.openxmlformats.org/officeDocument/2006/relationships/chart" Target="../charts/chart134.xml"/><Relationship Id="rId5" Type="http://schemas.openxmlformats.org/officeDocument/2006/relationships/chart" Target="../charts/chart133.xml"/><Relationship Id="rId10" Type="http://schemas.openxmlformats.org/officeDocument/2006/relationships/chart" Target="../charts/chart138.xml"/><Relationship Id="rId4" Type="http://schemas.openxmlformats.org/officeDocument/2006/relationships/chart" Target="../charts/chart132.xml"/><Relationship Id="rId9" Type="http://schemas.openxmlformats.org/officeDocument/2006/relationships/chart" Target="../charts/chart13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51</xdr:row>
      <xdr:rowOff>22860</xdr:rowOff>
    </xdr:from>
    <xdr:to>
      <xdr:col>42</xdr:col>
      <xdr:colOff>499110</xdr:colOff>
      <xdr:row>64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67</xdr:row>
      <xdr:rowOff>0</xdr:rowOff>
    </xdr:from>
    <xdr:to>
      <xdr:col>42</xdr:col>
      <xdr:colOff>506730</xdr:colOff>
      <xdr:row>80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83</xdr:row>
      <xdr:rowOff>0</xdr:rowOff>
    </xdr:from>
    <xdr:to>
      <xdr:col>42</xdr:col>
      <xdr:colOff>506730</xdr:colOff>
      <xdr:row>96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99</xdr:row>
      <xdr:rowOff>0</xdr:rowOff>
    </xdr:from>
    <xdr:to>
      <xdr:col>42</xdr:col>
      <xdr:colOff>506730</xdr:colOff>
      <xdr:row>112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115</xdr:row>
      <xdr:rowOff>0</xdr:rowOff>
    </xdr:from>
    <xdr:to>
      <xdr:col>42</xdr:col>
      <xdr:colOff>506730</xdr:colOff>
      <xdr:row>128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131</xdr:row>
      <xdr:rowOff>0</xdr:rowOff>
    </xdr:from>
    <xdr:to>
      <xdr:col>42</xdr:col>
      <xdr:colOff>506730</xdr:colOff>
      <xdr:row>144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163</xdr:row>
      <xdr:rowOff>0</xdr:rowOff>
    </xdr:from>
    <xdr:to>
      <xdr:col>42</xdr:col>
      <xdr:colOff>506730</xdr:colOff>
      <xdr:row>176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179</xdr:row>
      <xdr:rowOff>0</xdr:rowOff>
    </xdr:from>
    <xdr:to>
      <xdr:col>42</xdr:col>
      <xdr:colOff>506730</xdr:colOff>
      <xdr:row>192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339</xdr:row>
      <xdr:rowOff>0</xdr:rowOff>
    </xdr:from>
    <xdr:to>
      <xdr:col>42</xdr:col>
      <xdr:colOff>506730</xdr:colOff>
      <xdr:row>352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355</xdr:row>
      <xdr:rowOff>0</xdr:rowOff>
    </xdr:from>
    <xdr:to>
      <xdr:col>42</xdr:col>
      <xdr:colOff>506730</xdr:colOff>
      <xdr:row>368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371</xdr:row>
      <xdr:rowOff>0</xdr:rowOff>
    </xdr:from>
    <xdr:to>
      <xdr:col>42</xdr:col>
      <xdr:colOff>506730</xdr:colOff>
      <xdr:row>384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387</xdr:row>
      <xdr:rowOff>0</xdr:rowOff>
    </xdr:from>
    <xdr:to>
      <xdr:col>42</xdr:col>
      <xdr:colOff>506730</xdr:colOff>
      <xdr:row>400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403</xdr:row>
      <xdr:rowOff>0</xdr:rowOff>
    </xdr:from>
    <xdr:to>
      <xdr:col>42</xdr:col>
      <xdr:colOff>506730</xdr:colOff>
      <xdr:row>416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419</xdr:row>
      <xdr:rowOff>0</xdr:rowOff>
    </xdr:from>
    <xdr:to>
      <xdr:col>42</xdr:col>
      <xdr:colOff>506730</xdr:colOff>
      <xdr:row>432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435</xdr:row>
      <xdr:rowOff>0</xdr:rowOff>
    </xdr:from>
    <xdr:to>
      <xdr:col>42</xdr:col>
      <xdr:colOff>506730</xdr:colOff>
      <xdr:row>448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147</xdr:row>
      <xdr:rowOff>0</xdr:rowOff>
    </xdr:from>
    <xdr:to>
      <xdr:col>42</xdr:col>
      <xdr:colOff>506730</xdr:colOff>
      <xdr:row>160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195</xdr:row>
      <xdr:rowOff>0</xdr:rowOff>
    </xdr:from>
    <xdr:to>
      <xdr:col>42</xdr:col>
      <xdr:colOff>506730</xdr:colOff>
      <xdr:row>208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211</xdr:row>
      <xdr:rowOff>0</xdr:rowOff>
    </xdr:from>
    <xdr:to>
      <xdr:col>42</xdr:col>
      <xdr:colOff>506730</xdr:colOff>
      <xdr:row>224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227</xdr:row>
      <xdr:rowOff>0</xdr:rowOff>
    </xdr:from>
    <xdr:to>
      <xdr:col>42</xdr:col>
      <xdr:colOff>506730</xdr:colOff>
      <xdr:row>240</xdr:row>
      <xdr:rowOff>228600</xdr:rowOff>
    </xdr:to>
    <xdr:graphicFrame macro="">
      <xdr:nvGraphicFramePr>
        <xdr:cNvPr id="30" name="แผนภูมิ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243</xdr:row>
      <xdr:rowOff>0</xdr:rowOff>
    </xdr:from>
    <xdr:to>
      <xdr:col>42</xdr:col>
      <xdr:colOff>506730</xdr:colOff>
      <xdr:row>256</xdr:row>
      <xdr:rowOff>228600</xdr:rowOff>
    </xdr:to>
    <xdr:graphicFrame macro="">
      <xdr:nvGraphicFramePr>
        <xdr:cNvPr id="31" name="แผนภูมิ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259</xdr:row>
      <xdr:rowOff>0</xdr:rowOff>
    </xdr:from>
    <xdr:to>
      <xdr:col>42</xdr:col>
      <xdr:colOff>506730</xdr:colOff>
      <xdr:row>272</xdr:row>
      <xdr:rowOff>228600</xdr:rowOff>
    </xdr:to>
    <xdr:graphicFrame macro="">
      <xdr:nvGraphicFramePr>
        <xdr:cNvPr id="32" name="แผนภูมิ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275</xdr:row>
      <xdr:rowOff>0</xdr:rowOff>
    </xdr:from>
    <xdr:to>
      <xdr:col>42</xdr:col>
      <xdr:colOff>506730</xdr:colOff>
      <xdr:row>288</xdr:row>
      <xdr:rowOff>228600</xdr:rowOff>
    </xdr:to>
    <xdr:graphicFrame macro="">
      <xdr:nvGraphicFramePr>
        <xdr:cNvPr id="33" name="แผนภูมิ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291</xdr:row>
      <xdr:rowOff>0</xdr:rowOff>
    </xdr:from>
    <xdr:to>
      <xdr:col>42</xdr:col>
      <xdr:colOff>506730</xdr:colOff>
      <xdr:row>304</xdr:row>
      <xdr:rowOff>228600</xdr:rowOff>
    </xdr:to>
    <xdr:graphicFrame macro="">
      <xdr:nvGraphicFramePr>
        <xdr:cNvPr id="34" name="แผนภูมิ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307</xdr:row>
      <xdr:rowOff>0</xdr:rowOff>
    </xdr:from>
    <xdr:to>
      <xdr:col>42</xdr:col>
      <xdr:colOff>506730</xdr:colOff>
      <xdr:row>320</xdr:row>
      <xdr:rowOff>228600</xdr:rowOff>
    </xdr:to>
    <xdr:graphicFrame macro="">
      <xdr:nvGraphicFramePr>
        <xdr:cNvPr id="35" name="แผนภูมิ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323</xdr:row>
      <xdr:rowOff>0</xdr:rowOff>
    </xdr:from>
    <xdr:to>
      <xdr:col>42</xdr:col>
      <xdr:colOff>506730</xdr:colOff>
      <xdr:row>336</xdr:row>
      <xdr:rowOff>228600</xdr:rowOff>
    </xdr:to>
    <xdr:graphicFrame macro="">
      <xdr:nvGraphicFramePr>
        <xdr:cNvPr id="36" name="แผนภูมิ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7" name="แผนภูมิ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8" name="แผนภูมิ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121920</xdr:colOff>
      <xdr:row>37</xdr:row>
      <xdr:rowOff>7620</xdr:rowOff>
    </xdr:from>
    <xdr:to>
      <xdr:col>68</xdr:col>
      <xdr:colOff>777240</xdr:colOff>
      <xdr:row>50</xdr:row>
      <xdr:rowOff>19050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60960</xdr:colOff>
      <xdr:row>15</xdr:row>
      <xdr:rowOff>129540</xdr:rowOff>
    </xdr:from>
    <xdr:to>
      <xdr:col>74</xdr:col>
      <xdr:colOff>929640</xdr:colOff>
      <xdr:row>36</xdr:row>
      <xdr:rowOff>110490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15240</xdr:colOff>
      <xdr:row>36</xdr:row>
      <xdr:rowOff>0</xdr:rowOff>
    </xdr:from>
    <xdr:to>
      <xdr:col>91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52</xdr:row>
      <xdr:rowOff>7620</xdr:rowOff>
    </xdr:from>
    <xdr:to>
      <xdr:col>91</xdr:col>
      <xdr:colOff>506730</xdr:colOff>
      <xdr:row>65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67</xdr:row>
      <xdr:rowOff>243840</xdr:rowOff>
    </xdr:from>
    <xdr:to>
      <xdr:col>91</xdr:col>
      <xdr:colOff>506730</xdr:colOff>
      <xdr:row>81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84</xdr:row>
      <xdr:rowOff>7620</xdr:rowOff>
    </xdr:from>
    <xdr:to>
      <xdr:col>91</xdr:col>
      <xdr:colOff>514350</xdr:colOff>
      <xdr:row>97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100</xdr:row>
      <xdr:rowOff>15240</xdr:rowOff>
    </xdr:from>
    <xdr:to>
      <xdr:col>91</xdr:col>
      <xdr:colOff>491490</xdr:colOff>
      <xdr:row>113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116</xdr:row>
      <xdr:rowOff>15240</xdr:rowOff>
    </xdr:from>
    <xdr:to>
      <xdr:col>91</xdr:col>
      <xdr:colOff>506730</xdr:colOff>
      <xdr:row>129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121920</xdr:colOff>
      <xdr:row>37</xdr:row>
      <xdr:rowOff>7620</xdr:rowOff>
    </xdr:from>
    <xdr:to>
      <xdr:col>68</xdr:col>
      <xdr:colOff>777240</xdr:colOff>
      <xdr:row>50</xdr:row>
      <xdr:rowOff>19050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60960</xdr:colOff>
      <xdr:row>15</xdr:row>
      <xdr:rowOff>129540</xdr:rowOff>
    </xdr:from>
    <xdr:to>
      <xdr:col>74</xdr:col>
      <xdr:colOff>929640</xdr:colOff>
      <xdr:row>36</xdr:row>
      <xdr:rowOff>110490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15240</xdr:colOff>
      <xdr:row>36</xdr:row>
      <xdr:rowOff>0</xdr:rowOff>
    </xdr:from>
    <xdr:to>
      <xdr:col>91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52</xdr:row>
      <xdr:rowOff>7620</xdr:rowOff>
    </xdr:from>
    <xdr:to>
      <xdr:col>91</xdr:col>
      <xdr:colOff>506730</xdr:colOff>
      <xdr:row>65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67</xdr:row>
      <xdr:rowOff>243840</xdr:rowOff>
    </xdr:from>
    <xdr:to>
      <xdr:col>91</xdr:col>
      <xdr:colOff>506730</xdr:colOff>
      <xdr:row>81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84</xdr:row>
      <xdr:rowOff>7620</xdr:rowOff>
    </xdr:from>
    <xdr:to>
      <xdr:col>91</xdr:col>
      <xdr:colOff>514350</xdr:colOff>
      <xdr:row>97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100</xdr:row>
      <xdr:rowOff>15240</xdr:rowOff>
    </xdr:from>
    <xdr:to>
      <xdr:col>91</xdr:col>
      <xdr:colOff>491490</xdr:colOff>
      <xdr:row>113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116</xdr:row>
      <xdr:rowOff>15240</xdr:rowOff>
    </xdr:from>
    <xdr:to>
      <xdr:col>91</xdr:col>
      <xdr:colOff>506730</xdr:colOff>
      <xdr:row>129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64/&#3592;&#3604;&#3617;&#3636;&#3648;&#3605;&#3629;&#3619;&#3660;_&#3619;&#3657;&#3634;&#3609;&#3588;&#3657;&#3634;6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4 "/>
      <sheetName val="มกราคม 65"/>
      <sheetName val="กุมภาพันธ์ 65"/>
      <sheetName val="มีนาคม 65"/>
      <sheetName val="เมษายน 65"/>
      <sheetName val="พฤษภาคม 65"/>
      <sheetName val="มิถุนายน 65"/>
      <sheetName val="กรกฏาคม 65"/>
      <sheetName val="สิงหาคม 65"/>
      <sheetName val="กันยายน 65"/>
      <sheetName val="ตุลาคม 65"/>
      <sheetName val="พฤศจิกายน 65"/>
      <sheetName val="ธันวาคม 65"/>
      <sheetName val="คำนวณหน่วย"/>
      <sheetName val="ค่าไฟฟ้า-25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A4" t="str">
            <v>ส่วนกลาง</v>
          </cell>
        </row>
        <row r="5">
          <cell r="A5">
            <v>1</v>
          </cell>
          <cell r="B5" t="str">
            <v>อาคารเทพศาสตร์สถิตย์</v>
          </cell>
          <cell r="C5">
            <v>0</v>
          </cell>
          <cell r="D5">
            <v>60</v>
          </cell>
          <cell r="E5">
            <v>8419187</v>
          </cell>
          <cell r="L5">
            <v>2580</v>
          </cell>
          <cell r="M5">
            <v>9442.8000000000011</v>
          </cell>
          <cell r="P5">
            <v>2820</v>
          </cell>
          <cell r="Q5">
            <v>10518.6</v>
          </cell>
          <cell r="T5">
            <v>4500</v>
          </cell>
          <cell r="U5">
            <v>17910</v>
          </cell>
          <cell r="X5">
            <v>5640</v>
          </cell>
          <cell r="Y5">
            <v>21657.599999999999</v>
          </cell>
          <cell r="AB5">
            <v>5460</v>
          </cell>
          <cell r="AC5">
            <v>23041.199999999997</v>
          </cell>
          <cell r="AF5">
            <v>6060</v>
          </cell>
          <cell r="AG5">
            <v>25815.599999999999</v>
          </cell>
          <cell r="AJ5">
            <v>4320</v>
          </cell>
          <cell r="AK5">
            <v>17668.8</v>
          </cell>
          <cell r="AN5">
            <v>3960</v>
          </cell>
          <cell r="AO5">
            <v>16632</v>
          </cell>
          <cell r="AR5">
            <v>7560</v>
          </cell>
          <cell r="AS5">
            <v>37346.400000000001</v>
          </cell>
          <cell r="AV5">
            <v>4200</v>
          </cell>
          <cell r="AW5">
            <v>20370</v>
          </cell>
          <cell r="AZ5">
            <v>4380</v>
          </cell>
          <cell r="BA5">
            <v>21681</v>
          </cell>
          <cell r="BD5">
            <v>2400</v>
          </cell>
          <cell r="BE5">
            <v>11592</v>
          </cell>
        </row>
        <row r="6">
          <cell r="A6">
            <v>2</v>
          </cell>
          <cell r="B6" t="str">
            <v>สนามบาสเกตบอล</v>
          </cell>
          <cell r="C6">
            <v>0</v>
          </cell>
          <cell r="D6">
            <v>1</v>
          </cell>
          <cell r="E6">
            <v>8419168</v>
          </cell>
          <cell r="L6">
            <v>3</v>
          </cell>
          <cell r="M6">
            <v>10.98</v>
          </cell>
          <cell r="P6">
            <v>2</v>
          </cell>
          <cell r="Q6">
            <v>7.46</v>
          </cell>
          <cell r="T6">
            <v>0</v>
          </cell>
          <cell r="U6">
            <v>0</v>
          </cell>
          <cell r="X6">
            <v>1</v>
          </cell>
          <cell r="Y6">
            <v>3.84</v>
          </cell>
          <cell r="AB6">
            <v>1</v>
          </cell>
          <cell r="AC6">
            <v>4.22</v>
          </cell>
          <cell r="AF6">
            <v>11</v>
          </cell>
          <cell r="AG6">
            <v>46.86</v>
          </cell>
          <cell r="AJ6">
            <v>0</v>
          </cell>
          <cell r="AK6">
            <v>0</v>
          </cell>
          <cell r="AN6">
            <v>2</v>
          </cell>
          <cell r="AO6">
            <v>8.4</v>
          </cell>
          <cell r="AR6">
            <v>7</v>
          </cell>
          <cell r="AS6">
            <v>34.580000000000005</v>
          </cell>
          <cell r="AV6">
            <v>8</v>
          </cell>
          <cell r="AW6">
            <v>38.799999999999997</v>
          </cell>
          <cell r="AZ6">
            <v>11</v>
          </cell>
          <cell r="BA6">
            <v>54.45</v>
          </cell>
          <cell r="BD6">
            <v>9</v>
          </cell>
          <cell r="BE6">
            <v>43.47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C7">
            <v>0</v>
          </cell>
          <cell r="D7">
            <v>1</v>
          </cell>
          <cell r="E7">
            <v>8708273</v>
          </cell>
          <cell r="L7" t="str">
            <v>เสีย</v>
          </cell>
          <cell r="M7" t="str">
            <v>เสีย</v>
          </cell>
          <cell r="P7" t="str">
            <v>เสีย</v>
          </cell>
          <cell r="Q7" t="str">
            <v>เสีย</v>
          </cell>
          <cell r="T7" t="str">
            <v>เสีย</v>
          </cell>
          <cell r="U7" t="str">
            <v>เสีย</v>
          </cell>
          <cell r="X7" t="str">
            <v>เสีย</v>
          </cell>
          <cell r="Y7" t="str">
            <v>เสีย</v>
          </cell>
          <cell r="AB7" t="str">
            <v>เสีย</v>
          </cell>
          <cell r="AC7" t="str">
            <v>เสีย</v>
          </cell>
          <cell r="AF7" t="str">
            <v>เสีย</v>
          </cell>
          <cell r="AG7" t="str">
            <v>เสีย</v>
          </cell>
          <cell r="AJ7" t="str">
            <v>เสีย</v>
          </cell>
          <cell r="AK7" t="str">
            <v>เสีย</v>
          </cell>
          <cell r="AN7" t="str">
            <v>เสีย</v>
          </cell>
          <cell r="AO7" t="str">
            <v>เสีย</v>
          </cell>
          <cell r="AR7" t="str">
            <v>เสีย</v>
          </cell>
          <cell r="AS7" t="str">
            <v>เสีย</v>
          </cell>
          <cell r="AV7" t="str">
            <v>เสีย</v>
          </cell>
          <cell r="AW7" t="str">
            <v>เสีย</v>
          </cell>
          <cell r="AZ7" t="str">
            <v>เสีย</v>
          </cell>
          <cell r="BA7" t="str">
            <v>เสีย</v>
          </cell>
          <cell r="BD7" t="str">
            <v>เสีย</v>
          </cell>
          <cell r="BE7" t="str">
            <v>เสีย</v>
          </cell>
        </row>
        <row r="8">
          <cell r="A8">
            <v>4</v>
          </cell>
          <cell r="B8" t="str">
            <v>สนามเทนนิส</v>
          </cell>
          <cell r="C8">
            <v>0</v>
          </cell>
          <cell r="D8">
            <v>1</v>
          </cell>
          <cell r="E8">
            <v>8586262</v>
          </cell>
          <cell r="L8">
            <v>0</v>
          </cell>
          <cell r="M8">
            <v>0</v>
          </cell>
          <cell r="P8">
            <v>4</v>
          </cell>
          <cell r="Q8">
            <v>14.92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0</v>
          </cell>
          <cell r="AC8">
            <v>0</v>
          </cell>
          <cell r="AF8">
            <v>0</v>
          </cell>
          <cell r="AG8">
            <v>0</v>
          </cell>
          <cell r="AJ8">
            <v>6</v>
          </cell>
          <cell r="AK8">
            <v>24.54</v>
          </cell>
          <cell r="AN8">
            <v>3</v>
          </cell>
          <cell r="AO8">
            <v>12.600000000000001</v>
          </cell>
          <cell r="AR8">
            <v>32</v>
          </cell>
          <cell r="AS8">
            <v>158.08000000000001</v>
          </cell>
          <cell r="AV8">
            <v>1</v>
          </cell>
          <cell r="AW8">
            <v>4.8499999999999996</v>
          </cell>
          <cell r="AZ8">
            <v>32</v>
          </cell>
          <cell r="BA8">
            <v>158.4</v>
          </cell>
          <cell r="BD8">
            <v>23</v>
          </cell>
          <cell r="BE8">
            <v>111.09</v>
          </cell>
        </row>
        <row r="9">
          <cell r="A9">
            <v>5</v>
          </cell>
          <cell r="B9" t="str">
            <v>ลานจตุรัสนานาชาติ</v>
          </cell>
          <cell r="C9">
            <v>0</v>
          </cell>
          <cell r="D9">
            <v>1</v>
          </cell>
          <cell r="E9">
            <v>9842044</v>
          </cell>
          <cell r="L9">
            <v>2412</v>
          </cell>
          <cell r="M9">
            <v>8827.92</v>
          </cell>
          <cell r="P9">
            <v>2114</v>
          </cell>
          <cell r="Q9">
            <v>7885.22</v>
          </cell>
          <cell r="T9">
            <v>1981</v>
          </cell>
          <cell r="U9">
            <v>7884.38</v>
          </cell>
          <cell r="X9">
            <v>2319</v>
          </cell>
          <cell r="Y9">
            <v>8904.9599999999991</v>
          </cell>
          <cell r="AB9">
            <v>1753</v>
          </cell>
          <cell r="AC9">
            <v>7397.66</v>
          </cell>
          <cell r="AF9">
            <v>1786</v>
          </cell>
          <cell r="AG9">
            <v>7608.36</v>
          </cell>
          <cell r="AJ9">
            <v>1618</v>
          </cell>
          <cell r="AK9">
            <v>6617.62</v>
          </cell>
          <cell r="AN9">
            <v>1728</v>
          </cell>
          <cell r="AO9">
            <v>7257.6</v>
          </cell>
          <cell r="AR9">
            <v>3540</v>
          </cell>
          <cell r="AS9">
            <v>17487.600000000002</v>
          </cell>
          <cell r="AV9">
            <v>2538</v>
          </cell>
          <cell r="AW9">
            <v>12309.3</v>
          </cell>
          <cell r="AZ9">
            <v>2677</v>
          </cell>
          <cell r="BA9">
            <v>13251.15</v>
          </cell>
          <cell r="BD9">
            <v>2369</v>
          </cell>
          <cell r="BE9">
            <v>11442.27</v>
          </cell>
        </row>
        <row r="10">
          <cell r="A10">
            <v>6</v>
          </cell>
          <cell r="B10" t="str">
            <v>อาคารแผ่พืชน์</v>
          </cell>
          <cell r="C10">
            <v>0</v>
          </cell>
          <cell r="D10">
            <v>20</v>
          </cell>
          <cell r="E10">
            <v>41293</v>
          </cell>
          <cell r="L10">
            <v>520</v>
          </cell>
          <cell r="M10">
            <v>1903.2</v>
          </cell>
          <cell r="P10">
            <v>600</v>
          </cell>
          <cell r="Q10">
            <v>2238</v>
          </cell>
          <cell r="T10">
            <v>440</v>
          </cell>
          <cell r="U10">
            <v>1751.2</v>
          </cell>
          <cell r="X10">
            <v>520</v>
          </cell>
          <cell r="Y10">
            <v>1996.8</v>
          </cell>
          <cell r="AB10">
            <v>520</v>
          </cell>
          <cell r="AC10">
            <v>2194.4</v>
          </cell>
          <cell r="AF10">
            <v>800</v>
          </cell>
          <cell r="AG10">
            <v>3408</v>
          </cell>
          <cell r="AJ10">
            <v>480</v>
          </cell>
          <cell r="AK10">
            <v>1963.1999999999998</v>
          </cell>
          <cell r="AN10">
            <v>540</v>
          </cell>
          <cell r="AO10">
            <v>2268</v>
          </cell>
          <cell r="AR10">
            <v>940</v>
          </cell>
          <cell r="AS10">
            <v>4643.6000000000004</v>
          </cell>
          <cell r="AV10">
            <v>540</v>
          </cell>
          <cell r="AW10">
            <v>2619</v>
          </cell>
          <cell r="AZ10">
            <v>640</v>
          </cell>
          <cell r="BA10">
            <v>3168</v>
          </cell>
          <cell r="BD10">
            <v>620</v>
          </cell>
          <cell r="BE10">
            <v>2994.6</v>
          </cell>
        </row>
        <row r="11">
          <cell r="A11">
            <v>7</v>
          </cell>
          <cell r="B11" t="str">
            <v>อาคารวุฒากาศ</v>
          </cell>
          <cell r="C11">
            <v>0</v>
          </cell>
          <cell r="D11">
            <v>1</v>
          </cell>
          <cell r="E11">
            <v>9860772</v>
          </cell>
          <cell r="L11">
            <v>2838</v>
          </cell>
          <cell r="M11">
            <v>10387.08</v>
          </cell>
          <cell r="P11">
            <v>2496</v>
          </cell>
          <cell r="Q11">
            <v>9310.08</v>
          </cell>
          <cell r="T11">
            <v>3978</v>
          </cell>
          <cell r="U11">
            <v>15832.44</v>
          </cell>
          <cell r="X11">
            <v>4614</v>
          </cell>
          <cell r="Y11">
            <v>17717.759999999998</v>
          </cell>
          <cell r="AB11">
            <v>4424</v>
          </cell>
          <cell r="AC11">
            <v>18669.28</v>
          </cell>
          <cell r="AF11">
            <v>5156</v>
          </cell>
          <cell r="AG11">
            <v>21964.559999999998</v>
          </cell>
          <cell r="AJ11">
            <v>3835</v>
          </cell>
          <cell r="AK11">
            <v>15685.15</v>
          </cell>
          <cell r="AN11">
            <v>5543</v>
          </cell>
          <cell r="AO11">
            <v>23280.600000000002</v>
          </cell>
          <cell r="AR11">
            <v>3335</v>
          </cell>
          <cell r="AS11">
            <v>16474.900000000001</v>
          </cell>
          <cell r="AV11">
            <v>2985</v>
          </cell>
          <cell r="AW11">
            <v>14477.249999999998</v>
          </cell>
          <cell r="AZ11">
            <v>3461</v>
          </cell>
          <cell r="BA11">
            <v>17131.95</v>
          </cell>
          <cell r="BD11">
            <v>2513</v>
          </cell>
          <cell r="BE11">
            <v>12137.79</v>
          </cell>
        </row>
        <row r="12">
          <cell r="A12">
            <v>8</v>
          </cell>
          <cell r="B12" t="str">
            <v>อาคารเฉลิมพระเกียรติ  โซน  A , B  มิเตอร์ตัวที่ 1</v>
          </cell>
          <cell r="C12">
            <v>0</v>
          </cell>
          <cell r="D12">
            <v>200</v>
          </cell>
          <cell r="E12">
            <v>8419207</v>
          </cell>
          <cell r="L12">
            <v>2314.56</v>
          </cell>
          <cell r="M12">
            <v>8471.2896000000001</v>
          </cell>
          <cell r="P12">
            <v>12908.81</v>
          </cell>
          <cell r="Q12">
            <v>48149.861299999997</v>
          </cell>
          <cell r="T12">
            <v>10318.08</v>
          </cell>
          <cell r="U12">
            <v>41065.958400000003</v>
          </cell>
          <cell r="X12">
            <v>1416.01</v>
          </cell>
          <cell r="Y12">
            <v>5437.4784</v>
          </cell>
          <cell r="AB12">
            <v>1987.02</v>
          </cell>
          <cell r="AC12">
            <v>8385.2243999999992</v>
          </cell>
          <cell r="AF12">
            <v>5985.68</v>
          </cell>
          <cell r="AG12">
            <v>25498.996800000001</v>
          </cell>
          <cell r="AJ12">
            <v>13709.22</v>
          </cell>
          <cell r="AK12">
            <v>56070.709799999997</v>
          </cell>
          <cell r="AN12">
            <v>13292.62</v>
          </cell>
          <cell r="AO12">
            <v>55829.004000000008</v>
          </cell>
          <cell r="AR12">
            <v>9917.74</v>
          </cell>
          <cell r="AS12">
            <v>48993.635600000001</v>
          </cell>
          <cell r="AV12">
            <v>17106.96</v>
          </cell>
          <cell r="AW12">
            <v>82968.755999999994</v>
          </cell>
          <cell r="AZ12">
            <v>14790.77</v>
          </cell>
          <cell r="BA12">
            <v>73214.311500000011</v>
          </cell>
          <cell r="BD12">
            <v>15089.71</v>
          </cell>
          <cell r="BE12">
            <v>72883.299299999999</v>
          </cell>
        </row>
        <row r="13">
          <cell r="A13">
            <v>9</v>
          </cell>
          <cell r="B13" t="str">
            <v>อาคารเฉลิมพระเกียรติ  โซน  A , B  มิเตอร์ตัวที่ 2</v>
          </cell>
          <cell r="C13">
            <v>0</v>
          </cell>
          <cell r="D13">
            <v>200</v>
          </cell>
          <cell r="E13">
            <v>8419191</v>
          </cell>
          <cell r="L13">
            <v>2323.1</v>
          </cell>
          <cell r="P13">
            <v>12422.35</v>
          </cell>
          <cell r="T13">
            <v>7867.5</v>
          </cell>
          <cell r="X13">
            <v>1892.64</v>
          </cell>
          <cell r="AB13">
            <v>2273.2199999999998</v>
          </cell>
          <cell r="AF13">
            <v>1308.3499999999999</v>
          </cell>
          <cell r="AJ13">
            <v>15721.96</v>
          </cell>
          <cell r="AN13">
            <v>16969.73</v>
          </cell>
          <cell r="AR13">
            <v>7662.2</v>
          </cell>
          <cell r="AV13">
            <v>10809.56</v>
          </cell>
          <cell r="AZ13">
            <v>7221.81</v>
          </cell>
          <cell r="BD13">
            <v>5305.5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C14">
            <v>0</v>
          </cell>
          <cell r="D14">
            <v>80</v>
          </cell>
          <cell r="E14">
            <v>8279819</v>
          </cell>
          <cell r="L14">
            <v>1118.1099999999999</v>
          </cell>
          <cell r="P14">
            <v>1056.0999999999999</v>
          </cell>
          <cell r="T14">
            <v>1140.4000000000001</v>
          </cell>
          <cell r="X14">
            <v>1019.25</v>
          </cell>
          <cell r="AB14">
            <v>1081.99</v>
          </cell>
          <cell r="AF14">
            <v>1267.26</v>
          </cell>
          <cell r="AJ14">
            <v>1468.87</v>
          </cell>
          <cell r="AN14">
            <v>1762.33</v>
          </cell>
          <cell r="AR14">
            <v>1512.87</v>
          </cell>
          <cell r="AV14">
            <v>1361.99</v>
          </cell>
          <cell r="AZ14">
            <v>1248.6500000000001</v>
          </cell>
          <cell r="BD14">
            <v>2172.7800000000002</v>
          </cell>
        </row>
        <row r="15">
          <cell r="A15">
            <v>0</v>
          </cell>
          <cell r="B15" t="str">
            <v>อาคารสปอร์ตคอมเพล็กซ์</v>
          </cell>
          <cell r="C15">
            <v>0</v>
          </cell>
          <cell r="D15">
            <v>1</v>
          </cell>
          <cell r="E15">
            <v>0</v>
          </cell>
          <cell r="L15" t="str">
            <v>ยังไม่เปิด</v>
          </cell>
          <cell r="M15" t="str">
            <v>ยังไม่เปิด</v>
          </cell>
          <cell r="P15" t="str">
            <v>ยังไม่เปิด</v>
          </cell>
          <cell r="Q15" t="str">
            <v>ยังไม่เปิด</v>
          </cell>
          <cell r="T15" t="str">
            <v>ยังไม่เปิด</v>
          </cell>
          <cell r="U15" t="str">
            <v>ยังไม่เปิด</v>
          </cell>
          <cell r="X15" t="str">
            <v>ยังไม่เปิด</v>
          </cell>
          <cell r="Y15" t="str">
            <v>ยังไม่เปิด</v>
          </cell>
          <cell r="AB15" t="str">
            <v>ยังไม่เปิด</v>
          </cell>
          <cell r="AC15" t="str">
            <v>ยังไม่เปิด</v>
          </cell>
          <cell r="AF15" t="str">
            <v>ยังไม่เปิด</v>
          </cell>
          <cell r="AG15" t="str">
            <v>ยังไม่เปิด</v>
          </cell>
          <cell r="AJ15" t="str">
            <v>ยังไม่เปิด</v>
          </cell>
          <cell r="AK15" t="str">
            <v>ยังไม่เปิด</v>
          </cell>
          <cell r="AN15" t="str">
            <v>ยังไม่เปิด</v>
          </cell>
          <cell r="AO15" t="str">
            <v>ยังไม่เปิด</v>
          </cell>
          <cell r="AR15" t="str">
            <v>ยังไม่เปิด</v>
          </cell>
          <cell r="AS15" t="str">
            <v>ยังไม่เปิด</v>
          </cell>
          <cell r="AV15" t="str">
            <v>ยังไม่เปิด</v>
          </cell>
          <cell r="AW15" t="str">
            <v>ยังไม่เปิด</v>
          </cell>
          <cell r="AZ15" t="str">
            <v>ยังไม่เปิด</v>
          </cell>
          <cell r="BA15" t="str">
            <v>ยังไม่เปิด</v>
          </cell>
          <cell r="BD15">
            <v>4699.37</v>
          </cell>
          <cell r="BE15">
            <v>22697.9571</v>
          </cell>
        </row>
        <row r="16">
          <cell r="A16">
            <v>11</v>
          </cell>
          <cell r="B16" t="str">
            <v>โรงประปา 2</v>
          </cell>
          <cell r="C16">
            <v>0</v>
          </cell>
          <cell r="D16">
            <v>80</v>
          </cell>
          <cell r="E16">
            <v>9846196</v>
          </cell>
          <cell r="L16">
            <v>1040</v>
          </cell>
          <cell r="M16">
            <v>3806.4</v>
          </cell>
          <cell r="P16">
            <v>1360</v>
          </cell>
          <cell r="Q16">
            <v>5072.8</v>
          </cell>
          <cell r="T16">
            <v>1120</v>
          </cell>
          <cell r="U16">
            <v>4457.6000000000004</v>
          </cell>
          <cell r="X16">
            <v>1360</v>
          </cell>
          <cell r="Y16">
            <v>5222.3999999999996</v>
          </cell>
          <cell r="AB16">
            <v>1280</v>
          </cell>
          <cell r="AC16">
            <v>5401.5999999999995</v>
          </cell>
          <cell r="AF16">
            <v>1120</v>
          </cell>
          <cell r="AG16">
            <v>4771.2</v>
          </cell>
          <cell r="AJ16">
            <v>1840</v>
          </cell>
          <cell r="AK16">
            <v>7525.5999999999995</v>
          </cell>
          <cell r="AN16">
            <v>1360</v>
          </cell>
          <cell r="AO16">
            <v>5712</v>
          </cell>
          <cell r="AR16">
            <v>2160</v>
          </cell>
          <cell r="AS16">
            <v>10670.400000000001</v>
          </cell>
          <cell r="AV16">
            <v>1840</v>
          </cell>
          <cell r="AW16">
            <v>8924</v>
          </cell>
          <cell r="AZ16">
            <v>1360</v>
          </cell>
          <cell r="BA16">
            <v>6732</v>
          </cell>
          <cell r="BD16">
            <v>3200</v>
          </cell>
          <cell r="BE16">
            <v>15456</v>
          </cell>
        </row>
        <row r="17">
          <cell r="A17">
            <v>12</v>
          </cell>
          <cell r="B17" t="str">
            <v>อาคารเรือนธรรม</v>
          </cell>
          <cell r="C17">
            <v>0</v>
          </cell>
          <cell r="D17">
            <v>1</v>
          </cell>
          <cell r="E17">
            <v>9100349</v>
          </cell>
          <cell r="L17">
            <v>316</v>
          </cell>
          <cell r="M17">
            <v>1156.56</v>
          </cell>
          <cell r="P17">
            <v>274</v>
          </cell>
          <cell r="Q17">
            <v>1022.02</v>
          </cell>
          <cell r="T17">
            <v>154</v>
          </cell>
          <cell r="U17">
            <v>612.91999999999996</v>
          </cell>
          <cell r="X17">
            <v>293</v>
          </cell>
          <cell r="Y17">
            <v>1125.1199999999999</v>
          </cell>
          <cell r="AB17">
            <v>373</v>
          </cell>
          <cell r="AC17">
            <v>1574.06</v>
          </cell>
          <cell r="AF17">
            <v>377</v>
          </cell>
          <cell r="AG17">
            <v>1606.02</v>
          </cell>
          <cell r="AJ17">
            <v>309</v>
          </cell>
          <cell r="AK17">
            <v>1263.81</v>
          </cell>
          <cell r="AN17">
            <v>314</v>
          </cell>
          <cell r="AO17">
            <v>1318.8</v>
          </cell>
          <cell r="AR17">
            <v>534</v>
          </cell>
          <cell r="AS17">
            <v>2637.96</v>
          </cell>
          <cell r="AV17">
            <v>332</v>
          </cell>
          <cell r="AW17">
            <v>1610.1999999999998</v>
          </cell>
          <cell r="AZ17">
            <v>418</v>
          </cell>
          <cell r="BA17">
            <v>2069.1</v>
          </cell>
          <cell r="BD17">
            <v>366</v>
          </cell>
          <cell r="BE17">
            <v>1767.78</v>
          </cell>
        </row>
        <row r="18">
          <cell r="A18">
            <v>13</v>
          </cell>
          <cell r="B18" t="str">
            <v>อาคารพิพิธภัณฑ์เกษตรไทย</v>
          </cell>
          <cell r="C18">
            <v>0</v>
          </cell>
          <cell r="D18">
            <v>1</v>
          </cell>
          <cell r="E18">
            <v>8011304</v>
          </cell>
          <cell r="L18">
            <v>216</v>
          </cell>
          <cell r="M18">
            <v>790.56000000000006</v>
          </cell>
          <cell r="P18">
            <v>139</v>
          </cell>
          <cell r="Q18">
            <v>518.47</v>
          </cell>
          <cell r="T18">
            <v>388</v>
          </cell>
          <cell r="U18">
            <v>1544.24</v>
          </cell>
          <cell r="X18">
            <v>259</v>
          </cell>
          <cell r="Y18">
            <v>994.56</v>
          </cell>
          <cell r="AB18">
            <v>342</v>
          </cell>
          <cell r="AC18">
            <v>1443.24</v>
          </cell>
          <cell r="AF18">
            <v>616</v>
          </cell>
          <cell r="AG18">
            <v>2624.16</v>
          </cell>
          <cell r="AJ18">
            <v>556</v>
          </cell>
          <cell r="AK18">
            <v>2274.04</v>
          </cell>
          <cell r="AN18">
            <v>1054</v>
          </cell>
          <cell r="AO18">
            <v>4426.8</v>
          </cell>
          <cell r="AR18">
            <v>582</v>
          </cell>
          <cell r="AS18">
            <v>2875.0800000000004</v>
          </cell>
          <cell r="AV18">
            <v>435</v>
          </cell>
          <cell r="AW18">
            <v>2109.75</v>
          </cell>
          <cell r="AZ18">
            <v>370</v>
          </cell>
          <cell r="BA18">
            <v>1831.5</v>
          </cell>
          <cell r="BD18">
            <v>721</v>
          </cell>
          <cell r="BE18">
            <v>3482.43</v>
          </cell>
        </row>
        <row r="19">
          <cell r="A19">
            <v>14</v>
          </cell>
          <cell r="B19" t="str">
            <v>อาคารเรียนรวมแม่โจ้  70  ปี</v>
          </cell>
          <cell r="C19">
            <v>0</v>
          </cell>
          <cell r="D19">
            <v>200</v>
          </cell>
          <cell r="E19">
            <v>27425</v>
          </cell>
          <cell r="L19">
            <v>11157.28</v>
          </cell>
          <cell r="P19">
            <v>11951.46</v>
          </cell>
          <cell r="T19">
            <v>16853.900000000001</v>
          </cell>
          <cell r="X19">
            <v>13411.95</v>
          </cell>
          <cell r="AB19">
            <v>12779.04</v>
          </cell>
          <cell r="AF19">
            <v>16889.96</v>
          </cell>
          <cell r="AJ19">
            <v>40307.07</v>
          </cell>
          <cell r="AN19">
            <v>47148.39</v>
          </cell>
          <cell r="AR19">
            <v>42406.48</v>
          </cell>
          <cell r="AV19">
            <v>31995.8</v>
          </cell>
          <cell r="AZ19">
            <v>27928.26</v>
          </cell>
          <cell r="BD19">
            <v>30007.439999999999</v>
          </cell>
        </row>
        <row r="20">
          <cell r="A20">
            <v>15</v>
          </cell>
          <cell r="B20" t="str">
            <v>อาคารเฉลิมพระเกียรติสมเด็จพระเทพรัตนราชสุดา</v>
          </cell>
          <cell r="C20">
            <v>0</v>
          </cell>
          <cell r="D20">
            <v>600</v>
          </cell>
          <cell r="E20">
            <v>8662045</v>
          </cell>
          <cell r="L20">
            <v>23273.31</v>
          </cell>
          <cell r="M20">
            <v>85180.314600000012</v>
          </cell>
          <cell r="P20">
            <v>20127.41</v>
          </cell>
          <cell r="Q20">
            <v>75075.239300000001</v>
          </cell>
          <cell r="T20">
            <v>36910.160000000003</v>
          </cell>
          <cell r="U20">
            <v>146902.43680000002</v>
          </cell>
          <cell r="X20">
            <v>27244.04</v>
          </cell>
          <cell r="Y20">
            <v>104617.1136</v>
          </cell>
          <cell r="AB20">
            <v>38937.800000000003</v>
          </cell>
          <cell r="AC20">
            <v>164317.516</v>
          </cell>
          <cell r="AF20">
            <v>35511.21</v>
          </cell>
          <cell r="AG20">
            <v>151277.75459999999</v>
          </cell>
          <cell r="AJ20">
            <v>38869.25</v>
          </cell>
          <cell r="AK20">
            <v>158975.23249999998</v>
          </cell>
          <cell r="AN20">
            <v>45286.91</v>
          </cell>
          <cell r="AO20">
            <v>190205.02200000003</v>
          </cell>
          <cell r="AR20">
            <v>42395.1</v>
          </cell>
          <cell r="AS20">
            <v>209431.79400000002</v>
          </cell>
          <cell r="AV20">
            <v>32875.54</v>
          </cell>
          <cell r="AW20">
            <v>159446.36900000001</v>
          </cell>
          <cell r="AZ20">
            <v>32552.34</v>
          </cell>
          <cell r="BA20">
            <v>161134.08300000001</v>
          </cell>
          <cell r="BD20">
            <v>28632.16</v>
          </cell>
          <cell r="BE20">
            <v>138293.3328</v>
          </cell>
        </row>
        <row r="21">
          <cell r="A21">
            <v>16</v>
          </cell>
          <cell r="B21" t="str">
            <v>อาคารเรือนกระจก</v>
          </cell>
          <cell r="C21">
            <v>0</v>
          </cell>
          <cell r="D21">
            <v>1</v>
          </cell>
          <cell r="E21">
            <v>9841446</v>
          </cell>
          <cell r="L21" t="str">
            <v>ชำรุด</v>
          </cell>
          <cell r="M21" t="str">
            <v>ชำรุด</v>
          </cell>
          <cell r="P21" t="str">
            <v>ชำรุด</v>
          </cell>
          <cell r="Q21" t="str">
            <v>ชำรุด</v>
          </cell>
          <cell r="T21" t="str">
            <v>ชำรุด</v>
          </cell>
          <cell r="U21" t="str">
            <v>ชำรุด</v>
          </cell>
          <cell r="X21" t="str">
            <v>ชำรุด</v>
          </cell>
          <cell r="Y21" t="str">
            <v>ชำรุด</v>
          </cell>
          <cell r="AB21">
            <v>0</v>
          </cell>
          <cell r="AC21">
            <v>0</v>
          </cell>
          <cell r="AF21">
            <v>1</v>
          </cell>
          <cell r="AG21">
            <v>4.26</v>
          </cell>
          <cell r="AJ21">
            <v>0</v>
          </cell>
          <cell r="AK21">
            <v>0</v>
          </cell>
          <cell r="AN21">
            <v>0</v>
          </cell>
          <cell r="AO21">
            <v>0</v>
          </cell>
          <cell r="AR21">
            <v>1</v>
          </cell>
          <cell r="AS21">
            <v>4.9400000000000004</v>
          </cell>
          <cell r="AV21">
            <v>2</v>
          </cell>
          <cell r="AW21">
            <v>9.6999999999999993</v>
          </cell>
          <cell r="AZ21">
            <v>0</v>
          </cell>
          <cell r="BA21">
            <v>0</v>
          </cell>
          <cell r="BD21">
            <v>0</v>
          </cell>
          <cell r="BE21">
            <v>0</v>
          </cell>
        </row>
        <row r="22">
          <cell r="A22">
            <v>17</v>
          </cell>
          <cell r="B22" t="str">
            <v>อาคาร 80 ปี</v>
          </cell>
          <cell r="C22" t="str">
            <v>MWh</v>
          </cell>
          <cell r="D22">
            <v>1000</v>
          </cell>
          <cell r="E22" t="str">
            <v>Digital</v>
          </cell>
          <cell r="L22">
            <v>6789.9999999999636</v>
          </cell>
          <cell r="P22">
            <v>5940.0000000000546</v>
          </cell>
          <cell r="T22">
            <v>6049.9999999999545</v>
          </cell>
          <cell r="X22">
            <v>10470.000000000027</v>
          </cell>
          <cell r="AB22">
            <v>2839.9999999999181</v>
          </cell>
          <cell r="AF22">
            <v>7060.0000000000591</v>
          </cell>
          <cell r="AJ22">
            <v>13130</v>
          </cell>
          <cell r="AN22">
            <v>16499.99999999996</v>
          </cell>
          <cell r="AR22">
            <v>12199.999999999989</v>
          </cell>
          <cell r="AV22">
            <v>7900.0000000000182</v>
          </cell>
          <cell r="AZ22">
            <v>12900.000000000133</v>
          </cell>
          <cell r="BD22">
            <v>10799.99999999992</v>
          </cell>
        </row>
        <row r="23">
          <cell r="A23">
            <v>18</v>
          </cell>
          <cell r="B23" t="str">
            <v>อาคารเกษตรทฤษฎีใหม่</v>
          </cell>
          <cell r="C23">
            <v>0</v>
          </cell>
          <cell r="D23">
            <v>1</v>
          </cell>
          <cell r="E23">
            <v>8673816</v>
          </cell>
          <cell r="L23">
            <v>213</v>
          </cell>
          <cell r="M23">
            <v>779.58</v>
          </cell>
          <cell r="P23">
            <v>206</v>
          </cell>
          <cell r="Q23">
            <v>768.38</v>
          </cell>
          <cell r="T23">
            <v>175</v>
          </cell>
          <cell r="U23">
            <v>696.5</v>
          </cell>
          <cell r="X23">
            <v>189</v>
          </cell>
          <cell r="Y23">
            <v>725.76</v>
          </cell>
          <cell r="AB23">
            <v>236</v>
          </cell>
          <cell r="AC23">
            <v>995.92</v>
          </cell>
          <cell r="AF23">
            <v>220</v>
          </cell>
          <cell r="AG23">
            <v>937.19999999999993</v>
          </cell>
          <cell r="AJ23">
            <v>178</v>
          </cell>
          <cell r="AK23">
            <v>728.02</v>
          </cell>
          <cell r="AN23">
            <v>282</v>
          </cell>
          <cell r="AO23">
            <v>1184.4000000000001</v>
          </cell>
          <cell r="AR23">
            <v>233</v>
          </cell>
          <cell r="AS23">
            <v>1151.02</v>
          </cell>
          <cell r="AV23">
            <v>203</v>
          </cell>
          <cell r="AW23">
            <v>984.55</v>
          </cell>
          <cell r="AZ23">
            <v>248</v>
          </cell>
          <cell r="BA23">
            <v>1227.6000000000001</v>
          </cell>
          <cell r="BD23">
            <v>305</v>
          </cell>
          <cell r="BE23">
            <v>1473.15</v>
          </cell>
        </row>
        <row r="24">
          <cell r="A24">
            <v>19</v>
          </cell>
          <cell r="B24" t="str">
            <v>อาคารโรงสูบน้ำแรงดันต่ำ</v>
          </cell>
          <cell r="C24">
            <v>0</v>
          </cell>
          <cell r="D24">
            <v>1</v>
          </cell>
          <cell r="E24">
            <v>8673823</v>
          </cell>
          <cell r="L24">
            <v>3485</v>
          </cell>
          <cell r="M24">
            <v>12755.1</v>
          </cell>
          <cell r="P24">
            <v>2967</v>
          </cell>
          <cell r="Q24">
            <v>11066.91</v>
          </cell>
          <cell r="T24">
            <v>3292</v>
          </cell>
          <cell r="U24">
            <v>13102.16</v>
          </cell>
          <cell r="X24">
            <v>3233</v>
          </cell>
          <cell r="Y24">
            <v>12414.72</v>
          </cell>
          <cell r="AB24">
            <v>3227</v>
          </cell>
          <cell r="AC24">
            <v>13617.939999999999</v>
          </cell>
          <cell r="AF24">
            <v>3384</v>
          </cell>
          <cell r="AG24">
            <v>14415.84</v>
          </cell>
          <cell r="AJ24">
            <v>3950</v>
          </cell>
          <cell r="AK24">
            <v>16155.5</v>
          </cell>
          <cell r="AN24">
            <v>5350</v>
          </cell>
          <cell r="AO24">
            <v>22470</v>
          </cell>
          <cell r="AR24">
            <v>3630</v>
          </cell>
          <cell r="AS24">
            <v>17932.2</v>
          </cell>
          <cell r="AV24">
            <v>3593</v>
          </cell>
          <cell r="AW24">
            <v>17426.05</v>
          </cell>
          <cell r="AZ24">
            <v>2789</v>
          </cell>
          <cell r="BA24">
            <v>13805.550000000001</v>
          </cell>
          <cell r="BD24">
            <v>4253</v>
          </cell>
          <cell r="BE24">
            <v>20541.990000000002</v>
          </cell>
        </row>
        <row r="25">
          <cell r="A25">
            <v>20</v>
          </cell>
          <cell r="B25" t="str">
            <v>อาคารโรงสูบน้ำแรงดันสูง</v>
          </cell>
          <cell r="C25">
            <v>0</v>
          </cell>
          <cell r="D25">
            <v>50</v>
          </cell>
          <cell r="E25">
            <v>8661987</v>
          </cell>
          <cell r="L25">
            <v>6858.8</v>
          </cell>
          <cell r="M25">
            <v>25103.208000000002</v>
          </cell>
          <cell r="P25">
            <v>6282.61</v>
          </cell>
          <cell r="Q25">
            <v>23434.135299999998</v>
          </cell>
          <cell r="T25">
            <v>7264.11</v>
          </cell>
          <cell r="U25">
            <v>28911.157799999997</v>
          </cell>
          <cell r="X25">
            <v>5792.03</v>
          </cell>
          <cell r="Y25">
            <v>22241.395199999999</v>
          </cell>
          <cell r="AB25">
            <v>6100</v>
          </cell>
          <cell r="AC25">
            <v>25742</v>
          </cell>
          <cell r="AF25">
            <v>6250</v>
          </cell>
          <cell r="AG25">
            <v>26625</v>
          </cell>
          <cell r="AJ25">
            <v>7150</v>
          </cell>
          <cell r="AK25">
            <v>29243.5</v>
          </cell>
          <cell r="AN25">
            <v>10400</v>
          </cell>
          <cell r="AO25">
            <v>43680</v>
          </cell>
          <cell r="AR25">
            <v>7150</v>
          </cell>
          <cell r="AS25">
            <v>35321</v>
          </cell>
          <cell r="AV25">
            <v>6900</v>
          </cell>
          <cell r="AW25">
            <v>33465</v>
          </cell>
          <cell r="AZ25">
            <v>5450</v>
          </cell>
          <cell r="BA25">
            <v>26977.5</v>
          </cell>
          <cell r="BD25">
            <v>8100</v>
          </cell>
          <cell r="BE25">
            <v>39123</v>
          </cell>
        </row>
        <row r="26">
          <cell r="A26">
            <v>21</v>
          </cell>
          <cell r="B26" t="str">
            <v>อาคารจ่ายสารเคมีและเก็บสารเคมี</v>
          </cell>
          <cell r="C26">
            <v>0</v>
          </cell>
          <cell r="D26">
            <v>1</v>
          </cell>
          <cell r="E26">
            <v>8648698</v>
          </cell>
          <cell r="L26">
            <v>42</v>
          </cell>
          <cell r="M26">
            <v>153.72</v>
          </cell>
          <cell r="P26">
            <v>35</v>
          </cell>
          <cell r="Q26">
            <v>130.55000000000001</v>
          </cell>
          <cell r="T26">
            <v>41</v>
          </cell>
          <cell r="U26">
            <v>163.18</v>
          </cell>
          <cell r="X26">
            <v>42</v>
          </cell>
          <cell r="Y26">
            <v>161.28</v>
          </cell>
          <cell r="AB26">
            <v>41</v>
          </cell>
          <cell r="AC26">
            <v>173.01999999999998</v>
          </cell>
          <cell r="AF26">
            <v>41</v>
          </cell>
          <cell r="AG26">
            <v>174.66</v>
          </cell>
          <cell r="AJ26">
            <v>47</v>
          </cell>
          <cell r="AK26">
            <v>192.23</v>
          </cell>
          <cell r="AN26">
            <v>60</v>
          </cell>
          <cell r="AO26">
            <v>252</v>
          </cell>
          <cell r="AR26">
            <v>40</v>
          </cell>
          <cell r="AS26">
            <v>197.60000000000002</v>
          </cell>
          <cell r="AV26">
            <v>42</v>
          </cell>
          <cell r="AW26">
            <v>203.7</v>
          </cell>
          <cell r="AZ26">
            <v>32</v>
          </cell>
          <cell r="BA26">
            <v>158.4</v>
          </cell>
          <cell r="BD26">
            <v>49</v>
          </cell>
          <cell r="BE26">
            <v>236.67000000000002</v>
          </cell>
        </row>
        <row r="27">
          <cell r="A27">
            <v>22</v>
          </cell>
          <cell r="B27" t="str">
            <v>ป้าย LED หน้ามหาวิทยาลัยแม่โจ้</v>
          </cell>
          <cell r="C27">
            <v>0</v>
          </cell>
          <cell r="D27">
            <v>1</v>
          </cell>
          <cell r="E27">
            <v>9769127</v>
          </cell>
          <cell r="L27">
            <v>3150</v>
          </cell>
          <cell r="M27">
            <v>11529</v>
          </cell>
          <cell r="P27">
            <v>1960</v>
          </cell>
          <cell r="Q27">
            <v>7310.8</v>
          </cell>
          <cell r="T27">
            <v>74</v>
          </cell>
          <cell r="U27">
            <v>294.52</v>
          </cell>
          <cell r="X27">
            <v>0</v>
          </cell>
          <cell r="Y27">
            <v>0</v>
          </cell>
          <cell r="AB27">
            <v>0</v>
          </cell>
          <cell r="AC27">
            <v>0</v>
          </cell>
          <cell r="AF27">
            <v>53</v>
          </cell>
          <cell r="AG27">
            <v>225.78</v>
          </cell>
          <cell r="AJ27">
            <v>1128</v>
          </cell>
          <cell r="AK27">
            <v>4613.5199999999995</v>
          </cell>
          <cell r="AN27">
            <v>3770</v>
          </cell>
          <cell r="AO27">
            <v>15834</v>
          </cell>
          <cell r="AR27">
            <v>2622</v>
          </cell>
          <cell r="AS27">
            <v>12952.68</v>
          </cell>
          <cell r="AV27">
            <v>2518</v>
          </cell>
          <cell r="AW27">
            <v>12212.3</v>
          </cell>
          <cell r="AZ27">
            <v>1569</v>
          </cell>
          <cell r="BA27">
            <v>7766.55</v>
          </cell>
          <cell r="BD27">
            <v>2037</v>
          </cell>
          <cell r="BE27">
            <v>9838.7100000000009</v>
          </cell>
        </row>
        <row r="28">
          <cell r="A28">
            <v>23</v>
          </cell>
          <cell r="B28" t="str">
            <v>อาคารช่วงเกษตรศิลป์</v>
          </cell>
          <cell r="C28">
            <v>0</v>
          </cell>
          <cell r="D28">
            <v>1</v>
          </cell>
          <cell r="E28">
            <v>8142008</v>
          </cell>
          <cell r="L28">
            <v>228</v>
          </cell>
          <cell r="P28">
            <v>53</v>
          </cell>
          <cell r="T28">
            <v>51</v>
          </cell>
          <cell r="X28">
            <v>63</v>
          </cell>
          <cell r="AB28">
            <v>58</v>
          </cell>
          <cell r="AF28">
            <v>46</v>
          </cell>
          <cell r="AJ28">
            <v>0</v>
          </cell>
          <cell r="AN28">
            <v>0</v>
          </cell>
          <cell r="AR28">
            <v>0</v>
          </cell>
          <cell r="AV28">
            <v>0</v>
          </cell>
          <cell r="AZ28">
            <v>0</v>
          </cell>
          <cell r="BD28">
            <v>0</v>
          </cell>
        </row>
        <row r="29">
          <cell r="A29" t="str">
            <v>สำนักงานมหาวิทยาลัย</v>
          </cell>
        </row>
        <row r="30">
          <cell r="A30">
            <v>24</v>
          </cell>
          <cell r="B30" t="str">
            <v>อาคารสำนักงานมหาวิทยาลัย 1 (สำนักมาตราฐานการศึกษา เดิม)</v>
          </cell>
          <cell r="C30">
            <v>0</v>
          </cell>
          <cell r="D30">
            <v>40</v>
          </cell>
          <cell r="E30">
            <v>8509795</v>
          </cell>
          <cell r="L30">
            <v>1920</v>
          </cell>
          <cell r="P30">
            <v>1520</v>
          </cell>
          <cell r="T30">
            <v>2240</v>
          </cell>
          <cell r="X30">
            <v>2560</v>
          </cell>
          <cell r="AB30">
            <v>2560</v>
          </cell>
          <cell r="AF30">
            <v>2720</v>
          </cell>
          <cell r="AJ30">
            <v>2200</v>
          </cell>
          <cell r="AN30">
            <v>2960</v>
          </cell>
          <cell r="AR30">
            <v>1920</v>
          </cell>
          <cell r="AV30">
            <v>1560</v>
          </cell>
          <cell r="AZ30">
            <v>2760</v>
          </cell>
          <cell r="BD30">
            <v>2800</v>
          </cell>
        </row>
        <row r="31">
          <cell r="A31">
            <v>25</v>
          </cell>
          <cell r="B31" t="str">
            <v>อาคารสำนักงานมหาวิทยาลัย 2 (สำนักงานอธิการบดี เดิม)</v>
          </cell>
          <cell r="C31">
            <v>0</v>
          </cell>
          <cell r="D31">
            <v>80</v>
          </cell>
          <cell r="E31">
            <v>8379366</v>
          </cell>
          <cell r="L31">
            <v>4976.3900000000003</v>
          </cell>
          <cell r="P31">
            <v>4323.59</v>
          </cell>
          <cell r="T31">
            <v>13037.35</v>
          </cell>
          <cell r="X31">
            <v>8614.58</v>
          </cell>
          <cell r="AB31">
            <v>11701.86</v>
          </cell>
          <cell r="AF31">
            <v>13614.38</v>
          </cell>
          <cell r="AJ31">
            <v>11707.92</v>
          </cell>
          <cell r="AN31">
            <v>14028.21</v>
          </cell>
          <cell r="AR31">
            <v>13248.26</v>
          </cell>
          <cell r="AV31">
            <v>9835.67</v>
          </cell>
          <cell r="AZ31">
            <v>10008.33</v>
          </cell>
          <cell r="BD31">
            <v>7405.44</v>
          </cell>
        </row>
        <row r="32">
          <cell r="A32">
            <v>26</v>
          </cell>
          <cell r="B32" t="str">
            <v>อาคารสำนักงานมหาวิทยาลัย 3  มิเตอร์ตัวที่ 1 (อิงคศรีกสิการ เดิม)</v>
          </cell>
          <cell r="C32">
            <v>0</v>
          </cell>
          <cell r="D32">
            <v>50</v>
          </cell>
          <cell r="E32">
            <v>8752785</v>
          </cell>
          <cell r="L32">
            <v>350</v>
          </cell>
          <cell r="M32">
            <v>1281</v>
          </cell>
          <cell r="P32">
            <v>400</v>
          </cell>
          <cell r="Q32">
            <v>1492</v>
          </cell>
          <cell r="T32">
            <v>1550</v>
          </cell>
          <cell r="U32">
            <v>6169</v>
          </cell>
          <cell r="X32">
            <v>1750</v>
          </cell>
          <cell r="Y32">
            <v>6720</v>
          </cell>
          <cell r="AB32">
            <v>1700</v>
          </cell>
          <cell r="AC32">
            <v>7174</v>
          </cell>
          <cell r="AF32">
            <v>2100</v>
          </cell>
          <cell r="AG32">
            <v>8946</v>
          </cell>
          <cell r="AJ32">
            <v>1250</v>
          </cell>
          <cell r="AK32">
            <v>5112.5</v>
          </cell>
          <cell r="AN32">
            <v>2050</v>
          </cell>
          <cell r="AO32">
            <v>8610</v>
          </cell>
          <cell r="AR32">
            <v>1150</v>
          </cell>
          <cell r="AS32">
            <v>5681</v>
          </cell>
          <cell r="AV32">
            <v>1150</v>
          </cell>
          <cell r="AW32">
            <v>5577.5</v>
          </cell>
          <cell r="AZ32">
            <v>1100</v>
          </cell>
          <cell r="BA32">
            <v>5445</v>
          </cell>
          <cell r="BD32">
            <v>950</v>
          </cell>
          <cell r="BE32">
            <v>4588.5</v>
          </cell>
        </row>
        <row r="33">
          <cell r="A33">
            <v>27</v>
          </cell>
          <cell r="B33" t="str">
            <v>อาคารสำนักงานมหาวิทยาลัย 3  มิเตอร์ตัวที่ 2  (อิงคศรีกสิการ เดิม)</v>
          </cell>
          <cell r="C33">
            <v>0</v>
          </cell>
          <cell r="D33">
            <v>100</v>
          </cell>
          <cell r="E33">
            <v>8752914</v>
          </cell>
          <cell r="L33">
            <v>1600</v>
          </cell>
          <cell r="P33">
            <v>1500</v>
          </cell>
          <cell r="T33">
            <v>2200</v>
          </cell>
          <cell r="X33">
            <v>2600</v>
          </cell>
          <cell r="AB33">
            <v>2400</v>
          </cell>
          <cell r="AF33">
            <v>2600</v>
          </cell>
          <cell r="AJ33">
            <v>1700</v>
          </cell>
          <cell r="AN33">
            <v>2800</v>
          </cell>
          <cell r="AR33">
            <v>2100</v>
          </cell>
          <cell r="AV33">
            <v>1500</v>
          </cell>
          <cell r="AZ33">
            <v>2300</v>
          </cell>
          <cell r="BD33">
            <v>2100</v>
          </cell>
        </row>
        <row r="34">
          <cell r="A34">
            <v>28</v>
          </cell>
          <cell r="B34" t="str">
            <v>โรงจอดรถกองกิจการนักศึกษา</v>
          </cell>
          <cell r="C34">
            <v>0</v>
          </cell>
          <cell r="D34">
            <v>1</v>
          </cell>
          <cell r="E34">
            <v>8753464</v>
          </cell>
          <cell r="L34">
            <v>134</v>
          </cell>
          <cell r="M34">
            <v>490.44</v>
          </cell>
          <cell r="P34">
            <v>296</v>
          </cell>
          <cell r="Q34">
            <v>1104.08</v>
          </cell>
          <cell r="T34">
            <v>101</v>
          </cell>
          <cell r="U34">
            <v>401.98</v>
          </cell>
          <cell r="X34">
            <v>101</v>
          </cell>
          <cell r="Y34">
            <v>387.84</v>
          </cell>
          <cell r="AB34">
            <v>210</v>
          </cell>
          <cell r="AC34">
            <v>886.19999999999993</v>
          </cell>
          <cell r="AF34">
            <v>403</v>
          </cell>
          <cell r="AG34">
            <v>1716.78</v>
          </cell>
          <cell r="AJ34">
            <v>796</v>
          </cell>
          <cell r="AK34">
            <v>3255.64</v>
          </cell>
          <cell r="AN34">
            <v>1380</v>
          </cell>
          <cell r="AO34">
            <v>5796</v>
          </cell>
          <cell r="AR34">
            <v>698</v>
          </cell>
          <cell r="AS34">
            <v>3448.1200000000003</v>
          </cell>
          <cell r="AV34">
            <v>723</v>
          </cell>
          <cell r="AW34">
            <v>3506.5499999999997</v>
          </cell>
          <cell r="AZ34">
            <v>412</v>
          </cell>
          <cell r="BA34">
            <v>2039.4</v>
          </cell>
          <cell r="BD34">
            <v>338</v>
          </cell>
          <cell r="BE34">
            <v>1632.54</v>
          </cell>
        </row>
        <row r="35">
          <cell r="A35">
            <v>29</v>
          </cell>
          <cell r="B35" t="str">
            <v>ชมรมวิทยุสมัครเล่น</v>
          </cell>
          <cell r="C35">
            <v>0</v>
          </cell>
          <cell r="D35">
            <v>1</v>
          </cell>
          <cell r="E35">
            <v>8882712</v>
          </cell>
          <cell r="L35" t="str">
            <v>รื้อถอน</v>
          </cell>
          <cell r="M35" t="str">
            <v>รื้อถอน</v>
          </cell>
          <cell r="P35" t="str">
            <v>รื้อถอน</v>
          </cell>
          <cell r="Q35" t="str">
            <v>รื้อถอน</v>
          </cell>
          <cell r="T35" t="str">
            <v>รื้อถอน</v>
          </cell>
          <cell r="U35" t="str">
            <v>รื้อถอน</v>
          </cell>
          <cell r="X35" t="str">
            <v>รื้อถอน</v>
          </cell>
          <cell r="Y35" t="str">
            <v>รื้อถอน</v>
          </cell>
          <cell r="AB35" t="str">
            <v>รื้อถอน</v>
          </cell>
          <cell r="AC35" t="str">
            <v>รื้อถอน</v>
          </cell>
          <cell r="AF35" t="str">
            <v>รื้อถอน</v>
          </cell>
          <cell r="AG35" t="str">
            <v>รื้อถอน</v>
          </cell>
          <cell r="AJ35" t="str">
            <v>รื้อถอน</v>
          </cell>
          <cell r="AK35" t="str">
            <v>รื้อถอน</v>
          </cell>
          <cell r="AN35" t="str">
            <v>รื้อถอน</v>
          </cell>
          <cell r="AO35" t="str">
            <v>รื้อถอน</v>
          </cell>
          <cell r="AR35" t="str">
            <v>รื้อถอน</v>
          </cell>
          <cell r="AS35" t="str">
            <v>รื้อถอน</v>
          </cell>
          <cell r="AV35" t="str">
            <v>รื้อถอน</v>
          </cell>
          <cell r="AW35" t="str">
            <v>รื้อถอน</v>
          </cell>
          <cell r="AZ35" t="str">
            <v>รื้อถอน</v>
          </cell>
          <cell r="BA35" t="str">
            <v>รื้อถอน</v>
          </cell>
        </row>
        <row r="36">
          <cell r="A36">
            <v>30</v>
          </cell>
          <cell r="B36" t="str">
            <v>อาคารอำนวย  ยศสุข</v>
          </cell>
          <cell r="C36">
            <v>0</v>
          </cell>
          <cell r="D36">
            <v>500</v>
          </cell>
          <cell r="E36">
            <v>9208358</v>
          </cell>
          <cell r="L36">
            <v>3154.59</v>
          </cell>
          <cell r="M36">
            <v>11545.799400000002</v>
          </cell>
          <cell r="P36">
            <v>2710.12</v>
          </cell>
          <cell r="Q36">
            <v>10108.747599999999</v>
          </cell>
          <cell r="T36">
            <v>3922.62</v>
          </cell>
          <cell r="U36">
            <v>15612.027599999999</v>
          </cell>
          <cell r="X36">
            <v>2741.52</v>
          </cell>
          <cell r="Y36">
            <v>10527.436799999999</v>
          </cell>
          <cell r="AB36">
            <v>3250.1</v>
          </cell>
          <cell r="AC36">
            <v>13715.421999999999</v>
          </cell>
          <cell r="AF36">
            <v>3615</v>
          </cell>
          <cell r="AG36">
            <v>15399.9</v>
          </cell>
          <cell r="AJ36">
            <v>3161.93</v>
          </cell>
          <cell r="AK36">
            <v>12932.293699999998</v>
          </cell>
          <cell r="AN36">
            <v>4574.7</v>
          </cell>
          <cell r="AO36">
            <v>19213.740000000002</v>
          </cell>
          <cell r="AR36">
            <v>4645.63</v>
          </cell>
          <cell r="AS36">
            <v>22949.412200000002</v>
          </cell>
          <cell r="AV36">
            <v>4167.1899999999996</v>
          </cell>
          <cell r="AW36">
            <v>20210.871499999997</v>
          </cell>
          <cell r="AZ36">
            <v>3630.77</v>
          </cell>
          <cell r="BA36">
            <v>17972.3115</v>
          </cell>
          <cell r="BD36">
            <v>4458.5200000000004</v>
          </cell>
          <cell r="BE36">
            <v>21534.651600000001</v>
          </cell>
        </row>
        <row r="37">
          <cell r="A37">
            <v>31</v>
          </cell>
          <cell r="B37" t="str">
            <v>อาคารหน่วยอาคารและสถานที่</v>
          </cell>
          <cell r="C37">
            <v>0</v>
          </cell>
          <cell r="D37">
            <v>1</v>
          </cell>
          <cell r="E37">
            <v>9123113</v>
          </cell>
          <cell r="L37">
            <v>1</v>
          </cell>
          <cell r="M37">
            <v>3.66</v>
          </cell>
          <cell r="P37">
            <v>2</v>
          </cell>
          <cell r="Q37">
            <v>7.46</v>
          </cell>
          <cell r="T37">
            <v>2</v>
          </cell>
          <cell r="U37">
            <v>7.96</v>
          </cell>
          <cell r="X37">
            <v>3</v>
          </cell>
          <cell r="Y37">
            <v>11.52</v>
          </cell>
          <cell r="AB37">
            <v>3</v>
          </cell>
          <cell r="AC37">
            <v>12.66</v>
          </cell>
          <cell r="AF37">
            <v>4</v>
          </cell>
          <cell r="AG37">
            <v>17.04</v>
          </cell>
          <cell r="AJ37">
            <v>3</v>
          </cell>
          <cell r="AK37">
            <v>12.27</v>
          </cell>
          <cell r="AN37">
            <v>2</v>
          </cell>
          <cell r="AO37">
            <v>8.4</v>
          </cell>
          <cell r="AR37">
            <v>4</v>
          </cell>
          <cell r="AS37">
            <v>19.760000000000002</v>
          </cell>
          <cell r="AV37">
            <v>2</v>
          </cell>
          <cell r="AW37">
            <v>9.6999999999999993</v>
          </cell>
          <cell r="AZ37">
            <v>2</v>
          </cell>
          <cell r="BA37">
            <v>9.9</v>
          </cell>
          <cell r="BD37">
            <v>1</v>
          </cell>
          <cell r="BE37">
            <v>4.83</v>
          </cell>
        </row>
        <row r="38">
          <cell r="A38">
            <v>32</v>
          </cell>
          <cell r="B38" t="str">
            <v>อาคารสำนักงานประปาและสุขาภิบาล</v>
          </cell>
          <cell r="C38">
            <v>0</v>
          </cell>
          <cell r="D38">
            <v>1</v>
          </cell>
          <cell r="E38">
            <v>8648696</v>
          </cell>
          <cell r="L38">
            <v>238</v>
          </cell>
          <cell r="M38">
            <v>871.08</v>
          </cell>
          <cell r="P38">
            <v>213</v>
          </cell>
          <cell r="Q38">
            <v>794.49</v>
          </cell>
          <cell r="T38">
            <v>641</v>
          </cell>
          <cell r="U38">
            <v>2551.1799999999998</v>
          </cell>
          <cell r="X38">
            <v>8</v>
          </cell>
          <cell r="Y38">
            <v>30.72</v>
          </cell>
          <cell r="AB38">
            <v>458</v>
          </cell>
          <cell r="AC38">
            <v>1932.76</v>
          </cell>
          <cell r="AF38">
            <v>500</v>
          </cell>
          <cell r="AG38">
            <v>2130</v>
          </cell>
          <cell r="AJ38">
            <v>385</v>
          </cell>
          <cell r="AK38">
            <v>1574.6499999999999</v>
          </cell>
          <cell r="AN38">
            <v>450</v>
          </cell>
          <cell r="AO38">
            <v>1890</v>
          </cell>
          <cell r="AR38">
            <v>356</v>
          </cell>
          <cell r="AS38">
            <v>1758.64</v>
          </cell>
          <cell r="AV38">
            <v>291</v>
          </cell>
          <cell r="AW38">
            <v>1411.35</v>
          </cell>
          <cell r="AZ38">
            <v>333</v>
          </cell>
          <cell r="BA38">
            <v>1648.3500000000001</v>
          </cell>
          <cell r="BD38">
            <v>364</v>
          </cell>
          <cell r="BE38">
            <v>1758.1200000000001</v>
          </cell>
        </row>
        <row r="39">
          <cell r="A39">
            <v>33</v>
          </cell>
          <cell r="B39" t="str">
            <v>อาคารงานไฟฟ้า</v>
          </cell>
          <cell r="C39">
            <v>0</v>
          </cell>
          <cell r="D39">
            <v>1</v>
          </cell>
          <cell r="E39">
            <v>8673782</v>
          </cell>
          <cell r="L39">
            <v>96</v>
          </cell>
          <cell r="M39">
            <v>351.36</v>
          </cell>
          <cell r="P39">
            <v>67</v>
          </cell>
          <cell r="Q39">
            <v>249.91</v>
          </cell>
          <cell r="T39">
            <v>106</v>
          </cell>
          <cell r="U39">
            <v>421.88</v>
          </cell>
          <cell r="X39">
            <v>86</v>
          </cell>
          <cell r="Y39">
            <v>330.24</v>
          </cell>
          <cell r="AB39">
            <v>73</v>
          </cell>
          <cell r="AC39">
            <v>308.06</v>
          </cell>
          <cell r="AF39">
            <v>89</v>
          </cell>
          <cell r="AG39">
            <v>379.14</v>
          </cell>
          <cell r="AJ39">
            <v>77</v>
          </cell>
          <cell r="AK39">
            <v>314.93</v>
          </cell>
          <cell r="AN39">
            <v>111</v>
          </cell>
          <cell r="AO39">
            <v>466.20000000000005</v>
          </cell>
          <cell r="AR39">
            <v>216</v>
          </cell>
          <cell r="AS39">
            <v>1067.0400000000002</v>
          </cell>
          <cell r="AV39">
            <v>80</v>
          </cell>
          <cell r="AW39">
            <v>388</v>
          </cell>
          <cell r="AZ39">
            <v>56</v>
          </cell>
          <cell r="BA39">
            <v>277.2</v>
          </cell>
          <cell r="BD39">
            <v>133</v>
          </cell>
          <cell r="BE39">
            <v>642.39</v>
          </cell>
        </row>
        <row r="40">
          <cell r="A40">
            <v>34</v>
          </cell>
          <cell r="B40" t="str">
            <v>อาคารซ่อมบำรุงอาคารและสถานที่</v>
          </cell>
          <cell r="C40">
            <v>0</v>
          </cell>
          <cell r="D40">
            <v>1</v>
          </cell>
          <cell r="E40">
            <v>8673804</v>
          </cell>
          <cell r="L40">
            <v>226</v>
          </cell>
          <cell r="M40">
            <v>827.16000000000008</v>
          </cell>
          <cell r="P40">
            <v>190</v>
          </cell>
          <cell r="Q40">
            <v>708.7</v>
          </cell>
          <cell r="T40">
            <v>228</v>
          </cell>
          <cell r="U40">
            <v>907.43999999999994</v>
          </cell>
          <cell r="X40">
            <v>197</v>
          </cell>
          <cell r="Y40">
            <v>756.48</v>
          </cell>
          <cell r="AB40">
            <v>273</v>
          </cell>
          <cell r="AC40">
            <v>1152.06</v>
          </cell>
          <cell r="AF40">
            <v>183</v>
          </cell>
          <cell r="AG40">
            <v>779.57999999999993</v>
          </cell>
          <cell r="AJ40">
            <v>164</v>
          </cell>
          <cell r="AK40">
            <v>670.76</v>
          </cell>
          <cell r="AN40">
            <v>233</v>
          </cell>
          <cell r="AO40">
            <v>978.6</v>
          </cell>
          <cell r="AR40">
            <v>168</v>
          </cell>
          <cell r="AS40">
            <v>829.92000000000007</v>
          </cell>
          <cell r="AV40">
            <v>147</v>
          </cell>
          <cell r="AW40">
            <v>712.94999999999993</v>
          </cell>
          <cell r="AZ40">
            <v>135</v>
          </cell>
          <cell r="BA40">
            <v>668.25</v>
          </cell>
          <cell r="BD40">
            <v>170</v>
          </cell>
          <cell r="BE40">
            <v>821.1</v>
          </cell>
        </row>
        <row r="41">
          <cell r="A41">
            <v>35</v>
          </cell>
          <cell r="B41" t="str">
            <v>อาคารยานพาหนะ</v>
          </cell>
          <cell r="C41">
            <v>0</v>
          </cell>
          <cell r="D41">
            <v>1</v>
          </cell>
          <cell r="E41">
            <v>9843160</v>
          </cell>
          <cell r="L41" t="str">
            <v>ชำรุด</v>
          </cell>
          <cell r="M41" t="str">
            <v>ชำรุด</v>
          </cell>
          <cell r="P41" t="str">
            <v>ชำรุด</v>
          </cell>
          <cell r="Q41" t="str">
            <v>ชำรุด</v>
          </cell>
          <cell r="T41" t="str">
            <v>ชำรุด</v>
          </cell>
          <cell r="U41" t="str">
            <v>ชำรุด</v>
          </cell>
          <cell r="X41" t="str">
            <v>ชำรุด</v>
          </cell>
          <cell r="Y41" t="str">
            <v>ชำรุด</v>
          </cell>
          <cell r="AB41" t="str">
            <v>ชำรุด</v>
          </cell>
          <cell r="AC41" t="str">
            <v>ชำรุด</v>
          </cell>
          <cell r="AF41" t="str">
            <v>ชำรุด</v>
          </cell>
          <cell r="AG41" t="str">
            <v>ชำรุด</v>
          </cell>
          <cell r="AJ41" t="str">
            <v>ชำรุด</v>
          </cell>
          <cell r="AK41" t="str">
            <v>ชำรุด</v>
          </cell>
          <cell r="AN41" t="str">
            <v>ชำรุด</v>
          </cell>
          <cell r="AO41" t="str">
            <v>ชำรุด</v>
          </cell>
          <cell r="AR41" t="str">
            <v>ชำรุด</v>
          </cell>
          <cell r="AS41" t="str">
            <v>ชำรุด</v>
          </cell>
          <cell r="AV41" t="str">
            <v>ชำรุด</v>
          </cell>
          <cell r="AW41" t="str">
            <v>ชำรุด</v>
          </cell>
          <cell r="AZ41" t="str">
            <v>ชำรุด</v>
          </cell>
          <cell r="BA41" t="str">
            <v>ชำรุด</v>
          </cell>
          <cell r="BD41" t="str">
            <v>รื้อถอน</v>
          </cell>
          <cell r="BE41" t="str">
            <v>รื้อถอน</v>
          </cell>
        </row>
        <row r="42">
          <cell r="A42">
            <v>36</v>
          </cell>
          <cell r="B42" t="str">
            <v>อาคารโรงจอดรถ</v>
          </cell>
          <cell r="C42">
            <v>0</v>
          </cell>
          <cell r="D42">
            <v>1</v>
          </cell>
          <cell r="E42">
            <v>8674108</v>
          </cell>
          <cell r="L42">
            <v>3</v>
          </cell>
          <cell r="M42">
            <v>10.98</v>
          </cell>
          <cell r="P42">
            <v>23</v>
          </cell>
          <cell r="Q42">
            <v>85.79</v>
          </cell>
          <cell r="T42">
            <v>2</v>
          </cell>
          <cell r="U42">
            <v>7.96</v>
          </cell>
          <cell r="X42">
            <v>4</v>
          </cell>
          <cell r="Y42">
            <v>15.36</v>
          </cell>
          <cell r="AB42">
            <v>2</v>
          </cell>
          <cell r="AC42">
            <v>8.44</v>
          </cell>
          <cell r="AF42">
            <v>7</v>
          </cell>
          <cell r="AG42">
            <v>29.82</v>
          </cell>
          <cell r="AJ42">
            <v>3</v>
          </cell>
          <cell r="AK42">
            <v>12.27</v>
          </cell>
          <cell r="AN42">
            <v>3</v>
          </cell>
          <cell r="AO42">
            <v>12.600000000000001</v>
          </cell>
          <cell r="AR42">
            <v>19</v>
          </cell>
          <cell r="AS42">
            <v>93.860000000000014</v>
          </cell>
          <cell r="AV42">
            <v>19</v>
          </cell>
          <cell r="AW42">
            <v>92.149999999999991</v>
          </cell>
          <cell r="AZ42">
            <v>32</v>
          </cell>
          <cell r="BA42">
            <v>158.4</v>
          </cell>
          <cell r="BD42" t="str">
            <v>รื้อถอน</v>
          </cell>
          <cell r="BE42" t="str">
            <v>รื้อถอน</v>
          </cell>
        </row>
        <row r="43">
          <cell r="A43">
            <v>37</v>
          </cell>
          <cell r="B43" t="str">
            <v>อาคารสำนักงานระบบบำบัดน้ำเสียรวม (รวมอาคารห้องน้ำ)</v>
          </cell>
          <cell r="C43">
            <v>0</v>
          </cell>
          <cell r="D43">
            <v>50</v>
          </cell>
          <cell r="E43">
            <v>8576438</v>
          </cell>
          <cell r="L43">
            <v>11550</v>
          </cell>
          <cell r="M43">
            <v>42273</v>
          </cell>
          <cell r="P43">
            <v>10250</v>
          </cell>
          <cell r="Q43">
            <v>38232.5</v>
          </cell>
          <cell r="T43">
            <v>10850</v>
          </cell>
          <cell r="U43">
            <v>43183</v>
          </cell>
          <cell r="X43">
            <v>12350</v>
          </cell>
          <cell r="Y43">
            <v>47424</v>
          </cell>
          <cell r="AB43">
            <v>15750</v>
          </cell>
          <cell r="AC43">
            <v>66465</v>
          </cell>
          <cell r="AF43">
            <v>12500</v>
          </cell>
          <cell r="AG43">
            <v>53250</v>
          </cell>
          <cell r="AJ43">
            <v>12600</v>
          </cell>
          <cell r="AK43">
            <v>51534</v>
          </cell>
          <cell r="AN43">
            <v>17050</v>
          </cell>
          <cell r="AO43">
            <v>71610</v>
          </cell>
          <cell r="AR43">
            <v>14100</v>
          </cell>
          <cell r="AS43">
            <v>69654</v>
          </cell>
          <cell r="AV43">
            <v>11300</v>
          </cell>
          <cell r="AW43">
            <v>54804.999999999993</v>
          </cell>
          <cell r="AZ43">
            <v>13700</v>
          </cell>
          <cell r="BA43">
            <v>67815</v>
          </cell>
          <cell r="BD43">
            <v>7600</v>
          </cell>
          <cell r="BE43">
            <v>36708</v>
          </cell>
        </row>
        <row r="44">
          <cell r="A44" t="str">
            <v>สระว่ายน้ำ</v>
          </cell>
        </row>
        <row r="45">
          <cell r="A45">
            <v>38</v>
          </cell>
          <cell r="B45" t="str">
            <v>อาคารสระว่ายน้ำ</v>
          </cell>
          <cell r="C45">
            <v>0</v>
          </cell>
          <cell r="D45">
            <v>50</v>
          </cell>
          <cell r="E45">
            <v>9243867</v>
          </cell>
          <cell r="L45">
            <v>7500</v>
          </cell>
          <cell r="P45">
            <v>6450</v>
          </cell>
          <cell r="T45">
            <v>6200</v>
          </cell>
          <cell r="X45">
            <v>6850</v>
          </cell>
          <cell r="AB45">
            <v>7850</v>
          </cell>
          <cell r="AF45">
            <v>6650</v>
          </cell>
          <cell r="AJ45">
            <v>5300</v>
          </cell>
          <cell r="AN45">
            <v>3950</v>
          </cell>
          <cell r="AR45">
            <v>6950</v>
          </cell>
          <cell r="AV45">
            <v>2900</v>
          </cell>
          <cell r="AZ45">
            <v>5750</v>
          </cell>
          <cell r="BD45">
            <v>4850</v>
          </cell>
        </row>
        <row r="46">
          <cell r="A46" t="str">
            <v>โรงอาหาร</v>
          </cell>
        </row>
        <row r="47">
          <cell r="A47">
            <v>39</v>
          </cell>
          <cell r="B47" t="str">
            <v>อาคารโรงอาหารเทิดกสิกร</v>
          </cell>
          <cell r="C47">
            <v>0</v>
          </cell>
          <cell r="D47">
            <v>20</v>
          </cell>
          <cell r="E47">
            <v>8419171</v>
          </cell>
          <cell r="L47">
            <v>9080</v>
          </cell>
          <cell r="P47">
            <v>7940</v>
          </cell>
          <cell r="T47">
            <v>7660</v>
          </cell>
          <cell r="X47">
            <v>5200</v>
          </cell>
          <cell r="AB47">
            <v>4520</v>
          </cell>
          <cell r="AF47">
            <v>7720</v>
          </cell>
          <cell r="AJ47">
            <v>9520</v>
          </cell>
          <cell r="AN47">
            <v>12320</v>
          </cell>
          <cell r="AR47">
            <v>8820</v>
          </cell>
          <cell r="AV47">
            <v>6920</v>
          </cell>
          <cell r="AZ47">
            <v>9460</v>
          </cell>
          <cell r="BD47">
            <v>8260</v>
          </cell>
        </row>
        <row r="48">
          <cell r="A48" t="str">
            <v>หอพักนักศึกษา</v>
          </cell>
        </row>
        <row r="49">
          <cell r="A49">
            <v>40</v>
          </cell>
          <cell r="B49" t="str">
            <v>อาคารหอพักนักศึกษานานาชาติ</v>
          </cell>
          <cell r="C49">
            <v>0</v>
          </cell>
          <cell r="D49">
            <v>20</v>
          </cell>
          <cell r="E49">
            <v>8419200</v>
          </cell>
          <cell r="L49">
            <v>420</v>
          </cell>
          <cell r="M49">
            <v>1537.2</v>
          </cell>
          <cell r="P49">
            <v>320</v>
          </cell>
          <cell r="Q49">
            <v>1193.5999999999999</v>
          </cell>
          <cell r="T49">
            <v>680</v>
          </cell>
          <cell r="U49">
            <v>2706.4</v>
          </cell>
          <cell r="X49">
            <v>600</v>
          </cell>
          <cell r="Y49">
            <v>2304</v>
          </cell>
          <cell r="AB49">
            <v>800</v>
          </cell>
          <cell r="AC49">
            <v>3376</v>
          </cell>
          <cell r="AF49">
            <v>720</v>
          </cell>
          <cell r="AG49">
            <v>3067.2</v>
          </cell>
          <cell r="AJ49">
            <v>800</v>
          </cell>
          <cell r="AK49">
            <v>3272</v>
          </cell>
          <cell r="AN49">
            <v>840</v>
          </cell>
          <cell r="AO49">
            <v>3528</v>
          </cell>
          <cell r="AR49">
            <v>940</v>
          </cell>
          <cell r="AS49">
            <v>4643.6000000000004</v>
          </cell>
          <cell r="AV49">
            <v>580</v>
          </cell>
          <cell r="AW49">
            <v>2813</v>
          </cell>
          <cell r="AZ49">
            <v>600</v>
          </cell>
          <cell r="BA49">
            <v>2970</v>
          </cell>
          <cell r="BD49">
            <v>460</v>
          </cell>
          <cell r="BE49">
            <v>2221.8000000000002</v>
          </cell>
        </row>
        <row r="50">
          <cell r="A50">
            <v>41</v>
          </cell>
          <cell r="B50" t="str">
            <v>อาคารหอพักนักศึกษาชาย 2</v>
          </cell>
          <cell r="C50">
            <v>0</v>
          </cell>
          <cell r="D50">
            <v>60</v>
          </cell>
          <cell r="E50">
            <v>8419154</v>
          </cell>
          <cell r="L50">
            <v>7560</v>
          </cell>
          <cell r="P50">
            <v>5100</v>
          </cell>
          <cell r="T50">
            <v>7320</v>
          </cell>
          <cell r="X50">
            <v>1500</v>
          </cell>
          <cell r="AB50">
            <v>1380</v>
          </cell>
          <cell r="AF50">
            <v>1980</v>
          </cell>
          <cell r="AJ50">
            <v>11880</v>
          </cell>
          <cell r="AN50">
            <v>14460</v>
          </cell>
          <cell r="AR50">
            <v>17700</v>
          </cell>
          <cell r="AV50">
            <v>11580</v>
          </cell>
          <cell r="AZ50">
            <v>8820</v>
          </cell>
          <cell r="BD50">
            <v>11400</v>
          </cell>
        </row>
        <row r="51">
          <cell r="A51">
            <v>42</v>
          </cell>
          <cell r="B51" t="str">
            <v>อาคารหอพักนักศึกษาชาย 3 (รวมอาคารห้องน้ำ)</v>
          </cell>
          <cell r="C51">
            <v>0</v>
          </cell>
          <cell r="D51">
            <v>20</v>
          </cell>
          <cell r="E51">
            <v>8419175</v>
          </cell>
          <cell r="L51">
            <v>100</v>
          </cell>
          <cell r="M51">
            <v>366</v>
          </cell>
          <cell r="P51">
            <v>120</v>
          </cell>
          <cell r="Q51">
            <v>447.6</v>
          </cell>
          <cell r="T51">
            <v>100</v>
          </cell>
          <cell r="U51">
            <v>398</v>
          </cell>
          <cell r="X51">
            <v>100</v>
          </cell>
          <cell r="Y51">
            <v>384</v>
          </cell>
          <cell r="AB51">
            <v>60</v>
          </cell>
          <cell r="AC51">
            <v>253.2</v>
          </cell>
          <cell r="AF51">
            <v>20</v>
          </cell>
          <cell r="AG51">
            <v>85.199999999999989</v>
          </cell>
          <cell r="AJ51">
            <v>440</v>
          </cell>
          <cell r="AK51">
            <v>1799.6</v>
          </cell>
          <cell r="AN51">
            <v>140</v>
          </cell>
          <cell r="AO51">
            <v>588</v>
          </cell>
          <cell r="AR51">
            <v>120</v>
          </cell>
          <cell r="AS51">
            <v>592.80000000000007</v>
          </cell>
          <cell r="AV51">
            <v>80</v>
          </cell>
          <cell r="AW51">
            <v>388</v>
          </cell>
          <cell r="AZ51">
            <v>120</v>
          </cell>
          <cell r="BA51">
            <v>594</v>
          </cell>
          <cell r="BD51">
            <v>100</v>
          </cell>
          <cell r="BE51">
            <v>483</v>
          </cell>
        </row>
        <row r="52">
          <cell r="A52">
            <v>43</v>
          </cell>
          <cell r="B52" t="str">
            <v>อาคารหอพักนักศึกษาชาย 4 (รวมอาคารโรงจอดรถ ข้างหอ)</v>
          </cell>
          <cell r="C52">
            <v>0</v>
          </cell>
          <cell r="D52">
            <v>60</v>
          </cell>
          <cell r="E52">
            <v>8419174</v>
          </cell>
          <cell r="L52">
            <v>780</v>
          </cell>
          <cell r="P52">
            <v>480</v>
          </cell>
          <cell r="T52">
            <v>1680</v>
          </cell>
          <cell r="X52">
            <v>360</v>
          </cell>
          <cell r="AB52">
            <v>420</v>
          </cell>
          <cell r="AF52">
            <v>660</v>
          </cell>
          <cell r="AJ52">
            <v>3420</v>
          </cell>
          <cell r="AN52">
            <v>4200</v>
          </cell>
          <cell r="AR52">
            <v>4500</v>
          </cell>
          <cell r="AV52">
            <v>3840</v>
          </cell>
          <cell r="AZ52">
            <v>2640</v>
          </cell>
          <cell r="BD52">
            <v>3300</v>
          </cell>
        </row>
        <row r="53">
          <cell r="A53">
            <v>44</v>
          </cell>
          <cell r="B53" t="str">
            <v>อาคารหอพักนักศึกษาชาย 5 (รวมอาคารห้องน้ำ)</v>
          </cell>
          <cell r="C53">
            <v>0</v>
          </cell>
          <cell r="D53">
            <v>20</v>
          </cell>
          <cell r="E53">
            <v>8419178</v>
          </cell>
          <cell r="L53">
            <v>780</v>
          </cell>
          <cell r="M53">
            <v>2854.8</v>
          </cell>
          <cell r="P53">
            <v>920</v>
          </cell>
          <cell r="Q53">
            <v>3431.6</v>
          </cell>
          <cell r="T53">
            <v>1000</v>
          </cell>
          <cell r="U53">
            <v>3980</v>
          </cell>
          <cell r="X53">
            <v>780</v>
          </cell>
          <cell r="Y53">
            <v>2995.2</v>
          </cell>
          <cell r="AB53">
            <v>1200</v>
          </cell>
          <cell r="AC53">
            <v>5064</v>
          </cell>
          <cell r="AF53">
            <v>880</v>
          </cell>
          <cell r="AG53">
            <v>3748.7999999999997</v>
          </cell>
          <cell r="AJ53">
            <v>2900</v>
          </cell>
          <cell r="AK53">
            <v>11861</v>
          </cell>
          <cell r="AN53">
            <v>3680</v>
          </cell>
          <cell r="AO53">
            <v>15456</v>
          </cell>
          <cell r="AR53">
            <v>4020</v>
          </cell>
          <cell r="AS53">
            <v>19858.800000000003</v>
          </cell>
          <cell r="AV53">
            <v>3420</v>
          </cell>
          <cell r="AW53">
            <v>16587</v>
          </cell>
          <cell r="AZ53">
            <v>2360</v>
          </cell>
          <cell r="BA53">
            <v>11682</v>
          </cell>
          <cell r="BD53">
            <v>2920</v>
          </cell>
          <cell r="BE53">
            <v>14103.6</v>
          </cell>
        </row>
        <row r="54">
          <cell r="A54">
            <v>45</v>
          </cell>
          <cell r="B54" t="str">
            <v>อาคารหอพักนักศึกษาหญิง 6 (รวมอาคารโรงจอดรถ ข้างหอ)</v>
          </cell>
          <cell r="C54">
            <v>0</v>
          </cell>
          <cell r="D54">
            <v>60</v>
          </cell>
          <cell r="E54">
            <v>8409829</v>
          </cell>
          <cell r="L54">
            <v>3000</v>
          </cell>
          <cell r="P54">
            <v>1800</v>
          </cell>
          <cell r="T54">
            <v>2100</v>
          </cell>
          <cell r="X54">
            <v>960</v>
          </cell>
          <cell r="AB54">
            <v>720</v>
          </cell>
          <cell r="AF54">
            <v>1200</v>
          </cell>
          <cell r="AJ54">
            <v>7740</v>
          </cell>
          <cell r="AN54">
            <v>9780</v>
          </cell>
          <cell r="AR54">
            <v>10260</v>
          </cell>
          <cell r="AV54">
            <v>8580</v>
          </cell>
          <cell r="AZ54">
            <v>6480</v>
          </cell>
          <cell r="BD54">
            <v>7560</v>
          </cell>
        </row>
        <row r="55">
          <cell r="A55">
            <v>46</v>
          </cell>
          <cell r="B55" t="str">
            <v>อาคารหอพักนักศึกษาหญิง 7</v>
          </cell>
          <cell r="C55">
            <v>0</v>
          </cell>
          <cell r="D55">
            <v>60</v>
          </cell>
          <cell r="E55">
            <v>8409835</v>
          </cell>
          <cell r="L55">
            <v>1620</v>
          </cell>
          <cell r="P55">
            <v>1620</v>
          </cell>
          <cell r="T55">
            <v>1800</v>
          </cell>
          <cell r="X55">
            <v>600</v>
          </cell>
          <cell r="AB55">
            <v>300</v>
          </cell>
          <cell r="AF55">
            <v>600</v>
          </cell>
          <cell r="AJ55">
            <v>4620</v>
          </cell>
          <cell r="AN55">
            <v>5820</v>
          </cell>
          <cell r="AR55">
            <v>6660</v>
          </cell>
          <cell r="AV55">
            <v>5640</v>
          </cell>
          <cell r="AZ55">
            <v>3720</v>
          </cell>
          <cell r="BD55">
            <v>4680</v>
          </cell>
        </row>
        <row r="56">
          <cell r="A56">
            <v>47</v>
          </cell>
          <cell r="B56" t="str">
            <v>อาคารหอพักนักศึกษาหญิง 8</v>
          </cell>
          <cell r="C56">
            <v>0</v>
          </cell>
          <cell r="D56">
            <v>100</v>
          </cell>
          <cell r="E56">
            <v>8379616</v>
          </cell>
          <cell r="L56">
            <v>2500</v>
          </cell>
          <cell r="P56">
            <v>3200</v>
          </cell>
          <cell r="T56">
            <v>3200</v>
          </cell>
          <cell r="X56">
            <v>2400</v>
          </cell>
          <cell r="AB56">
            <v>2500</v>
          </cell>
          <cell r="AF56">
            <v>2300</v>
          </cell>
          <cell r="AJ56">
            <v>16800</v>
          </cell>
          <cell r="AN56">
            <v>19900</v>
          </cell>
          <cell r="AR56">
            <v>21800</v>
          </cell>
          <cell r="AV56">
            <v>17200</v>
          </cell>
          <cell r="AZ56">
            <v>12700</v>
          </cell>
          <cell r="BD56">
            <v>11400</v>
          </cell>
        </row>
        <row r="57">
          <cell r="A57">
            <v>48</v>
          </cell>
          <cell r="B57" t="str">
            <v>อาคารหอพักนักศึกษาหญิง 9</v>
          </cell>
          <cell r="C57">
            <v>0</v>
          </cell>
          <cell r="D57">
            <v>100</v>
          </cell>
          <cell r="E57">
            <v>8399168</v>
          </cell>
          <cell r="L57">
            <v>10100</v>
          </cell>
          <cell r="P57">
            <v>10500</v>
          </cell>
          <cell r="T57">
            <v>10000</v>
          </cell>
          <cell r="X57">
            <v>6500</v>
          </cell>
          <cell r="AB57">
            <v>6100</v>
          </cell>
          <cell r="AF57">
            <v>4700</v>
          </cell>
          <cell r="AJ57">
            <v>20000</v>
          </cell>
          <cell r="AN57">
            <v>22800</v>
          </cell>
          <cell r="AR57">
            <v>27000</v>
          </cell>
          <cell r="AV57">
            <v>17900</v>
          </cell>
          <cell r="AZ57">
            <v>13900</v>
          </cell>
          <cell r="BD57">
            <v>18300</v>
          </cell>
        </row>
        <row r="58">
          <cell r="A58">
            <v>49</v>
          </cell>
          <cell r="B58" t="str">
            <v>อาคารหอพักนักศึกษาหญิง 10</v>
          </cell>
          <cell r="C58">
            <v>0</v>
          </cell>
          <cell r="D58">
            <v>200</v>
          </cell>
          <cell r="E58">
            <v>9243992</v>
          </cell>
          <cell r="L58">
            <v>6000</v>
          </cell>
          <cell r="P58">
            <v>4600</v>
          </cell>
          <cell r="T58">
            <v>4400</v>
          </cell>
          <cell r="X58">
            <v>2800</v>
          </cell>
          <cell r="AB58">
            <v>2200</v>
          </cell>
          <cell r="AF58">
            <v>2800</v>
          </cell>
          <cell r="AJ58">
            <v>21000</v>
          </cell>
          <cell r="AN58">
            <v>25400</v>
          </cell>
          <cell r="AR58">
            <v>26400</v>
          </cell>
          <cell r="AV58">
            <v>20600</v>
          </cell>
          <cell r="AZ58">
            <v>14000</v>
          </cell>
          <cell r="BD58">
            <v>18200</v>
          </cell>
        </row>
        <row r="59">
          <cell r="A59">
            <v>50</v>
          </cell>
          <cell r="B59" t="str">
            <v>อาคารหอพักนักศึกษาหญิง 11</v>
          </cell>
          <cell r="C59" t="str">
            <v>MWh</v>
          </cell>
          <cell r="D59">
            <v>1000</v>
          </cell>
          <cell r="E59" t="str">
            <v>Digital</v>
          </cell>
          <cell r="L59">
            <v>13620.000000000004</v>
          </cell>
          <cell r="P59">
            <v>15450.000000000045</v>
          </cell>
          <cell r="T59">
            <v>12309.999999999945</v>
          </cell>
          <cell r="X59">
            <v>5590.0000000000318</v>
          </cell>
          <cell r="AB59">
            <v>1370.0000000000045</v>
          </cell>
          <cell r="AF59">
            <v>3089.9999999999181</v>
          </cell>
          <cell r="AJ59">
            <v>25600.000000000022</v>
          </cell>
          <cell r="AN59">
            <v>30950.000000000044</v>
          </cell>
          <cell r="AR59">
            <v>34079.999999999927</v>
          </cell>
          <cell r="AV59">
            <v>26879.999999999996</v>
          </cell>
          <cell r="AZ59">
            <v>18790.000000000076</v>
          </cell>
          <cell r="BD59">
            <v>25309.999999999945</v>
          </cell>
        </row>
        <row r="60">
          <cell r="A60" t="str">
            <v>คณะพัฒนาการท่องเที่ยว</v>
          </cell>
        </row>
        <row r="61">
          <cell r="A61">
            <v>51</v>
          </cell>
          <cell r="B61" t="str">
            <v xml:space="preserve">อาคารเรียนรวมสุวรรณวาจกกสิกิจ </v>
          </cell>
          <cell r="C61">
            <v>0</v>
          </cell>
          <cell r="D61">
            <v>1</v>
          </cell>
          <cell r="E61" t="str">
            <v>-</v>
          </cell>
          <cell r="L61">
            <v>1574.1900000000023</v>
          </cell>
          <cell r="P61">
            <v>1644.2999999999956</v>
          </cell>
          <cell r="T61">
            <v>3162.760000000002</v>
          </cell>
          <cell r="X61">
            <v>3198.3600000000006</v>
          </cell>
          <cell r="AB61">
            <v>3110.1299999999974</v>
          </cell>
          <cell r="AF61">
            <v>3602.0500000000029</v>
          </cell>
          <cell r="AJ61">
            <v>5163.0500000000029</v>
          </cell>
          <cell r="AN61">
            <v>6785.25</v>
          </cell>
          <cell r="AR61">
            <v>4258.6900000000023</v>
          </cell>
          <cell r="AV61">
            <v>3254.2899999999936</v>
          </cell>
          <cell r="AZ61">
            <v>3075.25</v>
          </cell>
          <cell r="BD61">
            <v>3005.9700000000012</v>
          </cell>
        </row>
        <row r="62">
          <cell r="A62">
            <v>52</v>
          </cell>
          <cell r="B62" t="str">
            <v>อาคารพัฒนาวิสัยทัศน์  ชั้น 1 มิเตอร์ตัวที่ 1</v>
          </cell>
          <cell r="C62">
            <v>0</v>
          </cell>
          <cell r="D62">
            <v>80</v>
          </cell>
          <cell r="E62">
            <v>9109282</v>
          </cell>
          <cell r="L62">
            <v>640</v>
          </cell>
          <cell r="M62">
            <v>2342.4</v>
          </cell>
          <cell r="P62">
            <v>960</v>
          </cell>
          <cell r="Q62">
            <v>3580.8</v>
          </cell>
          <cell r="T62">
            <v>800</v>
          </cell>
          <cell r="U62">
            <v>3184</v>
          </cell>
          <cell r="X62">
            <v>640</v>
          </cell>
          <cell r="Y62">
            <v>2457.6</v>
          </cell>
          <cell r="AB62">
            <v>560</v>
          </cell>
          <cell r="AC62">
            <v>2363.1999999999998</v>
          </cell>
          <cell r="AF62">
            <v>640</v>
          </cell>
          <cell r="AG62">
            <v>2726.3999999999996</v>
          </cell>
          <cell r="AJ62">
            <v>1040</v>
          </cell>
          <cell r="AK62">
            <v>4253.5999999999995</v>
          </cell>
          <cell r="AN62">
            <v>1520</v>
          </cell>
          <cell r="AO62">
            <v>6384</v>
          </cell>
          <cell r="AR62">
            <v>1280</v>
          </cell>
          <cell r="AV62">
            <v>1280</v>
          </cell>
          <cell r="AZ62">
            <v>1200</v>
          </cell>
          <cell r="BD62">
            <v>1040</v>
          </cell>
        </row>
        <row r="63">
          <cell r="A63">
            <v>53</v>
          </cell>
          <cell r="B63" t="str">
            <v>อาคารพัฒนาวิสัยทัศน์  ชั้น 2 มิเตอร์ตัวที่ 2</v>
          </cell>
          <cell r="C63" t="str">
            <v>MWh</v>
          </cell>
          <cell r="D63">
            <v>1000</v>
          </cell>
          <cell r="E63" t="str">
            <v>Digital</v>
          </cell>
          <cell r="L63">
            <v>9590.0000000000036</v>
          </cell>
          <cell r="M63">
            <v>35099.400000000016</v>
          </cell>
          <cell r="P63">
            <v>4870.0000000000045</v>
          </cell>
          <cell r="Q63">
            <v>18165.100000000017</v>
          </cell>
          <cell r="T63">
            <v>4429.9999999999782</v>
          </cell>
          <cell r="U63">
            <v>17631.399999999914</v>
          </cell>
          <cell r="X63">
            <v>6740.0000000000091</v>
          </cell>
          <cell r="Y63">
            <v>25881.600000000035</v>
          </cell>
          <cell r="AB63">
            <v>5409.9999999999964</v>
          </cell>
          <cell r="AC63">
            <v>22830.199999999983</v>
          </cell>
          <cell r="AF63">
            <v>10950.000000000016</v>
          </cell>
          <cell r="AG63">
            <v>46647.000000000065</v>
          </cell>
          <cell r="AJ63">
            <v>6180.0000000000073</v>
          </cell>
          <cell r="AK63">
            <v>25276.20000000003</v>
          </cell>
          <cell r="AN63">
            <v>4930.0000000000073</v>
          </cell>
          <cell r="AO63">
            <v>20706.000000000033</v>
          </cell>
          <cell r="AR63">
            <v>3169.9999999999591</v>
          </cell>
          <cell r="AS63">
            <v>15659.799999999799</v>
          </cell>
          <cell r="AV63">
            <v>2180.0000000000068</v>
          </cell>
          <cell r="AW63">
            <v>10573.000000000033</v>
          </cell>
          <cell r="AZ63">
            <v>1300.0000000000114</v>
          </cell>
          <cell r="BA63">
            <v>6435.0000000000564</v>
          </cell>
          <cell r="BD63">
            <v>4600.0000000000227</v>
          </cell>
          <cell r="BE63">
            <v>22218.000000000109</v>
          </cell>
        </row>
        <row r="64">
          <cell r="A64" t="str">
            <v>คณะศิลป์ศาสตร์</v>
          </cell>
        </row>
        <row r="65">
          <cell r="A65">
            <v>54</v>
          </cell>
          <cell r="B65" t="str">
            <v>อาคารประเสริฐ ณ.นคร</v>
          </cell>
          <cell r="C65">
            <v>0</v>
          </cell>
          <cell r="D65">
            <v>500</v>
          </cell>
          <cell r="E65">
            <v>8155345</v>
          </cell>
          <cell r="L65">
            <v>1185.4000000000001</v>
          </cell>
          <cell r="P65">
            <v>1174.3699999999999</v>
          </cell>
          <cell r="T65">
            <v>2267.71</v>
          </cell>
          <cell r="X65">
            <v>2203.4899999999998</v>
          </cell>
          <cell r="AB65">
            <v>2412.5100000000002</v>
          </cell>
          <cell r="AF65">
            <v>2740.5</v>
          </cell>
          <cell r="AJ65">
            <v>4396.5600000000004</v>
          </cell>
          <cell r="AN65">
            <v>4851.18</v>
          </cell>
          <cell r="AR65">
            <v>4344.76</v>
          </cell>
          <cell r="AV65">
            <v>2982.41</v>
          </cell>
          <cell r="AZ65">
            <v>2405.39</v>
          </cell>
          <cell r="BD65">
            <v>2778</v>
          </cell>
        </row>
        <row r="66">
          <cell r="A66" t="str">
            <v>สำนักหอสมุด</v>
          </cell>
        </row>
        <row r="67">
          <cell r="A67">
            <v>55</v>
          </cell>
          <cell r="B67" t="str">
            <v>อาคารวิภาต  บุญศรี  วังซ้าย  มิเตอร์ตัวที่ 1</v>
          </cell>
          <cell r="C67">
            <v>0</v>
          </cell>
          <cell r="D67">
            <v>300</v>
          </cell>
          <cell r="E67">
            <v>8666263</v>
          </cell>
          <cell r="L67">
            <v>4800</v>
          </cell>
          <cell r="M67">
            <v>17568</v>
          </cell>
          <cell r="P67">
            <v>4200</v>
          </cell>
          <cell r="Q67">
            <v>15666</v>
          </cell>
          <cell r="T67">
            <v>4200</v>
          </cell>
          <cell r="U67">
            <v>16716</v>
          </cell>
          <cell r="X67">
            <v>4800</v>
          </cell>
          <cell r="Y67">
            <v>18432</v>
          </cell>
          <cell r="AB67">
            <v>6300</v>
          </cell>
          <cell r="AC67">
            <v>26586</v>
          </cell>
          <cell r="AF67">
            <v>6600</v>
          </cell>
          <cell r="AG67">
            <v>28116</v>
          </cell>
          <cell r="AJ67">
            <v>6000</v>
          </cell>
          <cell r="AK67">
            <v>24540</v>
          </cell>
          <cell r="AN67">
            <v>9300</v>
          </cell>
          <cell r="AO67">
            <v>39060</v>
          </cell>
          <cell r="AR67">
            <v>6600</v>
          </cell>
          <cell r="AS67">
            <v>32604.000000000004</v>
          </cell>
          <cell r="AV67">
            <v>5100</v>
          </cell>
          <cell r="AW67">
            <v>24735</v>
          </cell>
          <cell r="AZ67">
            <v>8100</v>
          </cell>
          <cell r="BA67">
            <v>40095</v>
          </cell>
          <cell r="BD67">
            <v>4800</v>
          </cell>
          <cell r="BE67">
            <v>23184</v>
          </cell>
        </row>
        <row r="68">
          <cell r="A68">
            <v>56</v>
          </cell>
          <cell r="B68" t="str">
            <v>อาคารวิภาต  บุญศรี  วังซ้าย  มิเตอร์ตัวที่ 2</v>
          </cell>
          <cell r="C68">
            <v>0</v>
          </cell>
          <cell r="D68">
            <v>200</v>
          </cell>
          <cell r="E68">
            <v>9068918</v>
          </cell>
          <cell r="L68">
            <v>3975.74</v>
          </cell>
          <cell r="P68">
            <v>4578.9399999999996</v>
          </cell>
          <cell r="T68">
            <v>11613.85</v>
          </cell>
          <cell r="X68">
            <v>8566.5400000000009</v>
          </cell>
          <cell r="AB68">
            <v>11189.61</v>
          </cell>
          <cell r="AJ68">
            <v>20971.2</v>
          </cell>
          <cell r="AN68">
            <v>28262.61</v>
          </cell>
          <cell r="AR68">
            <v>24636.400000000001</v>
          </cell>
          <cell r="AV68">
            <v>20990.76</v>
          </cell>
          <cell r="AZ68">
            <v>22289.69</v>
          </cell>
          <cell r="BD68">
            <v>16345.08</v>
          </cell>
        </row>
        <row r="69">
          <cell r="A69" t="str">
            <v>คณะบริหารธุรกิจ</v>
          </cell>
        </row>
        <row r="70">
          <cell r="A70">
            <v>57</v>
          </cell>
          <cell r="B70" t="str">
            <v>อาคารพิทยาลงกรณ์</v>
          </cell>
          <cell r="C70">
            <v>0</v>
          </cell>
          <cell r="D70">
            <v>100</v>
          </cell>
          <cell r="E70">
            <v>8142142</v>
          </cell>
          <cell r="L70">
            <v>3800</v>
          </cell>
          <cell r="P70">
            <v>3000</v>
          </cell>
          <cell r="T70">
            <v>7019.9999999999818</v>
          </cell>
          <cell r="X70">
            <v>3580.0000000000182</v>
          </cell>
          <cell r="AB70">
            <v>5900</v>
          </cell>
          <cell r="AF70">
            <v>6300</v>
          </cell>
          <cell r="AJ70">
            <v>4000</v>
          </cell>
          <cell r="AN70">
            <v>6800</v>
          </cell>
          <cell r="AR70">
            <v>5400</v>
          </cell>
          <cell r="AV70">
            <v>3100</v>
          </cell>
          <cell r="AZ70">
            <v>4400</v>
          </cell>
          <cell r="BD70">
            <v>3300</v>
          </cell>
        </row>
        <row r="71">
          <cell r="A71">
            <v>58</v>
          </cell>
          <cell r="B71" t="str">
            <v>อาคาร 25 ปี  คณะบริหารธุรกิจ</v>
          </cell>
          <cell r="C71">
            <v>0</v>
          </cell>
          <cell r="D71">
            <v>160</v>
          </cell>
          <cell r="E71">
            <v>8306827</v>
          </cell>
          <cell r="L71">
            <v>3299.89</v>
          </cell>
          <cell r="P71">
            <v>3317.31</v>
          </cell>
          <cell r="T71">
            <v>4687.62</v>
          </cell>
          <cell r="X71">
            <v>3923.75</v>
          </cell>
          <cell r="AB71">
            <v>4421.6000000000004</v>
          </cell>
          <cell r="AF71">
            <v>5828.59</v>
          </cell>
          <cell r="AJ71">
            <v>11621.26</v>
          </cell>
          <cell r="AN71">
            <v>14821.58</v>
          </cell>
          <cell r="AR71">
            <v>12861.87</v>
          </cell>
          <cell r="AV71">
            <v>8766.4599999999991</v>
          </cell>
          <cell r="AZ71">
            <v>6851.91</v>
          </cell>
          <cell r="BD71">
            <v>8564.6200000000008</v>
          </cell>
        </row>
        <row r="72">
          <cell r="A72" t="str">
            <v>วิทยาลัยบริหารศาสตร์</v>
          </cell>
        </row>
        <row r="73">
          <cell r="A73">
            <v>59</v>
          </cell>
          <cell r="B73" t="str">
            <v>อาคารเทพ  พงษ์พานิช</v>
          </cell>
          <cell r="C73">
            <v>0</v>
          </cell>
          <cell r="D73">
            <v>200</v>
          </cell>
          <cell r="E73">
            <v>9237675</v>
          </cell>
          <cell r="L73">
            <v>3469.64</v>
          </cell>
          <cell r="M73">
            <v>12698.8824</v>
          </cell>
          <cell r="P73">
            <v>3423.16</v>
          </cell>
          <cell r="Q73">
            <v>12768.3868</v>
          </cell>
          <cell r="T73">
            <v>6411.21</v>
          </cell>
          <cell r="U73">
            <v>25516.6158</v>
          </cell>
          <cell r="X73">
            <v>5811.21</v>
          </cell>
          <cell r="Y73">
            <v>22315.046399999999</v>
          </cell>
          <cell r="AB73">
            <v>7291.42</v>
          </cell>
          <cell r="AC73">
            <v>30769.792399999998</v>
          </cell>
          <cell r="AF73">
            <v>9546.93</v>
          </cell>
          <cell r="AG73">
            <v>40669.921799999996</v>
          </cell>
          <cell r="AJ73">
            <v>12214.47</v>
          </cell>
          <cell r="AK73">
            <v>49957.182299999993</v>
          </cell>
          <cell r="AN73">
            <v>13145.11</v>
          </cell>
          <cell r="AO73">
            <v>55209.462000000007</v>
          </cell>
          <cell r="AR73">
            <v>10851.67</v>
          </cell>
          <cell r="AS73">
            <v>53607.249800000005</v>
          </cell>
          <cell r="AV73">
            <v>10998.82</v>
          </cell>
          <cell r="AW73">
            <v>53344.276999999995</v>
          </cell>
          <cell r="AZ73">
            <v>8668.19</v>
          </cell>
          <cell r="BA73">
            <v>42907.540500000003</v>
          </cell>
          <cell r="BD73">
            <v>8442.73</v>
          </cell>
          <cell r="BE73">
            <v>40778.385900000001</v>
          </cell>
        </row>
        <row r="74">
          <cell r="A74" t="str">
            <v>ศูนย์กล้วยไม้</v>
          </cell>
        </row>
        <row r="75">
          <cell r="A75">
            <v>60</v>
          </cell>
          <cell r="B75" t="str">
            <v>อาคารเฉลิมพระเกียรติสมเด็จพระศรีนครินทราบรมราชนี มิเตอร์ตัวที่ 1</v>
          </cell>
          <cell r="C75">
            <v>0</v>
          </cell>
          <cell r="D75">
            <v>500</v>
          </cell>
          <cell r="E75">
            <v>8642034</v>
          </cell>
          <cell r="L75">
            <v>10100.02</v>
          </cell>
          <cell r="M75">
            <v>36966.073200000006</v>
          </cell>
          <cell r="P75">
            <v>10430.629999999999</v>
          </cell>
          <cell r="Q75">
            <v>38906.249899999995</v>
          </cell>
          <cell r="T75">
            <v>15653.83</v>
          </cell>
          <cell r="U75">
            <v>62302.243399999999</v>
          </cell>
          <cell r="X75">
            <v>11753.99</v>
          </cell>
          <cell r="Y75">
            <v>45135.321599999996</v>
          </cell>
          <cell r="AB75">
            <v>12086.09</v>
          </cell>
          <cell r="AC75">
            <v>51003.299800000001</v>
          </cell>
          <cell r="AF75">
            <v>12077.21</v>
          </cell>
          <cell r="AG75">
            <v>51448.914599999996</v>
          </cell>
          <cell r="AJ75">
            <v>12467.29</v>
          </cell>
          <cell r="AK75">
            <v>50991.216100000005</v>
          </cell>
          <cell r="AN75">
            <v>15280.1</v>
          </cell>
          <cell r="AO75">
            <v>64176.420000000006</v>
          </cell>
          <cell r="AR75">
            <v>13410</v>
          </cell>
          <cell r="AS75">
            <v>66245.400000000009</v>
          </cell>
          <cell r="AV75">
            <v>11732.44</v>
          </cell>
          <cell r="AW75">
            <v>56902.333999999995</v>
          </cell>
          <cell r="AZ75">
            <v>10297.629999999999</v>
          </cell>
          <cell r="BA75">
            <v>50973.268499999998</v>
          </cell>
          <cell r="BD75">
            <v>9446.2099999999991</v>
          </cell>
          <cell r="BE75">
            <v>45625.194299999996</v>
          </cell>
        </row>
        <row r="76">
          <cell r="A76">
            <v>0</v>
          </cell>
          <cell r="B76" t="str">
            <v>อาคารเฉลิมพระเกียรติสมเด็จพระศรีนครินทราบรมราชนี มิเตอร์ตัวที่ 2</v>
          </cell>
          <cell r="C76">
            <v>0</v>
          </cell>
          <cell r="D76">
            <v>1</v>
          </cell>
          <cell r="E76">
            <v>191205060</v>
          </cell>
          <cell r="L76">
            <v>5</v>
          </cell>
          <cell r="M76">
            <v>18.3</v>
          </cell>
          <cell r="P76">
            <v>4</v>
          </cell>
          <cell r="Q76">
            <v>14.92</v>
          </cell>
          <cell r="T76">
            <v>5</v>
          </cell>
          <cell r="U76">
            <v>19.899999999999999</v>
          </cell>
          <cell r="X76">
            <v>4</v>
          </cell>
          <cell r="Y76">
            <v>15.36</v>
          </cell>
          <cell r="AB76">
            <v>4</v>
          </cell>
          <cell r="AC76">
            <v>16.88</v>
          </cell>
          <cell r="AF76">
            <v>26</v>
          </cell>
          <cell r="AG76">
            <v>110.75999999999999</v>
          </cell>
          <cell r="AJ76">
            <v>4</v>
          </cell>
          <cell r="AK76">
            <v>16.36</v>
          </cell>
          <cell r="AN76">
            <v>27</v>
          </cell>
          <cell r="AO76">
            <v>113.4</v>
          </cell>
          <cell r="AR76">
            <v>34</v>
          </cell>
          <cell r="AS76">
            <v>167.96</v>
          </cell>
          <cell r="AV76">
            <v>34</v>
          </cell>
          <cell r="AW76">
            <v>164.89999999999998</v>
          </cell>
          <cell r="AZ76">
            <v>29</v>
          </cell>
          <cell r="BA76">
            <v>143.55000000000001</v>
          </cell>
          <cell r="BD76">
            <v>40</v>
          </cell>
          <cell r="BE76">
            <v>193.2</v>
          </cell>
        </row>
        <row r="77">
          <cell r="A77" t="str">
            <v>คณะวิทยาศาสตร์</v>
          </cell>
        </row>
        <row r="78">
          <cell r="A78">
            <v>61</v>
          </cell>
          <cell r="B78" t="str">
            <v>อาคารแม่โจ้  60  ปี  มิเตอร์ตัวที่ 1</v>
          </cell>
          <cell r="C78">
            <v>0</v>
          </cell>
          <cell r="D78">
            <v>300</v>
          </cell>
          <cell r="E78">
            <v>4886040</v>
          </cell>
          <cell r="L78">
            <v>18376.009999999998</v>
          </cell>
          <cell r="P78">
            <v>18228.189999999999</v>
          </cell>
          <cell r="T78">
            <v>28197.16</v>
          </cell>
          <cell r="X78">
            <v>22230.22</v>
          </cell>
          <cell r="AB78">
            <v>24740.85</v>
          </cell>
          <cell r="AF78">
            <v>25372.23</v>
          </cell>
          <cell r="AJ78">
            <v>34318.29</v>
          </cell>
          <cell r="AN78">
            <v>35983.42</v>
          </cell>
          <cell r="AR78">
            <v>33228.120000000003</v>
          </cell>
          <cell r="AV78">
            <v>28898.36</v>
          </cell>
          <cell r="AZ78">
            <v>25847.78</v>
          </cell>
          <cell r="BD78">
            <v>24330.25</v>
          </cell>
        </row>
        <row r="79">
          <cell r="A79">
            <v>62</v>
          </cell>
          <cell r="B79" t="str">
            <v>อาคารแม่โจ้  60  ปี  มิเตอร์ตัวที่ 2</v>
          </cell>
          <cell r="C79">
            <v>0</v>
          </cell>
          <cell r="D79">
            <v>300</v>
          </cell>
          <cell r="E79">
            <v>4886038</v>
          </cell>
          <cell r="L79">
            <v>19348.349999999999</v>
          </cell>
          <cell r="M79">
            <v>70814.960999999996</v>
          </cell>
          <cell r="P79">
            <v>20037.16</v>
          </cell>
          <cell r="Q79">
            <v>74738.606799999994</v>
          </cell>
          <cell r="T79">
            <v>37179.96</v>
          </cell>
          <cell r="U79">
            <v>147976.2408</v>
          </cell>
          <cell r="X79">
            <v>27433.040000000001</v>
          </cell>
          <cell r="Y79">
            <v>105342.87360000001</v>
          </cell>
          <cell r="AB79">
            <v>31045.040000000001</v>
          </cell>
          <cell r="AC79">
            <v>131010.06879999999</v>
          </cell>
          <cell r="AF79">
            <v>35900.26</v>
          </cell>
          <cell r="AG79">
            <v>152935.10759999999</v>
          </cell>
          <cell r="AJ79">
            <v>36269.56</v>
          </cell>
          <cell r="AK79">
            <v>148342.50039999999</v>
          </cell>
          <cell r="AN79">
            <v>39594.300000000003</v>
          </cell>
          <cell r="AO79">
            <v>166296.06000000003</v>
          </cell>
          <cell r="AR79">
            <v>38100.5</v>
          </cell>
          <cell r="AS79">
            <v>188216.47</v>
          </cell>
          <cell r="AV79">
            <v>31578.69</v>
          </cell>
          <cell r="AW79">
            <v>153156.64649999997</v>
          </cell>
          <cell r="AZ79">
            <v>28871.13</v>
          </cell>
          <cell r="BA79">
            <v>142912.09350000002</v>
          </cell>
          <cell r="BD79">
            <v>24860.22</v>
          </cell>
          <cell r="BE79">
            <v>120074.86260000001</v>
          </cell>
        </row>
        <row r="80">
          <cell r="A80">
            <v>63</v>
          </cell>
          <cell r="B80" t="str">
            <v>อาคารเสาวรัจนิตยวรรธนะ</v>
          </cell>
          <cell r="C80">
            <v>0</v>
          </cell>
          <cell r="D80">
            <v>80</v>
          </cell>
          <cell r="E80">
            <v>9698180</v>
          </cell>
          <cell r="L80">
            <v>4347.7700000000004</v>
          </cell>
          <cell r="P80">
            <v>3421.38</v>
          </cell>
          <cell r="T80">
            <v>4713.95</v>
          </cell>
          <cell r="X80">
            <v>4909.9799999999996</v>
          </cell>
          <cell r="AB80">
            <v>4430.7700000000004</v>
          </cell>
          <cell r="AF80">
            <v>4504.12</v>
          </cell>
          <cell r="AJ80">
            <v>7987.08</v>
          </cell>
          <cell r="AN80">
            <v>9290.8799999999992</v>
          </cell>
          <cell r="AR80">
            <v>8792.57</v>
          </cell>
          <cell r="AV80">
            <v>6853.25</v>
          </cell>
          <cell r="AZ80">
            <v>6722.73</v>
          </cell>
          <cell r="BD80">
            <v>6887.34</v>
          </cell>
        </row>
        <row r="81">
          <cell r="A81">
            <v>64</v>
          </cell>
          <cell r="B81" t="str">
            <v>อาคารจุฬาภรณ์    มิเตอร์ตัวที่ 1</v>
          </cell>
          <cell r="C81">
            <v>0</v>
          </cell>
          <cell r="D81">
            <v>400</v>
          </cell>
          <cell r="E81">
            <v>9123200</v>
          </cell>
          <cell r="L81">
            <v>8253.44</v>
          </cell>
          <cell r="P81">
            <v>8412.48</v>
          </cell>
          <cell r="T81">
            <v>16260.38</v>
          </cell>
          <cell r="X81">
            <v>11958.5</v>
          </cell>
          <cell r="AB81">
            <v>13999.91</v>
          </cell>
          <cell r="AF81">
            <v>15067.38</v>
          </cell>
          <cell r="AJ81">
            <v>15352.39</v>
          </cell>
          <cell r="AN81">
            <v>17968.259999999998</v>
          </cell>
          <cell r="AR81">
            <v>17449.68</v>
          </cell>
          <cell r="AV81">
            <v>14238.24</v>
          </cell>
          <cell r="AZ81">
            <v>11427.79</v>
          </cell>
          <cell r="BD81">
            <v>11259.49</v>
          </cell>
        </row>
        <row r="82">
          <cell r="A82">
            <v>65</v>
          </cell>
          <cell r="B82" t="str">
            <v>อาคารจุฬาภรณ์    มิเตอร์ตัวที่ 2</v>
          </cell>
          <cell r="C82">
            <v>0</v>
          </cell>
          <cell r="D82">
            <v>400</v>
          </cell>
          <cell r="E82">
            <v>9115014</v>
          </cell>
          <cell r="L82">
            <v>8718.27</v>
          </cell>
          <cell r="M82">
            <v>31908.868200000004</v>
          </cell>
          <cell r="P82">
            <v>9962.49</v>
          </cell>
          <cell r="Q82">
            <v>37160.087699999996</v>
          </cell>
          <cell r="T82">
            <v>16966.02</v>
          </cell>
          <cell r="U82">
            <v>67524.759600000005</v>
          </cell>
          <cell r="X82">
            <v>12910.78</v>
          </cell>
          <cell r="Y82">
            <v>49577.395199999999</v>
          </cell>
          <cell r="AB82">
            <v>15645.69</v>
          </cell>
          <cell r="AC82">
            <v>66024.811799999996</v>
          </cell>
          <cell r="AF82">
            <v>17628.09</v>
          </cell>
          <cell r="AG82">
            <v>75095.66339999999</v>
          </cell>
          <cell r="AJ82">
            <v>17357.03</v>
          </cell>
          <cell r="AK82">
            <v>70990.252699999997</v>
          </cell>
          <cell r="AN82">
            <v>20426.990000000002</v>
          </cell>
          <cell r="AO82">
            <v>85793.358000000007</v>
          </cell>
          <cell r="AR82">
            <v>16701.45</v>
          </cell>
          <cell r="AS82">
            <v>82505.163000000015</v>
          </cell>
          <cell r="AV82">
            <v>14336.32</v>
          </cell>
          <cell r="AW82">
            <v>69531.151999999987</v>
          </cell>
          <cell r="AZ82">
            <v>12409.25</v>
          </cell>
          <cell r="BA82">
            <v>61425.787500000006</v>
          </cell>
          <cell r="BD82">
            <v>11161.23</v>
          </cell>
          <cell r="BE82">
            <v>53908.740899999997</v>
          </cell>
        </row>
        <row r="83">
          <cell r="A83">
            <v>66</v>
          </cell>
          <cell r="B83" t="str">
            <v>อาคารจุฬาภรณ์    มิเตอร์ตัวที่ 3 (ATS)</v>
          </cell>
          <cell r="C83">
            <v>0</v>
          </cell>
          <cell r="D83">
            <v>100</v>
          </cell>
          <cell r="E83">
            <v>9115012</v>
          </cell>
          <cell r="L83">
            <v>4100</v>
          </cell>
          <cell r="M83">
            <v>15006</v>
          </cell>
          <cell r="P83">
            <v>4139.9999999999636</v>
          </cell>
          <cell r="Q83">
            <v>15442.199999999864</v>
          </cell>
          <cell r="T83">
            <v>7170.0000000000728</v>
          </cell>
          <cell r="U83">
            <v>28536.60000000029</v>
          </cell>
          <cell r="X83">
            <v>3689.9999999999636</v>
          </cell>
          <cell r="Y83">
            <v>14169.59999999986</v>
          </cell>
          <cell r="AB83">
            <v>7000</v>
          </cell>
          <cell r="AC83">
            <v>29540</v>
          </cell>
          <cell r="AF83">
            <v>6900</v>
          </cell>
          <cell r="AG83">
            <v>29394</v>
          </cell>
          <cell r="AJ83">
            <v>5800</v>
          </cell>
          <cell r="AK83">
            <v>23722</v>
          </cell>
          <cell r="AN83">
            <v>6900</v>
          </cell>
          <cell r="AO83">
            <v>28980</v>
          </cell>
          <cell r="AR83">
            <v>6600</v>
          </cell>
          <cell r="AS83">
            <v>32604.000000000004</v>
          </cell>
          <cell r="AV83">
            <v>4900</v>
          </cell>
          <cell r="AW83">
            <v>23765</v>
          </cell>
          <cell r="AZ83">
            <v>4900</v>
          </cell>
          <cell r="BA83">
            <v>24255</v>
          </cell>
          <cell r="BD83">
            <v>4900</v>
          </cell>
          <cell r="BE83">
            <v>23667</v>
          </cell>
        </row>
        <row r="84">
          <cell r="A84" t="str">
            <v>คณะเศรษฐศาสตร์</v>
          </cell>
        </row>
        <row r="85">
          <cell r="A85">
            <v>67</v>
          </cell>
          <cell r="B85" t="str">
            <v>อาคารยรรยง  สิทธิชัย</v>
          </cell>
          <cell r="C85">
            <v>0</v>
          </cell>
          <cell r="D85">
            <v>200</v>
          </cell>
          <cell r="E85">
            <v>9064295</v>
          </cell>
          <cell r="L85">
            <v>2262.19</v>
          </cell>
          <cell r="P85">
            <v>2774.91</v>
          </cell>
          <cell r="T85">
            <v>6739.2</v>
          </cell>
          <cell r="X85">
            <v>4040.7</v>
          </cell>
          <cell r="AB85">
            <v>5494.03</v>
          </cell>
          <cell r="AF85">
            <v>5845.54</v>
          </cell>
          <cell r="AJ85">
            <v>8137.77</v>
          </cell>
          <cell r="AN85">
            <v>10377.64</v>
          </cell>
          <cell r="AR85">
            <v>9362.17</v>
          </cell>
          <cell r="AV85">
            <v>7287.77</v>
          </cell>
          <cell r="AZ85">
            <v>5451.38</v>
          </cell>
          <cell r="BD85">
            <v>4798.74</v>
          </cell>
        </row>
        <row r="86">
          <cell r="A86" t="str">
            <v>คณะเทคโนโลยีสารสนเทศและการสื่อสาร</v>
          </cell>
        </row>
        <row r="87">
          <cell r="A87">
            <v>68</v>
          </cell>
          <cell r="B87" t="str">
            <v>อาคาร  75  ปี  แม่โจ้</v>
          </cell>
          <cell r="C87">
            <v>400</v>
          </cell>
          <cell r="D87">
            <v>1</v>
          </cell>
          <cell r="E87" t="str">
            <v>-</v>
          </cell>
          <cell r="L87">
            <v>757</v>
          </cell>
          <cell r="P87">
            <v>829.23999999999069</v>
          </cell>
          <cell r="T87">
            <v>1599.6000000000349</v>
          </cell>
          <cell r="X87">
            <v>847.15999999997439</v>
          </cell>
          <cell r="AB87">
            <v>1877</v>
          </cell>
          <cell r="AF87">
            <v>2876.5599999999977</v>
          </cell>
          <cell r="AJ87">
            <v>2744.7600000000093</v>
          </cell>
          <cell r="AN87">
            <v>2874.679999999993</v>
          </cell>
          <cell r="AR87">
            <v>4271.320000000007</v>
          </cell>
          <cell r="AV87">
            <v>1757.1599999999744</v>
          </cell>
          <cell r="AZ87">
            <v>1639.0400000000373</v>
          </cell>
          <cell r="BD87">
            <v>2432.6399999999558</v>
          </cell>
        </row>
        <row r="88">
          <cell r="A88" t="str">
            <v>คณะสถาปัตยกรรมศาสตร์และการออกแบบสิ่งแวดล้อม</v>
          </cell>
        </row>
        <row r="89">
          <cell r="A89">
            <v>69</v>
          </cell>
          <cell r="B89" t="str">
            <v>อาคารคณะสถาปัตยกรรมศาสตร์และการออกแบบสิ่งแวดล้อม</v>
          </cell>
          <cell r="C89">
            <v>0</v>
          </cell>
          <cell r="D89">
            <v>160</v>
          </cell>
          <cell r="E89">
            <v>8124161</v>
          </cell>
          <cell r="P89">
            <v>0</v>
          </cell>
          <cell r="T89">
            <v>160</v>
          </cell>
          <cell r="X89">
            <v>0</v>
          </cell>
          <cell r="AB89">
            <v>1280</v>
          </cell>
          <cell r="AF89">
            <v>1120</v>
          </cell>
          <cell r="AJ89">
            <v>640</v>
          </cell>
          <cell r="AN89">
            <v>640</v>
          </cell>
          <cell r="AR89">
            <v>960</v>
          </cell>
          <cell r="AV89">
            <v>320</v>
          </cell>
          <cell r="AZ89">
            <v>960</v>
          </cell>
          <cell r="BD89">
            <v>800</v>
          </cell>
        </row>
        <row r="90">
          <cell r="A90">
            <v>70</v>
          </cell>
          <cell r="B90" t="str">
            <v>อาคารคณะสถาปัตยกรรมศาสตร์และการออกแบบสิ่งแวดล้อม (ใหม่)</v>
          </cell>
          <cell r="C90">
            <v>0</v>
          </cell>
          <cell r="D90">
            <v>240</v>
          </cell>
          <cell r="E90">
            <v>9628701</v>
          </cell>
          <cell r="L90">
            <v>4449.3999999999996</v>
          </cell>
          <cell r="M90">
            <v>16284.804</v>
          </cell>
          <cell r="P90">
            <v>4326.87</v>
          </cell>
          <cell r="Q90">
            <v>16139.2251</v>
          </cell>
          <cell r="T90">
            <v>8753.4</v>
          </cell>
          <cell r="U90">
            <v>34838.531999999999</v>
          </cell>
          <cell r="X90">
            <v>7089.66</v>
          </cell>
          <cell r="Y90">
            <v>27224.294399999999</v>
          </cell>
          <cell r="AB90">
            <v>7806.83</v>
          </cell>
          <cell r="AC90">
            <v>32944.8226</v>
          </cell>
          <cell r="AF90">
            <v>9004.7099999999991</v>
          </cell>
          <cell r="AG90">
            <v>38360.064599999998</v>
          </cell>
          <cell r="AJ90">
            <v>10932.67</v>
          </cell>
          <cell r="AK90">
            <v>44714.620300000002</v>
          </cell>
          <cell r="AN90">
            <v>12614.64</v>
          </cell>
          <cell r="AO90">
            <v>52981.487999999998</v>
          </cell>
          <cell r="AR90">
            <v>10047.73</v>
          </cell>
          <cell r="AS90">
            <v>49635.786200000002</v>
          </cell>
          <cell r="AV90">
            <v>8207.58</v>
          </cell>
          <cell r="AW90">
            <v>39806.762999999999</v>
          </cell>
          <cell r="AZ90">
            <v>8333.2000000000007</v>
          </cell>
          <cell r="BA90">
            <v>41249.340000000004</v>
          </cell>
          <cell r="BD90">
            <v>6582.69</v>
          </cell>
          <cell r="BE90">
            <v>31794.3927</v>
          </cell>
        </row>
        <row r="91">
          <cell r="A91" t="str">
            <v>คณะผลิตกรรมการเกษตร</v>
          </cell>
        </row>
        <row r="92">
          <cell r="A92">
            <v>71</v>
          </cell>
          <cell r="B92" t="str">
            <v>อาคารรัตนโกสินทร์ 200 ปี  มิเตอร์ตัวที่ 1</v>
          </cell>
          <cell r="C92">
            <v>0</v>
          </cell>
          <cell r="D92">
            <v>80</v>
          </cell>
          <cell r="E92">
            <v>8752940</v>
          </cell>
          <cell r="L92">
            <v>160</v>
          </cell>
          <cell r="M92">
            <v>585.6</v>
          </cell>
          <cell r="P92">
            <v>240</v>
          </cell>
          <cell r="Q92">
            <v>895.2</v>
          </cell>
          <cell r="T92">
            <v>1040</v>
          </cell>
          <cell r="U92">
            <v>4139.2</v>
          </cell>
          <cell r="X92">
            <v>1520</v>
          </cell>
          <cell r="Y92">
            <v>5836.8</v>
          </cell>
          <cell r="AB92">
            <v>1840</v>
          </cell>
          <cell r="AC92">
            <v>7764.7999999999993</v>
          </cell>
          <cell r="AF92">
            <v>1760</v>
          </cell>
          <cell r="AG92">
            <v>7497.5999999999995</v>
          </cell>
          <cell r="AJ92">
            <v>1360</v>
          </cell>
          <cell r="AK92">
            <v>5562.4</v>
          </cell>
          <cell r="AN92">
            <v>1040</v>
          </cell>
          <cell r="AO92">
            <v>4368</v>
          </cell>
          <cell r="AR92">
            <v>2000</v>
          </cell>
          <cell r="AS92">
            <v>9880</v>
          </cell>
          <cell r="AV92">
            <v>800</v>
          </cell>
          <cell r="AW92">
            <v>3879.9999999999995</v>
          </cell>
          <cell r="AZ92">
            <v>800</v>
          </cell>
          <cell r="BA92">
            <v>3960</v>
          </cell>
          <cell r="BD92">
            <v>640</v>
          </cell>
          <cell r="BE92">
            <v>3091.2</v>
          </cell>
        </row>
        <row r="93">
          <cell r="A93">
            <v>72</v>
          </cell>
          <cell r="B93" t="str">
            <v>อาคารรัตนโกสินทร์ 200 ปี  มิเตอร์ตัวที่ 2</v>
          </cell>
          <cell r="C93">
            <v>0</v>
          </cell>
          <cell r="D93">
            <v>80</v>
          </cell>
          <cell r="E93">
            <v>8142022</v>
          </cell>
          <cell r="L93">
            <v>2640</v>
          </cell>
          <cell r="P93">
            <v>2320</v>
          </cell>
          <cell r="T93">
            <v>3440</v>
          </cell>
          <cell r="X93">
            <v>3760</v>
          </cell>
          <cell r="AB93">
            <v>4560</v>
          </cell>
          <cell r="AF93">
            <v>4560</v>
          </cell>
          <cell r="AJ93">
            <v>3520</v>
          </cell>
          <cell r="AN93">
            <v>3120</v>
          </cell>
          <cell r="AR93">
            <v>5920</v>
          </cell>
          <cell r="AV93">
            <v>2720</v>
          </cell>
          <cell r="AZ93">
            <v>3360</v>
          </cell>
          <cell r="BD93">
            <v>3280</v>
          </cell>
        </row>
        <row r="94">
          <cell r="A94">
            <v>73</v>
          </cell>
          <cell r="B94" t="str">
            <v>อาคารเรียนและปฏิบัติการรวมทางปฐพีวิทยาและฝึกอบรมทางดินและปุ๋ยชั้นสูง</v>
          </cell>
          <cell r="C94">
            <v>0</v>
          </cell>
          <cell r="D94">
            <v>100</v>
          </cell>
          <cell r="E94">
            <v>8434584</v>
          </cell>
          <cell r="L94">
            <v>3985.72</v>
          </cell>
          <cell r="P94">
            <v>4152.7</v>
          </cell>
          <cell r="T94">
            <v>8135.21</v>
          </cell>
          <cell r="X94">
            <v>6478.93</v>
          </cell>
          <cell r="AB94">
            <v>7312.26</v>
          </cell>
          <cell r="AF94">
            <v>7588.38</v>
          </cell>
          <cell r="AJ94">
            <v>8389.9</v>
          </cell>
          <cell r="AN94">
            <v>9174.31</v>
          </cell>
          <cell r="AR94">
            <v>9708.24</v>
          </cell>
          <cell r="AV94">
            <v>7733.88</v>
          </cell>
          <cell r="AZ94">
            <v>7109.75</v>
          </cell>
          <cell r="BD94">
            <v>5442.05</v>
          </cell>
        </row>
        <row r="95">
          <cell r="A95">
            <v>74</v>
          </cell>
          <cell r="B95" t="str">
            <v>อาคารปฏิบัติการไม้ผล</v>
          </cell>
          <cell r="C95">
            <v>0</v>
          </cell>
          <cell r="D95">
            <v>60</v>
          </cell>
          <cell r="E95">
            <v>8142040</v>
          </cell>
          <cell r="L95">
            <v>780</v>
          </cell>
          <cell r="M95">
            <v>2854.8</v>
          </cell>
          <cell r="P95">
            <v>600</v>
          </cell>
          <cell r="Q95">
            <v>2238</v>
          </cell>
          <cell r="T95">
            <v>480</v>
          </cell>
          <cell r="U95">
            <v>1910.4</v>
          </cell>
          <cell r="X95">
            <v>420</v>
          </cell>
          <cell r="Y95">
            <v>1612.8</v>
          </cell>
          <cell r="AB95">
            <v>540</v>
          </cell>
          <cell r="AC95">
            <v>2278.7999999999997</v>
          </cell>
          <cell r="AF95">
            <v>720</v>
          </cell>
          <cell r="AG95">
            <v>3067.2</v>
          </cell>
          <cell r="AJ95">
            <v>900</v>
          </cell>
          <cell r="AK95">
            <v>3681</v>
          </cell>
          <cell r="AN95">
            <v>1260</v>
          </cell>
          <cell r="AO95">
            <v>5292</v>
          </cell>
          <cell r="AR95">
            <v>1680</v>
          </cell>
          <cell r="AS95">
            <v>8299.2000000000007</v>
          </cell>
          <cell r="AV95">
            <v>1080</v>
          </cell>
          <cell r="AW95">
            <v>5238</v>
          </cell>
          <cell r="AZ95">
            <v>420</v>
          </cell>
          <cell r="BA95">
            <v>2079</v>
          </cell>
          <cell r="BD95">
            <v>780</v>
          </cell>
          <cell r="BE95">
            <v>3767.4</v>
          </cell>
        </row>
        <row r="96">
          <cell r="A96">
            <v>75</v>
          </cell>
          <cell r="B96" t="str">
            <v>อาคารสำนักงานพืชไร่(พักอาจารย์)</v>
          </cell>
          <cell r="C96">
            <v>0</v>
          </cell>
          <cell r="D96">
            <v>1</v>
          </cell>
          <cell r="E96">
            <v>9860771</v>
          </cell>
          <cell r="L96">
            <v>797</v>
          </cell>
          <cell r="M96">
            <v>2917.02</v>
          </cell>
          <cell r="P96">
            <v>821</v>
          </cell>
          <cell r="Q96">
            <v>3062.33</v>
          </cell>
          <cell r="T96">
            <v>1275</v>
          </cell>
          <cell r="U96">
            <v>5074.5</v>
          </cell>
          <cell r="X96">
            <v>1114</v>
          </cell>
          <cell r="Y96">
            <v>4277.76</v>
          </cell>
          <cell r="AB96">
            <v>1267</v>
          </cell>
          <cell r="AC96">
            <v>5346.74</v>
          </cell>
          <cell r="AF96">
            <v>1145</v>
          </cell>
          <cell r="AG96">
            <v>4877.7</v>
          </cell>
          <cell r="AJ96">
            <v>815</v>
          </cell>
          <cell r="AK96">
            <v>3333.35</v>
          </cell>
          <cell r="AN96">
            <v>1150</v>
          </cell>
          <cell r="AO96">
            <v>4830</v>
          </cell>
          <cell r="AR96">
            <v>837</v>
          </cell>
          <cell r="AS96">
            <v>4134.7800000000007</v>
          </cell>
          <cell r="AV96">
            <v>830</v>
          </cell>
          <cell r="AW96">
            <v>4025.4999999999995</v>
          </cell>
          <cell r="AZ96">
            <v>692</v>
          </cell>
          <cell r="BA96">
            <v>3425.4</v>
          </cell>
          <cell r="BD96">
            <v>931</v>
          </cell>
          <cell r="BE96">
            <v>4496.7300000000005</v>
          </cell>
        </row>
        <row r="97">
          <cell r="A97">
            <v>76</v>
          </cell>
          <cell r="B97" t="str">
            <v>อาคารเพาะเลี้ยงเนื้อเยื่อ  ฝ่ายพัฒนาเกษตรที่สูง</v>
          </cell>
          <cell r="C97">
            <v>0</v>
          </cell>
          <cell r="D97">
            <v>1</v>
          </cell>
          <cell r="E97">
            <v>8385474</v>
          </cell>
          <cell r="L97">
            <v>1865</v>
          </cell>
          <cell r="M97">
            <v>6825.9000000000005</v>
          </cell>
          <cell r="P97">
            <v>1656</v>
          </cell>
          <cell r="Q97">
            <v>6176.88</v>
          </cell>
          <cell r="T97">
            <v>2297</v>
          </cell>
          <cell r="U97">
            <v>9142.06</v>
          </cell>
          <cell r="X97">
            <v>2954</v>
          </cell>
          <cell r="Y97">
            <v>11343.359999999999</v>
          </cell>
          <cell r="AB97">
            <v>2636</v>
          </cell>
          <cell r="AC97">
            <v>11123.92</v>
          </cell>
          <cell r="AF97">
            <v>1926</v>
          </cell>
          <cell r="AG97">
            <v>8204.76</v>
          </cell>
          <cell r="AJ97">
            <v>1675</v>
          </cell>
          <cell r="AK97">
            <v>6850.75</v>
          </cell>
          <cell r="AN97">
            <v>2026</v>
          </cell>
          <cell r="AO97">
            <v>8509.2000000000007</v>
          </cell>
          <cell r="AR97">
            <v>2223</v>
          </cell>
          <cell r="AS97">
            <v>10981.62</v>
          </cell>
          <cell r="AV97">
            <v>1942</v>
          </cell>
          <cell r="AW97">
            <v>9418.6999999999989</v>
          </cell>
          <cell r="AZ97">
            <v>1856</v>
          </cell>
          <cell r="BA97">
            <v>9187.2000000000007</v>
          </cell>
          <cell r="BD97">
            <v>1985</v>
          </cell>
          <cell r="BE97">
            <v>9587.5499999999993</v>
          </cell>
        </row>
        <row r="98">
          <cell r="A98">
            <v>77</v>
          </cell>
          <cell r="B98" t="str">
            <v xml:space="preserve">อาคารเพิ่มพูล  </v>
          </cell>
          <cell r="C98">
            <v>0</v>
          </cell>
          <cell r="D98">
            <v>200</v>
          </cell>
          <cell r="E98">
            <v>8783517</v>
          </cell>
          <cell r="L98">
            <v>13828</v>
          </cell>
          <cell r="P98">
            <v>12950.35</v>
          </cell>
          <cell r="T98">
            <v>20851.16</v>
          </cell>
          <cell r="X98">
            <v>17200.68</v>
          </cell>
          <cell r="AB98">
            <v>18482.93</v>
          </cell>
          <cell r="AF98">
            <v>17987.84</v>
          </cell>
          <cell r="AJ98">
            <v>22727.279999999999</v>
          </cell>
          <cell r="AN98">
            <v>26131.51</v>
          </cell>
          <cell r="AR98">
            <v>24577.42</v>
          </cell>
          <cell r="AV98">
            <v>21727.19</v>
          </cell>
          <cell r="AZ98">
            <v>16797.400000000001</v>
          </cell>
          <cell r="BD98">
            <v>17238.02</v>
          </cell>
        </row>
        <row r="99">
          <cell r="A99">
            <v>78</v>
          </cell>
          <cell r="B99" t="str">
            <v>อาคารปฏิบัติการและคัดเมล็ดพันธุ์พืชไร่</v>
          </cell>
          <cell r="C99">
            <v>0</v>
          </cell>
          <cell r="D99">
            <v>1</v>
          </cell>
          <cell r="E99">
            <v>3012867</v>
          </cell>
          <cell r="L99">
            <v>6</v>
          </cell>
          <cell r="M99">
            <v>21.96</v>
          </cell>
          <cell r="P99">
            <v>6</v>
          </cell>
          <cell r="Q99">
            <v>22.38</v>
          </cell>
          <cell r="T99">
            <v>8</v>
          </cell>
          <cell r="U99">
            <v>31.84</v>
          </cell>
          <cell r="X99">
            <v>3</v>
          </cell>
          <cell r="Y99">
            <v>11.52</v>
          </cell>
          <cell r="AB99">
            <v>4</v>
          </cell>
          <cell r="AC99">
            <v>16.88</v>
          </cell>
          <cell r="AF99">
            <v>36</v>
          </cell>
          <cell r="AG99">
            <v>153.35999999999999</v>
          </cell>
          <cell r="AJ99">
            <v>0</v>
          </cell>
          <cell r="AK99">
            <v>0</v>
          </cell>
          <cell r="AN99">
            <v>421</v>
          </cell>
          <cell r="AO99">
            <v>1768.2</v>
          </cell>
          <cell r="AR99">
            <v>718</v>
          </cell>
          <cell r="AS99">
            <v>3546.92</v>
          </cell>
          <cell r="AV99">
            <v>681</v>
          </cell>
          <cell r="AW99">
            <v>3302.85</v>
          </cell>
          <cell r="AZ99">
            <v>706</v>
          </cell>
          <cell r="BA99">
            <v>3494.7000000000003</v>
          </cell>
          <cell r="BD99">
            <v>682</v>
          </cell>
          <cell r="BE99">
            <v>3294.06</v>
          </cell>
        </row>
        <row r="100">
          <cell r="A100">
            <v>79</v>
          </cell>
          <cell r="B100" t="str">
            <v>อาคารอบเมล็ดพันธุ์พืช (ไซโล)</v>
          </cell>
          <cell r="C100">
            <v>0</v>
          </cell>
          <cell r="D100">
            <v>1</v>
          </cell>
          <cell r="E100">
            <v>9866505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0</v>
          </cell>
          <cell r="U100">
            <v>0</v>
          </cell>
          <cell r="X100">
            <v>0</v>
          </cell>
          <cell r="Y100">
            <v>0</v>
          </cell>
          <cell r="AB100">
            <v>0</v>
          </cell>
          <cell r="AC100">
            <v>0</v>
          </cell>
          <cell r="AF100">
            <v>0</v>
          </cell>
          <cell r="AG100">
            <v>0</v>
          </cell>
          <cell r="AJ100">
            <v>0</v>
          </cell>
          <cell r="AK100">
            <v>0</v>
          </cell>
          <cell r="AN100">
            <v>0</v>
          </cell>
          <cell r="AO100">
            <v>0</v>
          </cell>
          <cell r="AR100">
            <v>0</v>
          </cell>
          <cell r="AS100">
            <v>0</v>
          </cell>
          <cell r="AV100">
            <v>0</v>
          </cell>
          <cell r="AW100">
            <v>0</v>
          </cell>
          <cell r="AZ100">
            <v>200</v>
          </cell>
          <cell r="BA100">
            <v>990</v>
          </cell>
          <cell r="BD100">
            <v>0</v>
          </cell>
          <cell r="BE100">
            <v>0</v>
          </cell>
        </row>
        <row r="101">
          <cell r="A101">
            <v>80</v>
          </cell>
          <cell r="B101" t="str">
            <v>อาคารกำจร  บุญแปง</v>
          </cell>
          <cell r="C101">
            <v>0</v>
          </cell>
          <cell r="D101">
            <v>50</v>
          </cell>
          <cell r="E101">
            <v>8313525</v>
          </cell>
          <cell r="L101">
            <v>550</v>
          </cell>
          <cell r="M101">
            <v>2013</v>
          </cell>
          <cell r="P101">
            <v>500</v>
          </cell>
          <cell r="Q101">
            <v>1865</v>
          </cell>
          <cell r="T101">
            <v>750</v>
          </cell>
          <cell r="U101">
            <v>2985</v>
          </cell>
          <cell r="X101">
            <v>650</v>
          </cell>
          <cell r="Y101">
            <v>2496</v>
          </cell>
          <cell r="AB101">
            <v>650</v>
          </cell>
          <cell r="AC101">
            <v>2743</v>
          </cell>
          <cell r="AF101">
            <v>750</v>
          </cell>
          <cell r="AG101">
            <v>3195</v>
          </cell>
          <cell r="AJ101">
            <v>600</v>
          </cell>
          <cell r="AK101">
            <v>2454</v>
          </cell>
          <cell r="AN101">
            <v>1000</v>
          </cell>
          <cell r="AO101">
            <v>4200</v>
          </cell>
          <cell r="AR101">
            <v>700</v>
          </cell>
          <cell r="AS101">
            <v>3458.0000000000005</v>
          </cell>
          <cell r="AV101">
            <v>650</v>
          </cell>
          <cell r="AW101">
            <v>3152.4999999999995</v>
          </cell>
          <cell r="AZ101">
            <v>650</v>
          </cell>
          <cell r="BA101">
            <v>3217.5</v>
          </cell>
          <cell r="BD101">
            <v>500</v>
          </cell>
          <cell r="BE101">
            <v>2415</v>
          </cell>
        </row>
        <row r="102">
          <cell r="A102">
            <v>81</v>
          </cell>
          <cell r="B102" t="str">
            <v>ฐานการเรียนรู้เห็ด</v>
          </cell>
          <cell r="C102">
            <v>0</v>
          </cell>
          <cell r="D102">
            <v>1</v>
          </cell>
          <cell r="E102">
            <v>8416887</v>
          </cell>
          <cell r="L102">
            <v>353</v>
          </cell>
          <cell r="M102">
            <v>1291.98</v>
          </cell>
          <cell r="P102">
            <v>228</v>
          </cell>
          <cell r="Q102">
            <v>850.43999999999994</v>
          </cell>
          <cell r="T102">
            <v>548</v>
          </cell>
          <cell r="U102">
            <v>2181.04</v>
          </cell>
          <cell r="X102">
            <v>701</v>
          </cell>
          <cell r="Y102">
            <v>2691.8399999999997</v>
          </cell>
          <cell r="AB102">
            <v>785</v>
          </cell>
          <cell r="AC102">
            <v>3312.7</v>
          </cell>
          <cell r="AF102">
            <v>377</v>
          </cell>
          <cell r="AG102">
            <v>1606.02</v>
          </cell>
          <cell r="AJ102">
            <v>606</v>
          </cell>
          <cell r="AK102">
            <v>2478.54</v>
          </cell>
          <cell r="AN102">
            <v>662</v>
          </cell>
          <cell r="AO102">
            <v>2780.4</v>
          </cell>
          <cell r="AR102">
            <v>583</v>
          </cell>
          <cell r="AS102">
            <v>2880.0200000000004</v>
          </cell>
          <cell r="AV102">
            <v>490</v>
          </cell>
          <cell r="AW102">
            <v>2376.5</v>
          </cell>
          <cell r="AZ102">
            <v>324</v>
          </cell>
          <cell r="BA102">
            <v>1603.8</v>
          </cell>
          <cell r="BD102">
            <v>313</v>
          </cell>
          <cell r="BE102">
            <v>1511.79</v>
          </cell>
        </row>
        <row r="103">
          <cell r="A103">
            <v>82</v>
          </cell>
          <cell r="B103" t="str">
            <v>อาคารเนื้อเยื่อ  มิเตอร์ตัวที่ 1</v>
          </cell>
          <cell r="C103">
            <v>0</v>
          </cell>
          <cell r="D103">
            <v>80</v>
          </cell>
          <cell r="E103">
            <v>8488561</v>
          </cell>
          <cell r="L103">
            <v>1680</v>
          </cell>
          <cell r="M103">
            <v>6148.8</v>
          </cell>
          <cell r="P103">
            <v>1440</v>
          </cell>
          <cell r="Q103">
            <v>5371.2</v>
          </cell>
          <cell r="T103">
            <v>2000</v>
          </cell>
          <cell r="U103">
            <v>7960</v>
          </cell>
          <cell r="X103">
            <v>2160</v>
          </cell>
          <cell r="Y103">
            <v>8294.4</v>
          </cell>
          <cell r="AB103">
            <v>2400</v>
          </cell>
          <cell r="AC103">
            <v>10128</v>
          </cell>
          <cell r="AF103">
            <v>2240</v>
          </cell>
          <cell r="AG103">
            <v>9542.4</v>
          </cell>
          <cell r="AJ103">
            <v>1840</v>
          </cell>
          <cell r="AK103">
            <v>7525.5999999999995</v>
          </cell>
          <cell r="AN103">
            <v>1920</v>
          </cell>
          <cell r="AO103">
            <v>8064</v>
          </cell>
          <cell r="AR103">
            <v>1520</v>
          </cell>
          <cell r="AS103">
            <v>7508.8</v>
          </cell>
          <cell r="AV103">
            <v>1520</v>
          </cell>
          <cell r="AW103">
            <v>7371.9999999999991</v>
          </cell>
          <cell r="AZ103">
            <v>1600</v>
          </cell>
          <cell r="BA103">
            <v>7920</v>
          </cell>
          <cell r="BD103">
            <v>800</v>
          </cell>
          <cell r="BE103">
            <v>3864</v>
          </cell>
        </row>
        <row r="104">
          <cell r="A104">
            <v>83</v>
          </cell>
          <cell r="B104" t="str">
            <v>อาคารเนื้อเยื่อ  มิเตอร์ตัวที่ 2</v>
          </cell>
          <cell r="C104">
            <v>0</v>
          </cell>
          <cell r="D104">
            <v>20</v>
          </cell>
          <cell r="E104">
            <v>8419210</v>
          </cell>
          <cell r="L104">
            <v>890</v>
          </cell>
          <cell r="M104">
            <v>3257.4</v>
          </cell>
          <cell r="P104">
            <v>880</v>
          </cell>
          <cell r="Q104">
            <v>3282.4</v>
          </cell>
          <cell r="T104">
            <v>1400</v>
          </cell>
          <cell r="U104">
            <v>5572</v>
          </cell>
          <cell r="X104">
            <v>1440</v>
          </cell>
          <cell r="Y104">
            <v>5529.5999999999995</v>
          </cell>
          <cell r="AB104">
            <v>1520</v>
          </cell>
          <cell r="AC104">
            <v>6414.4</v>
          </cell>
          <cell r="AF104">
            <v>1420</v>
          </cell>
          <cell r="AG104">
            <v>6049.2</v>
          </cell>
          <cell r="AJ104">
            <v>1260</v>
          </cell>
          <cell r="AK104">
            <v>5153.3999999999996</v>
          </cell>
          <cell r="AN104">
            <v>1700</v>
          </cell>
          <cell r="AO104">
            <v>7140</v>
          </cell>
          <cell r="AR104">
            <v>1320</v>
          </cell>
          <cell r="AS104">
            <v>6520.8</v>
          </cell>
          <cell r="AV104">
            <v>1260</v>
          </cell>
          <cell r="AW104">
            <v>6111</v>
          </cell>
          <cell r="AZ104">
            <v>1400</v>
          </cell>
          <cell r="BA104">
            <v>6930</v>
          </cell>
          <cell r="BD104">
            <v>800</v>
          </cell>
          <cell r="BE104">
            <v>3864</v>
          </cell>
        </row>
        <row r="105">
          <cell r="A105">
            <v>84</v>
          </cell>
          <cell r="B105" t="str">
            <v>อาคารปฏิบัติการพืชผัก</v>
          </cell>
          <cell r="C105">
            <v>0</v>
          </cell>
          <cell r="D105">
            <v>1</v>
          </cell>
          <cell r="E105">
            <v>8142069</v>
          </cell>
          <cell r="L105">
            <v>14</v>
          </cell>
          <cell r="M105">
            <v>51.24</v>
          </cell>
          <cell r="P105">
            <v>14</v>
          </cell>
          <cell r="Q105">
            <v>52.22</v>
          </cell>
          <cell r="T105">
            <v>20</v>
          </cell>
          <cell r="U105">
            <v>79.599999999999994</v>
          </cell>
          <cell r="X105">
            <v>15</v>
          </cell>
          <cell r="Y105">
            <v>57.599999999999994</v>
          </cell>
          <cell r="AB105">
            <v>18</v>
          </cell>
          <cell r="AC105">
            <v>75.959999999999994</v>
          </cell>
          <cell r="AF105">
            <v>18</v>
          </cell>
          <cell r="AG105">
            <v>76.679999999999993</v>
          </cell>
          <cell r="AJ105">
            <v>19</v>
          </cell>
          <cell r="AK105">
            <v>77.709999999999994</v>
          </cell>
          <cell r="AN105">
            <v>37</v>
          </cell>
          <cell r="AO105">
            <v>155.4</v>
          </cell>
          <cell r="AR105">
            <v>26</v>
          </cell>
          <cell r="AS105">
            <v>128.44</v>
          </cell>
          <cell r="AV105">
            <v>22</v>
          </cell>
          <cell r="AW105">
            <v>106.69999999999999</v>
          </cell>
          <cell r="AZ105">
            <v>12</v>
          </cell>
          <cell r="BA105">
            <v>59.400000000000006</v>
          </cell>
          <cell r="BD105">
            <v>18</v>
          </cell>
          <cell r="BE105">
            <v>86.94</v>
          </cell>
        </row>
        <row r="106">
          <cell r="A106">
            <v>85</v>
          </cell>
          <cell r="B106" t="str">
            <v>อาคารจัดเก็บวัสดุพืชผัก</v>
          </cell>
          <cell r="C106">
            <v>0</v>
          </cell>
          <cell r="D106">
            <v>1</v>
          </cell>
          <cell r="E106">
            <v>8417059</v>
          </cell>
          <cell r="L106">
            <v>3</v>
          </cell>
          <cell r="M106">
            <v>10.98</v>
          </cell>
          <cell r="P106">
            <v>11</v>
          </cell>
          <cell r="Q106">
            <v>41.03</v>
          </cell>
          <cell r="T106">
            <v>29</v>
          </cell>
          <cell r="U106">
            <v>115.42</v>
          </cell>
          <cell r="X106">
            <v>86</v>
          </cell>
          <cell r="Y106">
            <v>330.24</v>
          </cell>
          <cell r="AB106">
            <v>128</v>
          </cell>
          <cell r="AC106">
            <v>540.16</v>
          </cell>
          <cell r="AF106">
            <v>22</v>
          </cell>
          <cell r="AG106">
            <v>93.72</v>
          </cell>
          <cell r="AJ106">
            <v>139</v>
          </cell>
          <cell r="AK106">
            <v>568.51</v>
          </cell>
          <cell r="AN106">
            <v>82</v>
          </cell>
          <cell r="AO106">
            <v>344.40000000000003</v>
          </cell>
          <cell r="AR106">
            <v>35</v>
          </cell>
          <cell r="AS106">
            <v>172.9</v>
          </cell>
          <cell r="AV106">
            <v>14</v>
          </cell>
          <cell r="AW106">
            <v>67.899999999999991</v>
          </cell>
          <cell r="AZ106">
            <v>24</v>
          </cell>
          <cell r="BA106">
            <v>118.80000000000001</v>
          </cell>
          <cell r="BD106">
            <v>0</v>
          </cell>
          <cell r="BE106">
            <v>0</v>
          </cell>
        </row>
        <row r="107">
          <cell r="A107">
            <v>86</v>
          </cell>
          <cell r="B107" t="str">
            <v>อาคารสำนักงานพืชผัก</v>
          </cell>
          <cell r="C107">
            <v>0</v>
          </cell>
          <cell r="D107">
            <v>1</v>
          </cell>
          <cell r="E107">
            <v>13070991</v>
          </cell>
          <cell r="L107" t="str">
            <v>ชำรุด</v>
          </cell>
          <cell r="M107" t="str">
            <v>ชำรุด</v>
          </cell>
          <cell r="P107" t="str">
            <v>ชำรุด</v>
          </cell>
          <cell r="Q107" t="str">
            <v>ชำรุด</v>
          </cell>
          <cell r="T107" t="str">
            <v>ชำรุด</v>
          </cell>
          <cell r="U107" t="str">
            <v>ชำรุด</v>
          </cell>
          <cell r="X107" t="str">
            <v>ชำรุด</v>
          </cell>
          <cell r="Y107" t="str">
            <v>ชำรุด</v>
          </cell>
          <cell r="AB107" t="str">
            <v>ชำรุด</v>
          </cell>
          <cell r="AC107" t="str">
            <v>ชำรุด</v>
          </cell>
          <cell r="AF107" t="str">
            <v>ชำรุด</v>
          </cell>
          <cell r="AG107" t="str">
            <v>ชำรุด</v>
          </cell>
          <cell r="AJ107" t="str">
            <v>ชำรุด</v>
          </cell>
          <cell r="AK107" t="str">
            <v>ชำรุด</v>
          </cell>
          <cell r="AN107" t="str">
            <v>ชำรุด</v>
          </cell>
          <cell r="AO107" t="str">
            <v>ชำรุด</v>
          </cell>
          <cell r="AR107" t="str">
            <v>ชำรุด</v>
          </cell>
          <cell r="AS107" t="str">
            <v>ชำรุด</v>
          </cell>
          <cell r="AV107" t="str">
            <v>ชำรุด</v>
          </cell>
          <cell r="AW107" t="str">
            <v>ชำรุด</v>
          </cell>
          <cell r="AZ107" t="str">
            <v>ชำรุด</v>
          </cell>
          <cell r="BA107" t="str">
            <v>ชำรุด</v>
          </cell>
          <cell r="BD107" t="str">
            <v>ชำรุด</v>
          </cell>
          <cell r="BE107" t="str">
            <v>ชำรุด</v>
          </cell>
        </row>
        <row r="108">
          <cell r="A108">
            <v>87</v>
          </cell>
          <cell r="B108" t="str">
            <v>โรงเรือนพืช-ผัก</v>
          </cell>
          <cell r="C108">
            <v>0</v>
          </cell>
          <cell r="D108">
            <v>1</v>
          </cell>
          <cell r="E108">
            <v>1105255</v>
          </cell>
          <cell r="L108">
            <v>4937</v>
          </cell>
          <cell r="M108">
            <v>18069.420000000002</v>
          </cell>
          <cell r="P108">
            <v>4247</v>
          </cell>
          <cell r="Q108">
            <v>15841.31</v>
          </cell>
          <cell r="T108">
            <v>4345</v>
          </cell>
          <cell r="U108">
            <v>17293.099999999999</v>
          </cell>
          <cell r="X108">
            <v>6606</v>
          </cell>
          <cell r="Y108">
            <v>25367.040000000001</v>
          </cell>
          <cell r="AB108">
            <v>7386</v>
          </cell>
          <cell r="AC108">
            <v>31168.92</v>
          </cell>
          <cell r="AF108">
            <v>7431</v>
          </cell>
          <cell r="AG108">
            <v>31656.059999999998</v>
          </cell>
          <cell r="AJ108">
            <v>4276</v>
          </cell>
          <cell r="AK108">
            <v>17488.84</v>
          </cell>
          <cell r="AN108">
            <v>7830</v>
          </cell>
          <cell r="AO108">
            <v>32886</v>
          </cell>
          <cell r="AR108">
            <v>5912</v>
          </cell>
          <cell r="AS108">
            <v>29205.280000000002</v>
          </cell>
          <cell r="AV108">
            <v>5680</v>
          </cell>
          <cell r="AW108">
            <v>27547.999999999996</v>
          </cell>
          <cell r="AZ108">
            <v>4946</v>
          </cell>
          <cell r="BA108">
            <v>24482.7</v>
          </cell>
          <cell r="BD108">
            <v>4792</v>
          </cell>
          <cell r="BE108">
            <v>23145.360000000001</v>
          </cell>
        </row>
        <row r="109">
          <cell r="A109">
            <v>88</v>
          </cell>
          <cell r="B109" t="str">
            <v>โรงเพาะพืช-ผัก</v>
          </cell>
          <cell r="C109">
            <v>0</v>
          </cell>
          <cell r="D109">
            <v>1</v>
          </cell>
          <cell r="E109">
            <v>8006721</v>
          </cell>
          <cell r="L109">
            <v>5755</v>
          </cell>
          <cell r="M109">
            <v>21063.3</v>
          </cell>
          <cell r="P109">
            <v>5759</v>
          </cell>
          <cell r="Q109">
            <v>21481.07</v>
          </cell>
          <cell r="T109">
            <v>5563</v>
          </cell>
          <cell r="U109">
            <v>22140.74</v>
          </cell>
          <cell r="X109">
            <v>5601</v>
          </cell>
          <cell r="Y109">
            <v>21507.84</v>
          </cell>
          <cell r="AB109">
            <v>6846</v>
          </cell>
          <cell r="AC109">
            <v>28890.12</v>
          </cell>
          <cell r="AF109">
            <v>6270</v>
          </cell>
          <cell r="AG109">
            <v>26710.199999999997</v>
          </cell>
          <cell r="AJ109">
            <v>5043</v>
          </cell>
          <cell r="AK109">
            <v>20625.87</v>
          </cell>
          <cell r="AN109">
            <v>7408</v>
          </cell>
          <cell r="AO109">
            <v>31113.600000000002</v>
          </cell>
          <cell r="AR109">
            <v>6258</v>
          </cell>
          <cell r="AS109">
            <v>30914.520000000004</v>
          </cell>
          <cell r="AV109">
            <v>6211</v>
          </cell>
          <cell r="AW109">
            <v>30123.35</v>
          </cell>
          <cell r="AZ109">
            <v>4788</v>
          </cell>
          <cell r="BA109">
            <v>23700.600000000002</v>
          </cell>
          <cell r="BD109">
            <v>6894</v>
          </cell>
          <cell r="BE109">
            <v>33298.020000000004</v>
          </cell>
        </row>
        <row r="110">
          <cell r="A110">
            <v>89</v>
          </cell>
          <cell r="B110" t="str">
            <v>ฐานการเรียนรู้การผลิตเห็ดเศรษฐกิจ</v>
          </cell>
          <cell r="C110">
            <v>0</v>
          </cell>
          <cell r="D110">
            <v>1</v>
          </cell>
          <cell r="E110">
            <v>0</v>
          </cell>
          <cell r="L110">
            <v>127</v>
          </cell>
          <cell r="M110">
            <v>464.82</v>
          </cell>
          <cell r="P110">
            <v>78</v>
          </cell>
          <cell r="Q110">
            <v>290.94</v>
          </cell>
          <cell r="T110">
            <v>127</v>
          </cell>
          <cell r="U110">
            <v>505.46</v>
          </cell>
          <cell r="X110">
            <v>153</v>
          </cell>
          <cell r="Y110">
            <v>587.52</v>
          </cell>
          <cell r="AB110">
            <v>148</v>
          </cell>
          <cell r="AC110">
            <v>624.55999999999995</v>
          </cell>
          <cell r="AF110">
            <v>131</v>
          </cell>
          <cell r="AG110">
            <v>558.05999999999995</v>
          </cell>
          <cell r="AJ110">
            <v>99</v>
          </cell>
          <cell r="AK110">
            <v>404.90999999999997</v>
          </cell>
          <cell r="AN110">
            <v>118</v>
          </cell>
          <cell r="AO110">
            <v>495.6</v>
          </cell>
          <cell r="AR110">
            <v>98</v>
          </cell>
          <cell r="AS110">
            <v>484.12000000000006</v>
          </cell>
          <cell r="AV110">
            <v>86</v>
          </cell>
          <cell r="AW110">
            <v>417.09999999999997</v>
          </cell>
          <cell r="AZ110">
            <v>86</v>
          </cell>
          <cell r="BA110">
            <v>425.7</v>
          </cell>
          <cell r="BD110">
            <v>141</v>
          </cell>
          <cell r="BE110">
            <v>681.03</v>
          </cell>
        </row>
        <row r="111">
          <cell r="A111">
            <v>90</v>
          </cell>
          <cell r="B111" t="str">
            <v>โรงเรือนเพาะเมล็ดพันธ์และขยายพันธุ์ไม้ดอกไม้ประดับ</v>
          </cell>
          <cell r="C111">
            <v>0</v>
          </cell>
          <cell r="D111">
            <v>1</v>
          </cell>
          <cell r="E111">
            <v>8385459</v>
          </cell>
          <cell r="L111">
            <v>46</v>
          </cell>
          <cell r="M111">
            <v>168.36</v>
          </cell>
          <cell r="P111">
            <v>67</v>
          </cell>
          <cell r="Q111">
            <v>249.91</v>
          </cell>
          <cell r="T111">
            <v>124</v>
          </cell>
          <cell r="U111">
            <v>493.52</v>
          </cell>
          <cell r="X111">
            <v>101</v>
          </cell>
          <cell r="Y111">
            <v>387.84</v>
          </cell>
          <cell r="AB111">
            <v>105</v>
          </cell>
          <cell r="AC111">
            <v>443.09999999999997</v>
          </cell>
          <cell r="AF111">
            <v>100</v>
          </cell>
          <cell r="AG111">
            <v>426</v>
          </cell>
          <cell r="AJ111">
            <v>75</v>
          </cell>
          <cell r="AK111">
            <v>306.75</v>
          </cell>
          <cell r="AN111">
            <v>113</v>
          </cell>
          <cell r="AO111">
            <v>474.6</v>
          </cell>
          <cell r="AR111">
            <v>90</v>
          </cell>
          <cell r="AS111">
            <v>444.6</v>
          </cell>
          <cell r="AV111">
            <v>106</v>
          </cell>
          <cell r="AW111">
            <v>514.09999999999991</v>
          </cell>
          <cell r="AZ111">
            <v>80</v>
          </cell>
          <cell r="BA111">
            <v>396</v>
          </cell>
          <cell r="BD111">
            <v>61</v>
          </cell>
          <cell r="BE111">
            <v>294.63</v>
          </cell>
        </row>
        <row r="112">
          <cell r="A112">
            <v>91</v>
          </cell>
          <cell r="B112" t="str">
            <v>อาคารเทคโนโลยีด้านการผลิตไม้ดอกไม้ประดับ</v>
          </cell>
          <cell r="C112">
            <v>0</v>
          </cell>
          <cell r="D112">
            <v>50</v>
          </cell>
          <cell r="E112">
            <v>8399218</v>
          </cell>
          <cell r="L112">
            <v>800</v>
          </cell>
          <cell r="M112">
            <v>2928</v>
          </cell>
          <cell r="P112">
            <v>700</v>
          </cell>
          <cell r="Q112">
            <v>2611</v>
          </cell>
          <cell r="T112">
            <v>850</v>
          </cell>
          <cell r="U112">
            <v>3383</v>
          </cell>
          <cell r="X112">
            <v>850</v>
          </cell>
          <cell r="Y112">
            <v>3264</v>
          </cell>
          <cell r="AB112">
            <v>650</v>
          </cell>
          <cell r="AC112">
            <v>2743</v>
          </cell>
          <cell r="AF112">
            <v>1100</v>
          </cell>
          <cell r="AG112">
            <v>4686</v>
          </cell>
          <cell r="AJ112">
            <v>950</v>
          </cell>
          <cell r="AK112">
            <v>3885.5</v>
          </cell>
          <cell r="AN112">
            <v>1250</v>
          </cell>
          <cell r="AO112">
            <v>5250</v>
          </cell>
          <cell r="AR112">
            <v>1100</v>
          </cell>
          <cell r="AS112">
            <v>5434</v>
          </cell>
          <cell r="AV112">
            <v>750</v>
          </cell>
          <cell r="AW112">
            <v>3637.4999999999995</v>
          </cell>
          <cell r="AZ112">
            <v>600</v>
          </cell>
          <cell r="BA112">
            <v>2970</v>
          </cell>
          <cell r="BD112">
            <v>700</v>
          </cell>
          <cell r="BE112">
            <v>3381</v>
          </cell>
        </row>
        <row r="113">
          <cell r="A113">
            <v>92</v>
          </cell>
          <cell r="B113" t="str">
            <v>อาคารโดมจัดแสดงกล้วยไม้และไม้ดอกไม้ประดับ</v>
          </cell>
          <cell r="C113">
            <v>0</v>
          </cell>
          <cell r="D113">
            <v>1</v>
          </cell>
          <cell r="E113">
            <v>8882737</v>
          </cell>
          <cell r="L113">
            <v>236</v>
          </cell>
          <cell r="M113">
            <v>863.76</v>
          </cell>
          <cell r="P113">
            <v>190</v>
          </cell>
          <cell r="Q113">
            <v>708.7</v>
          </cell>
          <cell r="T113">
            <v>174</v>
          </cell>
          <cell r="U113">
            <v>692.52</v>
          </cell>
          <cell r="X113">
            <v>235</v>
          </cell>
          <cell r="Y113">
            <v>902.4</v>
          </cell>
          <cell r="AB113">
            <v>202</v>
          </cell>
          <cell r="AC113">
            <v>852.43999999999994</v>
          </cell>
          <cell r="AF113">
            <v>220</v>
          </cell>
          <cell r="AG113">
            <v>937.19999999999993</v>
          </cell>
          <cell r="AJ113">
            <v>182</v>
          </cell>
          <cell r="AK113">
            <v>744.38</v>
          </cell>
          <cell r="AN113">
            <v>262</v>
          </cell>
          <cell r="AO113">
            <v>1100.4000000000001</v>
          </cell>
          <cell r="AR113">
            <v>173</v>
          </cell>
          <cell r="AS113">
            <v>854.62000000000012</v>
          </cell>
          <cell r="AV113">
            <v>169</v>
          </cell>
          <cell r="AW113">
            <v>819.65</v>
          </cell>
          <cell r="AZ113">
            <v>208</v>
          </cell>
          <cell r="BA113">
            <v>1029.6000000000001</v>
          </cell>
          <cell r="BD113">
            <v>181</v>
          </cell>
          <cell r="BE113">
            <v>874.23</v>
          </cell>
        </row>
        <row r="114">
          <cell r="A114">
            <v>93</v>
          </cell>
          <cell r="B114" t="str">
            <v>อาคารกล้วยไม้ไทย</v>
          </cell>
          <cell r="C114">
            <v>0</v>
          </cell>
          <cell r="D114">
            <v>100</v>
          </cell>
          <cell r="E114">
            <v>8882962</v>
          </cell>
          <cell r="L114">
            <v>2800</v>
          </cell>
          <cell r="M114">
            <v>10248</v>
          </cell>
          <cell r="P114">
            <v>2300</v>
          </cell>
          <cell r="Q114">
            <v>8579</v>
          </cell>
          <cell r="T114">
            <v>3100</v>
          </cell>
          <cell r="U114">
            <v>12338</v>
          </cell>
          <cell r="X114">
            <v>2700</v>
          </cell>
          <cell r="Y114">
            <v>10368</v>
          </cell>
          <cell r="AB114">
            <v>1400</v>
          </cell>
          <cell r="AC114">
            <v>5908</v>
          </cell>
          <cell r="AF114">
            <v>1200</v>
          </cell>
          <cell r="AG114">
            <v>5112</v>
          </cell>
          <cell r="AJ114">
            <v>500</v>
          </cell>
          <cell r="AK114">
            <v>2045</v>
          </cell>
          <cell r="AN114">
            <v>500</v>
          </cell>
          <cell r="AO114">
            <v>2100</v>
          </cell>
          <cell r="AR114">
            <v>200</v>
          </cell>
          <cell r="AS114">
            <v>988.00000000000011</v>
          </cell>
          <cell r="AV114">
            <v>200</v>
          </cell>
          <cell r="AW114">
            <v>969.99999999999989</v>
          </cell>
          <cell r="AZ114">
            <v>100</v>
          </cell>
          <cell r="BA114">
            <v>495</v>
          </cell>
          <cell r="BD114">
            <v>0</v>
          </cell>
          <cell r="BE114">
            <v>0</v>
          </cell>
        </row>
        <row r="115">
          <cell r="A115">
            <v>94</v>
          </cell>
          <cell r="B115" t="str">
            <v>อาคารอนุบาลต้นอ่อน</v>
          </cell>
          <cell r="C115">
            <v>0</v>
          </cell>
          <cell r="D115">
            <v>1</v>
          </cell>
          <cell r="E115">
            <v>8882746</v>
          </cell>
          <cell r="L115">
            <v>635</v>
          </cell>
          <cell r="M115">
            <v>2324.1</v>
          </cell>
          <cell r="P115">
            <v>435</v>
          </cell>
          <cell r="Q115">
            <v>1622.55</v>
          </cell>
          <cell r="T115">
            <v>546</v>
          </cell>
          <cell r="U115">
            <v>2173.08</v>
          </cell>
          <cell r="X115">
            <v>648</v>
          </cell>
          <cell r="Y115">
            <v>2488.3199999999997</v>
          </cell>
          <cell r="AB115">
            <v>1361</v>
          </cell>
          <cell r="AC115">
            <v>5743.42</v>
          </cell>
          <cell r="AF115">
            <v>1248</v>
          </cell>
          <cell r="AG115">
            <v>5316.48</v>
          </cell>
          <cell r="AJ115">
            <v>865</v>
          </cell>
          <cell r="AK115">
            <v>3537.85</v>
          </cell>
          <cell r="AN115">
            <v>1080</v>
          </cell>
          <cell r="AO115">
            <v>4536</v>
          </cell>
          <cell r="AR115">
            <v>533</v>
          </cell>
          <cell r="AS115">
            <v>2633.02</v>
          </cell>
          <cell r="AV115">
            <v>132</v>
          </cell>
          <cell r="AW115">
            <v>640.19999999999993</v>
          </cell>
          <cell r="AZ115">
            <v>142</v>
          </cell>
          <cell r="BA115">
            <v>702.9</v>
          </cell>
          <cell r="BD115">
            <v>125</v>
          </cell>
          <cell r="BE115">
            <v>603.75</v>
          </cell>
        </row>
        <row r="116">
          <cell r="A116">
            <v>95</v>
          </cell>
          <cell r="B116" t="str">
            <v>อาคารชั้นเรียนการจัดและแต่งดอกไม้</v>
          </cell>
          <cell r="C116">
            <v>0</v>
          </cell>
          <cell r="D116">
            <v>1</v>
          </cell>
          <cell r="E116">
            <v>8320209</v>
          </cell>
          <cell r="L116">
            <v>108</v>
          </cell>
          <cell r="M116">
            <v>395.28000000000003</v>
          </cell>
          <cell r="P116">
            <v>133</v>
          </cell>
          <cell r="Q116">
            <v>496.09</v>
          </cell>
          <cell r="T116">
            <v>139</v>
          </cell>
          <cell r="U116">
            <v>553.22</v>
          </cell>
          <cell r="X116">
            <v>146</v>
          </cell>
          <cell r="Y116">
            <v>560.64</v>
          </cell>
          <cell r="AB116">
            <v>58</v>
          </cell>
          <cell r="AC116">
            <v>244.76</v>
          </cell>
          <cell r="AF116">
            <v>148</v>
          </cell>
          <cell r="AG116">
            <v>630.48</v>
          </cell>
          <cell r="AJ116">
            <v>113</v>
          </cell>
          <cell r="AK116">
            <v>462.16999999999996</v>
          </cell>
          <cell r="AN116">
            <v>233</v>
          </cell>
          <cell r="AO116">
            <v>978.6</v>
          </cell>
          <cell r="AR116">
            <v>151</v>
          </cell>
          <cell r="AS116">
            <v>745.94</v>
          </cell>
          <cell r="AV116">
            <v>154</v>
          </cell>
          <cell r="AW116">
            <v>746.9</v>
          </cell>
          <cell r="AZ116">
            <v>167</v>
          </cell>
          <cell r="BA116">
            <v>826.65</v>
          </cell>
          <cell r="BD116">
            <v>215</v>
          </cell>
          <cell r="BE116">
            <v>1038.45</v>
          </cell>
        </row>
        <row r="117">
          <cell r="A117">
            <v>96</v>
          </cell>
          <cell r="B117" t="str">
            <v>อาคารเลี้ยงไส้เดือนดิน</v>
          </cell>
          <cell r="C117">
            <v>0</v>
          </cell>
          <cell r="D117">
            <v>1</v>
          </cell>
          <cell r="E117">
            <v>80545</v>
          </cell>
          <cell r="L117" t="str">
            <v>รื้อถอน</v>
          </cell>
          <cell r="M117" t="str">
            <v>รื้อถอน</v>
          </cell>
          <cell r="P117" t="str">
            <v>รื้อถอน</v>
          </cell>
          <cell r="Q117" t="str">
            <v>รื้อถอน</v>
          </cell>
          <cell r="T117" t="str">
            <v>รื้อถอน</v>
          </cell>
          <cell r="U117" t="str">
            <v>รื้อถอน</v>
          </cell>
          <cell r="X117" t="str">
            <v>รื้อถอน</v>
          </cell>
          <cell r="Y117" t="str">
            <v>รื้อถอน</v>
          </cell>
          <cell r="AF117" t="str">
            <v>รื้อถอน</v>
          </cell>
          <cell r="AG117" t="str">
            <v>รื้อถอน</v>
          </cell>
          <cell r="AJ117" t="str">
            <v>รื้อถอน</v>
          </cell>
          <cell r="AK117" t="str">
            <v>รื้อถอน</v>
          </cell>
          <cell r="AN117" t="str">
            <v>รื้อถอน</v>
          </cell>
          <cell r="AO117" t="str">
            <v>รื้อถอน</v>
          </cell>
          <cell r="AR117" t="str">
            <v>รื้อถอน</v>
          </cell>
          <cell r="AS117" t="str">
            <v>รื้อถอน</v>
          </cell>
          <cell r="AV117" t="str">
            <v>รื้อถอน</v>
          </cell>
          <cell r="AW117" t="str">
            <v>รื้อถอน</v>
          </cell>
          <cell r="AZ117" t="str">
            <v>รื้อถอน</v>
          </cell>
          <cell r="BA117" t="str">
            <v>รื้อถอน</v>
          </cell>
        </row>
        <row r="118">
          <cell r="A118">
            <v>97</v>
          </cell>
          <cell r="B118" t="str">
            <v>อาคารหม่อนไหม 1  มิเตอร์ตัวที่ 1</v>
          </cell>
          <cell r="C118">
            <v>0</v>
          </cell>
          <cell r="D118">
            <v>1</v>
          </cell>
          <cell r="E118">
            <v>8304740</v>
          </cell>
          <cell r="L118">
            <v>35</v>
          </cell>
          <cell r="M118">
            <v>128.1</v>
          </cell>
          <cell r="P118">
            <v>47</v>
          </cell>
          <cell r="Q118">
            <v>175.31</v>
          </cell>
          <cell r="T118">
            <v>34</v>
          </cell>
          <cell r="U118">
            <v>135.32</v>
          </cell>
          <cell r="X118">
            <v>61</v>
          </cell>
          <cell r="Y118">
            <v>234.23999999999998</v>
          </cell>
          <cell r="AB118">
            <v>47</v>
          </cell>
          <cell r="AC118">
            <v>198.33999999999997</v>
          </cell>
          <cell r="AF118">
            <v>34</v>
          </cell>
          <cell r="AG118">
            <v>144.84</v>
          </cell>
          <cell r="AJ118">
            <v>44</v>
          </cell>
          <cell r="AK118">
            <v>179.95999999999998</v>
          </cell>
          <cell r="AN118">
            <v>38</v>
          </cell>
          <cell r="AO118">
            <v>159.6</v>
          </cell>
          <cell r="AR118">
            <v>26</v>
          </cell>
          <cell r="AS118">
            <v>128.44</v>
          </cell>
          <cell r="AV118">
            <v>28</v>
          </cell>
          <cell r="AW118">
            <v>135.79999999999998</v>
          </cell>
          <cell r="AZ118">
            <v>37</v>
          </cell>
          <cell r="BA118">
            <v>183.15</v>
          </cell>
          <cell r="BD118">
            <v>34</v>
          </cell>
          <cell r="BE118">
            <v>164.22</v>
          </cell>
        </row>
        <row r="119">
          <cell r="A119">
            <v>98</v>
          </cell>
          <cell r="B119" t="str">
            <v>อาคารหม่อนไหม 1  มิเตอร์ตัวที่ 2</v>
          </cell>
          <cell r="C119">
            <v>0</v>
          </cell>
          <cell r="D119">
            <v>1</v>
          </cell>
          <cell r="E119">
            <v>8304741</v>
          </cell>
          <cell r="L119">
            <v>0</v>
          </cell>
          <cell r="M119">
            <v>0</v>
          </cell>
          <cell r="P119">
            <v>0</v>
          </cell>
          <cell r="Q119">
            <v>0</v>
          </cell>
          <cell r="T119">
            <v>0</v>
          </cell>
          <cell r="U119">
            <v>0</v>
          </cell>
          <cell r="X119">
            <v>0</v>
          </cell>
          <cell r="Y119">
            <v>0</v>
          </cell>
          <cell r="AB119">
            <v>0</v>
          </cell>
          <cell r="AC119">
            <v>0</v>
          </cell>
          <cell r="AF119">
            <v>0</v>
          </cell>
          <cell r="AG119">
            <v>0</v>
          </cell>
          <cell r="AJ119">
            <v>0</v>
          </cell>
          <cell r="AK119">
            <v>0</v>
          </cell>
          <cell r="AN119">
            <v>0</v>
          </cell>
          <cell r="AO119">
            <v>0</v>
          </cell>
          <cell r="AR119">
            <v>0</v>
          </cell>
          <cell r="AS119">
            <v>0</v>
          </cell>
          <cell r="AV119">
            <v>0</v>
          </cell>
          <cell r="AW119">
            <v>0</v>
          </cell>
          <cell r="AZ119">
            <v>0</v>
          </cell>
          <cell r="BA119">
            <v>0</v>
          </cell>
          <cell r="BD119">
            <v>0</v>
          </cell>
          <cell r="BE119">
            <v>0</v>
          </cell>
        </row>
        <row r="120">
          <cell r="A120">
            <v>99</v>
          </cell>
          <cell r="B120" t="str">
            <v>อาคารหม่อนไหม 1  มิเตอร์ตัวที่ 3</v>
          </cell>
          <cell r="C120">
            <v>0</v>
          </cell>
          <cell r="D120">
            <v>1</v>
          </cell>
          <cell r="E120">
            <v>8304742</v>
          </cell>
          <cell r="L120">
            <v>136</v>
          </cell>
          <cell r="M120">
            <v>497.76</v>
          </cell>
          <cell r="P120">
            <v>36</v>
          </cell>
          <cell r="Q120">
            <v>134.28</v>
          </cell>
          <cell r="T120">
            <v>43</v>
          </cell>
          <cell r="U120">
            <v>171.14</v>
          </cell>
          <cell r="X120">
            <v>44</v>
          </cell>
          <cell r="Y120">
            <v>168.95999999999998</v>
          </cell>
          <cell r="AB120">
            <v>52</v>
          </cell>
          <cell r="AC120">
            <v>219.44</v>
          </cell>
          <cell r="AF120">
            <v>46</v>
          </cell>
          <cell r="AG120">
            <v>195.95999999999998</v>
          </cell>
          <cell r="AJ120">
            <v>54</v>
          </cell>
          <cell r="AK120">
            <v>220.85999999999999</v>
          </cell>
          <cell r="AN120">
            <v>96</v>
          </cell>
          <cell r="AO120">
            <v>403.20000000000005</v>
          </cell>
          <cell r="AR120">
            <v>179</v>
          </cell>
          <cell r="AS120">
            <v>884.2600000000001</v>
          </cell>
          <cell r="AV120">
            <v>139</v>
          </cell>
          <cell r="AW120">
            <v>674.15</v>
          </cell>
          <cell r="AZ120">
            <v>131</v>
          </cell>
          <cell r="BA120">
            <v>648.45000000000005</v>
          </cell>
          <cell r="BD120">
            <v>93</v>
          </cell>
          <cell r="BE120">
            <v>449.19</v>
          </cell>
        </row>
        <row r="121">
          <cell r="A121" t="str">
            <v>สำนักวิจัยและส่งเสริมการเกษตร</v>
          </cell>
        </row>
        <row r="122">
          <cell r="A122">
            <v>100</v>
          </cell>
          <cell r="B122" t="str">
            <v>อาคารธรรมศักดิ์มนตรี</v>
          </cell>
          <cell r="C122">
            <v>0</v>
          </cell>
          <cell r="D122">
            <v>40</v>
          </cell>
          <cell r="E122">
            <v>8409822</v>
          </cell>
          <cell r="L122">
            <v>360</v>
          </cell>
          <cell r="M122">
            <v>1317.6000000000001</v>
          </cell>
          <cell r="P122">
            <v>360</v>
          </cell>
          <cell r="Q122">
            <v>1342.8</v>
          </cell>
          <cell r="T122">
            <v>320</v>
          </cell>
          <cell r="U122">
            <v>1273.5999999999999</v>
          </cell>
          <cell r="X122">
            <v>160</v>
          </cell>
          <cell r="Y122">
            <v>614.4</v>
          </cell>
          <cell r="AB122">
            <v>40</v>
          </cell>
          <cell r="AC122">
            <v>168.79999999999998</v>
          </cell>
          <cell r="AF122">
            <v>0</v>
          </cell>
          <cell r="AG122">
            <v>0</v>
          </cell>
          <cell r="AJ122">
            <v>0</v>
          </cell>
          <cell r="AK122">
            <v>0</v>
          </cell>
          <cell r="AN122">
            <v>0</v>
          </cell>
          <cell r="AO122">
            <v>0</v>
          </cell>
          <cell r="AR122">
            <v>0</v>
          </cell>
          <cell r="AS122">
            <v>0</v>
          </cell>
          <cell r="AV122">
            <v>0</v>
          </cell>
          <cell r="AW122">
            <v>0</v>
          </cell>
          <cell r="AZ122">
            <v>0</v>
          </cell>
          <cell r="BA122">
            <v>0</v>
          </cell>
          <cell r="BD122">
            <v>0</v>
          </cell>
          <cell r="BE122">
            <v>0</v>
          </cell>
        </row>
        <row r="123">
          <cell r="A123">
            <v>101</v>
          </cell>
          <cell r="B123" t="str">
            <v>อาคารมงคลชัยสิทธิ์</v>
          </cell>
          <cell r="C123">
            <v>0</v>
          </cell>
          <cell r="D123">
            <v>40</v>
          </cell>
          <cell r="E123">
            <v>8161523</v>
          </cell>
          <cell r="L123">
            <v>1800</v>
          </cell>
          <cell r="M123">
            <v>6588</v>
          </cell>
          <cell r="P123">
            <v>1680</v>
          </cell>
          <cell r="Q123">
            <v>6266.4</v>
          </cell>
          <cell r="T123">
            <v>3040</v>
          </cell>
          <cell r="U123">
            <v>12099.2</v>
          </cell>
          <cell r="X123">
            <v>2920</v>
          </cell>
          <cell r="Y123">
            <v>11212.8</v>
          </cell>
          <cell r="AB123">
            <v>4080</v>
          </cell>
          <cell r="AC123">
            <v>17217.599999999999</v>
          </cell>
          <cell r="AF123">
            <v>3760</v>
          </cell>
          <cell r="AG123">
            <v>16017.599999999999</v>
          </cell>
          <cell r="AJ123">
            <v>3040</v>
          </cell>
          <cell r="AK123">
            <v>12433.6</v>
          </cell>
          <cell r="AN123">
            <v>3400</v>
          </cell>
          <cell r="AO123">
            <v>14280</v>
          </cell>
          <cell r="AR123">
            <v>2360</v>
          </cell>
          <cell r="AS123">
            <v>11658.400000000001</v>
          </cell>
          <cell r="AV123">
            <v>1920</v>
          </cell>
          <cell r="AW123">
            <v>9312</v>
          </cell>
          <cell r="AZ123">
            <v>1760</v>
          </cell>
          <cell r="BA123">
            <v>8712</v>
          </cell>
          <cell r="BD123">
            <v>1440</v>
          </cell>
          <cell r="BE123">
            <v>6955.2</v>
          </cell>
        </row>
        <row r="124">
          <cell r="A124">
            <v>102</v>
          </cell>
          <cell r="B124" t="str">
            <v>ฐานการเรียนรู้การผลิตไม้และไม้ดอกไม้ประดับครบวงจร</v>
          </cell>
          <cell r="C124">
            <v>0</v>
          </cell>
          <cell r="D124">
            <v>1</v>
          </cell>
          <cell r="E124">
            <v>8493542</v>
          </cell>
          <cell r="L124">
            <v>3157</v>
          </cell>
          <cell r="M124">
            <v>11554.62</v>
          </cell>
          <cell r="P124">
            <v>2300</v>
          </cell>
          <cell r="Q124">
            <v>8579</v>
          </cell>
          <cell r="T124">
            <v>3149</v>
          </cell>
          <cell r="U124">
            <v>12533.02</v>
          </cell>
          <cell r="X124">
            <v>3500</v>
          </cell>
          <cell r="Y124">
            <v>13440</v>
          </cell>
          <cell r="AB124">
            <v>4530</v>
          </cell>
          <cell r="AC124">
            <v>19116.599999999999</v>
          </cell>
          <cell r="AF124">
            <v>4392</v>
          </cell>
          <cell r="AG124">
            <v>18709.919999999998</v>
          </cell>
          <cell r="AJ124">
            <v>4450</v>
          </cell>
          <cell r="AK124">
            <v>18200.5</v>
          </cell>
          <cell r="AN124">
            <v>5449</v>
          </cell>
          <cell r="AO124">
            <v>22885.8</v>
          </cell>
          <cell r="AR124">
            <v>3169</v>
          </cell>
          <cell r="AS124">
            <v>15654.86</v>
          </cell>
          <cell r="AV124">
            <v>2470</v>
          </cell>
          <cell r="AW124">
            <v>11979.5</v>
          </cell>
          <cell r="AZ124">
            <v>2391</v>
          </cell>
          <cell r="BA124">
            <v>11835.45</v>
          </cell>
          <cell r="BD124">
            <v>1388</v>
          </cell>
          <cell r="BE124">
            <v>6704.04</v>
          </cell>
        </row>
        <row r="125">
          <cell r="A125">
            <v>103</v>
          </cell>
          <cell r="B125" t="str">
            <v>แปลงสาธิตปลูกข้าว  ผศ. ดร.วราภรณ์ แสงทอง มิเตอร์ที่ 1</v>
          </cell>
          <cell r="C125">
            <v>0</v>
          </cell>
          <cell r="D125">
            <v>1</v>
          </cell>
          <cell r="E125">
            <v>1924751</v>
          </cell>
          <cell r="L125">
            <v>237</v>
          </cell>
          <cell r="M125">
            <v>867.42000000000007</v>
          </cell>
          <cell r="P125">
            <v>232</v>
          </cell>
          <cell r="Q125">
            <v>865.36</v>
          </cell>
          <cell r="T125">
            <v>110</v>
          </cell>
          <cell r="U125">
            <v>437.8</v>
          </cell>
          <cell r="X125">
            <v>140</v>
          </cell>
          <cell r="Y125">
            <v>537.6</v>
          </cell>
          <cell r="AB125">
            <v>144</v>
          </cell>
          <cell r="AC125">
            <v>607.67999999999995</v>
          </cell>
          <cell r="AF125">
            <v>143</v>
          </cell>
          <cell r="AG125">
            <v>609.17999999999995</v>
          </cell>
          <cell r="AJ125">
            <v>115</v>
          </cell>
          <cell r="AK125">
            <v>470.34999999999997</v>
          </cell>
          <cell r="AN125">
            <v>87</v>
          </cell>
          <cell r="AO125">
            <v>365.40000000000003</v>
          </cell>
          <cell r="AR125">
            <v>85</v>
          </cell>
          <cell r="AS125">
            <v>419.90000000000003</v>
          </cell>
          <cell r="AV125">
            <v>94</v>
          </cell>
          <cell r="AW125">
            <v>455.9</v>
          </cell>
          <cell r="AZ125">
            <v>139</v>
          </cell>
          <cell r="BA125">
            <v>688.05000000000007</v>
          </cell>
          <cell r="BD125">
            <v>64</v>
          </cell>
          <cell r="BE125">
            <v>309.12</v>
          </cell>
        </row>
        <row r="126">
          <cell r="A126">
            <v>104</v>
          </cell>
          <cell r="B126" t="str">
            <v>แปลงสาธิตปลูกข้าว  ผศ. ดร.วราภรณ์ แสงทอง มิเตอร์ที่ 2</v>
          </cell>
          <cell r="D126">
            <v>1</v>
          </cell>
          <cell r="E126">
            <v>4050380</v>
          </cell>
          <cell r="L126">
            <v>66</v>
          </cell>
          <cell r="M126">
            <v>241.56</v>
          </cell>
          <cell r="P126">
            <v>15</v>
          </cell>
          <cell r="Q126">
            <v>55.95</v>
          </cell>
          <cell r="T126">
            <v>8</v>
          </cell>
          <cell r="U126">
            <v>31.84</v>
          </cell>
          <cell r="X126">
            <v>23</v>
          </cell>
          <cell r="Y126">
            <v>88.32</v>
          </cell>
          <cell r="AB126">
            <v>2</v>
          </cell>
          <cell r="AC126">
            <v>8.44</v>
          </cell>
          <cell r="AF126">
            <v>1</v>
          </cell>
          <cell r="AG126">
            <v>4.26</v>
          </cell>
          <cell r="AJ126">
            <v>2</v>
          </cell>
          <cell r="AK126">
            <v>8.18</v>
          </cell>
          <cell r="AN126">
            <v>3</v>
          </cell>
          <cell r="AO126">
            <v>12.600000000000001</v>
          </cell>
          <cell r="AR126">
            <v>0</v>
          </cell>
          <cell r="AS126">
            <v>0</v>
          </cell>
          <cell r="AV126">
            <v>2</v>
          </cell>
          <cell r="AW126">
            <v>9.6999999999999993</v>
          </cell>
          <cell r="AZ126">
            <v>9</v>
          </cell>
          <cell r="BA126">
            <v>44.550000000000004</v>
          </cell>
          <cell r="BD126">
            <v>1</v>
          </cell>
          <cell r="BE126">
            <v>4.83</v>
          </cell>
        </row>
        <row r="127">
          <cell r="A127">
            <v>105</v>
          </cell>
          <cell r="B127" t="str">
            <v>โรงเก็บอุปกรณ์จัดนิทรรศการ</v>
          </cell>
          <cell r="D127">
            <v>1</v>
          </cell>
          <cell r="E127">
            <v>2101066095</v>
          </cell>
          <cell r="L127">
            <v>0</v>
          </cell>
          <cell r="M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X127">
            <v>24.5</v>
          </cell>
          <cell r="Y127">
            <v>94.08</v>
          </cell>
          <cell r="AB127">
            <v>29</v>
          </cell>
          <cell r="AC127">
            <v>122.38</v>
          </cell>
          <cell r="AF127">
            <v>27</v>
          </cell>
          <cell r="AG127">
            <v>115.02</v>
          </cell>
          <cell r="AJ127">
            <v>34</v>
          </cell>
          <cell r="AK127">
            <v>139.06</v>
          </cell>
          <cell r="AN127">
            <v>23</v>
          </cell>
          <cell r="AO127">
            <v>96.600000000000009</v>
          </cell>
          <cell r="AR127">
            <v>17</v>
          </cell>
          <cell r="AS127">
            <v>83.98</v>
          </cell>
          <cell r="AV127">
            <v>17</v>
          </cell>
          <cell r="AW127">
            <v>82.449999999999989</v>
          </cell>
        </row>
        <row r="128">
          <cell r="A128" t="str">
            <v>ศูนย์วิจัยพลังงาน</v>
          </cell>
        </row>
        <row r="129">
          <cell r="A129">
            <v>106</v>
          </cell>
          <cell r="B129" t="str">
            <v>อาคารศูนย์วิจัยพลังงาน 1</v>
          </cell>
          <cell r="D129">
            <v>1</v>
          </cell>
          <cell r="E129">
            <v>8673844</v>
          </cell>
          <cell r="L129">
            <v>946</v>
          </cell>
          <cell r="M129">
            <v>3462.36</v>
          </cell>
          <cell r="P129">
            <v>877</v>
          </cell>
          <cell r="Q129">
            <v>3271.21</v>
          </cell>
          <cell r="T129">
            <v>1400</v>
          </cell>
          <cell r="U129">
            <v>5572</v>
          </cell>
          <cell r="X129">
            <v>1663</v>
          </cell>
          <cell r="Y129">
            <v>6385.92</v>
          </cell>
          <cell r="AB129">
            <v>1114</v>
          </cell>
          <cell r="AC129">
            <v>4701.08</v>
          </cell>
          <cell r="AF129">
            <v>937</v>
          </cell>
          <cell r="AG129">
            <v>3991.62</v>
          </cell>
          <cell r="AJ129">
            <v>697</v>
          </cell>
          <cell r="AK129">
            <v>2850.73</v>
          </cell>
          <cell r="AN129">
            <v>729</v>
          </cell>
          <cell r="AO129">
            <v>3061.8</v>
          </cell>
          <cell r="AR129">
            <v>332</v>
          </cell>
          <cell r="AS129">
            <v>1640.0800000000002</v>
          </cell>
          <cell r="AV129">
            <v>332</v>
          </cell>
          <cell r="AW129">
            <v>1610.1999999999998</v>
          </cell>
          <cell r="AZ129">
            <v>368</v>
          </cell>
          <cell r="BA129">
            <v>1821.6000000000001</v>
          </cell>
          <cell r="BD129">
            <v>748</v>
          </cell>
          <cell r="BE129">
            <v>3612.84</v>
          </cell>
        </row>
        <row r="130">
          <cell r="A130" t="str">
            <v>ศูนย์อาคารที่พัก</v>
          </cell>
        </row>
        <row r="131">
          <cell r="A131">
            <v>107</v>
          </cell>
          <cell r="B131" t="str">
            <v>อาคารศูนย์การศึกษาและอบรมนานาชาติ</v>
          </cell>
          <cell r="D131">
            <v>320</v>
          </cell>
          <cell r="E131">
            <v>1030</v>
          </cell>
          <cell r="L131">
            <v>8826.24</v>
          </cell>
          <cell r="M131">
            <v>32304.038400000001</v>
          </cell>
          <cell r="P131">
            <v>9789.1299999999992</v>
          </cell>
          <cell r="Q131">
            <v>36513.454899999997</v>
          </cell>
          <cell r="T131">
            <v>21148</v>
          </cell>
          <cell r="U131">
            <v>84169.04</v>
          </cell>
          <cell r="X131">
            <v>23198.16</v>
          </cell>
          <cell r="Y131">
            <v>89080.934399999998</v>
          </cell>
          <cell r="AB131">
            <v>13694.68</v>
          </cell>
          <cell r="AC131">
            <v>57791.549599999998</v>
          </cell>
          <cell r="AF131">
            <v>15815.96</v>
          </cell>
          <cell r="AG131">
            <v>67375.989599999986</v>
          </cell>
          <cell r="AJ131">
            <v>12227.78</v>
          </cell>
          <cell r="AK131">
            <v>50011.620199999998</v>
          </cell>
          <cell r="AN131">
            <v>11556.02</v>
          </cell>
          <cell r="AO131">
            <v>48535.284000000007</v>
          </cell>
          <cell r="AR131">
            <v>20517.89</v>
          </cell>
          <cell r="AS131">
            <v>101358.3766</v>
          </cell>
          <cell r="AV131">
            <v>18171.7</v>
          </cell>
          <cell r="AW131">
            <v>88132.744999999995</v>
          </cell>
          <cell r="AZ131">
            <v>12433.98</v>
          </cell>
          <cell r="BA131">
            <v>61548.201000000001</v>
          </cell>
          <cell r="BD131">
            <v>11072.09</v>
          </cell>
          <cell r="BE131">
            <v>53478.1947</v>
          </cell>
        </row>
        <row r="132">
          <cell r="A132" t="str">
            <v>คณะวิศวกรรมศาสตร์</v>
          </cell>
        </row>
        <row r="133">
          <cell r="A133">
            <v>108</v>
          </cell>
          <cell r="B133" t="str">
            <v>อาคารเรียนรวมสาขาวิศวกรรมศาสตร์</v>
          </cell>
          <cell r="D133">
            <v>600</v>
          </cell>
          <cell r="E133">
            <v>8391762</v>
          </cell>
          <cell r="L133">
            <v>11459.75</v>
          </cell>
          <cell r="P133">
            <v>11581.03</v>
          </cell>
          <cell r="T133">
            <v>19781.189999999999</v>
          </cell>
          <cell r="X133">
            <v>15392.46</v>
          </cell>
          <cell r="AB133">
            <v>17724.64</v>
          </cell>
          <cell r="AF133">
            <v>19478.05</v>
          </cell>
          <cell r="AJ133">
            <v>19540.650000000001</v>
          </cell>
          <cell r="AN133">
            <v>21953.02</v>
          </cell>
          <cell r="AR133">
            <v>21366.5</v>
          </cell>
          <cell r="AV133">
            <v>19596.93</v>
          </cell>
          <cell r="AZ133">
            <v>17029.89</v>
          </cell>
          <cell r="BD133">
            <v>15143.81</v>
          </cell>
        </row>
        <row r="134">
          <cell r="A134">
            <v>109</v>
          </cell>
          <cell r="B134" t="str">
            <v>อาคารปฏิบัติการวิศวกรรมทั่วไป</v>
          </cell>
          <cell r="D134">
            <v>100</v>
          </cell>
          <cell r="E134">
            <v>8510876</v>
          </cell>
          <cell r="L134">
            <v>5700</v>
          </cell>
          <cell r="M134">
            <v>20862</v>
          </cell>
          <cell r="P134">
            <v>4200</v>
          </cell>
          <cell r="Q134">
            <v>15666</v>
          </cell>
          <cell r="T134">
            <v>6300</v>
          </cell>
          <cell r="U134">
            <v>25074</v>
          </cell>
          <cell r="X134">
            <v>5400</v>
          </cell>
          <cell r="Y134">
            <v>20736</v>
          </cell>
          <cell r="AB134">
            <v>7200</v>
          </cell>
          <cell r="AC134">
            <v>30384</v>
          </cell>
          <cell r="AF134">
            <v>6200</v>
          </cell>
          <cell r="AG134">
            <v>26412</v>
          </cell>
          <cell r="AJ134">
            <v>5000</v>
          </cell>
          <cell r="AK134">
            <v>20450</v>
          </cell>
          <cell r="AN134">
            <v>6000</v>
          </cell>
          <cell r="AO134">
            <v>25200</v>
          </cell>
          <cell r="AR134">
            <v>3800</v>
          </cell>
          <cell r="AS134">
            <v>18772</v>
          </cell>
          <cell r="AV134">
            <v>6700</v>
          </cell>
          <cell r="AW134">
            <v>32494.999999999996</v>
          </cell>
          <cell r="AZ134">
            <v>600</v>
          </cell>
          <cell r="BA134">
            <v>2970</v>
          </cell>
          <cell r="BD134">
            <v>2700</v>
          </cell>
          <cell r="BE134">
            <v>13041</v>
          </cell>
        </row>
        <row r="135">
          <cell r="A135">
            <v>110</v>
          </cell>
          <cell r="B135" t="str">
            <v>อาคารสมิตานนท์</v>
          </cell>
          <cell r="D135">
            <v>300</v>
          </cell>
          <cell r="E135">
            <v>8195975</v>
          </cell>
          <cell r="L135">
            <v>11058.7</v>
          </cell>
          <cell r="P135">
            <v>11403.28</v>
          </cell>
          <cell r="T135">
            <v>15443.78</v>
          </cell>
          <cell r="X135">
            <v>12489.98</v>
          </cell>
          <cell r="AB135">
            <v>13110.93</v>
          </cell>
          <cell r="AF135">
            <v>14049.93</v>
          </cell>
          <cell r="AJ135">
            <v>15434.17</v>
          </cell>
          <cell r="AN135">
            <v>16132.72</v>
          </cell>
          <cell r="AR135">
            <v>14617.81</v>
          </cell>
          <cell r="AV135">
            <v>13591.21</v>
          </cell>
          <cell r="AZ135">
            <v>12242.33</v>
          </cell>
          <cell r="BD135">
            <v>12274.12</v>
          </cell>
        </row>
        <row r="136">
          <cell r="A136">
            <v>111</v>
          </cell>
          <cell r="B136" t="str">
            <v>อาคารโรงงานนำร่อง</v>
          </cell>
          <cell r="D136">
            <v>200</v>
          </cell>
          <cell r="E136">
            <v>8389601</v>
          </cell>
          <cell r="L136">
            <v>2200</v>
          </cell>
          <cell r="M136">
            <v>8052</v>
          </cell>
          <cell r="P136">
            <v>2000</v>
          </cell>
          <cell r="Q136">
            <v>7460</v>
          </cell>
          <cell r="T136">
            <v>1800</v>
          </cell>
          <cell r="U136">
            <v>7164</v>
          </cell>
          <cell r="X136">
            <v>2000</v>
          </cell>
          <cell r="Y136">
            <v>7680</v>
          </cell>
          <cell r="AB136">
            <v>2800</v>
          </cell>
          <cell r="AC136">
            <v>11816</v>
          </cell>
          <cell r="AF136">
            <v>2460.0000000000364</v>
          </cell>
          <cell r="AG136">
            <v>10479.600000000155</v>
          </cell>
          <cell r="AJ136">
            <v>1739.9999999999636</v>
          </cell>
          <cell r="AK136">
            <v>7116.5999999998512</v>
          </cell>
          <cell r="AN136">
            <v>1800</v>
          </cell>
          <cell r="AO136">
            <v>7560</v>
          </cell>
          <cell r="AR136">
            <v>3200</v>
          </cell>
          <cell r="AS136">
            <v>15808.000000000002</v>
          </cell>
          <cell r="AV136">
            <v>1600</v>
          </cell>
          <cell r="AW136">
            <v>7759.9999999999991</v>
          </cell>
          <cell r="AZ136">
            <v>2000</v>
          </cell>
          <cell r="BA136">
            <v>9900</v>
          </cell>
          <cell r="BD136">
            <v>2400</v>
          </cell>
          <cell r="BE136">
            <v>11592</v>
          </cell>
        </row>
        <row r="137">
          <cell r="A137">
            <v>112</v>
          </cell>
          <cell r="B137" t="str">
            <v>อาคารคัดบรรจุผลิตผลเกษตร</v>
          </cell>
          <cell r="D137">
            <v>60</v>
          </cell>
          <cell r="E137">
            <v>8142023</v>
          </cell>
          <cell r="L137">
            <v>2520</v>
          </cell>
          <cell r="P137">
            <v>2760</v>
          </cell>
          <cell r="T137">
            <v>3600</v>
          </cell>
          <cell r="X137">
            <v>3240</v>
          </cell>
          <cell r="AB137">
            <v>1980</v>
          </cell>
          <cell r="AF137">
            <v>1560</v>
          </cell>
          <cell r="AJ137">
            <v>1200</v>
          </cell>
          <cell r="AN137">
            <v>840</v>
          </cell>
          <cell r="AR137">
            <v>1500</v>
          </cell>
          <cell r="AV137">
            <v>660</v>
          </cell>
          <cell r="AZ137">
            <v>780</v>
          </cell>
          <cell r="BD137">
            <v>840</v>
          </cell>
        </row>
        <row r="138">
          <cell r="A138">
            <v>113</v>
          </cell>
          <cell r="B138" t="str">
            <v>อาคารปฏิบัติเทคโนโลยียางและพอลิเมอร์</v>
          </cell>
          <cell r="D138">
            <v>200</v>
          </cell>
          <cell r="E138">
            <v>9011628</v>
          </cell>
          <cell r="L138">
            <v>200</v>
          </cell>
          <cell r="M138">
            <v>732</v>
          </cell>
          <cell r="P138">
            <v>0</v>
          </cell>
          <cell r="Q138">
            <v>0</v>
          </cell>
          <cell r="T138">
            <v>0</v>
          </cell>
          <cell r="U138">
            <v>0</v>
          </cell>
          <cell r="X138">
            <v>0</v>
          </cell>
          <cell r="Y138">
            <v>0</v>
          </cell>
          <cell r="AB138">
            <v>0</v>
          </cell>
          <cell r="AC138">
            <v>0</v>
          </cell>
          <cell r="AF138">
            <v>0</v>
          </cell>
          <cell r="AG138">
            <v>0</v>
          </cell>
          <cell r="AJ138">
            <v>0</v>
          </cell>
          <cell r="AK138">
            <v>0</v>
          </cell>
          <cell r="AN138">
            <v>200</v>
          </cell>
          <cell r="AO138">
            <v>840</v>
          </cell>
          <cell r="AR138">
            <v>0</v>
          </cell>
          <cell r="AS138">
            <v>0</v>
          </cell>
          <cell r="AV138">
            <v>0</v>
          </cell>
          <cell r="AW138">
            <v>0</v>
          </cell>
          <cell r="AZ138">
            <v>0</v>
          </cell>
          <cell r="BA138">
            <v>0</v>
          </cell>
          <cell r="BD138">
            <v>200</v>
          </cell>
          <cell r="BE138">
            <v>966</v>
          </cell>
        </row>
        <row r="139">
          <cell r="A139">
            <v>114</v>
          </cell>
          <cell r="B139" t="str">
            <v>อาคารโรงสีข้าวเก่า</v>
          </cell>
          <cell r="D139">
            <v>1</v>
          </cell>
          <cell r="E139">
            <v>8882703</v>
          </cell>
          <cell r="L139">
            <v>0</v>
          </cell>
          <cell r="M139">
            <v>0</v>
          </cell>
          <cell r="P139" t="str">
            <v>รื้อถอน</v>
          </cell>
          <cell r="Q139" t="str">
            <v>รื้อถอน</v>
          </cell>
          <cell r="T139" t="str">
            <v>รื้อถอน</v>
          </cell>
          <cell r="U139" t="str">
            <v>รื้อถอน</v>
          </cell>
          <cell r="X139" t="str">
            <v>รื้อถอน</v>
          </cell>
          <cell r="Y139" t="str">
            <v>รื้อถอน</v>
          </cell>
          <cell r="AB139" t="str">
            <v>รื้อถอน</v>
          </cell>
          <cell r="AC139" t="str">
            <v>รื้อถอน</v>
          </cell>
          <cell r="AF139" t="str">
            <v>รื้อถอน</v>
          </cell>
          <cell r="AG139" t="str">
            <v>รื้อถอน</v>
          </cell>
          <cell r="AJ139" t="str">
            <v>รื้อถอน</v>
          </cell>
          <cell r="AK139" t="str">
            <v>รื้อถอน</v>
          </cell>
          <cell r="AN139" t="str">
            <v>รื้อถอน</v>
          </cell>
          <cell r="AO139" t="str">
            <v>รื้อถอน</v>
          </cell>
          <cell r="AR139" t="str">
            <v>รื้อถอน</v>
          </cell>
          <cell r="AS139" t="str">
            <v>รื้อถอน</v>
          </cell>
          <cell r="AV139" t="str">
            <v>รื้อถอน</v>
          </cell>
          <cell r="AW139" t="str">
            <v>รื้อถอน</v>
          </cell>
          <cell r="AZ139" t="str">
            <v>รื้อถอน</v>
          </cell>
          <cell r="BA139" t="str">
            <v>รื้อถอน</v>
          </cell>
          <cell r="BD139" t="str">
            <v>รื้อถอน</v>
          </cell>
          <cell r="BE139" t="str">
            <v>รื้อถอน</v>
          </cell>
        </row>
        <row r="140">
          <cell r="A140" t="str">
            <v>คณะเทคโนโลยีการประมง</v>
          </cell>
        </row>
        <row r="141">
          <cell r="A141">
            <v>115</v>
          </cell>
          <cell r="B141" t="str">
            <v>อาคารเทคโนโลยีการประมง มิเตอร์ตัวที่ 1</v>
          </cell>
          <cell r="D141">
            <v>160</v>
          </cell>
          <cell r="E141">
            <v>9264072</v>
          </cell>
          <cell r="L141">
            <v>4320</v>
          </cell>
          <cell r="P141">
            <v>4000</v>
          </cell>
          <cell r="T141">
            <v>5120</v>
          </cell>
          <cell r="X141">
            <v>4800</v>
          </cell>
          <cell r="AB141">
            <v>5280</v>
          </cell>
          <cell r="AF141">
            <v>4960</v>
          </cell>
          <cell r="AJ141">
            <v>4160</v>
          </cell>
          <cell r="AN141">
            <v>4960</v>
          </cell>
          <cell r="AR141">
            <v>7200</v>
          </cell>
          <cell r="AV141">
            <v>4960</v>
          </cell>
          <cell r="AZ141">
            <v>4960</v>
          </cell>
          <cell r="BD141">
            <v>3680</v>
          </cell>
        </row>
        <row r="142">
          <cell r="A142">
            <v>116</v>
          </cell>
          <cell r="B142" t="str">
            <v>อาคารเทคโนโลยีการประมง มิเตอร์ตัวที่ 2</v>
          </cell>
          <cell r="D142">
            <v>160</v>
          </cell>
          <cell r="E142">
            <v>9264102</v>
          </cell>
          <cell r="L142" t="str">
            <v>ชำรุด</v>
          </cell>
          <cell r="M142" t="str">
            <v>ชำรุด</v>
          </cell>
          <cell r="P142" t="str">
            <v>ชำรุด</v>
          </cell>
          <cell r="Q142" t="str">
            <v>ชำรุด</v>
          </cell>
          <cell r="T142">
            <v>480</v>
          </cell>
          <cell r="U142">
            <v>1910.4</v>
          </cell>
          <cell r="X142">
            <v>320</v>
          </cell>
          <cell r="Y142">
            <v>1228.8</v>
          </cell>
          <cell r="AB142">
            <v>480</v>
          </cell>
          <cell r="AC142">
            <v>2025.6</v>
          </cell>
          <cell r="AF142">
            <v>480</v>
          </cell>
          <cell r="AG142">
            <v>2044.8</v>
          </cell>
          <cell r="AJ142">
            <v>800</v>
          </cell>
          <cell r="AK142">
            <v>3272</v>
          </cell>
          <cell r="AN142">
            <v>640</v>
          </cell>
          <cell r="AO142">
            <v>2688</v>
          </cell>
          <cell r="AR142">
            <v>800</v>
          </cell>
          <cell r="AS142">
            <v>3952.0000000000005</v>
          </cell>
          <cell r="AV142">
            <v>160</v>
          </cell>
          <cell r="AW142">
            <v>776</v>
          </cell>
          <cell r="AZ142">
            <v>320</v>
          </cell>
          <cell r="BA142">
            <v>1584</v>
          </cell>
          <cell r="BD142">
            <v>0</v>
          </cell>
          <cell r="BE142">
            <v>0</v>
          </cell>
        </row>
        <row r="143">
          <cell r="A143">
            <v>117</v>
          </cell>
          <cell r="B143" t="str">
            <v>การเพาะเลี้ยงสาหร่าย</v>
          </cell>
          <cell r="D143">
            <v>1</v>
          </cell>
          <cell r="E143">
            <v>8708215</v>
          </cell>
          <cell r="L143">
            <v>4244</v>
          </cell>
          <cell r="M143">
            <v>15533.04</v>
          </cell>
          <cell r="P143">
            <v>2541</v>
          </cell>
          <cell r="Q143">
            <v>9477.93</v>
          </cell>
          <cell r="T143">
            <v>2755</v>
          </cell>
          <cell r="U143">
            <v>10964.9</v>
          </cell>
          <cell r="X143">
            <v>2620</v>
          </cell>
          <cell r="Y143">
            <v>10060.799999999999</v>
          </cell>
          <cell r="AB143">
            <v>2591</v>
          </cell>
          <cell r="AC143">
            <v>10934.019999999999</v>
          </cell>
          <cell r="AF143">
            <v>2261</v>
          </cell>
          <cell r="AG143">
            <v>9631.8599999999988</v>
          </cell>
          <cell r="AJ143">
            <v>1893</v>
          </cell>
          <cell r="AK143">
            <v>7742.37</v>
          </cell>
          <cell r="AN143">
            <v>2210</v>
          </cell>
          <cell r="AO143">
            <v>9282</v>
          </cell>
          <cell r="AR143">
            <v>1628</v>
          </cell>
          <cell r="AS143">
            <v>8042.3200000000006</v>
          </cell>
          <cell r="AV143">
            <v>1176</v>
          </cell>
          <cell r="AW143">
            <v>5703.5999999999995</v>
          </cell>
          <cell r="AZ143">
            <v>1489</v>
          </cell>
          <cell r="BA143">
            <v>7370.55</v>
          </cell>
          <cell r="BD143">
            <v>1640</v>
          </cell>
          <cell r="BE143">
            <v>7921.2</v>
          </cell>
        </row>
        <row r="144">
          <cell r="A144">
            <v>118</v>
          </cell>
          <cell r="B144" t="str">
            <v>อาคารพัฒนาบ่อเพาะเลี้ยงสัตว์น้ำ</v>
          </cell>
          <cell r="C144" t="str">
            <v>MWh</v>
          </cell>
          <cell r="D144">
            <v>1000</v>
          </cell>
          <cell r="E144" t="str">
            <v>Digital</v>
          </cell>
          <cell r="L144" t="str">
            <v>ยังไม่เปิด</v>
          </cell>
          <cell r="M144" t="str">
            <v>ยังไม่เปิด</v>
          </cell>
          <cell r="P144" t="str">
            <v>ยังไม่เปิด</v>
          </cell>
          <cell r="Q144" t="str">
            <v>ยังไม่เปิด</v>
          </cell>
          <cell r="T144" t="str">
            <v>ยังไม่เปิด</v>
          </cell>
          <cell r="U144" t="str">
            <v>ยังไม่เปิด</v>
          </cell>
          <cell r="X144" t="str">
            <v>ยังไม่เปิด</v>
          </cell>
          <cell r="Y144" t="str">
            <v>ยังไม่เปิด</v>
          </cell>
          <cell r="AB144" t="str">
            <v>ยังไม่เปิด</v>
          </cell>
          <cell r="AC144" t="str">
            <v>ยังไม่เปิด</v>
          </cell>
          <cell r="AF144">
            <v>1768.3</v>
          </cell>
          <cell r="AG144">
            <v>7532.9579999999996</v>
          </cell>
          <cell r="AJ144">
            <v>210.39999999999992</v>
          </cell>
          <cell r="AK144">
            <v>860.5359999999996</v>
          </cell>
          <cell r="AN144">
            <v>226.39999999999992</v>
          </cell>
          <cell r="AO144">
            <v>950.87999999999965</v>
          </cell>
          <cell r="AR144">
            <v>2154.9000000000005</v>
          </cell>
          <cell r="AS144">
            <v>10645.206000000004</v>
          </cell>
          <cell r="AV144">
            <v>4475.9000000000005</v>
          </cell>
          <cell r="AW144">
            <v>21708.115000000002</v>
          </cell>
          <cell r="AZ144">
            <v>6358.1</v>
          </cell>
          <cell r="BA144">
            <v>31472.595000000001</v>
          </cell>
          <cell r="BD144">
            <v>12255</v>
          </cell>
          <cell r="BE144">
            <v>59191.65</v>
          </cell>
        </row>
        <row r="146">
          <cell r="A146">
            <v>119</v>
          </cell>
          <cell r="B146" t="str">
            <v>คลินิกรักษาสัตว์</v>
          </cell>
          <cell r="D146">
            <v>1</v>
          </cell>
          <cell r="E146" t="str">
            <v>0003510</v>
          </cell>
          <cell r="L146">
            <v>279</v>
          </cell>
          <cell r="M146">
            <v>1021.14</v>
          </cell>
          <cell r="P146">
            <v>211</v>
          </cell>
          <cell r="Q146">
            <v>787.03</v>
          </cell>
          <cell r="T146">
            <v>360</v>
          </cell>
          <cell r="U146">
            <v>1432.8</v>
          </cell>
          <cell r="X146">
            <v>876</v>
          </cell>
          <cell r="Y146">
            <v>3363.8399999999997</v>
          </cell>
          <cell r="AB146">
            <v>1209</v>
          </cell>
          <cell r="AC146">
            <v>5101.9799999999996</v>
          </cell>
          <cell r="AF146">
            <v>1288</v>
          </cell>
          <cell r="AG146">
            <v>5486.88</v>
          </cell>
          <cell r="AJ146">
            <v>978</v>
          </cell>
          <cell r="AK146">
            <v>4000.02</v>
          </cell>
          <cell r="AN146">
            <v>1343</v>
          </cell>
          <cell r="AO146">
            <v>5640.6</v>
          </cell>
          <cell r="AR146">
            <v>844</v>
          </cell>
          <cell r="AS146">
            <v>4169.3600000000006</v>
          </cell>
          <cell r="AV146">
            <v>711</v>
          </cell>
          <cell r="AW146">
            <v>3448.35</v>
          </cell>
          <cell r="AZ146">
            <v>1065</v>
          </cell>
          <cell r="BA146">
            <v>5271.75</v>
          </cell>
          <cell r="BD146">
            <v>523</v>
          </cell>
          <cell r="BE146">
            <v>2526.09</v>
          </cell>
        </row>
      </sheetData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4 "/>
      <sheetName val="มกราคม 65"/>
      <sheetName val="กุมภาพันธ์ 65"/>
      <sheetName val="มีนาคม 65"/>
      <sheetName val="เมษายน 65 "/>
      <sheetName val="พฤษภาคม 65"/>
      <sheetName val="มิถุนายน 65 "/>
      <sheetName val="กรกฏาคม 65 "/>
      <sheetName val="สิงหาคม 65 "/>
      <sheetName val="กันยายน 65 "/>
      <sheetName val="ตุลาคม 65 "/>
      <sheetName val="พฤศจิกายน 65"/>
      <sheetName val="ธันวาคม 65 "/>
      <sheetName val="คำนวณ"/>
      <sheetName val="คำนวณ (รวมแต่ละอาคาร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8">
          <cell r="L8">
            <v>0</v>
          </cell>
          <cell r="O8">
            <v>0</v>
          </cell>
          <cell r="R8">
            <v>0</v>
          </cell>
          <cell r="U8">
            <v>0</v>
          </cell>
          <cell r="X8">
            <v>0</v>
          </cell>
          <cell r="AA8">
            <v>0</v>
          </cell>
          <cell r="AD8">
            <v>0</v>
          </cell>
          <cell r="AG8">
            <v>0</v>
          </cell>
          <cell r="AJ8">
            <v>0</v>
          </cell>
          <cell r="AM8">
            <v>0</v>
          </cell>
          <cell r="AP8">
            <v>0</v>
          </cell>
        </row>
        <row r="12">
          <cell r="L12">
            <v>0</v>
          </cell>
          <cell r="O12">
            <v>0</v>
          </cell>
          <cell r="R12">
            <v>0</v>
          </cell>
          <cell r="U12">
            <v>0</v>
          </cell>
          <cell r="X12">
            <v>0</v>
          </cell>
          <cell r="AA12">
            <v>0</v>
          </cell>
          <cell r="AD12">
            <v>0</v>
          </cell>
          <cell r="AG12">
            <v>0</v>
          </cell>
          <cell r="AJ12">
            <v>0</v>
          </cell>
          <cell r="AM12">
            <v>0</v>
          </cell>
          <cell r="AP12">
            <v>0</v>
          </cell>
        </row>
        <row r="20">
          <cell r="L20">
            <v>0</v>
          </cell>
          <cell r="O20">
            <v>0</v>
          </cell>
          <cell r="R20">
            <v>0</v>
          </cell>
          <cell r="U20">
            <v>0</v>
          </cell>
          <cell r="X20">
            <v>0</v>
          </cell>
          <cell r="AA20">
            <v>0</v>
          </cell>
          <cell r="AD20">
            <v>0</v>
          </cell>
          <cell r="AG20">
            <v>0</v>
          </cell>
          <cell r="AJ20">
            <v>0</v>
          </cell>
          <cell r="AM20">
            <v>0</v>
          </cell>
          <cell r="AP20">
            <v>0</v>
          </cell>
        </row>
        <row r="22">
          <cell r="L22">
            <v>0</v>
          </cell>
          <cell r="O22">
            <v>0</v>
          </cell>
          <cell r="R22">
            <v>0</v>
          </cell>
          <cell r="U22">
            <v>0</v>
          </cell>
          <cell r="X22">
            <v>0</v>
          </cell>
          <cell r="AA22">
            <v>0</v>
          </cell>
          <cell r="AD22">
            <v>0</v>
          </cell>
          <cell r="AG22">
            <v>0</v>
          </cell>
          <cell r="AJ22">
            <v>0</v>
          </cell>
          <cell r="AM22">
            <v>0</v>
          </cell>
          <cell r="AP22">
            <v>0</v>
          </cell>
        </row>
        <row r="24">
          <cell r="L24">
            <v>0</v>
          </cell>
          <cell r="O24">
            <v>0</v>
          </cell>
          <cell r="R24">
            <v>0</v>
          </cell>
          <cell r="U24">
            <v>0</v>
          </cell>
          <cell r="X24">
            <v>0</v>
          </cell>
          <cell r="AA24">
            <v>0</v>
          </cell>
          <cell r="AD24">
            <v>0</v>
          </cell>
          <cell r="AJ24">
            <v>0</v>
          </cell>
          <cell r="AM24">
            <v>0</v>
          </cell>
          <cell r="AP24">
            <v>0</v>
          </cell>
        </row>
        <row r="29">
          <cell r="AG29">
            <v>0</v>
          </cell>
        </row>
        <row r="30">
          <cell r="L30">
            <v>0</v>
          </cell>
          <cell r="O30">
            <v>0</v>
          </cell>
          <cell r="R30">
            <v>0</v>
          </cell>
          <cell r="U30">
            <v>0</v>
          </cell>
          <cell r="X30">
            <v>0</v>
          </cell>
          <cell r="AA30">
            <v>0</v>
          </cell>
          <cell r="AD30">
            <v>0</v>
          </cell>
          <cell r="AG30">
            <v>0</v>
          </cell>
          <cell r="AJ30">
            <v>0</v>
          </cell>
          <cell r="AM30">
            <v>0</v>
          </cell>
          <cell r="AP30">
            <v>0</v>
          </cell>
        </row>
        <row r="34">
          <cell r="L34">
            <v>0</v>
          </cell>
          <cell r="O34">
            <v>0</v>
          </cell>
          <cell r="R34">
            <v>0</v>
          </cell>
          <cell r="U34">
            <v>0</v>
          </cell>
          <cell r="X34">
            <v>0</v>
          </cell>
          <cell r="AA34">
            <v>0</v>
          </cell>
          <cell r="AD34">
            <v>0</v>
          </cell>
          <cell r="AG34">
            <v>0</v>
          </cell>
          <cell r="AM34">
            <v>0</v>
          </cell>
          <cell r="AP34">
            <v>0</v>
          </cell>
        </row>
        <row r="38">
          <cell r="L38">
            <v>0</v>
          </cell>
          <cell r="O38">
            <v>0</v>
          </cell>
          <cell r="R38">
            <v>0</v>
          </cell>
          <cell r="U38">
            <v>0</v>
          </cell>
          <cell r="X38">
            <v>0</v>
          </cell>
          <cell r="AD38">
            <v>0</v>
          </cell>
          <cell r="AG38">
            <v>0</v>
          </cell>
          <cell r="AJ38">
            <v>0</v>
          </cell>
          <cell r="AM38">
            <v>0</v>
          </cell>
          <cell r="AP38">
            <v>0</v>
          </cell>
        </row>
        <row r="45">
          <cell r="L45">
            <v>0</v>
          </cell>
          <cell r="O45">
            <v>0</v>
          </cell>
          <cell r="R45">
            <v>0</v>
          </cell>
          <cell r="U45">
            <v>0</v>
          </cell>
          <cell r="X45">
            <v>0</v>
          </cell>
          <cell r="AA45">
            <v>0</v>
          </cell>
          <cell r="AD45">
            <v>0</v>
          </cell>
          <cell r="AG45">
            <v>0</v>
          </cell>
          <cell r="AJ45">
            <v>0</v>
          </cell>
          <cell r="AM45">
            <v>0</v>
          </cell>
          <cell r="AP45">
            <v>0</v>
          </cell>
        </row>
        <row r="90">
          <cell r="L90">
            <v>0</v>
          </cell>
          <cell r="O90">
            <v>0</v>
          </cell>
          <cell r="R90">
            <v>0</v>
          </cell>
          <cell r="U90">
            <v>0</v>
          </cell>
          <cell r="X90">
            <v>0</v>
          </cell>
          <cell r="AA90">
            <v>0</v>
          </cell>
          <cell r="AD90">
            <v>0</v>
          </cell>
          <cell r="AG90">
            <v>0</v>
          </cell>
          <cell r="AJ90">
            <v>0</v>
          </cell>
          <cell r="AM90">
            <v>0</v>
          </cell>
          <cell r="AP90">
            <v>0</v>
          </cell>
        </row>
        <row r="118"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</row>
        <row r="122">
          <cell r="L122">
            <v>0</v>
          </cell>
          <cell r="O122">
            <v>0</v>
          </cell>
          <cell r="R122">
            <v>0</v>
          </cell>
          <cell r="U122">
            <v>0</v>
          </cell>
          <cell r="X122">
            <v>0</v>
          </cell>
          <cell r="AA122">
            <v>0</v>
          </cell>
          <cell r="AD122">
            <v>0</v>
          </cell>
          <cell r="AG122">
            <v>0</v>
          </cell>
          <cell r="AJ122">
            <v>0</v>
          </cell>
          <cell r="AM122">
            <v>0</v>
          </cell>
          <cell r="AP122">
            <v>0</v>
          </cell>
        </row>
        <row r="126">
          <cell r="L126">
            <v>0</v>
          </cell>
          <cell r="O126">
            <v>0</v>
          </cell>
          <cell r="R126">
            <v>0</v>
          </cell>
          <cell r="U126">
            <v>0</v>
          </cell>
          <cell r="X126">
            <v>0</v>
          </cell>
          <cell r="AA126">
            <v>0</v>
          </cell>
          <cell r="AD126">
            <v>0</v>
          </cell>
          <cell r="AG126">
            <v>0</v>
          </cell>
          <cell r="AJ126">
            <v>0</v>
          </cell>
          <cell r="AM126">
            <v>0</v>
          </cell>
          <cell r="AP126">
            <v>0</v>
          </cell>
        </row>
        <row r="130">
          <cell r="L130">
            <v>0</v>
          </cell>
          <cell r="O130">
            <v>0</v>
          </cell>
          <cell r="R130">
            <v>0</v>
          </cell>
          <cell r="U130">
            <v>0</v>
          </cell>
          <cell r="X130">
            <v>0</v>
          </cell>
          <cell r="AA130">
            <v>0</v>
          </cell>
          <cell r="AD130">
            <v>0</v>
          </cell>
          <cell r="AG130">
            <v>0</v>
          </cell>
          <cell r="AJ130">
            <v>0</v>
          </cell>
          <cell r="AM130">
            <v>0</v>
          </cell>
          <cell r="AP130">
            <v>0</v>
          </cell>
        </row>
        <row r="134">
          <cell r="L134">
            <v>0</v>
          </cell>
          <cell r="O134">
            <v>0</v>
          </cell>
          <cell r="R134">
            <v>0</v>
          </cell>
          <cell r="U134">
            <v>0</v>
          </cell>
          <cell r="X134">
            <v>0</v>
          </cell>
          <cell r="AA134">
            <v>0</v>
          </cell>
          <cell r="AD134">
            <v>0</v>
          </cell>
          <cell r="AG134">
            <v>0</v>
          </cell>
          <cell r="AJ134">
            <v>0</v>
          </cell>
          <cell r="AM134">
            <v>0</v>
          </cell>
          <cell r="AP134">
            <v>0</v>
          </cell>
        </row>
        <row r="138">
          <cell r="L138">
            <v>0</v>
          </cell>
          <cell r="O138">
            <v>0</v>
          </cell>
          <cell r="R138">
            <v>0</v>
          </cell>
          <cell r="U138">
            <v>0</v>
          </cell>
          <cell r="X138">
            <v>0</v>
          </cell>
          <cell r="AA138">
            <v>0</v>
          </cell>
          <cell r="AD138">
            <v>0</v>
          </cell>
          <cell r="AG138">
            <v>0</v>
          </cell>
          <cell r="AJ138">
            <v>0</v>
          </cell>
          <cell r="AM138">
            <v>0</v>
          </cell>
          <cell r="AP138">
            <v>0</v>
          </cell>
        </row>
        <row r="142">
          <cell r="L142">
            <v>0</v>
          </cell>
          <cell r="O142">
            <v>0</v>
          </cell>
          <cell r="R142">
            <v>0</v>
          </cell>
          <cell r="U142">
            <v>0</v>
          </cell>
          <cell r="X142">
            <v>0</v>
          </cell>
          <cell r="AA142">
            <v>0</v>
          </cell>
          <cell r="AD142">
            <v>0</v>
          </cell>
          <cell r="AG142">
            <v>0</v>
          </cell>
          <cell r="AJ142">
            <v>0</v>
          </cell>
          <cell r="AM142">
            <v>0</v>
          </cell>
          <cell r="AP142">
            <v>0</v>
          </cell>
        </row>
        <row r="146">
          <cell r="L146">
            <v>0</v>
          </cell>
          <cell r="O146">
            <v>0</v>
          </cell>
          <cell r="R146">
            <v>0</v>
          </cell>
          <cell r="U146">
            <v>0</v>
          </cell>
          <cell r="X146">
            <v>0</v>
          </cell>
          <cell r="AA146">
            <v>0</v>
          </cell>
          <cell r="AD146">
            <v>0</v>
          </cell>
          <cell r="AG146">
            <v>0</v>
          </cell>
          <cell r="AJ146">
            <v>0</v>
          </cell>
          <cell r="AM146">
            <v>0</v>
          </cell>
          <cell r="AP146">
            <v>0</v>
          </cell>
        </row>
        <row r="152">
          <cell r="L152">
            <v>0</v>
          </cell>
          <cell r="O152">
            <v>0</v>
          </cell>
          <cell r="R152">
            <v>0</v>
          </cell>
          <cell r="U152">
            <v>0</v>
          </cell>
          <cell r="X152">
            <v>0</v>
          </cell>
          <cell r="AA152">
            <v>0</v>
          </cell>
          <cell r="AD152">
            <v>0</v>
          </cell>
          <cell r="AG152">
            <v>0</v>
          </cell>
          <cell r="AJ152">
            <v>0</v>
          </cell>
          <cell r="AM152">
            <v>0</v>
          </cell>
          <cell r="AP152">
            <v>0</v>
          </cell>
        </row>
        <row r="154">
          <cell r="L154">
            <v>0</v>
          </cell>
          <cell r="O154">
            <v>0</v>
          </cell>
          <cell r="R154">
            <v>0</v>
          </cell>
          <cell r="U154">
            <v>0</v>
          </cell>
          <cell r="X154">
            <v>0</v>
          </cell>
          <cell r="AA154">
            <v>0</v>
          </cell>
          <cell r="AD154">
            <v>0</v>
          </cell>
          <cell r="AG154">
            <v>0</v>
          </cell>
          <cell r="AJ154">
            <v>0</v>
          </cell>
          <cell r="AM154">
            <v>0</v>
          </cell>
          <cell r="AP154">
            <v>0</v>
          </cell>
        </row>
        <row r="157">
          <cell r="L157">
            <v>0</v>
          </cell>
          <cell r="O157">
            <v>0</v>
          </cell>
          <cell r="R157">
            <v>0</v>
          </cell>
          <cell r="U157">
            <v>0</v>
          </cell>
          <cell r="X157">
            <v>0</v>
          </cell>
          <cell r="AA157">
            <v>0</v>
          </cell>
          <cell r="AD157">
            <v>0</v>
          </cell>
          <cell r="AG157">
            <v>0</v>
          </cell>
          <cell r="AJ157">
            <v>0</v>
          </cell>
          <cell r="AM157">
            <v>0</v>
          </cell>
          <cell r="AP157">
            <v>0</v>
          </cell>
        </row>
        <row r="167">
          <cell r="L167">
            <v>0</v>
          </cell>
          <cell r="O167">
            <v>0</v>
          </cell>
          <cell r="R167">
            <v>0</v>
          </cell>
          <cell r="U167">
            <v>0</v>
          </cell>
          <cell r="X167">
            <v>0</v>
          </cell>
          <cell r="AA167">
            <v>0</v>
          </cell>
          <cell r="AD167">
            <v>0</v>
          </cell>
          <cell r="AG167">
            <v>0</v>
          </cell>
          <cell r="AJ167">
            <v>0</v>
          </cell>
          <cell r="AM167">
            <v>0</v>
          </cell>
          <cell r="AP167">
            <v>0</v>
          </cell>
        </row>
        <row r="174">
          <cell r="L174">
            <v>0</v>
          </cell>
          <cell r="O174">
            <v>0</v>
          </cell>
          <cell r="R174">
            <v>0</v>
          </cell>
          <cell r="U174">
            <v>0</v>
          </cell>
          <cell r="X174">
            <v>0</v>
          </cell>
          <cell r="AA174">
            <v>0</v>
          </cell>
          <cell r="AD174">
            <v>0</v>
          </cell>
          <cell r="AG174">
            <v>0</v>
          </cell>
          <cell r="AJ174">
            <v>0</v>
          </cell>
          <cell r="AM174">
            <v>0</v>
          </cell>
          <cell r="AP174">
            <v>0</v>
          </cell>
        </row>
        <row r="179">
          <cell r="L179">
            <v>0</v>
          </cell>
          <cell r="O179">
            <v>0</v>
          </cell>
          <cell r="R179">
            <v>0</v>
          </cell>
          <cell r="U179">
            <v>0</v>
          </cell>
          <cell r="X179">
            <v>0</v>
          </cell>
          <cell r="AA179">
            <v>0</v>
          </cell>
          <cell r="AD179">
            <v>0</v>
          </cell>
          <cell r="AG179">
            <v>0</v>
          </cell>
          <cell r="AJ179">
            <v>0</v>
          </cell>
          <cell r="AM179">
            <v>0</v>
          </cell>
          <cell r="AP179">
            <v>0</v>
          </cell>
        </row>
        <row r="199">
          <cell r="L199">
            <v>0</v>
          </cell>
          <cell r="O199">
            <v>0</v>
          </cell>
          <cell r="R199">
            <v>0</v>
          </cell>
          <cell r="U199">
            <v>0</v>
          </cell>
          <cell r="X199">
            <v>0</v>
          </cell>
          <cell r="AA199">
            <v>0</v>
          </cell>
          <cell r="AD199">
            <v>0</v>
          </cell>
          <cell r="AG199">
            <v>0</v>
          </cell>
          <cell r="AJ199">
            <v>0</v>
          </cell>
          <cell r="AM199">
            <v>0</v>
          </cell>
          <cell r="AP199">
            <v>0</v>
          </cell>
        </row>
        <row r="201">
          <cell r="L201">
            <v>0</v>
          </cell>
          <cell r="O201">
            <v>0</v>
          </cell>
          <cell r="R201">
            <v>0</v>
          </cell>
          <cell r="U201">
            <v>0</v>
          </cell>
          <cell r="X201">
            <v>0</v>
          </cell>
          <cell r="AA201">
            <v>0</v>
          </cell>
          <cell r="AD201">
            <v>0</v>
          </cell>
          <cell r="AG201">
            <v>0</v>
          </cell>
          <cell r="AJ201">
            <v>0</v>
          </cell>
          <cell r="AM201">
            <v>0</v>
          </cell>
          <cell r="AP201">
            <v>0</v>
          </cell>
        </row>
        <row r="209">
          <cell r="O209">
            <v>0</v>
          </cell>
          <cell r="R209">
            <v>0</v>
          </cell>
          <cell r="U209">
            <v>0</v>
          </cell>
          <cell r="X209">
            <v>0</v>
          </cell>
          <cell r="AA209">
            <v>0</v>
          </cell>
          <cell r="AD209">
            <v>0</v>
          </cell>
          <cell r="AG209">
            <v>0</v>
          </cell>
          <cell r="AJ209">
            <v>0</v>
          </cell>
          <cell r="AM209">
            <v>0</v>
          </cell>
          <cell r="AP209">
            <v>0</v>
          </cell>
        </row>
        <row r="210">
          <cell r="L210">
            <v>0</v>
          </cell>
        </row>
        <row r="216">
          <cell r="L216">
            <v>0</v>
          </cell>
          <cell r="O216">
            <v>0</v>
          </cell>
          <cell r="R216">
            <v>0</v>
          </cell>
          <cell r="U216">
            <v>0</v>
          </cell>
          <cell r="X216">
            <v>0</v>
          </cell>
          <cell r="AA216">
            <v>0</v>
          </cell>
          <cell r="AD216">
            <v>0</v>
          </cell>
          <cell r="AG216">
            <v>0</v>
          </cell>
          <cell r="AJ216">
            <v>0</v>
          </cell>
          <cell r="AM216">
            <v>0</v>
          </cell>
          <cell r="AP216">
            <v>0</v>
          </cell>
        </row>
        <row r="221">
          <cell r="L221">
            <v>0</v>
          </cell>
          <cell r="O221">
            <v>0</v>
          </cell>
          <cell r="R221">
            <v>0</v>
          </cell>
          <cell r="U221">
            <v>0</v>
          </cell>
          <cell r="X221">
            <v>0</v>
          </cell>
          <cell r="AA221">
            <v>0</v>
          </cell>
          <cell r="AD221">
            <v>0</v>
          </cell>
          <cell r="AG221">
            <v>0</v>
          </cell>
          <cell r="AJ221">
            <v>0</v>
          </cell>
          <cell r="AM221">
            <v>0</v>
          </cell>
          <cell r="AP221">
            <v>0</v>
          </cell>
        </row>
        <row r="223">
          <cell r="X223">
            <v>0</v>
          </cell>
        </row>
        <row r="228">
          <cell r="L228">
            <v>0</v>
          </cell>
          <cell r="O228">
            <v>0</v>
          </cell>
          <cell r="R228">
            <v>0</v>
          </cell>
          <cell r="U228">
            <v>0</v>
          </cell>
          <cell r="X228">
            <v>0</v>
          </cell>
          <cell r="AA228">
            <v>0</v>
          </cell>
          <cell r="AD228">
            <v>0</v>
          </cell>
          <cell r="AG228">
            <v>0</v>
          </cell>
          <cell r="AJ228">
            <v>0</v>
          </cell>
          <cell r="AM228">
            <v>0</v>
          </cell>
          <cell r="AP228">
            <v>0</v>
          </cell>
        </row>
        <row r="233">
          <cell r="L233">
            <v>0</v>
          </cell>
          <cell r="O233">
            <v>0</v>
          </cell>
          <cell r="R233">
            <v>0</v>
          </cell>
          <cell r="U233">
            <v>0</v>
          </cell>
          <cell r="X233">
            <v>0</v>
          </cell>
          <cell r="AA233">
            <v>0</v>
          </cell>
          <cell r="AD233">
            <v>0</v>
          </cell>
          <cell r="AG233">
            <v>0</v>
          </cell>
          <cell r="AJ233">
            <v>0</v>
          </cell>
          <cell r="AM233">
            <v>0</v>
          </cell>
          <cell r="AP233">
            <v>0</v>
          </cell>
        </row>
        <row r="235"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0</v>
          </cell>
          <cell r="AM235">
            <v>0</v>
          </cell>
          <cell r="AP235">
            <v>0</v>
          </cell>
        </row>
        <row r="237">
          <cell r="L237">
            <v>0</v>
          </cell>
          <cell r="O237">
            <v>0</v>
          </cell>
          <cell r="U237">
            <v>0</v>
          </cell>
          <cell r="AA237">
            <v>0</v>
          </cell>
          <cell r="AD237">
            <v>0</v>
          </cell>
          <cell r="AG237">
            <v>0</v>
          </cell>
          <cell r="AJ237">
            <v>0</v>
          </cell>
          <cell r="AM237">
            <v>0</v>
          </cell>
          <cell r="AP237">
            <v>0</v>
          </cell>
        </row>
        <row r="251">
          <cell r="L251">
            <v>0</v>
          </cell>
          <cell r="O251">
            <v>0</v>
          </cell>
          <cell r="R251">
            <v>0</v>
          </cell>
          <cell r="U251">
            <v>0</v>
          </cell>
          <cell r="X251">
            <v>0</v>
          </cell>
          <cell r="AA251">
            <v>0</v>
          </cell>
          <cell r="AD251">
            <v>0</v>
          </cell>
          <cell r="AG251">
            <v>0</v>
          </cell>
          <cell r="AJ251">
            <v>0</v>
          </cell>
          <cell r="AM251">
            <v>0</v>
          </cell>
          <cell r="AP251">
            <v>0</v>
          </cell>
        </row>
        <row r="256">
          <cell r="L256">
            <v>0</v>
          </cell>
          <cell r="O256">
            <v>0</v>
          </cell>
          <cell r="R256">
            <v>0</v>
          </cell>
          <cell r="U256">
            <v>0</v>
          </cell>
          <cell r="AA256">
            <v>0</v>
          </cell>
          <cell r="AD256">
            <v>0</v>
          </cell>
          <cell r="AG256">
            <v>0</v>
          </cell>
          <cell r="AM256">
            <v>0</v>
          </cell>
          <cell r="AP256">
            <v>0</v>
          </cell>
        </row>
        <row r="258">
          <cell r="L258">
            <v>0</v>
          </cell>
          <cell r="O258">
            <v>0</v>
          </cell>
          <cell r="R258">
            <v>0</v>
          </cell>
          <cell r="U258">
            <v>0</v>
          </cell>
          <cell r="AA258">
            <v>0</v>
          </cell>
          <cell r="AD258">
            <v>0</v>
          </cell>
          <cell r="AG258">
            <v>0</v>
          </cell>
          <cell r="AM258">
            <v>0</v>
          </cell>
          <cell r="AP258">
            <v>0</v>
          </cell>
        </row>
        <row r="261">
          <cell r="L261">
            <v>0</v>
          </cell>
          <cell r="O261">
            <v>0</v>
          </cell>
          <cell r="R261">
            <v>0</v>
          </cell>
          <cell r="U261">
            <v>0</v>
          </cell>
          <cell r="X261">
            <v>0</v>
          </cell>
          <cell r="AA261">
            <v>0</v>
          </cell>
          <cell r="AD261">
            <v>0</v>
          </cell>
          <cell r="AG261">
            <v>0</v>
          </cell>
          <cell r="AJ261">
            <v>0</v>
          </cell>
          <cell r="AM261">
            <v>0</v>
          </cell>
          <cell r="AP261">
            <v>0</v>
          </cell>
        </row>
        <row r="311">
          <cell r="L311">
            <v>0</v>
          </cell>
          <cell r="O311">
            <v>0</v>
          </cell>
          <cell r="R311">
            <v>0</v>
          </cell>
          <cell r="U311">
            <v>0</v>
          </cell>
          <cell r="X311">
            <v>0</v>
          </cell>
          <cell r="AA311">
            <v>0</v>
          </cell>
          <cell r="AD311">
            <v>0</v>
          </cell>
          <cell r="AG311">
            <v>0</v>
          </cell>
          <cell r="AJ311">
            <v>0</v>
          </cell>
          <cell r="AM311">
            <v>0</v>
          </cell>
          <cell r="AP311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4 "/>
      <sheetName val="มกราคม 65"/>
      <sheetName val="กุมภาพันธ์ 65"/>
      <sheetName val="มีนาคม 65"/>
      <sheetName val="เมษายน 65 "/>
      <sheetName val="พฤษภาคม 65"/>
      <sheetName val="มิถุนายน 65 "/>
      <sheetName val="กรกฏาคม 65 "/>
      <sheetName val="สิงหาคม 65 "/>
      <sheetName val="กันยายน 65 "/>
      <sheetName val="ตุลาคม 65 "/>
      <sheetName val="พฤศจิกายน 65"/>
      <sheetName val="ธันวาคม 65 "/>
      <sheetName val="คำนวณ"/>
      <sheetName val="คำนวณ (รวมแต่ละอาคาร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I8">
            <v>96</v>
          </cell>
        </row>
        <row r="12">
          <cell r="I12">
            <v>154</v>
          </cell>
        </row>
        <row r="20">
          <cell r="I20">
            <v>2423</v>
          </cell>
        </row>
        <row r="22">
          <cell r="I22">
            <v>402</v>
          </cell>
        </row>
        <row r="24">
          <cell r="I24">
            <v>0</v>
          </cell>
        </row>
        <row r="30">
          <cell r="I30">
            <v>417</v>
          </cell>
        </row>
        <row r="34">
          <cell r="I34">
            <v>466</v>
          </cell>
          <cell r="AM34">
            <v>115</v>
          </cell>
        </row>
        <row r="38">
          <cell r="I38">
            <v>65</v>
          </cell>
        </row>
        <row r="45">
          <cell r="I45">
            <v>0</v>
          </cell>
        </row>
        <row r="90">
          <cell r="I90">
            <v>6665.8</v>
          </cell>
        </row>
        <row r="118">
          <cell r="I118">
            <v>219</v>
          </cell>
        </row>
        <row r="122">
          <cell r="I122">
            <v>62</v>
          </cell>
        </row>
        <row r="126">
          <cell r="I126">
            <v>11</v>
          </cell>
        </row>
        <row r="130">
          <cell r="I130">
            <v>25</v>
          </cell>
        </row>
        <row r="135">
          <cell r="I135">
            <v>0</v>
          </cell>
        </row>
        <row r="139">
          <cell r="I139">
            <v>68</v>
          </cell>
        </row>
        <row r="143">
          <cell r="I143">
            <v>212</v>
          </cell>
        </row>
        <row r="147">
          <cell r="I147">
            <v>497</v>
          </cell>
        </row>
        <row r="153">
          <cell r="I153">
            <v>52</v>
          </cell>
        </row>
        <row r="158">
          <cell r="I158">
            <v>26</v>
          </cell>
        </row>
        <row r="168">
          <cell r="I168">
            <v>539</v>
          </cell>
        </row>
        <row r="175">
          <cell r="I175">
            <v>101</v>
          </cell>
        </row>
        <row r="180">
          <cell r="I180">
            <v>32</v>
          </cell>
        </row>
        <row r="200">
          <cell r="I200">
            <v>9136</v>
          </cell>
        </row>
        <row r="202">
          <cell r="I202">
            <v>196</v>
          </cell>
        </row>
        <row r="211">
          <cell r="I211">
            <v>1039</v>
          </cell>
        </row>
        <row r="217">
          <cell r="I217">
            <v>0</v>
          </cell>
        </row>
        <row r="222">
          <cell r="I222">
            <v>49</v>
          </cell>
        </row>
        <row r="234">
          <cell r="I234">
            <v>717</v>
          </cell>
        </row>
        <row r="236">
          <cell r="I236">
            <v>0</v>
          </cell>
        </row>
        <row r="238">
          <cell r="I238">
            <v>429</v>
          </cell>
        </row>
        <row r="252">
          <cell r="I252">
            <v>17</v>
          </cell>
        </row>
        <row r="257">
          <cell r="I257">
            <v>0</v>
          </cell>
        </row>
        <row r="259">
          <cell r="I259">
            <v>0</v>
          </cell>
        </row>
        <row r="262">
          <cell r="I262">
            <v>142</v>
          </cell>
        </row>
        <row r="312">
          <cell r="I312">
            <v>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พื้นที่อาคาร"/>
      <sheetName val="2564-บุครกร นักศึกษา (2)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/>
      <sheetData sheetId="1">
        <row r="5">
          <cell r="C5">
            <v>69649.640000000072</v>
          </cell>
          <cell r="D5">
            <v>241043.50144679387</v>
          </cell>
          <cell r="E5">
            <v>98364.349999999948</v>
          </cell>
          <cell r="F5">
            <v>357852.72220418067</v>
          </cell>
          <cell r="G5">
            <v>126935.30000000002</v>
          </cell>
          <cell r="H5">
            <v>484135.68170133122</v>
          </cell>
          <cell r="I5">
            <v>166684.68999999994</v>
          </cell>
          <cell r="J5">
            <v>603462.16581810568</v>
          </cell>
          <cell r="K5">
            <v>114306.26000000004</v>
          </cell>
          <cell r="L5">
            <v>426436.41989189002</v>
          </cell>
          <cell r="M5">
            <v>91567.25999999998</v>
          </cell>
          <cell r="N5">
            <v>348980.13952919439</v>
          </cell>
          <cell r="O5">
            <v>83663.330000000045</v>
          </cell>
          <cell r="P5">
            <v>314557.63300789974</v>
          </cell>
          <cell r="Q5">
            <v>80745.159999999931</v>
          </cell>
          <cell r="R5">
            <v>300309.53338910802</v>
          </cell>
          <cell r="S5">
            <v>81573.630000000092</v>
          </cell>
          <cell r="T5">
            <v>304173.05190364853</v>
          </cell>
          <cell r="U5">
            <v>78305.649999999951</v>
          </cell>
          <cell r="V5">
            <v>287408.55268537428</v>
          </cell>
          <cell r="W5">
            <v>86362.699999999953</v>
          </cell>
          <cell r="X5">
            <v>323955.387767201</v>
          </cell>
          <cell r="Y5">
            <v>86903.010000000068</v>
          </cell>
          <cell r="Z5">
            <v>309295.67160254827</v>
          </cell>
        </row>
        <row r="7">
          <cell r="C7">
            <v>21447.3</v>
          </cell>
          <cell r="D7">
            <v>74230.507287131797</v>
          </cell>
          <cell r="E7">
            <v>24601.06</v>
          </cell>
          <cell r="F7">
            <v>89502.799775893887</v>
          </cell>
          <cell r="G7">
            <v>36164.29</v>
          </cell>
          <cell r="H7">
            <v>137389.55564140217</v>
          </cell>
          <cell r="I7">
            <v>31790.35</v>
          </cell>
          <cell r="J7">
            <v>115101.2543220486</v>
          </cell>
          <cell r="K7">
            <v>42412.800000000003</v>
          </cell>
          <cell r="L7">
            <v>158256.70275341417</v>
          </cell>
          <cell r="M7">
            <v>39337.72</v>
          </cell>
          <cell r="N7">
            <v>149980.61409881321</v>
          </cell>
          <cell r="O7">
            <v>39825.35</v>
          </cell>
          <cell r="P7">
            <v>149728.12053777761</v>
          </cell>
          <cell r="Q7">
            <v>33800.410000000003</v>
          </cell>
          <cell r="R7">
            <v>125668.61946745162</v>
          </cell>
          <cell r="S7">
            <v>39360.9</v>
          </cell>
          <cell r="T7">
            <v>146721.9484703542</v>
          </cell>
          <cell r="U7">
            <v>27240.83</v>
          </cell>
          <cell r="V7">
            <v>99992.393799440208</v>
          </cell>
          <cell r="W7">
            <v>35871.43</v>
          </cell>
          <cell r="X7">
            <v>134583.66165353952</v>
          </cell>
          <cell r="Y7">
            <v>25526.29</v>
          </cell>
          <cell r="Z7">
            <v>90848.063562691998</v>
          </cell>
        </row>
        <row r="9">
          <cell r="C9">
            <v>5271</v>
          </cell>
          <cell r="D9">
            <v>18251.376301619999</v>
          </cell>
          <cell r="E9">
            <v>6218</v>
          </cell>
          <cell r="F9">
            <v>22605.488447660002</v>
          </cell>
          <cell r="G9">
            <v>7297</v>
          </cell>
          <cell r="H9">
            <v>27715.622212530001</v>
          </cell>
          <cell r="I9">
            <v>5964</v>
          </cell>
          <cell r="J9">
            <v>21597.876384840001</v>
          </cell>
          <cell r="K9">
            <v>5938</v>
          </cell>
          <cell r="L9">
            <v>22162.319374679999</v>
          </cell>
          <cell r="M9">
            <v>7342</v>
          </cell>
          <cell r="N9">
            <v>28003.946559759999</v>
          </cell>
          <cell r="O9">
            <v>6350</v>
          </cell>
          <cell r="P9">
            <v>23871.458734</v>
          </cell>
          <cell r="Q9">
            <v>3770</v>
          </cell>
          <cell r="R9">
            <v>14011.678248099999</v>
          </cell>
          <cell r="S9">
            <v>6300</v>
          </cell>
          <cell r="T9">
            <v>23470.731774</v>
          </cell>
          <cell r="U9">
            <v>5500</v>
          </cell>
          <cell r="V9">
            <v>20191.556055000001</v>
          </cell>
          <cell r="W9">
            <v>6600</v>
          </cell>
          <cell r="X9">
            <v>24775.353834000001</v>
          </cell>
          <cell r="Y9">
            <v>7550</v>
          </cell>
          <cell r="Z9">
            <v>26856.117684000001</v>
          </cell>
        </row>
        <row r="11">
          <cell r="C11">
            <v>6800</v>
          </cell>
          <cell r="D11">
            <v>23545.695095999999</v>
          </cell>
          <cell r="E11">
            <v>8740</v>
          </cell>
          <cell r="F11">
            <v>31774.198943800002</v>
          </cell>
          <cell r="G11">
            <v>9420</v>
          </cell>
          <cell r="H11">
            <v>35779.2464358</v>
          </cell>
          <cell r="I11">
            <v>2560</v>
          </cell>
          <cell r="J11">
            <v>9270.7182336000005</v>
          </cell>
          <cell r="K11">
            <v>680</v>
          </cell>
          <cell r="L11">
            <v>2537.9550647999999</v>
          </cell>
          <cell r="M11">
            <v>1020</v>
          </cell>
          <cell r="N11">
            <v>3890.4965256</v>
          </cell>
          <cell r="O11">
            <v>3460</v>
          </cell>
          <cell r="P11">
            <v>13007.125546399999</v>
          </cell>
          <cell r="Q11">
            <v>6380</v>
          </cell>
          <cell r="R11">
            <v>23712.070881399999</v>
          </cell>
          <cell r="S11">
            <v>10440</v>
          </cell>
          <cell r="T11">
            <v>38894.355511200003</v>
          </cell>
          <cell r="U11">
            <v>9520</v>
          </cell>
          <cell r="V11">
            <v>34949.747935200001</v>
          </cell>
          <cell r="W11">
            <v>7020</v>
          </cell>
          <cell r="X11">
            <v>26351.9672598</v>
          </cell>
          <cell r="Y11">
            <v>9460</v>
          </cell>
          <cell r="Z11">
            <v>33650.181892799999</v>
          </cell>
        </row>
        <row r="13">
          <cell r="C13">
            <v>81399.999999999985</v>
          </cell>
          <cell r="D13">
            <v>281848.84675839997</v>
          </cell>
          <cell r="E13">
            <v>99279.999999999985</v>
          </cell>
          <cell r="F13">
            <v>360945.51789399993</v>
          </cell>
          <cell r="G13">
            <v>82910.000000000058</v>
          </cell>
          <cell r="H13">
            <v>314915.77255530027</v>
          </cell>
          <cell r="I13">
            <v>36049.999999999956</v>
          </cell>
          <cell r="J13">
            <v>130547.43793489983</v>
          </cell>
          <cell r="K13">
            <v>19420.000000000007</v>
          </cell>
          <cell r="L13">
            <v>72477.21463360003</v>
          </cell>
          <cell r="M13">
            <v>19679.99999999996</v>
          </cell>
          <cell r="N13">
            <v>75054.68339119984</v>
          </cell>
          <cell r="O13">
            <v>34570</v>
          </cell>
          <cell r="P13">
            <v>129959.60687159997</v>
          </cell>
          <cell r="Q13">
            <v>41920.000000000044</v>
          </cell>
          <cell r="R13">
            <v>155806.34136960015</v>
          </cell>
          <cell r="S13">
            <v>43530</v>
          </cell>
          <cell r="T13">
            <v>162181.18224220001</v>
          </cell>
          <cell r="U13">
            <v>32449.999999999996</v>
          </cell>
          <cell r="V13">
            <v>119128.7264723</v>
          </cell>
          <cell r="W13">
            <v>37669.999999999993</v>
          </cell>
          <cell r="X13">
            <v>141402.3686509</v>
          </cell>
          <cell r="Y13">
            <v>43760</v>
          </cell>
          <cell r="Z13">
            <v>155662.47936640005</v>
          </cell>
        </row>
        <row r="15">
          <cell r="C15">
            <v>4637.8600000000415</v>
          </cell>
          <cell r="D15">
            <v>16051.044290009344</v>
          </cell>
          <cell r="E15">
            <v>7600.1399999999876</v>
          </cell>
          <cell r="F15">
            <v>27650.831302441758</v>
          </cell>
          <cell r="G15">
            <v>14455.000000000011</v>
          </cell>
          <cell r="H15">
            <v>54920.418689250044</v>
          </cell>
          <cell r="I15">
            <v>12775.389999999983</v>
          </cell>
          <cell r="J15">
            <v>46251.605604630837</v>
          </cell>
          <cell r="K15">
            <v>12033.310000000001</v>
          </cell>
          <cell r="L15">
            <v>44893.012543306606</v>
          </cell>
          <cell r="M15">
            <v>15033.320000000016</v>
          </cell>
          <cell r="N15">
            <v>57294.528392369662</v>
          </cell>
          <cell r="O15">
            <v>11585.469999999998</v>
          </cell>
          <cell r="P15">
            <v>43559.182050074785</v>
          </cell>
          <cell r="Q15">
            <v>10859.970000000003</v>
          </cell>
          <cell r="R15">
            <v>40391.765901334111</v>
          </cell>
          <cell r="S15">
            <v>12200.479999999985</v>
          </cell>
          <cell r="T15">
            <v>45486.654382030341</v>
          </cell>
          <cell r="U15">
            <v>10448.950000000004</v>
          </cell>
          <cell r="V15">
            <v>38352.401368289517</v>
          </cell>
          <cell r="W15">
            <v>11909.020000000013</v>
          </cell>
          <cell r="X15">
            <v>44674.840248639848</v>
          </cell>
          <cell r="Y15">
            <v>11838.299999999985</v>
          </cell>
          <cell r="Z15">
            <v>42135.976782343947</v>
          </cell>
        </row>
        <row r="17">
          <cell r="C17">
            <v>1354.14</v>
          </cell>
          <cell r="D17">
            <v>4688.8481701908004</v>
          </cell>
          <cell r="E17">
            <v>2168.2600000000002</v>
          </cell>
          <cell r="F17">
            <v>7882.6916020462013</v>
          </cell>
          <cell r="G17">
            <v>3484.21</v>
          </cell>
          <cell r="H17">
            <v>13233.801297672901</v>
          </cell>
          <cell r="I17">
            <v>1794.53</v>
          </cell>
          <cell r="J17">
            <v>6498.6648405243004</v>
          </cell>
          <cell r="K17">
            <v>2617.67</v>
          </cell>
          <cell r="L17">
            <v>9769.8953448161992</v>
          </cell>
          <cell r="M17">
            <v>2440.54</v>
          </cell>
          <cell r="N17">
            <v>9308.7376378312001</v>
          </cell>
          <cell r="O17">
            <v>2420.23</v>
          </cell>
          <cell r="P17">
            <v>9098.3339483132004</v>
          </cell>
          <cell r="Q17">
            <v>2978.57</v>
          </cell>
          <cell r="R17">
            <v>11070.2293048921</v>
          </cell>
          <cell r="S17">
            <v>3118.59</v>
          </cell>
          <cell r="T17">
            <v>11618.3475242982</v>
          </cell>
          <cell r="U17">
            <v>2098.69</v>
          </cell>
          <cell r="V17">
            <v>7704.6939594669002</v>
          </cell>
          <cell r="W17">
            <v>2170.13</v>
          </cell>
          <cell r="X17">
            <v>8146.3240326937002</v>
          </cell>
          <cell r="Y17">
            <v>1329.02</v>
          </cell>
          <cell r="Z17">
            <v>4727.4592747535999</v>
          </cell>
        </row>
        <row r="19">
          <cell r="C19">
            <v>12520.27</v>
          </cell>
          <cell r="D19">
            <v>44832.921502204903</v>
          </cell>
          <cell r="E19">
            <v>16191.18</v>
          </cell>
          <cell r="F19">
            <v>58887.247157706603</v>
          </cell>
          <cell r="G19">
            <v>26718.94</v>
          </cell>
          <cell r="H19">
            <v>101496.7238170206</v>
          </cell>
          <cell r="I19">
            <v>14669.17</v>
          </cell>
          <cell r="J19">
            <v>53114.721820022707</v>
          </cell>
          <cell r="K19">
            <v>21436.68</v>
          </cell>
          <cell r="L19">
            <v>79995.490042024801</v>
          </cell>
          <cell r="M19">
            <v>12000</v>
          </cell>
          <cell r="N19">
            <v>45745.273679999998</v>
          </cell>
          <cell r="O19">
            <v>19596.099999999999</v>
          </cell>
          <cell r="P19">
            <v>73671.827161124005</v>
          </cell>
          <cell r="Q19">
            <v>15588.56</v>
          </cell>
          <cell r="R19">
            <v>57952.0251869368</v>
          </cell>
          <cell r="S19">
            <v>5830.71</v>
          </cell>
          <cell r="T19">
            <v>21743.923483615799</v>
          </cell>
          <cell r="U19">
            <v>13380.46</v>
          </cell>
          <cell r="V19">
            <v>49116.873797124601</v>
          </cell>
          <cell r="W19">
            <v>15010.43</v>
          </cell>
          <cell r="X19">
            <v>56327.183317740702</v>
          </cell>
          <cell r="Y19">
            <v>9621.5299999999988</v>
          </cell>
          <cell r="Z19">
            <v>34238.672463170398</v>
          </cell>
          <cell r="AF19" t="str">
            <v>ค่าพลังงานไฟฟ้า  (kWh)</v>
          </cell>
          <cell r="AG19" t="str">
            <v>ค่าไฟฟ้า  (บาท)</v>
          </cell>
        </row>
        <row r="20">
          <cell r="AE20">
            <v>23377</v>
          </cell>
          <cell r="AF20">
            <v>21447.3</v>
          </cell>
          <cell r="AG20">
            <v>74230.507287131797</v>
          </cell>
        </row>
        <row r="21">
          <cell r="C21">
            <v>9105.2099999999991</v>
          </cell>
          <cell r="D21">
            <v>31527.720359566199</v>
          </cell>
          <cell r="E21">
            <v>13826.3</v>
          </cell>
          <cell r="F21">
            <v>50265.401242181004</v>
          </cell>
          <cell r="G21">
            <v>21327.83</v>
          </cell>
          <cell r="H21">
            <v>81007.822241066693</v>
          </cell>
          <cell r="I21">
            <v>12466.99</v>
          </cell>
          <cell r="J21">
            <v>45147.637309026904</v>
          </cell>
          <cell r="K21">
            <v>13137.800000000005</v>
          </cell>
          <cell r="L21">
            <v>49034.038309308016</v>
          </cell>
          <cell r="M21">
            <v>13620.919999999995</v>
          </cell>
          <cell r="N21">
            <v>51953.080328897588</v>
          </cell>
          <cell r="O21">
            <v>13218.77</v>
          </cell>
          <cell r="P21">
            <v>49693.1216644468</v>
          </cell>
          <cell r="Q21">
            <v>11363.380000000001</v>
          </cell>
          <cell r="R21">
            <v>42233.4282150914</v>
          </cell>
          <cell r="S21">
            <v>11292.02</v>
          </cell>
          <cell r="T21">
            <v>42068.567080419598</v>
          </cell>
          <cell r="U21">
            <v>10372.23</v>
          </cell>
          <cell r="V21">
            <v>38078.447901882297</v>
          </cell>
          <cell r="W21">
            <v>10956.11</v>
          </cell>
          <cell r="X21">
            <v>41127.500287003902</v>
          </cell>
          <cell r="Y21">
            <v>10149.869999999999</v>
          </cell>
          <cell r="Z21">
            <v>36104.119628781598</v>
          </cell>
          <cell r="AE21">
            <v>23408</v>
          </cell>
          <cell r="AF21">
            <v>24601.06</v>
          </cell>
          <cell r="AG21">
            <v>89502.799775893887</v>
          </cell>
        </row>
        <row r="22">
          <cell r="AE22">
            <v>23437</v>
          </cell>
          <cell r="AF22">
            <v>36164.29</v>
          </cell>
          <cell r="AG22">
            <v>137389.55564140217</v>
          </cell>
        </row>
        <row r="23">
          <cell r="C23">
            <v>4271.04</v>
          </cell>
          <cell r="D23">
            <v>14777.7984</v>
          </cell>
          <cell r="E23">
            <v>6893.94</v>
          </cell>
          <cell r="F23">
            <v>25093.941599999998</v>
          </cell>
          <cell r="G23">
            <v>14556.8</v>
          </cell>
          <cell r="H23">
            <v>55315.839999999997</v>
          </cell>
          <cell r="I23">
            <v>6802.17</v>
          </cell>
          <cell r="J23">
            <v>24623.8554</v>
          </cell>
          <cell r="K23">
            <v>11401.84</v>
          </cell>
          <cell r="L23">
            <v>42528.8632</v>
          </cell>
          <cell r="M23">
            <v>9913.0300000000007</v>
          </cell>
          <cell r="N23">
            <v>37768.6443</v>
          </cell>
          <cell r="O23">
            <v>7255.15</v>
          </cell>
          <cell r="P23">
            <v>27279.363999999998</v>
          </cell>
          <cell r="Q23">
            <v>7917.01</v>
          </cell>
          <cell r="R23">
            <v>29451.277200000004</v>
          </cell>
          <cell r="S23">
            <v>9449.19</v>
          </cell>
          <cell r="T23">
            <v>35245.4787</v>
          </cell>
          <cell r="U23">
            <v>7641</v>
          </cell>
          <cell r="V23">
            <v>28042.47</v>
          </cell>
          <cell r="W23">
            <v>6078.6</v>
          </cell>
          <cell r="X23">
            <v>22794.75</v>
          </cell>
          <cell r="Y23">
            <v>4128.68</v>
          </cell>
          <cell r="Z23">
            <v>14698.100800000002</v>
          </cell>
          <cell r="AE23">
            <v>23468</v>
          </cell>
          <cell r="AF23">
            <v>31790.35</v>
          </cell>
          <cell r="AG23">
            <v>115101.2543220486</v>
          </cell>
        </row>
        <row r="24">
          <cell r="AE24">
            <v>23498</v>
          </cell>
          <cell r="AF24">
            <v>42412.800000000003</v>
          </cell>
          <cell r="AG24">
            <v>158256.70275341417</v>
          </cell>
        </row>
        <row r="25">
          <cell r="C25">
            <v>10582.28</v>
          </cell>
          <cell r="D25">
            <v>36614.688800000004</v>
          </cell>
          <cell r="E25">
            <v>10952.7</v>
          </cell>
          <cell r="F25">
            <v>39867.828000000001</v>
          </cell>
          <cell r="G25">
            <v>17708.900000000001</v>
          </cell>
          <cell r="H25">
            <v>67293.820000000007</v>
          </cell>
          <cell r="I25">
            <v>12388.56</v>
          </cell>
          <cell r="J25">
            <v>44846.587200000002</v>
          </cell>
          <cell r="K25">
            <v>16980.900000000001</v>
          </cell>
          <cell r="L25">
            <v>63338.757000000005</v>
          </cell>
          <cell r="M25">
            <v>18511.189999999999</v>
          </cell>
          <cell r="N25">
            <v>70527.633900000001</v>
          </cell>
          <cell r="O25">
            <v>16119.8</v>
          </cell>
          <cell r="P25">
            <v>60610.447999999997</v>
          </cell>
          <cell r="Q25">
            <v>17033.48</v>
          </cell>
          <cell r="R25">
            <v>63364.545600000005</v>
          </cell>
          <cell r="S25">
            <v>15697.75</v>
          </cell>
          <cell r="T25">
            <v>58552.607499999998</v>
          </cell>
          <cell r="U25">
            <v>14413.89</v>
          </cell>
          <cell r="V25">
            <v>52898.976299999995</v>
          </cell>
          <cell r="W25">
            <v>14144.96</v>
          </cell>
          <cell r="X25">
            <v>53043.6</v>
          </cell>
          <cell r="Y25">
            <v>10556.7</v>
          </cell>
          <cell r="Z25">
            <v>37581.852000000006</v>
          </cell>
          <cell r="AE25">
            <v>23529</v>
          </cell>
          <cell r="AF25">
            <v>39337.72</v>
          </cell>
          <cell r="AG25">
            <v>149980.61409881321</v>
          </cell>
        </row>
        <row r="26">
          <cell r="AE26">
            <v>23559</v>
          </cell>
          <cell r="AF26">
            <v>39825.35</v>
          </cell>
          <cell r="AG26">
            <v>149728.12053777761</v>
          </cell>
        </row>
        <row r="27">
          <cell r="C27">
            <v>68333.149999999994</v>
          </cell>
          <cell r="D27">
            <v>236523.34095826102</v>
          </cell>
          <cell r="E27">
            <v>78095.899999999994</v>
          </cell>
          <cell r="F27">
            <v>284084.99029827921</v>
          </cell>
          <cell r="G27">
            <v>115771.21</v>
          </cell>
          <cell r="H27">
            <v>439823.69089243014</v>
          </cell>
          <cell r="I27">
            <v>77041.650000000009</v>
          </cell>
          <cell r="J27">
            <v>278945.52801164426</v>
          </cell>
          <cell r="K27">
            <v>95444.890000000014</v>
          </cell>
          <cell r="L27">
            <v>356121.92689024139</v>
          </cell>
          <cell r="M27">
            <v>107537.05</v>
          </cell>
          <cell r="N27">
            <v>409945.01257720718</v>
          </cell>
          <cell r="O27">
            <v>94060.24</v>
          </cell>
          <cell r="P27">
            <v>353633.0010587736</v>
          </cell>
          <cell r="Q27">
            <v>95972.9</v>
          </cell>
          <cell r="R27">
            <v>356858.62707297248</v>
          </cell>
          <cell r="S27">
            <v>92876.61</v>
          </cell>
          <cell r="T27">
            <v>346231.73704992299</v>
          </cell>
          <cell r="U27">
            <v>87116.639999999985</v>
          </cell>
          <cell r="V27">
            <v>319769.12176581309</v>
          </cell>
          <cell r="W27">
            <v>88619.38</v>
          </cell>
          <cell r="X27">
            <v>332479.61415684281</v>
          </cell>
          <cell r="Y27">
            <v>66925.66</v>
          </cell>
          <cell r="Z27">
            <v>238162.9935898048</v>
          </cell>
          <cell r="AE27">
            <v>23590</v>
          </cell>
          <cell r="AF27">
            <v>33800.410000000003</v>
          </cell>
          <cell r="AG27">
            <v>125668.61946745162</v>
          </cell>
        </row>
        <row r="28">
          <cell r="AE28">
            <v>23621</v>
          </cell>
          <cell r="AF28">
            <v>39360.9</v>
          </cell>
          <cell r="AG28">
            <v>146721.9484703542</v>
          </cell>
        </row>
        <row r="29">
          <cell r="C29">
            <v>3095.99</v>
          </cell>
          <cell r="D29">
            <v>10720.1818470978</v>
          </cell>
          <cell r="E29">
            <v>4663.59</v>
          </cell>
          <cell r="F29">
            <v>16954.443530013301</v>
          </cell>
          <cell r="G29">
            <v>9020.43</v>
          </cell>
          <cell r="H29">
            <v>34261.591075040698</v>
          </cell>
          <cell r="I29">
            <v>4467.28</v>
          </cell>
          <cell r="J29">
            <v>16177.693027576801</v>
          </cell>
          <cell r="K29">
            <v>6942.71</v>
          </cell>
          <cell r="L29">
            <v>25912.185305790601</v>
          </cell>
          <cell r="M29">
            <v>7503.97</v>
          </cell>
          <cell r="N29">
            <v>28621.734522751602</v>
          </cell>
          <cell r="O29">
            <v>5755.23</v>
          </cell>
          <cell r="P29">
            <v>21635.548889713198</v>
          </cell>
          <cell r="Q29">
            <v>6365.8</v>
          </cell>
          <cell r="R29">
            <v>23659.294798874002</v>
          </cell>
          <cell r="S29">
            <v>6170.51</v>
          </cell>
          <cell r="T29">
            <v>22988.315098219802</v>
          </cell>
          <cell r="U29">
            <v>5422.56</v>
          </cell>
          <cell r="V29">
            <v>19907.258945745602</v>
          </cell>
          <cell r="W29">
            <v>5015.5</v>
          </cell>
          <cell r="X29">
            <v>18827.391993095</v>
          </cell>
          <cell r="Y29">
            <v>2553.11</v>
          </cell>
          <cell r="Z29">
            <v>9081.6718702248018</v>
          </cell>
          <cell r="AE29">
            <v>23651</v>
          </cell>
          <cell r="AF29">
            <v>27240.83</v>
          </cell>
          <cell r="AG29">
            <v>99992.393799440208</v>
          </cell>
        </row>
        <row r="30">
          <cell r="AE30">
            <v>23682</v>
          </cell>
          <cell r="AF30">
            <v>35871.43</v>
          </cell>
          <cell r="AG30">
            <v>134583.66165353952</v>
          </cell>
        </row>
        <row r="31">
          <cell r="C31">
            <v>669.36000000004424</v>
          </cell>
          <cell r="D31">
            <v>2317.727421979353</v>
          </cell>
          <cell r="E31">
            <v>1345.1999999999534</v>
          </cell>
          <cell r="F31">
            <v>4890.4636635238312</v>
          </cell>
          <cell r="G31">
            <v>2430.2000000000116</v>
          </cell>
          <cell r="H31">
            <v>9230.4378649980445</v>
          </cell>
          <cell r="I31">
            <v>1600.8800000000047</v>
          </cell>
          <cell r="J31">
            <v>5797.3857053928168</v>
          </cell>
          <cell r="K31">
            <v>2408.7600000000093</v>
          </cell>
          <cell r="L31">
            <v>8990.1832968936342</v>
          </cell>
          <cell r="M31">
            <v>2499.5999999999767</v>
          </cell>
          <cell r="N31">
            <v>9534.0050150879106</v>
          </cell>
          <cell r="O31">
            <v>1850.960000000021</v>
          </cell>
          <cell r="P31">
            <v>6958.2858674464787</v>
          </cell>
          <cell r="Q31">
            <v>1222.2000000000116</v>
          </cell>
          <cell r="R31">
            <v>4542.4597227660433</v>
          </cell>
          <cell r="S31">
            <v>1984.359999999986</v>
          </cell>
          <cell r="T31">
            <v>7392.7589369927482</v>
          </cell>
          <cell r="U31">
            <v>1395</v>
          </cell>
          <cell r="V31">
            <v>5121.3128539500003</v>
          </cell>
          <cell r="W31">
            <v>1489.2399999999907</v>
          </cell>
          <cell r="X31">
            <v>5590.3709005675655</v>
          </cell>
          <cell r="Y31">
            <v>601.76000000000931</v>
          </cell>
          <cell r="Z31">
            <v>2140.521506956833</v>
          </cell>
          <cell r="AE31">
            <v>23712</v>
          </cell>
          <cell r="AF31">
            <v>25526.29</v>
          </cell>
          <cell r="AG31">
            <v>90848.063562691998</v>
          </cell>
        </row>
        <row r="33">
          <cell r="C33">
            <v>7476.95</v>
          </cell>
          <cell r="D33">
            <v>25872.745131200001</v>
          </cell>
          <cell r="E33">
            <v>10507.88</v>
          </cell>
          <cell r="F33">
            <v>38242.912793599993</v>
          </cell>
          <cell r="G33">
            <v>16440.190000000002</v>
          </cell>
          <cell r="H33">
            <v>62469.3072608</v>
          </cell>
          <cell r="I33">
            <v>11687.02</v>
          </cell>
          <cell r="J33">
            <v>42308.991406400004</v>
          </cell>
          <cell r="K33">
            <v>13049.2</v>
          </cell>
          <cell r="L33">
            <v>48677.174976000002</v>
          </cell>
          <cell r="M33">
            <v>11057.95</v>
          </cell>
          <cell r="N33">
            <v>42135.507253600001</v>
          </cell>
          <cell r="O33">
            <v>9281.23</v>
          </cell>
          <cell r="P33">
            <v>34896.738246399997</v>
          </cell>
          <cell r="Q33">
            <v>8478.68</v>
          </cell>
          <cell r="R33">
            <v>31539.069854400004</v>
          </cell>
          <cell r="S33">
            <v>8898.2999999999993</v>
          </cell>
          <cell r="T33">
            <v>33187.069384000002</v>
          </cell>
          <cell r="U33">
            <v>7488.68</v>
          </cell>
          <cell r="V33">
            <v>27483.837043200001</v>
          </cell>
          <cell r="W33">
            <v>8523.9399999999987</v>
          </cell>
          <cell r="X33">
            <v>31966.618915199997</v>
          </cell>
          <cell r="Y33">
            <v>5029.8500000000004</v>
          </cell>
          <cell r="Z33">
            <v>17905.338537600004</v>
          </cell>
        </row>
        <row r="35">
          <cell r="C35">
            <v>41420.19</v>
          </cell>
          <cell r="D35">
            <v>143367.94503712183</v>
          </cell>
          <cell r="E35">
            <v>50844.79</v>
          </cell>
          <cell r="F35">
            <v>184960.85012193728</v>
          </cell>
          <cell r="G35">
            <v>65823.899999999994</v>
          </cell>
          <cell r="H35">
            <v>250060.29336380097</v>
          </cell>
          <cell r="I35">
            <v>57870.07</v>
          </cell>
          <cell r="J35">
            <v>209529.43564777172</v>
          </cell>
          <cell r="K35">
            <v>68047.53</v>
          </cell>
          <cell r="L35">
            <v>253911.1705756158</v>
          </cell>
          <cell r="M35">
            <v>60560.06</v>
          </cell>
          <cell r="N35">
            <v>230874.68328365689</v>
          </cell>
          <cell r="O35">
            <v>59109.05</v>
          </cell>
          <cell r="P35">
            <v>222227.45036304192</v>
          </cell>
          <cell r="Q35">
            <v>56724.61</v>
          </cell>
          <cell r="R35">
            <v>210903.0490607133</v>
          </cell>
          <cell r="S35">
            <v>55306.39</v>
          </cell>
          <cell r="T35">
            <v>206146.91505966228</v>
          </cell>
          <cell r="U35">
            <v>53360</v>
          </cell>
          <cell r="V35">
            <v>195868.50633696993</v>
          </cell>
          <cell r="W35">
            <v>53184.66</v>
          </cell>
          <cell r="X35">
            <v>199551.55664393341</v>
          </cell>
          <cell r="Y35">
            <v>43806.84</v>
          </cell>
          <cell r="Z35">
            <v>155888.10090597125</v>
          </cell>
          <cell r="AF35" t="str">
            <v>ค่าพลังงานไฟฟ้า  (kWh)</v>
          </cell>
          <cell r="AG35" t="str">
            <v>ค่าไฟฟ้า  (บาท)</v>
          </cell>
        </row>
        <row r="36">
          <cell r="AE36">
            <v>23377</v>
          </cell>
          <cell r="AF36">
            <v>5271</v>
          </cell>
          <cell r="AG36">
            <v>18251.376301619999</v>
          </cell>
        </row>
        <row r="37">
          <cell r="C37">
            <v>3249</v>
          </cell>
          <cell r="D37">
            <v>11241.54</v>
          </cell>
          <cell r="E37">
            <v>4602</v>
          </cell>
          <cell r="F37">
            <v>16751.28</v>
          </cell>
          <cell r="G37">
            <v>6684</v>
          </cell>
          <cell r="H37">
            <v>25399.199999999997</v>
          </cell>
          <cell r="I37">
            <v>4432</v>
          </cell>
          <cell r="J37">
            <v>16043.84</v>
          </cell>
          <cell r="K37">
            <v>10997</v>
          </cell>
          <cell r="L37">
            <v>41018.81</v>
          </cell>
          <cell r="M37">
            <v>8427</v>
          </cell>
          <cell r="N37">
            <v>32106.87</v>
          </cell>
          <cell r="O37">
            <v>9116</v>
          </cell>
          <cell r="P37">
            <v>34276.160000000003</v>
          </cell>
          <cell r="Q37">
            <v>7939</v>
          </cell>
          <cell r="R37">
            <v>29533.08</v>
          </cell>
          <cell r="S37">
            <v>6634</v>
          </cell>
          <cell r="T37">
            <v>24744.82</v>
          </cell>
          <cell r="U37">
            <v>6018</v>
          </cell>
          <cell r="V37">
            <v>22086.059999999998</v>
          </cell>
          <cell r="W37">
            <v>9009</v>
          </cell>
          <cell r="X37">
            <v>33783.75</v>
          </cell>
          <cell r="Y37">
            <v>6315</v>
          </cell>
          <cell r="Z37">
            <v>22481.400000000005</v>
          </cell>
          <cell r="AE37">
            <v>23408</v>
          </cell>
          <cell r="AF37">
            <v>6218</v>
          </cell>
          <cell r="AG37">
            <v>22605.488447660002</v>
          </cell>
        </row>
        <row r="38">
          <cell r="AE38">
            <v>23437</v>
          </cell>
          <cell r="AF38">
            <v>7297</v>
          </cell>
          <cell r="AG38">
            <v>27715.622212530001</v>
          </cell>
        </row>
        <row r="39">
          <cell r="C39">
            <v>727</v>
          </cell>
          <cell r="D39">
            <v>2515.42</v>
          </cell>
          <cell r="E39">
            <v>1093</v>
          </cell>
          <cell r="F39">
            <v>3978.52</v>
          </cell>
          <cell r="G39">
            <v>1019</v>
          </cell>
          <cell r="H39">
            <v>3872.2</v>
          </cell>
          <cell r="I39">
            <v>1533</v>
          </cell>
          <cell r="J39">
            <v>5549.46</v>
          </cell>
          <cell r="K39">
            <v>1770</v>
          </cell>
          <cell r="L39">
            <v>6602.1</v>
          </cell>
          <cell r="M39">
            <v>905</v>
          </cell>
          <cell r="N39">
            <v>3448.05</v>
          </cell>
          <cell r="O39">
            <v>2387</v>
          </cell>
          <cell r="P39">
            <v>8975.119999999999</v>
          </cell>
          <cell r="Q39">
            <v>1386</v>
          </cell>
          <cell r="R39">
            <v>5155.92</v>
          </cell>
          <cell r="S39">
            <v>1245</v>
          </cell>
          <cell r="T39">
            <v>4643.8500000000004</v>
          </cell>
          <cell r="U39">
            <v>1424</v>
          </cell>
          <cell r="V39">
            <v>5226.08</v>
          </cell>
          <cell r="W39">
            <v>1085</v>
          </cell>
          <cell r="X39">
            <v>4068.75</v>
          </cell>
          <cell r="Y39">
            <v>983</v>
          </cell>
          <cell r="Z39">
            <v>3499.48</v>
          </cell>
          <cell r="AE39">
            <v>23468</v>
          </cell>
          <cell r="AF39">
            <v>5964</v>
          </cell>
          <cell r="AG39">
            <v>21597.876384840001</v>
          </cell>
        </row>
        <row r="40">
          <cell r="AE40">
            <v>23498</v>
          </cell>
          <cell r="AF40">
            <v>5938</v>
          </cell>
          <cell r="AG40">
            <v>22162.319374679999</v>
          </cell>
        </row>
        <row r="41">
          <cell r="C41">
            <v>8146.41</v>
          </cell>
          <cell r="D41">
            <v>28186.578600000001</v>
          </cell>
          <cell r="E41">
            <v>8392.23</v>
          </cell>
          <cell r="F41">
            <v>30547.717199999999</v>
          </cell>
          <cell r="G41">
            <v>11960.2</v>
          </cell>
          <cell r="H41">
            <v>45448.76</v>
          </cell>
          <cell r="I41">
            <v>10307.74</v>
          </cell>
          <cell r="J41">
            <v>37314.018799999998</v>
          </cell>
          <cell r="K41">
            <v>11022.09</v>
          </cell>
          <cell r="L41">
            <v>41112.395700000001</v>
          </cell>
          <cell r="M41">
            <v>7955.38</v>
          </cell>
          <cell r="N41">
            <v>30309.997800000001</v>
          </cell>
          <cell r="O41">
            <v>8214.18</v>
          </cell>
          <cell r="P41">
            <v>30885.316800000001</v>
          </cell>
          <cell r="Q41">
            <v>8329.1200000000008</v>
          </cell>
          <cell r="R41">
            <v>30984.326400000005</v>
          </cell>
          <cell r="S41">
            <v>14218.68</v>
          </cell>
          <cell r="T41">
            <v>53035.676400000004</v>
          </cell>
          <cell r="U41">
            <v>20642.919999999998</v>
          </cell>
          <cell r="V41">
            <v>75759.516399999993</v>
          </cell>
          <cell r="W41">
            <v>10931.81</v>
          </cell>
          <cell r="X41">
            <v>40994.287499999999</v>
          </cell>
          <cell r="Y41">
            <v>9289.11</v>
          </cell>
          <cell r="Z41">
            <v>33069.231599999999</v>
          </cell>
          <cell r="AE41">
            <v>23529</v>
          </cell>
          <cell r="AF41">
            <v>7342</v>
          </cell>
          <cell r="AG41">
            <v>28003.946559759999</v>
          </cell>
        </row>
        <row r="42">
          <cell r="AE42">
            <v>23559</v>
          </cell>
          <cell r="AF42">
            <v>6350</v>
          </cell>
          <cell r="AG42">
            <v>23871.458734</v>
          </cell>
        </row>
        <row r="43">
          <cell r="C43">
            <v>31967.33</v>
          </cell>
          <cell r="D43">
            <v>110675.05755169259</v>
          </cell>
          <cell r="E43">
            <v>34578.32</v>
          </cell>
          <cell r="F43">
            <v>125739.95570111841</v>
          </cell>
          <cell r="G43">
            <v>48741.54</v>
          </cell>
          <cell r="H43">
            <v>185147.54476079458</v>
          </cell>
          <cell r="I43">
            <v>34542.519999999997</v>
          </cell>
          <cell r="J43">
            <v>125078.59558163119</v>
          </cell>
          <cell r="K43">
            <v>44237.25</v>
          </cell>
          <cell r="L43">
            <v>165085.69895889497</v>
          </cell>
          <cell r="M43">
            <v>45627.77</v>
          </cell>
          <cell r="N43">
            <v>173995.24345473561</v>
          </cell>
          <cell r="O43">
            <v>43036.959999999999</v>
          </cell>
          <cell r="P43">
            <v>161795.84349968642</v>
          </cell>
          <cell r="Q43">
            <v>42866.05</v>
          </cell>
          <cell r="R43">
            <v>159343.71411325649</v>
          </cell>
          <cell r="S43">
            <v>41018.639999999999</v>
          </cell>
          <cell r="T43">
            <v>152849.12839194719</v>
          </cell>
          <cell r="U43">
            <v>40783.51</v>
          </cell>
          <cell r="V43">
            <v>149714.55997175508</v>
          </cell>
          <cell r="W43">
            <v>39729.69</v>
          </cell>
          <cell r="X43">
            <v>149108.95666993811</v>
          </cell>
          <cell r="Y43">
            <v>33424.870000000003</v>
          </cell>
          <cell r="Z43">
            <v>118919.5173027016</v>
          </cell>
          <cell r="AE43">
            <v>23590</v>
          </cell>
          <cell r="AF43">
            <v>3770</v>
          </cell>
          <cell r="AG43">
            <v>14011.678248099999</v>
          </cell>
        </row>
        <row r="44">
          <cell r="AE44">
            <v>23621</v>
          </cell>
          <cell r="AF44">
            <v>6300</v>
          </cell>
          <cell r="AG44">
            <v>23470.731774</v>
          </cell>
        </row>
        <row r="45">
          <cell r="C45">
            <v>6511</v>
          </cell>
          <cell r="D45">
            <v>22540.967011199999</v>
          </cell>
          <cell r="E45">
            <v>8381</v>
          </cell>
          <cell r="F45">
            <v>30477.266667199998</v>
          </cell>
          <cell r="G45">
            <v>9629</v>
          </cell>
          <cell r="H45">
            <v>36578.817536000002</v>
          </cell>
          <cell r="I45">
            <v>9613</v>
          </cell>
          <cell r="J45">
            <v>34808.075473600002</v>
          </cell>
          <cell r="K45">
            <v>9361</v>
          </cell>
          <cell r="L45">
            <v>34931.531801599995</v>
          </cell>
          <cell r="M45">
            <v>9329</v>
          </cell>
          <cell r="N45">
            <v>35572.470486400001</v>
          </cell>
          <cell r="O45">
            <v>9875</v>
          </cell>
          <cell r="P45">
            <v>37124.850848000002</v>
          </cell>
          <cell r="Q45">
            <v>7535</v>
          </cell>
          <cell r="R45">
            <v>28012.922713600004</v>
          </cell>
          <cell r="S45">
            <v>6967</v>
          </cell>
          <cell r="T45">
            <v>25964.654380799999</v>
          </cell>
          <cell r="U45">
            <v>6667</v>
          </cell>
          <cell r="V45">
            <v>24472.848761599998</v>
          </cell>
          <cell r="W45">
            <v>8089</v>
          </cell>
          <cell r="X45">
            <v>30352.189151999999</v>
          </cell>
          <cell r="Y45">
            <v>9003</v>
          </cell>
          <cell r="Z45">
            <v>32036.768064</v>
          </cell>
          <cell r="AE45">
            <v>23651</v>
          </cell>
          <cell r="AF45">
            <v>5500</v>
          </cell>
          <cell r="AG45">
            <v>20191.556055000001</v>
          </cell>
        </row>
        <row r="46">
          <cell r="AE46">
            <v>23682</v>
          </cell>
          <cell r="AF46">
            <v>6600</v>
          </cell>
          <cell r="AG46">
            <v>24775.353834000001</v>
          </cell>
        </row>
        <row r="47">
          <cell r="C47" t="str">
            <v>ยังไม่เปิด</v>
          </cell>
          <cell r="D47" t="str">
            <v>ยังไม่เปิด</v>
          </cell>
          <cell r="E47" t="str">
            <v>ยังไม่เปิด</v>
          </cell>
          <cell r="F47" t="str">
            <v>ยังไม่เปิด</v>
          </cell>
          <cell r="G47" t="str">
            <v>ยังไม่เปิด</v>
          </cell>
          <cell r="H47" t="str">
            <v>ยังไม่เปิด</v>
          </cell>
          <cell r="I47" t="str">
            <v>ยังไม่เปิด</v>
          </cell>
          <cell r="J47" t="str">
            <v>ยังไม่เปิด</v>
          </cell>
          <cell r="K47" t="str">
            <v>ยังไม่เปิด</v>
          </cell>
          <cell r="L47" t="str">
            <v>ยังไม่เปิด</v>
          </cell>
          <cell r="M47" t="str">
            <v>ยังไม่เปิด</v>
          </cell>
          <cell r="N47" t="str">
            <v>ยังไม่เปิด</v>
          </cell>
          <cell r="O47" t="str">
            <v>ยังไม่เปิด</v>
          </cell>
          <cell r="P47" t="str">
            <v>ยังไม่เปิด</v>
          </cell>
          <cell r="Q47" t="str">
            <v>ยังไม่เปิด</v>
          </cell>
          <cell r="R47" t="str">
            <v>ยังไม่เปิด</v>
          </cell>
          <cell r="S47" t="str">
            <v>ยังไม่เปิด</v>
          </cell>
          <cell r="T47" t="str">
            <v>ยังไม่เปิด</v>
          </cell>
          <cell r="U47" t="str">
            <v>ยังไม่เปิด</v>
          </cell>
          <cell r="V47" t="str">
            <v>ยังไม่เปิด</v>
          </cell>
          <cell r="W47" t="str">
            <v>ยังไม่เปิด</v>
          </cell>
          <cell r="X47" t="str">
            <v>ยังไม่เปิด</v>
          </cell>
          <cell r="Y47">
            <v>219</v>
          </cell>
          <cell r="Z47">
            <v>779.64</v>
          </cell>
          <cell r="AE47">
            <v>23712</v>
          </cell>
          <cell r="AF47">
            <v>7550</v>
          </cell>
          <cell r="AG47">
            <v>26856.117684000001</v>
          </cell>
        </row>
        <row r="49">
          <cell r="C49">
            <v>45599.99</v>
          </cell>
          <cell r="D49">
            <v>175210.48</v>
          </cell>
          <cell r="E49">
            <v>56792</v>
          </cell>
          <cell r="F49">
            <v>221230.86</v>
          </cell>
          <cell r="G49">
            <v>66940</v>
          </cell>
          <cell r="H49">
            <v>263667.37</v>
          </cell>
          <cell r="I49">
            <v>52084</v>
          </cell>
          <cell r="J49">
            <v>197747.04</v>
          </cell>
          <cell r="K49">
            <v>59560.01</v>
          </cell>
          <cell r="L49">
            <v>230938.45</v>
          </cell>
          <cell r="M49">
            <v>55548</v>
          </cell>
          <cell r="N49">
            <v>208772.08</v>
          </cell>
          <cell r="O49">
            <v>50624</v>
          </cell>
          <cell r="P49">
            <v>198854.43</v>
          </cell>
          <cell r="Q49">
            <v>57282</v>
          </cell>
          <cell r="R49">
            <v>221617.84</v>
          </cell>
          <cell r="S49">
            <v>53240</v>
          </cell>
          <cell r="T49">
            <v>200286.03</v>
          </cell>
          <cell r="U49">
            <v>56984.01</v>
          </cell>
          <cell r="V49">
            <v>220014.5</v>
          </cell>
          <cell r="W49">
            <v>60628</v>
          </cell>
          <cell r="X49">
            <v>232676.04</v>
          </cell>
          <cell r="Y49">
            <v>58435.99</v>
          </cell>
          <cell r="Z49">
            <v>224776.71</v>
          </cell>
        </row>
        <row r="51">
          <cell r="C51">
            <v>8580</v>
          </cell>
          <cell r="D51">
            <v>33409.11</v>
          </cell>
          <cell r="E51">
            <v>7960</v>
          </cell>
          <cell r="F51">
            <v>31254.19</v>
          </cell>
          <cell r="G51">
            <v>8920</v>
          </cell>
          <cell r="H51">
            <v>35653</v>
          </cell>
          <cell r="I51">
            <v>7980</v>
          </cell>
          <cell r="J51">
            <v>31041.919999999998</v>
          </cell>
          <cell r="K51">
            <v>8020</v>
          </cell>
          <cell r="L51">
            <v>33665.160000000003</v>
          </cell>
          <cell r="M51">
            <v>7980</v>
          </cell>
          <cell r="N51">
            <v>31776.49</v>
          </cell>
          <cell r="O51">
            <v>8720</v>
          </cell>
          <cell r="P51">
            <v>36494.51</v>
          </cell>
          <cell r="Q51">
            <v>8680</v>
          </cell>
          <cell r="R51">
            <v>34085.33</v>
          </cell>
          <cell r="S51">
            <v>9160</v>
          </cell>
          <cell r="T51">
            <v>36971.89</v>
          </cell>
          <cell r="U51">
            <v>9340</v>
          </cell>
          <cell r="V51">
            <v>36120.230000000003</v>
          </cell>
          <cell r="W51">
            <v>10600</v>
          </cell>
          <cell r="X51">
            <v>63359.89</v>
          </cell>
          <cell r="Y51">
            <v>8760</v>
          </cell>
          <cell r="Z51">
            <v>32470</v>
          </cell>
        </row>
        <row r="53">
          <cell r="C53">
            <v>1512.5</v>
          </cell>
          <cell r="D53">
            <v>6411.73</v>
          </cell>
          <cell r="E53">
            <v>1442.49</v>
          </cell>
          <cell r="F53">
            <v>6130.44</v>
          </cell>
          <cell r="G53">
            <v>1442.49</v>
          </cell>
          <cell r="H53">
            <v>6130.44</v>
          </cell>
          <cell r="I53">
            <v>1365.49</v>
          </cell>
          <cell r="J53">
            <v>5821.01</v>
          </cell>
          <cell r="K53">
            <v>1808</v>
          </cell>
          <cell r="L53">
            <v>7599.14</v>
          </cell>
          <cell r="M53">
            <v>1636.5</v>
          </cell>
          <cell r="N53">
            <v>6910.01</v>
          </cell>
          <cell r="O53">
            <v>1950</v>
          </cell>
          <cell r="P53">
            <v>8169.75</v>
          </cell>
          <cell r="Q53">
            <v>2253.5</v>
          </cell>
          <cell r="R53">
            <v>9389.2800000000007</v>
          </cell>
          <cell r="S53">
            <v>2215.0100000000002</v>
          </cell>
          <cell r="T53">
            <v>9234.6200000000008</v>
          </cell>
          <cell r="U53">
            <v>2327.0100000000002</v>
          </cell>
          <cell r="V53">
            <v>9684.67</v>
          </cell>
          <cell r="W53">
            <v>2148</v>
          </cell>
          <cell r="X53">
            <v>8965.36</v>
          </cell>
          <cell r="Y53">
            <v>2349</v>
          </cell>
          <cell r="Z53">
            <v>9773.02</v>
          </cell>
        </row>
        <row r="55">
          <cell r="C55">
            <v>48568.32</v>
          </cell>
          <cell r="D55">
            <v>184659.77000000002</v>
          </cell>
          <cell r="E55">
            <v>47336.32</v>
          </cell>
          <cell r="F55">
            <v>184417.33000000002</v>
          </cell>
          <cell r="G55">
            <v>47336.32</v>
          </cell>
          <cell r="H55">
            <v>184417.33000000002</v>
          </cell>
          <cell r="I55">
            <v>67015.990000000005</v>
          </cell>
          <cell r="J55">
            <v>256727.09</v>
          </cell>
          <cell r="K55">
            <v>69624.929999999993</v>
          </cell>
          <cell r="L55">
            <v>269523.62</v>
          </cell>
          <cell r="M55">
            <v>62882.39</v>
          </cell>
          <cell r="N55">
            <v>241839.13</v>
          </cell>
          <cell r="O55">
            <v>68466.13</v>
          </cell>
          <cell r="P55">
            <v>259980.34</v>
          </cell>
          <cell r="Q55">
            <v>65026.33</v>
          </cell>
          <cell r="R55">
            <v>250790.48</v>
          </cell>
          <cell r="S55">
            <v>49155.99</v>
          </cell>
          <cell r="T55">
            <v>195068.42</v>
          </cell>
          <cell r="U55">
            <v>40704.129999999997</v>
          </cell>
          <cell r="V55">
            <v>163139.91</v>
          </cell>
          <cell r="W55">
            <v>51198.400000000001</v>
          </cell>
          <cell r="X55">
            <v>212496.30000000002</v>
          </cell>
          <cell r="Y55">
            <v>43792.29</v>
          </cell>
          <cell r="Z55">
            <v>173984.99</v>
          </cell>
        </row>
        <row r="57">
          <cell r="C57">
            <v>724</v>
          </cell>
          <cell r="D57">
            <v>3577.42</v>
          </cell>
          <cell r="E57">
            <v>660</v>
          </cell>
          <cell r="F57">
            <v>3220.2599999999998</v>
          </cell>
          <cell r="G57">
            <v>660</v>
          </cell>
          <cell r="H57">
            <v>3220.2599999999998</v>
          </cell>
          <cell r="I57">
            <v>724</v>
          </cell>
          <cell r="J57">
            <v>3577.42</v>
          </cell>
          <cell r="K57">
            <v>736</v>
          </cell>
          <cell r="L57">
            <v>3615.64</v>
          </cell>
          <cell r="M57">
            <v>912</v>
          </cell>
          <cell r="N57">
            <v>4332.8600000000006</v>
          </cell>
          <cell r="O57">
            <v>736</v>
          </cell>
          <cell r="P57">
            <v>3615.64</v>
          </cell>
          <cell r="Q57">
            <v>688</v>
          </cell>
          <cell r="R57">
            <v>3432.7799999999997</v>
          </cell>
          <cell r="S57">
            <v>660</v>
          </cell>
          <cell r="T57">
            <v>3220.2599999999998</v>
          </cell>
          <cell r="U57">
            <v>1220</v>
          </cell>
          <cell r="V57">
            <v>5570.5</v>
          </cell>
          <cell r="W57">
            <v>1796</v>
          </cell>
          <cell r="X57">
            <v>7885.0300000000007</v>
          </cell>
          <cell r="Y57">
            <v>1104</v>
          </cell>
          <cell r="Z57">
            <v>5104.3700000000008</v>
          </cell>
        </row>
        <row r="59">
          <cell r="C59">
            <v>80309.11</v>
          </cell>
          <cell r="D59">
            <v>250532.57</v>
          </cell>
          <cell r="E59">
            <v>83219.77</v>
          </cell>
          <cell r="F59">
            <v>335476.98</v>
          </cell>
          <cell r="G59">
            <v>111286.3</v>
          </cell>
          <cell r="H59">
            <v>456143.68</v>
          </cell>
          <cell r="I59">
            <v>86480.6</v>
          </cell>
          <cell r="J59">
            <v>374441.07</v>
          </cell>
          <cell r="K59">
            <v>93258.13</v>
          </cell>
          <cell r="L59">
            <v>386664.98000000004</v>
          </cell>
          <cell r="M59">
            <v>88756.4</v>
          </cell>
          <cell r="N59">
            <v>362066.23000000004</v>
          </cell>
          <cell r="O59">
            <v>107296.93</v>
          </cell>
          <cell r="P59">
            <v>443170.14999999997</v>
          </cell>
          <cell r="Q59">
            <v>119316.14</v>
          </cell>
          <cell r="R59">
            <v>471262.94000000006</v>
          </cell>
          <cell r="S59">
            <v>105052.25</v>
          </cell>
          <cell r="T59">
            <v>426527.24</v>
          </cell>
          <cell r="U59">
            <v>106709.52</v>
          </cell>
          <cell r="V59">
            <v>422039.57</v>
          </cell>
          <cell r="W59">
            <v>86228.62</v>
          </cell>
          <cell r="X59">
            <v>345168.22</v>
          </cell>
          <cell r="Y59">
            <v>81209.89</v>
          </cell>
          <cell r="Z59">
            <v>319508.01</v>
          </cell>
        </row>
        <row r="61">
          <cell r="C61">
            <v>21757.53</v>
          </cell>
          <cell r="D61">
            <v>98007.700000000012</v>
          </cell>
          <cell r="E61">
            <v>28296.31</v>
          </cell>
          <cell r="F61">
            <v>123391.97</v>
          </cell>
          <cell r="G61">
            <v>34358.929999999993</v>
          </cell>
          <cell r="H61">
            <v>147746.71</v>
          </cell>
          <cell r="I61">
            <v>28554.329999999998</v>
          </cell>
          <cell r="J61">
            <v>122960.97</v>
          </cell>
          <cell r="K61">
            <v>29738.519999999997</v>
          </cell>
          <cell r="L61">
            <v>123603.73000000001</v>
          </cell>
          <cell r="M61">
            <v>27009.149999999998</v>
          </cell>
          <cell r="N61">
            <v>116320.18</v>
          </cell>
          <cell r="O61">
            <v>30691.47</v>
          </cell>
          <cell r="P61">
            <v>130789.98000000001</v>
          </cell>
          <cell r="Q61">
            <v>31328.880000000001</v>
          </cell>
          <cell r="R61">
            <v>129232.53</v>
          </cell>
          <cell r="S61">
            <v>31638.1</v>
          </cell>
          <cell r="T61">
            <v>128870.85</v>
          </cell>
          <cell r="U61">
            <v>30272.78</v>
          </cell>
          <cell r="V61">
            <v>126949.82999999999</v>
          </cell>
          <cell r="W61">
            <v>26337.24</v>
          </cell>
          <cell r="X61">
            <v>108059.28</v>
          </cell>
          <cell r="Y61">
            <v>25671.07</v>
          </cell>
          <cell r="Z61">
            <v>104748.18000000001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AJ170"/>
  <sheetViews>
    <sheetView showGridLines="0" tabSelected="1" view="pageBreakPreview" zoomScaleNormal="100" zoomScaleSheetLayoutView="100" workbookViewId="0">
      <pane xSplit="6696" ySplit="1704" topLeftCell="G16" activePane="topRight"/>
      <selection sqref="A1:XFD1048576"/>
      <selection pane="topRight" activeCell="N1" sqref="N1"/>
      <selection pane="bottomLeft" activeCell="B32" sqref="B32"/>
      <selection pane="bottomRight" activeCell="V27" sqref="V27"/>
    </sheetView>
  </sheetViews>
  <sheetFormatPr defaultColWidth="9.109375" defaultRowHeight="20.399999999999999" x14ac:dyDescent="0.55000000000000004"/>
  <cols>
    <col min="1" max="1" width="6.6640625" style="128" customWidth="1"/>
    <col min="2" max="2" width="32.109375" style="199" customWidth="1"/>
    <col min="3" max="4" width="4.88671875" style="100" customWidth="1"/>
    <col min="5" max="5" width="9.5546875" style="101" customWidth="1"/>
    <col min="6" max="6" width="10.77734375" style="133" customWidth="1"/>
    <col min="7" max="7" width="10.77734375" style="102" customWidth="1"/>
    <col min="8" max="8" width="10.77734375" style="133" customWidth="1"/>
    <col min="9" max="9" width="11.77734375" style="102" customWidth="1"/>
    <col min="10" max="10" width="11.5546875" style="133" customWidth="1"/>
    <col min="11" max="11" width="10.77734375" style="102" customWidth="1"/>
    <col min="12" max="12" width="10.77734375" style="133" customWidth="1"/>
    <col min="13" max="13" width="10.77734375" style="102" customWidth="1"/>
    <col min="14" max="14" width="10.77734375" style="133" customWidth="1"/>
    <col min="15" max="15" width="10.77734375" style="102" customWidth="1"/>
    <col min="16" max="16" width="10.77734375" style="133" customWidth="1"/>
    <col min="17" max="17" width="10.77734375" style="102" customWidth="1"/>
    <col min="18" max="18" width="10.77734375" style="133" customWidth="1"/>
    <col min="19" max="19" width="10.77734375" style="102" customWidth="1"/>
    <col min="20" max="20" width="10.77734375" style="133" customWidth="1"/>
    <col min="21" max="21" width="10.77734375" style="102" customWidth="1"/>
    <col min="22" max="22" width="10.77734375" style="133" customWidth="1"/>
    <col min="23" max="23" width="10.77734375" style="102" customWidth="1"/>
    <col min="24" max="24" width="10.77734375" style="133" customWidth="1"/>
    <col min="25" max="25" width="10.77734375" style="102" customWidth="1"/>
    <col min="26" max="26" width="10.77734375" style="133" customWidth="1"/>
    <col min="27" max="27" width="10.77734375" style="102" customWidth="1"/>
    <col min="28" max="28" width="10.77734375" style="133" customWidth="1"/>
    <col min="29" max="29" width="10.77734375" style="102" customWidth="1"/>
    <col min="30" max="30" width="12.77734375" style="102" hidden="1" customWidth="1"/>
    <col min="31" max="31" width="12.77734375" style="101" hidden="1" customWidth="1"/>
    <col min="32" max="32" width="12.77734375" style="104" hidden="1" customWidth="1"/>
    <col min="33" max="35" width="12.77734375" style="101" hidden="1" customWidth="1"/>
    <col min="36" max="36" width="9.109375" style="101" customWidth="1"/>
    <col min="37" max="16384" width="9.109375" style="101"/>
  </cols>
  <sheetData>
    <row r="1" spans="1:35" ht="31.5" customHeight="1" x14ac:dyDescent="0.6">
      <c r="A1" s="99" t="s">
        <v>62</v>
      </c>
      <c r="H1" s="139"/>
      <c r="I1" s="103"/>
      <c r="J1" s="139"/>
      <c r="K1" s="103"/>
      <c r="L1" s="139"/>
      <c r="M1" s="103"/>
      <c r="N1" s="139"/>
      <c r="O1" s="103"/>
      <c r="P1" s="139"/>
      <c r="Q1" s="103"/>
      <c r="R1" s="139"/>
      <c r="T1" s="139"/>
      <c r="U1" s="103"/>
      <c r="Y1" s="103"/>
    </row>
    <row r="2" spans="1:35" x14ac:dyDescent="0.55000000000000004">
      <c r="A2" s="105" t="s">
        <v>0</v>
      </c>
      <c r="B2" s="200" t="s">
        <v>1</v>
      </c>
      <c r="C2" s="106" t="s">
        <v>2</v>
      </c>
      <c r="D2" s="106" t="s">
        <v>68</v>
      </c>
      <c r="E2" s="105" t="s">
        <v>3</v>
      </c>
      <c r="F2" s="163" t="s">
        <v>129</v>
      </c>
      <c r="G2" s="154"/>
      <c r="H2" s="189" t="s">
        <v>130</v>
      </c>
      <c r="I2" s="141"/>
      <c r="J2" s="189" t="s">
        <v>131</v>
      </c>
      <c r="K2" s="142"/>
      <c r="L2" s="163" t="s">
        <v>132</v>
      </c>
      <c r="M2" s="142"/>
      <c r="N2" s="219" t="s">
        <v>133</v>
      </c>
      <c r="O2" s="142"/>
      <c r="P2" s="140" t="s">
        <v>134</v>
      </c>
      <c r="Q2" s="142"/>
      <c r="R2" s="163" t="s">
        <v>135</v>
      </c>
      <c r="S2" s="142"/>
      <c r="T2" s="140" t="s">
        <v>136</v>
      </c>
      <c r="U2" s="142"/>
      <c r="V2" s="163" t="s">
        <v>137</v>
      </c>
      <c r="W2" s="142"/>
      <c r="X2" s="163" t="s">
        <v>138</v>
      </c>
      <c r="Y2" s="142"/>
      <c r="Z2" s="163" t="s">
        <v>139</v>
      </c>
      <c r="AA2" s="142"/>
      <c r="AB2" s="143" t="s">
        <v>140</v>
      </c>
      <c r="AC2" s="144"/>
      <c r="AD2" s="143" t="s">
        <v>67</v>
      </c>
      <c r="AE2" s="144"/>
      <c r="AF2" s="143" t="s">
        <v>141</v>
      </c>
      <c r="AG2" s="144"/>
      <c r="AH2" s="143" t="s">
        <v>142</v>
      </c>
      <c r="AI2" s="144"/>
    </row>
    <row r="3" spans="1:35" x14ac:dyDescent="0.55000000000000004">
      <c r="A3" s="107"/>
      <c r="B3" s="201"/>
      <c r="C3" s="108" t="s">
        <v>4</v>
      </c>
      <c r="D3" s="108"/>
      <c r="E3" s="109" t="s">
        <v>5</v>
      </c>
      <c r="F3" s="155" t="s">
        <v>6</v>
      </c>
      <c r="G3" s="21" t="s">
        <v>156</v>
      </c>
      <c r="H3" s="155" t="s">
        <v>6</v>
      </c>
      <c r="I3" s="21" t="s">
        <v>158</v>
      </c>
      <c r="J3" s="155" t="s">
        <v>6</v>
      </c>
      <c r="K3" s="21" t="s">
        <v>317</v>
      </c>
      <c r="L3" s="155" t="s">
        <v>6</v>
      </c>
      <c r="M3" s="21" t="s">
        <v>318</v>
      </c>
      <c r="N3" s="155" t="s">
        <v>6</v>
      </c>
      <c r="O3" s="21" t="s">
        <v>319</v>
      </c>
      <c r="P3" s="134" t="s">
        <v>6</v>
      </c>
      <c r="Q3" s="21" t="s">
        <v>320</v>
      </c>
      <c r="R3" s="155" t="s">
        <v>6</v>
      </c>
      <c r="S3" s="21" t="s">
        <v>321</v>
      </c>
      <c r="T3" s="134" t="s">
        <v>6</v>
      </c>
      <c r="U3" s="21" t="s">
        <v>322</v>
      </c>
      <c r="V3" s="155" t="s">
        <v>6</v>
      </c>
      <c r="W3" s="21" t="s">
        <v>323</v>
      </c>
      <c r="X3" s="155" t="s">
        <v>6</v>
      </c>
      <c r="Y3" s="21" t="s">
        <v>324</v>
      </c>
      <c r="Z3" s="155" t="s">
        <v>6</v>
      </c>
      <c r="AA3" s="21" t="s">
        <v>325</v>
      </c>
      <c r="AB3" s="155" t="s">
        <v>6</v>
      </c>
      <c r="AC3" s="21" t="s">
        <v>82</v>
      </c>
      <c r="AD3" s="134" t="s">
        <v>6</v>
      </c>
      <c r="AE3" s="21" t="s">
        <v>7</v>
      </c>
      <c r="AF3" s="134" t="s">
        <v>6</v>
      </c>
      <c r="AG3" s="21" t="s">
        <v>7</v>
      </c>
      <c r="AH3" s="134" t="s">
        <v>6</v>
      </c>
      <c r="AI3" s="21" t="s">
        <v>7</v>
      </c>
    </row>
    <row r="4" spans="1:35" x14ac:dyDescent="0.55000000000000004">
      <c r="A4" s="110" t="str">
        <f>[5]คำนวณหน่วย!$A$4</f>
        <v>ส่วนกลาง</v>
      </c>
      <c r="B4" s="202"/>
      <c r="C4" s="111"/>
      <c r="D4" s="111"/>
      <c r="E4" s="170"/>
      <c r="F4" s="135"/>
      <c r="G4" s="112"/>
      <c r="H4" s="135"/>
      <c r="I4" s="112"/>
      <c r="J4" s="135"/>
      <c r="K4" s="112"/>
      <c r="L4" s="135"/>
      <c r="M4" s="112"/>
      <c r="N4" s="135"/>
      <c r="O4" s="112"/>
      <c r="P4" s="180"/>
      <c r="Q4" s="112"/>
      <c r="R4" s="135"/>
      <c r="S4" s="112"/>
      <c r="T4" s="135"/>
      <c r="U4" s="112"/>
      <c r="V4" s="135"/>
      <c r="W4" s="112"/>
      <c r="X4" s="135"/>
      <c r="Y4" s="112"/>
      <c r="Z4" s="135"/>
      <c r="AA4" s="112"/>
      <c r="AB4" s="135"/>
      <c r="AC4" s="112"/>
      <c r="AD4" s="115"/>
      <c r="AE4" s="116"/>
    </row>
    <row r="5" spans="1:35" x14ac:dyDescent="0.55000000000000004">
      <c r="A5" s="113">
        <f>[5]คำนวณหน่วย!A5</f>
        <v>1</v>
      </c>
      <c r="B5" s="203" t="str">
        <f>[5]คำนวณหน่วย!B5</f>
        <v>อาคารเทพศาสตร์สถิตย์</v>
      </c>
      <c r="C5" s="113">
        <f>[5]คำนวณหน่วย!C5</f>
        <v>0</v>
      </c>
      <c r="D5" s="113">
        <f>[5]คำนวณหน่วย!D5</f>
        <v>60</v>
      </c>
      <c r="E5" s="171">
        <f>[5]คำนวณหน่วย!E5</f>
        <v>8419187</v>
      </c>
      <c r="F5" s="156">
        <f>[5]คำนวณหน่วย!L5</f>
        <v>2580</v>
      </c>
      <c r="G5" s="114">
        <f>[5]คำนวณหน่วย!M5</f>
        <v>9442.8000000000011</v>
      </c>
      <c r="H5" s="156">
        <f>[5]คำนวณหน่วย!P5</f>
        <v>2820</v>
      </c>
      <c r="I5" s="114">
        <f>[5]คำนวณหน่วย!Q5</f>
        <v>10518.6</v>
      </c>
      <c r="J5" s="156">
        <f>[5]คำนวณหน่วย!T5</f>
        <v>4500</v>
      </c>
      <c r="K5" s="114">
        <f>[5]คำนวณหน่วย!U5</f>
        <v>17910</v>
      </c>
      <c r="L5" s="156">
        <f>[5]คำนวณหน่วย!X5</f>
        <v>5640</v>
      </c>
      <c r="M5" s="114">
        <f>[5]คำนวณหน่วย!Y5</f>
        <v>21657.599999999999</v>
      </c>
      <c r="N5" s="156">
        <f>[5]คำนวณหน่วย!AB5</f>
        <v>5460</v>
      </c>
      <c r="O5" s="114">
        <f>[5]คำนวณหน่วย!AC5</f>
        <v>23041.199999999997</v>
      </c>
      <c r="P5" s="136">
        <f>[5]คำนวณหน่วย!AF5</f>
        <v>6060</v>
      </c>
      <c r="Q5" s="114">
        <f>[5]คำนวณหน่วย!AG5</f>
        <v>25815.599999999999</v>
      </c>
      <c r="R5" s="156">
        <f>[5]คำนวณหน่วย!AJ5</f>
        <v>4320</v>
      </c>
      <c r="S5" s="114">
        <f>[5]คำนวณหน่วย!AK5</f>
        <v>17668.8</v>
      </c>
      <c r="T5" s="156">
        <f>[5]คำนวณหน่วย!AN5</f>
        <v>3960</v>
      </c>
      <c r="U5" s="114">
        <f>[5]คำนวณหน่วย!AO5</f>
        <v>16632</v>
      </c>
      <c r="V5" s="156">
        <f>[5]คำนวณหน่วย!AR5</f>
        <v>7560</v>
      </c>
      <c r="W5" s="114">
        <f>[5]คำนวณหน่วย!AS5</f>
        <v>37346.400000000001</v>
      </c>
      <c r="X5" s="156">
        <f>[5]คำนวณหน่วย!AV5</f>
        <v>4200</v>
      </c>
      <c r="Y5" s="114">
        <f>[5]คำนวณหน่วย!AW5</f>
        <v>20370</v>
      </c>
      <c r="Z5" s="156">
        <f>[5]คำนวณหน่วย!AZ5</f>
        <v>4380</v>
      </c>
      <c r="AA5" s="114">
        <f>[5]คำนวณหน่วย!BA5</f>
        <v>21681</v>
      </c>
      <c r="AB5" s="156">
        <f>[5]คำนวณหน่วย!BD5</f>
        <v>2400</v>
      </c>
      <c r="AC5" s="114">
        <f>[5]คำนวณหน่วย!BE5</f>
        <v>11592</v>
      </c>
      <c r="AD5" s="115"/>
      <c r="AE5" s="116"/>
    </row>
    <row r="6" spans="1:35" x14ac:dyDescent="0.55000000000000004">
      <c r="A6" s="113">
        <f>[5]คำนวณหน่วย!A6</f>
        <v>2</v>
      </c>
      <c r="B6" s="203" t="str">
        <f>[5]คำนวณหน่วย!B6</f>
        <v>สนามบาสเกตบอล</v>
      </c>
      <c r="C6" s="113">
        <f>[5]คำนวณหน่วย!C6</f>
        <v>0</v>
      </c>
      <c r="D6" s="113">
        <f>[5]คำนวณหน่วย!D6</f>
        <v>1</v>
      </c>
      <c r="E6" s="171">
        <f>[5]คำนวณหน่วย!E6</f>
        <v>8419168</v>
      </c>
      <c r="F6" s="156">
        <f>[5]คำนวณหน่วย!L6</f>
        <v>3</v>
      </c>
      <c r="G6" s="114">
        <f>[5]คำนวณหน่วย!M6</f>
        <v>10.98</v>
      </c>
      <c r="H6" s="156">
        <f>[5]คำนวณหน่วย!P6</f>
        <v>2</v>
      </c>
      <c r="I6" s="114">
        <f>[5]คำนวณหน่วย!Q6</f>
        <v>7.46</v>
      </c>
      <c r="J6" s="156">
        <f>[5]คำนวณหน่วย!T6</f>
        <v>0</v>
      </c>
      <c r="K6" s="114">
        <f>[5]คำนวณหน่วย!U6</f>
        <v>0</v>
      </c>
      <c r="L6" s="156">
        <f>[5]คำนวณหน่วย!X6</f>
        <v>1</v>
      </c>
      <c r="M6" s="114">
        <f>[5]คำนวณหน่วย!Y6</f>
        <v>3.84</v>
      </c>
      <c r="N6" s="156">
        <f>[5]คำนวณหน่วย!AB6</f>
        <v>1</v>
      </c>
      <c r="O6" s="114">
        <f>[5]คำนวณหน่วย!AC6</f>
        <v>4.22</v>
      </c>
      <c r="P6" s="136">
        <f>[5]คำนวณหน่วย!AF6</f>
        <v>11</v>
      </c>
      <c r="Q6" s="114">
        <f>[5]คำนวณหน่วย!AG6</f>
        <v>46.86</v>
      </c>
      <c r="R6" s="156">
        <f>[5]คำนวณหน่วย!AJ6</f>
        <v>0</v>
      </c>
      <c r="S6" s="114">
        <f>[5]คำนวณหน่วย!AK6</f>
        <v>0</v>
      </c>
      <c r="T6" s="156">
        <f>[5]คำนวณหน่วย!AN6</f>
        <v>2</v>
      </c>
      <c r="U6" s="114">
        <f>[5]คำนวณหน่วย!AO6</f>
        <v>8.4</v>
      </c>
      <c r="V6" s="156">
        <f>[5]คำนวณหน่วย!AR6</f>
        <v>7</v>
      </c>
      <c r="W6" s="114">
        <f>[5]คำนวณหน่วย!AS6</f>
        <v>34.580000000000005</v>
      </c>
      <c r="X6" s="156">
        <f>[5]คำนวณหน่วย!AV6</f>
        <v>8</v>
      </c>
      <c r="Y6" s="114">
        <f>[5]คำนวณหน่วย!AW6</f>
        <v>38.799999999999997</v>
      </c>
      <c r="Z6" s="156">
        <f>[5]คำนวณหน่วย!AZ6</f>
        <v>11</v>
      </c>
      <c r="AA6" s="114">
        <f>[5]คำนวณหน่วย!BA6</f>
        <v>54.45</v>
      </c>
      <c r="AB6" s="156">
        <f>[5]คำนวณหน่วย!BD6</f>
        <v>9</v>
      </c>
      <c r="AC6" s="114">
        <f>[5]คำนวณหน่วย!BE6</f>
        <v>43.47</v>
      </c>
      <c r="AD6" s="115"/>
      <c r="AE6" s="116"/>
    </row>
    <row r="7" spans="1:35" x14ac:dyDescent="0.55000000000000004">
      <c r="A7" s="113">
        <f>[5]คำนวณหน่วย!A7</f>
        <v>3</v>
      </c>
      <c r="B7" s="203" t="str">
        <f>[5]คำนวณหน่วย!B7</f>
        <v>โรงประชุม (รวมอาคารห้องน้ำ) (ชูติวัตร เดิม)</v>
      </c>
      <c r="C7" s="113">
        <f>[5]คำนวณหน่วย!C7</f>
        <v>0</v>
      </c>
      <c r="D7" s="113">
        <f>[5]คำนวณหน่วย!D7</f>
        <v>1</v>
      </c>
      <c r="E7" s="171">
        <f>[5]คำนวณหน่วย!E7</f>
        <v>8708273</v>
      </c>
      <c r="F7" s="156" t="str">
        <f>[5]คำนวณหน่วย!L7</f>
        <v>เสีย</v>
      </c>
      <c r="G7" s="114" t="str">
        <f>[5]คำนวณหน่วย!M7</f>
        <v>เสีย</v>
      </c>
      <c r="H7" s="156" t="str">
        <f>[5]คำนวณหน่วย!P7</f>
        <v>เสีย</v>
      </c>
      <c r="I7" s="114" t="str">
        <f>[5]คำนวณหน่วย!Q7</f>
        <v>เสีย</v>
      </c>
      <c r="J7" s="156" t="str">
        <f>[5]คำนวณหน่วย!T7</f>
        <v>เสีย</v>
      </c>
      <c r="K7" s="114" t="str">
        <f>[5]คำนวณหน่วย!U7</f>
        <v>เสีย</v>
      </c>
      <c r="L7" s="156" t="str">
        <f>[5]คำนวณหน่วย!X7</f>
        <v>เสีย</v>
      </c>
      <c r="M7" s="114" t="str">
        <f>[5]คำนวณหน่วย!Y7</f>
        <v>เสีย</v>
      </c>
      <c r="N7" s="156" t="str">
        <f>[5]คำนวณหน่วย!AB7</f>
        <v>เสีย</v>
      </c>
      <c r="O7" s="114" t="str">
        <f>[5]คำนวณหน่วย!AC7</f>
        <v>เสีย</v>
      </c>
      <c r="P7" s="136" t="str">
        <f>[5]คำนวณหน่วย!AF7</f>
        <v>เสีย</v>
      </c>
      <c r="Q7" s="114" t="str">
        <f>[5]คำนวณหน่วย!AG7</f>
        <v>เสีย</v>
      </c>
      <c r="R7" s="156" t="str">
        <f>[5]คำนวณหน่วย!AJ7</f>
        <v>เสีย</v>
      </c>
      <c r="S7" s="114" t="str">
        <f>[5]คำนวณหน่วย!AK7</f>
        <v>เสีย</v>
      </c>
      <c r="T7" s="156" t="str">
        <f>[5]คำนวณหน่วย!AN7</f>
        <v>เสีย</v>
      </c>
      <c r="U7" s="114" t="str">
        <f>[5]คำนวณหน่วย!AO7</f>
        <v>เสีย</v>
      </c>
      <c r="V7" s="156" t="str">
        <f>[5]คำนวณหน่วย!AR7</f>
        <v>เสีย</v>
      </c>
      <c r="W7" s="114" t="str">
        <f>[5]คำนวณหน่วย!AS7</f>
        <v>เสีย</v>
      </c>
      <c r="X7" s="156" t="str">
        <f>[5]คำนวณหน่วย!AV7</f>
        <v>เสีย</v>
      </c>
      <c r="Y7" s="114" t="str">
        <f>[5]คำนวณหน่วย!AW7</f>
        <v>เสีย</v>
      </c>
      <c r="Z7" s="156" t="str">
        <f>[5]คำนวณหน่วย!AZ7</f>
        <v>เสีย</v>
      </c>
      <c r="AA7" s="114" t="str">
        <f>[5]คำนวณหน่วย!BA7</f>
        <v>เสีย</v>
      </c>
      <c r="AB7" s="156" t="str">
        <f>[5]คำนวณหน่วย!BD7</f>
        <v>เสีย</v>
      </c>
      <c r="AC7" s="114" t="str">
        <f>[5]คำนวณหน่วย!BE7</f>
        <v>เสีย</v>
      </c>
      <c r="AD7" s="115"/>
      <c r="AE7" s="116"/>
    </row>
    <row r="8" spans="1:35" x14ac:dyDescent="0.55000000000000004">
      <c r="A8" s="113">
        <f>[5]คำนวณหน่วย!A8</f>
        <v>4</v>
      </c>
      <c r="B8" s="203" t="str">
        <f>[5]คำนวณหน่วย!B8</f>
        <v>สนามเทนนิส</v>
      </c>
      <c r="C8" s="113">
        <f>[5]คำนวณหน่วย!C8</f>
        <v>0</v>
      </c>
      <c r="D8" s="113">
        <f>[5]คำนวณหน่วย!D8</f>
        <v>1</v>
      </c>
      <c r="E8" s="171">
        <f>[5]คำนวณหน่วย!E8</f>
        <v>8586262</v>
      </c>
      <c r="F8" s="156">
        <f>[5]คำนวณหน่วย!L8</f>
        <v>0</v>
      </c>
      <c r="G8" s="114">
        <f>[5]คำนวณหน่วย!M8</f>
        <v>0</v>
      </c>
      <c r="H8" s="156">
        <f>[5]คำนวณหน่วย!P8</f>
        <v>4</v>
      </c>
      <c r="I8" s="114">
        <f>[5]คำนวณหน่วย!Q8</f>
        <v>14.92</v>
      </c>
      <c r="J8" s="156">
        <f>[5]คำนวณหน่วย!T8</f>
        <v>0</v>
      </c>
      <c r="K8" s="114">
        <f>[5]คำนวณหน่วย!U8</f>
        <v>0</v>
      </c>
      <c r="L8" s="156">
        <f>[5]คำนวณหน่วย!X8</f>
        <v>0</v>
      </c>
      <c r="M8" s="114">
        <f>[5]คำนวณหน่วย!Y8</f>
        <v>0</v>
      </c>
      <c r="N8" s="156">
        <f>[5]คำนวณหน่วย!AB8</f>
        <v>0</v>
      </c>
      <c r="O8" s="114">
        <f>[5]คำนวณหน่วย!AC8</f>
        <v>0</v>
      </c>
      <c r="P8" s="136">
        <f>[5]คำนวณหน่วย!AF8</f>
        <v>0</v>
      </c>
      <c r="Q8" s="114">
        <f>[5]คำนวณหน่วย!AG8</f>
        <v>0</v>
      </c>
      <c r="R8" s="156">
        <f>[5]คำนวณหน่วย!AJ8</f>
        <v>6</v>
      </c>
      <c r="S8" s="114">
        <f>[5]คำนวณหน่วย!AK8</f>
        <v>24.54</v>
      </c>
      <c r="T8" s="156">
        <f>[5]คำนวณหน่วย!AN8</f>
        <v>3</v>
      </c>
      <c r="U8" s="114">
        <f>[5]คำนวณหน่วย!AO8</f>
        <v>12.600000000000001</v>
      </c>
      <c r="V8" s="156">
        <f>[5]คำนวณหน่วย!AR8</f>
        <v>32</v>
      </c>
      <c r="W8" s="114">
        <f>[5]คำนวณหน่วย!AS8</f>
        <v>158.08000000000001</v>
      </c>
      <c r="X8" s="156">
        <f>[5]คำนวณหน่วย!AV8</f>
        <v>1</v>
      </c>
      <c r="Y8" s="114">
        <f>[5]คำนวณหน่วย!AW8</f>
        <v>4.8499999999999996</v>
      </c>
      <c r="Z8" s="156">
        <f>[5]คำนวณหน่วย!AZ8</f>
        <v>32</v>
      </c>
      <c r="AA8" s="114">
        <f>[5]คำนวณหน่วย!BA8</f>
        <v>158.4</v>
      </c>
      <c r="AB8" s="156">
        <f>[5]คำนวณหน่วย!BD8</f>
        <v>23</v>
      </c>
      <c r="AC8" s="114">
        <f>[5]คำนวณหน่วย!BE8</f>
        <v>111.09</v>
      </c>
      <c r="AD8" s="115"/>
      <c r="AE8" s="116"/>
    </row>
    <row r="9" spans="1:35" x14ac:dyDescent="0.55000000000000004">
      <c r="A9" s="113">
        <f>[5]คำนวณหน่วย!A9</f>
        <v>5</v>
      </c>
      <c r="B9" s="203" t="str">
        <f>[5]คำนวณหน่วย!B9</f>
        <v>ลานจตุรัสนานาชาติ</v>
      </c>
      <c r="C9" s="113">
        <f>[5]คำนวณหน่วย!C9</f>
        <v>0</v>
      </c>
      <c r="D9" s="113">
        <f>[5]คำนวณหน่วย!D9</f>
        <v>1</v>
      </c>
      <c r="E9" s="171">
        <f>[5]คำนวณหน่วย!E9</f>
        <v>9842044</v>
      </c>
      <c r="F9" s="156">
        <f>[5]คำนวณหน่วย!L9</f>
        <v>2412</v>
      </c>
      <c r="G9" s="114">
        <f>[5]คำนวณหน่วย!M9</f>
        <v>8827.92</v>
      </c>
      <c r="H9" s="156">
        <f>[5]คำนวณหน่วย!P9</f>
        <v>2114</v>
      </c>
      <c r="I9" s="114">
        <f>[5]คำนวณหน่วย!Q9</f>
        <v>7885.22</v>
      </c>
      <c r="J9" s="156">
        <f>[5]คำนวณหน่วย!T9</f>
        <v>1981</v>
      </c>
      <c r="K9" s="114">
        <f>[5]คำนวณหน่วย!U9</f>
        <v>7884.38</v>
      </c>
      <c r="L9" s="156">
        <f>[5]คำนวณหน่วย!X9</f>
        <v>2319</v>
      </c>
      <c r="M9" s="114">
        <f>[5]คำนวณหน่วย!Y9</f>
        <v>8904.9599999999991</v>
      </c>
      <c r="N9" s="156">
        <f>[5]คำนวณหน่วย!AB9</f>
        <v>1753</v>
      </c>
      <c r="O9" s="114">
        <f>[5]คำนวณหน่วย!AC9</f>
        <v>7397.66</v>
      </c>
      <c r="P9" s="136">
        <f>[5]คำนวณหน่วย!AF9</f>
        <v>1786</v>
      </c>
      <c r="Q9" s="114">
        <f>[5]คำนวณหน่วย!AG9</f>
        <v>7608.36</v>
      </c>
      <c r="R9" s="156">
        <f>[5]คำนวณหน่วย!AJ9</f>
        <v>1618</v>
      </c>
      <c r="S9" s="114">
        <f>[5]คำนวณหน่วย!AK9</f>
        <v>6617.62</v>
      </c>
      <c r="T9" s="156">
        <f>[5]คำนวณหน่วย!AN9</f>
        <v>1728</v>
      </c>
      <c r="U9" s="114">
        <f>[5]คำนวณหน่วย!AO9</f>
        <v>7257.6</v>
      </c>
      <c r="V9" s="156">
        <f>[5]คำนวณหน่วย!AR9</f>
        <v>3540</v>
      </c>
      <c r="W9" s="114">
        <f>[5]คำนวณหน่วย!AS9</f>
        <v>17487.600000000002</v>
      </c>
      <c r="X9" s="156">
        <f>[5]คำนวณหน่วย!AV9</f>
        <v>2538</v>
      </c>
      <c r="Y9" s="114">
        <f>[5]คำนวณหน่วย!AW9</f>
        <v>12309.3</v>
      </c>
      <c r="Z9" s="156">
        <f>[5]คำนวณหน่วย!AZ9</f>
        <v>2677</v>
      </c>
      <c r="AA9" s="114">
        <f>[5]คำนวณหน่วย!BA9</f>
        <v>13251.15</v>
      </c>
      <c r="AB9" s="156">
        <f>[5]คำนวณหน่วย!BD9</f>
        <v>2369</v>
      </c>
      <c r="AC9" s="114">
        <f>[5]คำนวณหน่วย!BE9</f>
        <v>11442.27</v>
      </c>
      <c r="AD9" s="115"/>
      <c r="AE9" s="116"/>
    </row>
    <row r="10" spans="1:35" x14ac:dyDescent="0.55000000000000004">
      <c r="A10" s="113">
        <f>[5]คำนวณหน่วย!A10</f>
        <v>6</v>
      </c>
      <c r="B10" s="203" t="str">
        <f>[5]คำนวณหน่วย!B10</f>
        <v>อาคารแผ่พืชน์</v>
      </c>
      <c r="C10" s="113">
        <f>[5]คำนวณหน่วย!C10</f>
        <v>0</v>
      </c>
      <c r="D10" s="113">
        <f>[5]คำนวณหน่วย!D10</f>
        <v>20</v>
      </c>
      <c r="E10" s="171">
        <f>[5]คำนวณหน่วย!E10</f>
        <v>41293</v>
      </c>
      <c r="F10" s="156">
        <f>[5]คำนวณหน่วย!L10</f>
        <v>520</v>
      </c>
      <c r="G10" s="114">
        <f>[5]คำนวณหน่วย!M10</f>
        <v>1903.2</v>
      </c>
      <c r="H10" s="156">
        <f>[5]คำนวณหน่วย!P10</f>
        <v>600</v>
      </c>
      <c r="I10" s="114">
        <f>[5]คำนวณหน่วย!Q10</f>
        <v>2238</v>
      </c>
      <c r="J10" s="156">
        <f>[5]คำนวณหน่วย!T10</f>
        <v>440</v>
      </c>
      <c r="K10" s="114">
        <f>[5]คำนวณหน่วย!U10</f>
        <v>1751.2</v>
      </c>
      <c r="L10" s="156">
        <f>[5]คำนวณหน่วย!X10</f>
        <v>520</v>
      </c>
      <c r="M10" s="114">
        <f>[5]คำนวณหน่วย!Y10</f>
        <v>1996.8</v>
      </c>
      <c r="N10" s="156">
        <f>[5]คำนวณหน่วย!AB10</f>
        <v>520</v>
      </c>
      <c r="O10" s="114">
        <f>[5]คำนวณหน่วย!AC10</f>
        <v>2194.4</v>
      </c>
      <c r="P10" s="136">
        <f>[5]คำนวณหน่วย!AF10</f>
        <v>800</v>
      </c>
      <c r="Q10" s="114">
        <f>[5]คำนวณหน่วย!AG10</f>
        <v>3408</v>
      </c>
      <c r="R10" s="156">
        <f>[5]คำนวณหน่วย!AJ10</f>
        <v>480</v>
      </c>
      <c r="S10" s="114">
        <f>[5]คำนวณหน่วย!AK10</f>
        <v>1963.1999999999998</v>
      </c>
      <c r="T10" s="156">
        <f>[5]คำนวณหน่วย!AN10</f>
        <v>540</v>
      </c>
      <c r="U10" s="114">
        <f>[5]คำนวณหน่วย!AO10</f>
        <v>2268</v>
      </c>
      <c r="V10" s="156">
        <f>[5]คำนวณหน่วย!AR10</f>
        <v>940</v>
      </c>
      <c r="W10" s="114">
        <f>[5]คำนวณหน่วย!AS10</f>
        <v>4643.6000000000004</v>
      </c>
      <c r="X10" s="156">
        <f>[5]คำนวณหน่วย!AV10</f>
        <v>540</v>
      </c>
      <c r="Y10" s="114">
        <f>[5]คำนวณหน่วย!AW10</f>
        <v>2619</v>
      </c>
      <c r="Z10" s="156">
        <f>[5]คำนวณหน่วย!AZ10</f>
        <v>640</v>
      </c>
      <c r="AA10" s="114">
        <f>[5]คำนวณหน่วย!BA10</f>
        <v>3168</v>
      </c>
      <c r="AB10" s="156">
        <f>[5]คำนวณหน่วย!BD10</f>
        <v>620</v>
      </c>
      <c r="AC10" s="114">
        <f>[5]คำนวณหน่วย!BE10</f>
        <v>2994.6</v>
      </c>
      <c r="AD10" s="115"/>
      <c r="AE10" s="116"/>
    </row>
    <row r="11" spans="1:35" s="127" customFormat="1" x14ac:dyDescent="0.55000000000000004">
      <c r="A11" s="241">
        <f>[5]คำนวณหน่วย!A11</f>
        <v>7</v>
      </c>
      <c r="B11" s="242" t="str">
        <f>[5]คำนวณหน่วย!B11</f>
        <v>อาคารวุฒากาศ</v>
      </c>
      <c r="C11" s="241">
        <f>[5]คำนวณหน่วย!C11</f>
        <v>0</v>
      </c>
      <c r="D11" s="241">
        <f>[5]คำนวณหน่วย!D11</f>
        <v>1</v>
      </c>
      <c r="E11" s="243">
        <f>[5]คำนวณหน่วย!E11</f>
        <v>9860772</v>
      </c>
      <c r="F11" s="244">
        <f>[5]คำนวณหน่วย!L11</f>
        <v>2838</v>
      </c>
      <c r="G11" s="245">
        <f>[5]คำนวณหน่วย!M11</f>
        <v>10387.08</v>
      </c>
      <c r="H11" s="244">
        <f>[5]คำนวณหน่วย!P11</f>
        <v>2496</v>
      </c>
      <c r="I11" s="245">
        <f>[5]คำนวณหน่วย!Q11</f>
        <v>9310.08</v>
      </c>
      <c r="J11" s="244">
        <f>[5]คำนวณหน่วย!T11</f>
        <v>3978</v>
      </c>
      <c r="K11" s="245">
        <f>[5]คำนวณหน่วย!U11</f>
        <v>15832.44</v>
      </c>
      <c r="L11" s="244">
        <f>[5]คำนวณหน่วย!X11</f>
        <v>4614</v>
      </c>
      <c r="M11" s="245">
        <f>[5]คำนวณหน่วย!Y11</f>
        <v>17717.759999999998</v>
      </c>
      <c r="N11" s="244">
        <f>[5]คำนวณหน่วย!AB11</f>
        <v>4424</v>
      </c>
      <c r="O11" s="245">
        <f>[5]คำนวณหน่วย!AC11</f>
        <v>18669.28</v>
      </c>
      <c r="P11" s="246">
        <f>[5]คำนวณหน่วย!AF11</f>
        <v>5156</v>
      </c>
      <c r="Q11" s="245">
        <f>[5]คำนวณหน่วย!AG11</f>
        <v>21964.559999999998</v>
      </c>
      <c r="R11" s="244">
        <f>[5]คำนวณหน่วย!AJ11</f>
        <v>3835</v>
      </c>
      <c r="S11" s="245">
        <f>[5]คำนวณหน่วย!AK11</f>
        <v>15685.15</v>
      </c>
      <c r="T11" s="244">
        <f>[5]คำนวณหน่วย!AN11</f>
        <v>5543</v>
      </c>
      <c r="U11" s="245">
        <f>[5]คำนวณหน่วย!AO11</f>
        <v>23280.600000000002</v>
      </c>
      <c r="V11" s="244">
        <f>[5]คำนวณหน่วย!AR11</f>
        <v>3335</v>
      </c>
      <c r="W11" s="245">
        <f>[5]คำนวณหน่วย!AS11</f>
        <v>16474.900000000001</v>
      </c>
      <c r="X11" s="244">
        <f>[5]คำนวณหน่วย!AV11</f>
        <v>2985</v>
      </c>
      <c r="Y11" s="245">
        <f>[5]คำนวณหน่วย!AW11</f>
        <v>14477.249999999998</v>
      </c>
      <c r="Z11" s="244">
        <f>[5]คำนวณหน่วย!AZ11</f>
        <v>3461</v>
      </c>
      <c r="AA11" s="245">
        <f>[5]คำนวณหน่วย!BA11</f>
        <v>17131.95</v>
      </c>
      <c r="AB11" s="244">
        <f>[5]คำนวณหน่วย!BD11</f>
        <v>2513</v>
      </c>
      <c r="AC11" s="245">
        <f>[5]คำนวณหน่วย!BE11</f>
        <v>12137.79</v>
      </c>
      <c r="AD11" s="124"/>
      <c r="AE11" s="125"/>
      <c r="AF11" s="126"/>
    </row>
    <row r="12" spans="1:35" x14ac:dyDescent="0.55000000000000004">
      <c r="A12" s="117">
        <f>[5]คำนวณหน่วย!A12</f>
        <v>8</v>
      </c>
      <c r="B12" s="204" t="str">
        <f>[5]คำนวณหน่วย!B12</f>
        <v>อาคารเฉลิมพระเกียรติ  โซน  A , B  มิเตอร์ตัวที่ 1</v>
      </c>
      <c r="C12" s="117">
        <f>[5]คำนวณหน่วย!C12</f>
        <v>0</v>
      </c>
      <c r="D12" s="117">
        <f>[5]คำนวณหน่วย!D12</f>
        <v>200</v>
      </c>
      <c r="E12" s="172">
        <f>[5]คำนวณหน่วย!E12</f>
        <v>8419207</v>
      </c>
      <c r="F12" s="157">
        <f>[5]คำนวณหน่วย!L12</f>
        <v>2314.56</v>
      </c>
      <c r="G12" s="118">
        <f>[5]คำนวณหน่วย!M12</f>
        <v>8471.2896000000001</v>
      </c>
      <c r="H12" s="157">
        <f>[5]คำนวณหน่วย!P12</f>
        <v>12908.81</v>
      </c>
      <c r="I12" s="118">
        <f>[5]คำนวณหน่วย!Q12</f>
        <v>48149.861299999997</v>
      </c>
      <c r="J12" s="157">
        <f>[5]คำนวณหน่วย!T12-'[6]คำนวณ (รวมแต่ละอาคาร)'!$O$8</f>
        <v>10318.08</v>
      </c>
      <c r="K12" s="118">
        <f>[5]คำนวณหน่วย!U12</f>
        <v>41065.958400000003</v>
      </c>
      <c r="L12" s="157">
        <f>[5]คำนวณหน่วย!X12</f>
        <v>1416.01</v>
      </c>
      <c r="M12" s="118">
        <f>[5]คำนวณหน่วย!Y12</f>
        <v>5437.4784</v>
      </c>
      <c r="N12" s="157">
        <f>[5]คำนวณหน่วย!AB12</f>
        <v>1987.02</v>
      </c>
      <c r="O12" s="118">
        <f>[5]คำนวณหน่วย!AC12</f>
        <v>8385.2243999999992</v>
      </c>
      <c r="P12" s="137">
        <f>[5]คำนวณหน่วย!AF12</f>
        <v>5985.68</v>
      </c>
      <c r="Q12" s="118">
        <f>[5]คำนวณหน่วย!AG12</f>
        <v>25498.996800000001</v>
      </c>
      <c r="R12" s="157">
        <f>[5]คำนวณหน่วย!AJ12</f>
        <v>13709.22</v>
      </c>
      <c r="S12" s="118">
        <f>[5]คำนวณหน่วย!AK12</f>
        <v>56070.709799999997</v>
      </c>
      <c r="T12" s="157">
        <f>[5]คำนวณหน่วย!AN12</f>
        <v>13292.62</v>
      </c>
      <c r="U12" s="118">
        <f>[5]คำนวณหน่วย!AO12</f>
        <v>55829.004000000008</v>
      </c>
      <c r="V12" s="157">
        <f>[5]คำนวณหน่วย!AR12</f>
        <v>9917.74</v>
      </c>
      <c r="W12" s="118">
        <f>[5]คำนวณหน่วย!AS12</f>
        <v>48993.635600000001</v>
      </c>
      <c r="X12" s="157">
        <f>[5]คำนวณหน่วย!AV12</f>
        <v>17106.96</v>
      </c>
      <c r="Y12" s="118">
        <f>[5]คำนวณหน่วย!AW12</f>
        <v>82968.755999999994</v>
      </c>
      <c r="Z12" s="157">
        <f>[5]คำนวณหน่วย!AZ12</f>
        <v>14790.77</v>
      </c>
      <c r="AA12" s="118">
        <f>[5]คำนวณหน่วย!BA12</f>
        <v>73214.311500000011</v>
      </c>
      <c r="AB12" s="157">
        <f>[5]คำนวณหน่วย!BD12</f>
        <v>15089.71</v>
      </c>
      <c r="AC12" s="118">
        <f>[5]คำนวณหน่วย!BE12</f>
        <v>72883.299299999999</v>
      </c>
      <c r="AD12" s="115"/>
      <c r="AE12" s="116"/>
    </row>
    <row r="13" spans="1:35" x14ac:dyDescent="0.55000000000000004">
      <c r="A13" s="117">
        <f>[5]คำนวณหน่วย!A13</f>
        <v>9</v>
      </c>
      <c r="B13" s="204" t="str">
        <f>[5]คำนวณหน่วย!B13</f>
        <v>อาคารเฉลิมพระเกียรติ  โซน  A , B  มิเตอร์ตัวที่ 2</v>
      </c>
      <c r="C13" s="117">
        <f>[5]คำนวณหน่วย!C13</f>
        <v>0</v>
      </c>
      <c r="D13" s="117">
        <f>[5]คำนวณหน่วย!D13</f>
        <v>200</v>
      </c>
      <c r="E13" s="172">
        <f>[5]คำนวณหน่วย!E13</f>
        <v>8419191</v>
      </c>
      <c r="F13" s="217">
        <f>[5]คำนวณหน่วย!L13-'[7]คำนวณ (รวมแต่ละอาคาร)'!$I$8</f>
        <v>2227.1</v>
      </c>
      <c r="G13" s="227">
        <f>F13*'2565-บิลค่าไฟฟ้า'!G$5</f>
        <v>8140.788226875</v>
      </c>
      <c r="H13" s="217">
        <f>[5]คำนวณหน่วย!P13-'[6]คำนวณ (รวมแต่ละอาคาร)'!$L$8</f>
        <v>12422.35</v>
      </c>
      <c r="I13" s="227">
        <f>H13*'2565-บิลค่าไฟฟ้า'!K$5</f>
        <v>46377.906086021998</v>
      </c>
      <c r="J13" s="217">
        <f>[5]คำนวณหน่วย!T13-'[6]คำนวณ (รวมแต่ละอาคาร)'!$O$8</f>
        <v>7867.5</v>
      </c>
      <c r="K13" s="227">
        <f>J13*'2565-บิลค่าไฟฟ้า'!O$5</f>
        <v>31351.091470425003</v>
      </c>
      <c r="L13" s="217">
        <f>[5]คำนวณหน่วย!X13-'[6]คำนวณ (รวมแต่ละอาคาร)'!$R$8</f>
        <v>1892.64</v>
      </c>
      <c r="M13" s="227">
        <f>L13*'2565-บิลค่าไฟฟ้า'!S$5</f>
        <v>7273.0968372768002</v>
      </c>
      <c r="N13" s="217">
        <f>[5]คำนวณหน่วย!AB13-'[6]คำนวณ (รวมแต่ละอาคาร)'!$U$8</f>
        <v>2273.2199999999998</v>
      </c>
      <c r="O13" s="227">
        <f>N13*'2565-บิลค่าไฟฟ้า'!W$5</f>
        <v>9593.3005131059999</v>
      </c>
      <c r="P13" s="218">
        <f>[5]คำนวณหน่วย!AF13-'[6]คำนวณ (รวมแต่ละอาคาร)'!$X$8</f>
        <v>1308.3499999999999</v>
      </c>
      <c r="Q13" s="227">
        <f>P13*'2565-บิลค่าไฟฟ้า'!AA$5</f>
        <v>5579.6852204704992</v>
      </c>
      <c r="R13" s="217">
        <f>[5]คำนวณหน่วย!AJ13-'[6]คำนวณ (รวมแต่ละอาคาร)'!$AA$8</f>
        <v>15721.96</v>
      </c>
      <c r="S13" s="227">
        <f>R13*'2565-บิลค่าไฟฟ้า'!AE$5</f>
        <v>64332.759187259195</v>
      </c>
      <c r="T13" s="217">
        <f>[5]คำนวณหน่วย!AN13-'[6]คำนวณ (รวมแต่ละอาคาร)'!$AD$8</f>
        <v>16969.73</v>
      </c>
      <c r="U13" s="227">
        <f>T13*'2565-บิลค่าไฟฟ้า'!AI$5</f>
        <v>71321.2203971485</v>
      </c>
      <c r="V13" s="217">
        <f>[5]คำนวณหน่วย!AR13-'[6]คำนวณ (รวมแต่ละอาคาร)'!$AG$8</f>
        <v>7662.2</v>
      </c>
      <c r="W13" s="227">
        <f>V13*'2565-บิลค่าไฟฟ้า'!AM$5</f>
        <v>37839.765888469999</v>
      </c>
      <c r="X13" s="217">
        <f>[5]คำนวณหน่วย!AV13-'[6]คำนวณ (รวมแต่ละอาคาร)'!$AJ$8</f>
        <v>10809.56</v>
      </c>
      <c r="Y13" s="227">
        <f>X13*'2565-บิลค่าไฟฟ้า'!AQ$5</f>
        <v>52450.811819939998</v>
      </c>
      <c r="Z13" s="217">
        <f>[5]คำนวณหน่วย!AZ13-'[6]คำนวณ (รวมแต่ละอาคาร)'!$AM$8</f>
        <v>7221.81</v>
      </c>
      <c r="AA13" s="227">
        <f>Z13*'2565-บิลค่าไฟฟ้า'!AU$5</f>
        <v>35764.491161925296</v>
      </c>
      <c r="AB13" s="217">
        <f>[5]คำนวณหน่วย!BD13-'[6]คำนวณ (รวมแต่ละอาคาร)'!$AP$8</f>
        <v>5305.5</v>
      </c>
      <c r="AC13" s="227">
        <f>AB13*'2565-บิลค่าไฟฟ้า'!AY$5</f>
        <v>25641.924031755003</v>
      </c>
      <c r="AD13" s="115"/>
      <c r="AE13" s="116"/>
    </row>
    <row r="14" spans="1:35" x14ac:dyDescent="0.55000000000000004">
      <c r="A14" s="117">
        <f>[5]คำนวณหน่วย!A14</f>
        <v>10</v>
      </c>
      <c r="B14" s="204" t="str">
        <f>[5]คำนวณหน่วย!B14</f>
        <v>สนามกีฬาอินทนิล (อัฒจัททร์ 2 หลัง)</v>
      </c>
      <c r="C14" s="117">
        <f>[5]คำนวณหน่วย!C14</f>
        <v>0</v>
      </c>
      <c r="D14" s="117">
        <f>[5]คำนวณหน่วย!D14</f>
        <v>80</v>
      </c>
      <c r="E14" s="172">
        <f>[5]คำนวณหน่วย!E14</f>
        <v>8279819</v>
      </c>
      <c r="F14" s="217">
        <f>[5]คำนวณหน่วย!L14-'[7]คำนวณ (รวมแต่ละอาคาร)'!$I$12</f>
        <v>964.1099999999999</v>
      </c>
      <c r="G14" s="227">
        <f>F14*'2565-บิลค่าไฟฟ้า'!G$5</f>
        <v>3524.1414114374998</v>
      </c>
      <c r="H14" s="217">
        <f>[5]คำนวณหน่วย!P14-'[6]คำนวณ (รวมแต่ละอาคาร)'!$L$12</f>
        <v>1056.0999999999999</v>
      </c>
      <c r="I14" s="227">
        <f>H14*'2565-บิลค่าไฟฟ้า'!K$5</f>
        <v>3942.8696355719994</v>
      </c>
      <c r="J14" s="217">
        <f>[5]คำนวณหน่วย!T14-'[6]คำนวณ (รวมแต่ละอาคาร)'!$O$12</f>
        <v>1140.4000000000001</v>
      </c>
      <c r="K14" s="227">
        <f>J14*'2565-บิลค่าไฟฟ้า'!O$5</f>
        <v>4544.3641198440009</v>
      </c>
      <c r="L14" s="217">
        <f>[5]คำนวณหน่วย!X14-'[6]คำนวณ (รวมแต่ละอาคาร)'!$R$12</f>
        <v>1019.25</v>
      </c>
      <c r="M14" s="227">
        <f>L14*'2565-บิลค่าไฟฟ้า'!S$5</f>
        <v>3916.8061286850002</v>
      </c>
      <c r="N14" s="217">
        <f>[5]คำนวณหน่วย!AB14-'[6]คำนวณ (รวมแต่ละอาคาร)'!$U$12</f>
        <v>1081.99</v>
      </c>
      <c r="O14" s="227">
        <f>N14*'2565-บิลค่าไฟฟ้า'!W$5</f>
        <v>4566.1463572270004</v>
      </c>
      <c r="P14" s="218">
        <f>[5]คำนวณหน่วย!AF14-'[6]คำนวณ (รวมแต่ละอาคาร)'!$X$12</f>
        <v>1267.26</v>
      </c>
      <c r="Q14" s="227">
        <f>P14*'2565-บิลค่าไฟฟ้า'!AA$5</f>
        <v>5404.4497974497999</v>
      </c>
      <c r="R14" s="217">
        <f>[5]คำนวณหน่วย!AJ14-'[6]คำนวณ (รวมแต่ละอาคาร)'!$AA$12</f>
        <v>1468.87</v>
      </c>
      <c r="S14" s="227">
        <f>R14*'2565-บิลค่าไฟฟ้า'!AE$5</f>
        <v>6010.4757922923991</v>
      </c>
      <c r="T14" s="217">
        <f>[5]คำนวณหน่วย!AN14-'[6]คำนวณ (รวมแต่ละอาคาร)'!$AD$12</f>
        <v>1762.33</v>
      </c>
      <c r="U14" s="227">
        <f>T14*'2565-บิลค่าไฟฟ้า'!AI$5</f>
        <v>7406.8076712185002</v>
      </c>
      <c r="V14" s="217">
        <f>[5]คำนวณหน่วย!AR14-'[6]คำนวณ (รวมแต่ละอาคาร)'!$AG$12</f>
        <v>1512.87</v>
      </c>
      <c r="W14" s="227">
        <f>V14*'2565-บิลค่าไฟฟ้า'!AM$5</f>
        <v>7471.3067551995</v>
      </c>
      <c r="X14" s="217">
        <f>[5]คำนวณหน่วย!AV14-'[6]คำนวณ (รวมแต่ละอาคาร)'!$AJ$12</f>
        <v>1361.99</v>
      </c>
      <c r="Y14" s="227">
        <f>X14*'2565-บิลค่าไฟฟ้า'!AQ$5</f>
        <v>6608.731640385</v>
      </c>
      <c r="Z14" s="217">
        <f>[5]คำนวณหน่วย!AZ14-'[6]คำนวณ (รวมแต่ละอาคาร)'!$AM$12</f>
        <v>1248.6500000000001</v>
      </c>
      <c r="AA14" s="227">
        <f>Z14*'2565-บิลค่าไฟฟ้า'!AU$5</f>
        <v>6183.6758221745004</v>
      </c>
      <c r="AB14" s="217">
        <f>[5]คำนวณหน่วย!BD14-'[6]คำนวณ (รวมแต่ละอาคาร)'!$AP$12</f>
        <v>2172.7800000000002</v>
      </c>
      <c r="AC14" s="227">
        <f>AB14*'2565-บิลค่าไฟฟ้า'!AY$5</f>
        <v>10501.226971579801</v>
      </c>
      <c r="AD14" s="115"/>
      <c r="AE14" s="116"/>
    </row>
    <row r="15" spans="1:35" x14ac:dyDescent="0.55000000000000004">
      <c r="A15" s="113">
        <f>[5]คำนวณหน่วย!A15</f>
        <v>0</v>
      </c>
      <c r="B15" s="203" t="str">
        <f>[5]คำนวณหน่วย!B15</f>
        <v>อาคารสปอร์ตคอมเพล็กซ์</v>
      </c>
      <c r="C15" s="113">
        <f>[5]คำนวณหน่วย!C15</f>
        <v>0</v>
      </c>
      <c r="D15" s="113">
        <f>[5]คำนวณหน่วย!D15</f>
        <v>1</v>
      </c>
      <c r="E15" s="171">
        <f>[5]คำนวณหน่วย!E15</f>
        <v>0</v>
      </c>
      <c r="F15" s="156" t="str">
        <f>[5]คำนวณหน่วย!L15</f>
        <v>ยังไม่เปิด</v>
      </c>
      <c r="G15" s="114" t="str">
        <f>[5]คำนวณหน่วย!M15</f>
        <v>ยังไม่เปิด</v>
      </c>
      <c r="H15" s="156" t="str">
        <f>[5]คำนวณหน่วย!P15</f>
        <v>ยังไม่เปิด</v>
      </c>
      <c r="I15" s="114" t="str">
        <f>[5]คำนวณหน่วย!Q15</f>
        <v>ยังไม่เปิด</v>
      </c>
      <c r="J15" s="156" t="str">
        <f>[5]คำนวณหน่วย!T15</f>
        <v>ยังไม่เปิด</v>
      </c>
      <c r="K15" s="114" t="str">
        <f>[5]คำนวณหน่วย!U15</f>
        <v>ยังไม่เปิด</v>
      </c>
      <c r="L15" s="156" t="str">
        <f>[5]คำนวณหน่วย!X15</f>
        <v>ยังไม่เปิด</v>
      </c>
      <c r="M15" s="114" t="str">
        <f>[5]คำนวณหน่วย!Y15</f>
        <v>ยังไม่เปิด</v>
      </c>
      <c r="N15" s="156" t="str">
        <f>[5]คำนวณหน่วย!AB15</f>
        <v>ยังไม่เปิด</v>
      </c>
      <c r="O15" s="114" t="str">
        <f>[5]คำนวณหน่วย!AC15</f>
        <v>ยังไม่เปิด</v>
      </c>
      <c r="P15" s="136" t="str">
        <f>[5]คำนวณหน่วย!AF15</f>
        <v>ยังไม่เปิด</v>
      </c>
      <c r="Q15" s="114" t="str">
        <f>[5]คำนวณหน่วย!AG15</f>
        <v>ยังไม่เปิด</v>
      </c>
      <c r="R15" s="156" t="str">
        <f>[5]คำนวณหน่วย!AJ15</f>
        <v>ยังไม่เปิด</v>
      </c>
      <c r="S15" s="114" t="str">
        <f>[5]คำนวณหน่วย!AK15</f>
        <v>ยังไม่เปิด</v>
      </c>
      <c r="T15" s="156" t="str">
        <f>[5]คำนวณหน่วย!AN15</f>
        <v>ยังไม่เปิด</v>
      </c>
      <c r="U15" s="114" t="str">
        <f>[5]คำนวณหน่วย!AO15</f>
        <v>ยังไม่เปิด</v>
      </c>
      <c r="V15" s="156" t="str">
        <f>[5]คำนวณหน่วย!AR15</f>
        <v>ยังไม่เปิด</v>
      </c>
      <c r="W15" s="114" t="str">
        <f>[5]คำนวณหน่วย!AS15</f>
        <v>ยังไม่เปิด</v>
      </c>
      <c r="X15" s="156" t="str">
        <f>[5]คำนวณหน่วย!AV15</f>
        <v>ยังไม่เปิด</v>
      </c>
      <c r="Y15" s="114" t="str">
        <f>[5]คำนวณหน่วย!AW15</f>
        <v>ยังไม่เปิด</v>
      </c>
      <c r="Z15" s="156" t="str">
        <f>[5]คำนวณหน่วย!AZ15</f>
        <v>ยังไม่เปิด</v>
      </c>
      <c r="AA15" s="114" t="str">
        <f>[5]คำนวณหน่วย!BA15</f>
        <v>ยังไม่เปิด</v>
      </c>
      <c r="AB15" s="156">
        <f>[5]คำนวณหน่วย!BD15</f>
        <v>4699.37</v>
      </c>
      <c r="AC15" s="114">
        <f>[5]คำนวณหน่วย!BE15</f>
        <v>22697.9571</v>
      </c>
      <c r="AD15" s="115"/>
      <c r="AE15" s="116"/>
    </row>
    <row r="16" spans="1:35" x14ac:dyDescent="0.55000000000000004">
      <c r="A16" s="113">
        <f>[5]คำนวณหน่วย!A16</f>
        <v>11</v>
      </c>
      <c r="B16" s="203" t="str">
        <f>[5]คำนวณหน่วย!B16</f>
        <v>โรงประปา 2</v>
      </c>
      <c r="C16" s="113">
        <f>[5]คำนวณหน่วย!C16</f>
        <v>0</v>
      </c>
      <c r="D16" s="113">
        <f>[5]คำนวณหน่วย!D16</f>
        <v>80</v>
      </c>
      <c r="E16" s="171">
        <f>[5]คำนวณหน่วย!E16</f>
        <v>9846196</v>
      </c>
      <c r="F16" s="156">
        <f>[5]คำนวณหน่วย!L16</f>
        <v>1040</v>
      </c>
      <c r="G16" s="114">
        <f>[5]คำนวณหน่วย!M16</f>
        <v>3806.4</v>
      </c>
      <c r="H16" s="156">
        <f>[5]คำนวณหน่วย!P16</f>
        <v>1360</v>
      </c>
      <c r="I16" s="114">
        <f>[5]คำนวณหน่วย!Q16</f>
        <v>5072.8</v>
      </c>
      <c r="J16" s="156">
        <f>[5]คำนวณหน่วย!T16</f>
        <v>1120</v>
      </c>
      <c r="K16" s="114">
        <f>[5]คำนวณหน่วย!U16</f>
        <v>4457.6000000000004</v>
      </c>
      <c r="L16" s="156">
        <f>[5]คำนวณหน่วย!X16</f>
        <v>1360</v>
      </c>
      <c r="M16" s="114">
        <f>[5]คำนวณหน่วย!Y16</f>
        <v>5222.3999999999996</v>
      </c>
      <c r="N16" s="156">
        <f>[5]คำนวณหน่วย!AB16</f>
        <v>1280</v>
      </c>
      <c r="O16" s="114">
        <f>[5]คำนวณหน่วย!AC16</f>
        <v>5401.5999999999995</v>
      </c>
      <c r="P16" s="136">
        <f>[5]คำนวณหน่วย!AF16</f>
        <v>1120</v>
      </c>
      <c r="Q16" s="114">
        <f>[5]คำนวณหน่วย!AG16</f>
        <v>4771.2</v>
      </c>
      <c r="R16" s="156">
        <f>[5]คำนวณหน่วย!AJ16</f>
        <v>1840</v>
      </c>
      <c r="S16" s="114">
        <f>[5]คำนวณหน่วย!AK16</f>
        <v>7525.5999999999995</v>
      </c>
      <c r="T16" s="156">
        <f>[5]คำนวณหน่วย!AN16</f>
        <v>1360</v>
      </c>
      <c r="U16" s="114">
        <f>[5]คำนวณหน่วย!AO16</f>
        <v>5712</v>
      </c>
      <c r="V16" s="156">
        <f>[5]คำนวณหน่วย!AR16</f>
        <v>2160</v>
      </c>
      <c r="W16" s="114">
        <f>[5]คำนวณหน่วย!AS16</f>
        <v>10670.400000000001</v>
      </c>
      <c r="X16" s="156">
        <f>[5]คำนวณหน่วย!AV16</f>
        <v>1840</v>
      </c>
      <c r="Y16" s="114">
        <f>[5]คำนวณหน่วย!AW16</f>
        <v>8924</v>
      </c>
      <c r="Z16" s="156">
        <f>[5]คำนวณหน่วย!AZ16</f>
        <v>1360</v>
      </c>
      <c r="AA16" s="114">
        <f>[5]คำนวณหน่วย!BA16</f>
        <v>6732</v>
      </c>
      <c r="AB16" s="156">
        <f>[5]คำนวณหน่วย!BD16</f>
        <v>3200</v>
      </c>
      <c r="AC16" s="114">
        <f>[5]คำนวณหน่วย!BE16</f>
        <v>15456</v>
      </c>
      <c r="AD16" s="115"/>
      <c r="AE16" s="116"/>
    </row>
    <row r="17" spans="1:35" s="127" customFormat="1" x14ac:dyDescent="0.55000000000000004">
      <c r="A17" s="241">
        <f>[5]คำนวณหน่วย!A17</f>
        <v>12</v>
      </c>
      <c r="B17" s="242" t="str">
        <f>[5]คำนวณหน่วย!B17</f>
        <v>อาคารเรือนธรรม</v>
      </c>
      <c r="C17" s="241">
        <f>[5]คำนวณหน่วย!C17</f>
        <v>0</v>
      </c>
      <c r="D17" s="241">
        <f>[5]คำนวณหน่วย!D17</f>
        <v>1</v>
      </c>
      <c r="E17" s="243">
        <f>[5]คำนวณหน่วย!E17</f>
        <v>9100349</v>
      </c>
      <c r="F17" s="244">
        <f>[5]คำนวณหน่วย!L17</f>
        <v>316</v>
      </c>
      <c r="G17" s="245">
        <f>[5]คำนวณหน่วย!M17</f>
        <v>1156.56</v>
      </c>
      <c r="H17" s="244">
        <f>[5]คำนวณหน่วย!P17</f>
        <v>274</v>
      </c>
      <c r="I17" s="245">
        <f>[5]คำนวณหน่วย!Q17</f>
        <v>1022.02</v>
      </c>
      <c r="J17" s="244">
        <f>[5]คำนวณหน่วย!T17</f>
        <v>154</v>
      </c>
      <c r="K17" s="245">
        <f>[5]คำนวณหน่วย!U17</f>
        <v>612.91999999999996</v>
      </c>
      <c r="L17" s="244">
        <f>[5]คำนวณหน่วย!X17</f>
        <v>293</v>
      </c>
      <c r="M17" s="245">
        <f>[5]คำนวณหน่วย!Y17</f>
        <v>1125.1199999999999</v>
      </c>
      <c r="N17" s="244">
        <f>[5]คำนวณหน่วย!AB17</f>
        <v>373</v>
      </c>
      <c r="O17" s="245">
        <f>[5]คำนวณหน่วย!AC17</f>
        <v>1574.06</v>
      </c>
      <c r="P17" s="246">
        <f>[5]คำนวณหน่วย!AF17</f>
        <v>377</v>
      </c>
      <c r="Q17" s="245">
        <f>[5]คำนวณหน่วย!AG17</f>
        <v>1606.02</v>
      </c>
      <c r="R17" s="244">
        <f>[5]คำนวณหน่วย!AJ17</f>
        <v>309</v>
      </c>
      <c r="S17" s="245">
        <f>[5]คำนวณหน่วย!AK17</f>
        <v>1263.81</v>
      </c>
      <c r="T17" s="244">
        <f>[5]คำนวณหน่วย!AN17</f>
        <v>314</v>
      </c>
      <c r="U17" s="245">
        <f>[5]คำนวณหน่วย!AO17</f>
        <v>1318.8</v>
      </c>
      <c r="V17" s="244">
        <f>[5]คำนวณหน่วย!AR17</f>
        <v>534</v>
      </c>
      <c r="W17" s="245">
        <f>[5]คำนวณหน่วย!AS17</f>
        <v>2637.96</v>
      </c>
      <c r="X17" s="244">
        <f>[5]คำนวณหน่วย!AV17</f>
        <v>332</v>
      </c>
      <c r="Y17" s="245">
        <f>[5]คำนวณหน่วย!AW17</f>
        <v>1610.1999999999998</v>
      </c>
      <c r="Z17" s="244">
        <f>[5]คำนวณหน่วย!AZ17</f>
        <v>418</v>
      </c>
      <c r="AA17" s="245">
        <f>[5]คำนวณหน่วย!BA17</f>
        <v>2069.1</v>
      </c>
      <c r="AB17" s="244">
        <f>[5]คำนวณหน่วย!BD17</f>
        <v>366</v>
      </c>
      <c r="AC17" s="245">
        <f>[5]คำนวณหน่วย!BE17</f>
        <v>1767.78</v>
      </c>
      <c r="AD17" s="124"/>
      <c r="AE17" s="125"/>
      <c r="AF17" s="126"/>
    </row>
    <row r="18" spans="1:35" x14ac:dyDescent="0.55000000000000004">
      <c r="A18" s="113">
        <f>[5]คำนวณหน่วย!A18</f>
        <v>13</v>
      </c>
      <c r="B18" s="203" t="str">
        <f>[5]คำนวณหน่วย!B18</f>
        <v>อาคารพิพิธภัณฑ์เกษตรไทย</v>
      </c>
      <c r="C18" s="113">
        <f>[5]คำนวณหน่วย!C18</f>
        <v>0</v>
      </c>
      <c r="D18" s="113">
        <f>[5]คำนวณหน่วย!D18</f>
        <v>1</v>
      </c>
      <c r="E18" s="171">
        <f>[5]คำนวณหน่วย!E18</f>
        <v>8011304</v>
      </c>
      <c r="F18" s="156">
        <f>[5]คำนวณหน่วย!L18</f>
        <v>216</v>
      </c>
      <c r="G18" s="114">
        <f>[5]คำนวณหน่วย!M18</f>
        <v>790.56000000000006</v>
      </c>
      <c r="H18" s="156">
        <f>[5]คำนวณหน่วย!P18</f>
        <v>139</v>
      </c>
      <c r="I18" s="114">
        <f>[5]คำนวณหน่วย!Q18</f>
        <v>518.47</v>
      </c>
      <c r="J18" s="156">
        <f>[5]คำนวณหน่วย!T18</f>
        <v>388</v>
      </c>
      <c r="K18" s="114">
        <f>[5]คำนวณหน่วย!U18</f>
        <v>1544.24</v>
      </c>
      <c r="L18" s="156">
        <f>[5]คำนวณหน่วย!X18</f>
        <v>259</v>
      </c>
      <c r="M18" s="114">
        <f>[5]คำนวณหน่วย!Y18</f>
        <v>994.56</v>
      </c>
      <c r="N18" s="156">
        <f>[5]คำนวณหน่วย!AB18</f>
        <v>342</v>
      </c>
      <c r="O18" s="114">
        <f>[5]คำนวณหน่วย!AC18</f>
        <v>1443.24</v>
      </c>
      <c r="P18" s="136">
        <f>[5]คำนวณหน่วย!AF18</f>
        <v>616</v>
      </c>
      <c r="Q18" s="114">
        <f>[5]คำนวณหน่วย!AG18</f>
        <v>2624.16</v>
      </c>
      <c r="R18" s="156">
        <f>[5]คำนวณหน่วย!AJ18</f>
        <v>556</v>
      </c>
      <c r="S18" s="114">
        <f>[5]คำนวณหน่วย!AK18</f>
        <v>2274.04</v>
      </c>
      <c r="T18" s="156">
        <f>[5]คำนวณหน่วย!AN18</f>
        <v>1054</v>
      </c>
      <c r="U18" s="114">
        <f>[5]คำนวณหน่วย!AO18</f>
        <v>4426.8</v>
      </c>
      <c r="V18" s="156">
        <f>[5]คำนวณหน่วย!AR18</f>
        <v>582</v>
      </c>
      <c r="W18" s="114">
        <f>[5]คำนวณหน่วย!AS18</f>
        <v>2875.0800000000004</v>
      </c>
      <c r="X18" s="156">
        <f>[5]คำนวณหน่วย!AV18</f>
        <v>435</v>
      </c>
      <c r="Y18" s="114">
        <f>[5]คำนวณหน่วย!AW18</f>
        <v>2109.75</v>
      </c>
      <c r="Z18" s="156">
        <f>[5]คำนวณหน่วย!AZ18</f>
        <v>370</v>
      </c>
      <c r="AA18" s="114">
        <f>[5]คำนวณหน่วย!BA18</f>
        <v>1831.5</v>
      </c>
      <c r="AB18" s="156">
        <f>[5]คำนวณหน่วย!BD18</f>
        <v>721</v>
      </c>
      <c r="AC18" s="114">
        <f>[5]คำนวณหน่วย!BE18</f>
        <v>3482.43</v>
      </c>
      <c r="AD18" s="115"/>
      <c r="AE18" s="116"/>
    </row>
    <row r="19" spans="1:35" x14ac:dyDescent="0.55000000000000004">
      <c r="A19" s="117">
        <f>[5]คำนวณหน่วย!A19</f>
        <v>14</v>
      </c>
      <c r="B19" s="204" t="str">
        <f>[5]คำนวณหน่วย!B19</f>
        <v>อาคารเรียนรวมแม่โจ้  70  ปี</v>
      </c>
      <c r="C19" s="117">
        <f>[5]คำนวณหน่วย!C19</f>
        <v>0</v>
      </c>
      <c r="D19" s="117">
        <f>[5]คำนวณหน่วย!D19</f>
        <v>200</v>
      </c>
      <c r="E19" s="172">
        <f>[5]คำนวณหน่วย!E19</f>
        <v>27425</v>
      </c>
      <c r="F19" s="217">
        <f>[5]คำนวณหน่วย!L19-'[7]คำนวณ (รวมแต่ละอาคาร)'!$I$20</f>
        <v>8734.2800000000007</v>
      </c>
      <c r="G19" s="227">
        <f>F19*'2565-บิลค่าไฟฟ้า'!G$5</f>
        <v>31926.686630250002</v>
      </c>
      <c r="H19" s="217">
        <f>[5]คำนวณหน่วย!P19-'[6]คำนวณ (รวมแต่ละอาคาร)'!$L$20</f>
        <v>11951.46</v>
      </c>
      <c r="I19" s="227">
        <f>H19*'2565-บิลค่าไฟฟ้า'!K$5</f>
        <v>44619.873813799197</v>
      </c>
      <c r="J19" s="217">
        <f>[5]คำนวณหน่วย!T19-'[6]คำนวณ (รวมแต่ละอาคาร)'!$O$20</f>
        <v>16853.900000000001</v>
      </c>
      <c r="K19" s="227">
        <f>J19*'2565-บิลค่าไฟฟ้า'!O$5</f>
        <v>67160.872009329003</v>
      </c>
      <c r="L19" s="217">
        <f>[5]คำนวณหน่วย!X19-'[6]คำนวณ (รวมแต่ละอาคาร)'!$R$20</f>
        <v>13411.95</v>
      </c>
      <c r="M19" s="227">
        <f>L19*'2565-บิลค่าไฟฟ้า'!S$5</f>
        <v>51539.865545859007</v>
      </c>
      <c r="N19" s="217">
        <f>[5]คำนวณหน่วย!AB19-'[6]คำนวณ (รวมแต่ละอาคาร)'!$U$20</f>
        <v>12779.04</v>
      </c>
      <c r="O19" s="227">
        <f>N19*'2565-บิลค่าไฟฟ้า'!W$5</f>
        <v>53929.303362192004</v>
      </c>
      <c r="P19" s="218">
        <f>[5]คำนวณหน่วย!AF19-'[6]คำนวณ (รวมแต่ละอาคาร)'!$X$20</f>
        <v>16889.96</v>
      </c>
      <c r="Q19" s="227">
        <f>P19*'2565-บิลค่าไฟฟ้า'!AA$5</f>
        <v>72030.160267770785</v>
      </c>
      <c r="R19" s="217">
        <f>[5]คำนวณหน่วย!AJ19-'[6]คำนวณ (รวมแต่ละอาคาร)'!$AA$20</f>
        <v>40307.07</v>
      </c>
      <c r="S19" s="227">
        <f>R19*'2565-บิลค่าไฟฟ้า'!AE$5</f>
        <v>164932.68192095638</v>
      </c>
      <c r="T19" s="217">
        <f>[5]คำนวณหน่วย!AN19-'[6]คำนวณ (รวมแต่ละอาคาร)'!$AD$20</f>
        <v>47148.39</v>
      </c>
      <c r="U19" s="227">
        <f>T19*'2565-บิลค่าไฟฟ้า'!AI$5</f>
        <v>198157.58497988552</v>
      </c>
      <c r="V19" s="217">
        <f>[5]คำนวณหน่วย!AR19-'[6]คำนวณ (รวมแต่ละอาคาร)'!$AG$20</f>
        <v>42406.48</v>
      </c>
      <c r="W19" s="227">
        <f>V19*'2565-บิลค่าไฟฟ้า'!AM$5</f>
        <v>209424.35271254802</v>
      </c>
      <c r="X19" s="217">
        <f>[5]คำนวณหน่วย!AV19-'[6]คำนวณ (รวมแต่ละอาคาร)'!$AJ$20</f>
        <v>31995.8</v>
      </c>
      <c r="Y19" s="227">
        <f>X19*'2565-บิลค่าไฟฟ้า'!AQ$5</f>
        <v>155251.98850169999</v>
      </c>
      <c r="Z19" s="217">
        <f>[5]คำนวณหน่วย!AZ19-'[6]คำนวณ (รวมแต่ละอาคาร)'!$AM$20</f>
        <v>27928.26</v>
      </c>
      <c r="AA19" s="227">
        <f>Z19*'2565-บิลค่าไฟฟ้า'!AU$5</f>
        <v>138308.81841781377</v>
      </c>
      <c r="AB19" s="217">
        <f>[5]คำนวณหน่วย!BD19-'[6]คำนวณ (รวมแต่ละอาคาร)'!$AP$20</f>
        <v>30007.439999999999</v>
      </c>
      <c r="AC19" s="227">
        <f>AB19*'2565-บิลค่าไฟฟ้า'!AY$5</f>
        <v>145028.4604405704</v>
      </c>
      <c r="AD19" s="115"/>
      <c r="AE19" s="116"/>
    </row>
    <row r="20" spans="1:35" x14ac:dyDescent="0.55000000000000004">
      <c r="A20" s="117">
        <f>[5]คำนวณหน่วย!A20</f>
        <v>15</v>
      </c>
      <c r="B20" s="204" t="str">
        <f>[5]คำนวณหน่วย!B20</f>
        <v>อาคารเฉลิมพระเกียรติสมเด็จพระเทพรัตนราชสุดา</v>
      </c>
      <c r="C20" s="117">
        <f>[5]คำนวณหน่วย!C20</f>
        <v>0</v>
      </c>
      <c r="D20" s="117">
        <f>[5]คำนวณหน่วย!D20</f>
        <v>600</v>
      </c>
      <c r="E20" s="172">
        <f>[5]คำนวณหน่วย!E20</f>
        <v>8662045</v>
      </c>
      <c r="F20" s="157">
        <f>[5]คำนวณหน่วย!L20</f>
        <v>23273.31</v>
      </c>
      <c r="G20" s="118">
        <f>[5]คำนวณหน่วย!M20</f>
        <v>85180.314600000012</v>
      </c>
      <c r="H20" s="157">
        <f>[5]คำนวณหน่วย!P20</f>
        <v>20127.41</v>
      </c>
      <c r="I20" s="118">
        <f>[5]คำนวณหน่วย!Q20</f>
        <v>75075.239300000001</v>
      </c>
      <c r="J20" s="157">
        <f>[5]คำนวณหน่วย!T20</f>
        <v>36910.160000000003</v>
      </c>
      <c r="K20" s="118">
        <f>[5]คำนวณหน่วย!U20</f>
        <v>146902.43680000002</v>
      </c>
      <c r="L20" s="157">
        <f>[5]คำนวณหน่วย!X20</f>
        <v>27244.04</v>
      </c>
      <c r="M20" s="118">
        <f>[5]คำนวณหน่วย!Y20</f>
        <v>104617.1136</v>
      </c>
      <c r="N20" s="157">
        <f>[5]คำนวณหน่วย!AB20</f>
        <v>38937.800000000003</v>
      </c>
      <c r="O20" s="118">
        <f>[5]คำนวณหน่วย!AC20</f>
        <v>164317.516</v>
      </c>
      <c r="P20" s="137">
        <f>[5]คำนวณหน่วย!AF20</f>
        <v>35511.21</v>
      </c>
      <c r="Q20" s="118">
        <f>[5]คำนวณหน่วย!AG20</f>
        <v>151277.75459999999</v>
      </c>
      <c r="R20" s="157">
        <f>[5]คำนวณหน่วย!AJ20</f>
        <v>38869.25</v>
      </c>
      <c r="S20" s="118">
        <f>[5]คำนวณหน่วย!AK20</f>
        <v>158975.23249999998</v>
      </c>
      <c r="T20" s="157">
        <f>[5]คำนวณหน่วย!AN20</f>
        <v>45286.91</v>
      </c>
      <c r="U20" s="118">
        <f>[5]คำนวณหน่วย!AO20</f>
        <v>190205.02200000003</v>
      </c>
      <c r="V20" s="157">
        <f>[5]คำนวณหน่วย!AR20</f>
        <v>42395.1</v>
      </c>
      <c r="W20" s="118">
        <f>[5]คำนวณหน่วย!AS20</f>
        <v>209431.79400000002</v>
      </c>
      <c r="X20" s="157">
        <f>[5]คำนวณหน่วย!AV20</f>
        <v>32875.54</v>
      </c>
      <c r="Y20" s="118">
        <f>[5]คำนวณหน่วย!AW20</f>
        <v>159446.36900000001</v>
      </c>
      <c r="Z20" s="157">
        <f>[5]คำนวณหน่วย!AZ20</f>
        <v>32552.34</v>
      </c>
      <c r="AA20" s="118">
        <f>[5]คำนวณหน่วย!BA20</f>
        <v>161134.08300000001</v>
      </c>
      <c r="AB20" s="157">
        <f>[5]คำนวณหน่วย!BD20</f>
        <v>28632.16</v>
      </c>
      <c r="AC20" s="118">
        <f>[5]คำนวณหน่วย!BE20</f>
        <v>138293.3328</v>
      </c>
      <c r="AD20" s="115"/>
      <c r="AE20" s="116"/>
    </row>
    <row r="21" spans="1:35" x14ac:dyDescent="0.55000000000000004">
      <c r="A21" s="113">
        <f>[5]คำนวณหน่วย!A21</f>
        <v>16</v>
      </c>
      <c r="B21" s="203" t="str">
        <f>[5]คำนวณหน่วย!B21</f>
        <v>อาคารเรือนกระจก</v>
      </c>
      <c r="C21" s="113">
        <f>[5]คำนวณหน่วย!C21</f>
        <v>0</v>
      </c>
      <c r="D21" s="113">
        <f>[5]คำนวณหน่วย!D21</f>
        <v>1</v>
      </c>
      <c r="E21" s="171">
        <f>[5]คำนวณหน่วย!E21</f>
        <v>9841446</v>
      </c>
      <c r="F21" s="156" t="str">
        <f>[5]คำนวณหน่วย!L21</f>
        <v>ชำรุด</v>
      </c>
      <c r="G21" s="114" t="str">
        <f>[5]คำนวณหน่วย!M21</f>
        <v>ชำรุด</v>
      </c>
      <c r="H21" s="156" t="str">
        <f>[5]คำนวณหน่วย!P21</f>
        <v>ชำรุด</v>
      </c>
      <c r="I21" s="114" t="str">
        <f>[5]คำนวณหน่วย!Q21</f>
        <v>ชำรุด</v>
      </c>
      <c r="J21" s="156" t="str">
        <f>[5]คำนวณหน่วย!T21</f>
        <v>ชำรุด</v>
      </c>
      <c r="K21" s="114" t="str">
        <f>[5]คำนวณหน่วย!U21</f>
        <v>ชำรุด</v>
      </c>
      <c r="L21" s="156" t="str">
        <f>[5]คำนวณหน่วย!X21</f>
        <v>ชำรุด</v>
      </c>
      <c r="M21" s="114" t="str">
        <f>[5]คำนวณหน่วย!Y21</f>
        <v>ชำรุด</v>
      </c>
      <c r="N21" s="156">
        <f>[5]คำนวณหน่วย!AB21</f>
        <v>0</v>
      </c>
      <c r="O21" s="114">
        <f>[5]คำนวณหน่วย!AC21</f>
        <v>0</v>
      </c>
      <c r="P21" s="136">
        <f>[5]คำนวณหน่วย!AF21</f>
        <v>1</v>
      </c>
      <c r="Q21" s="114">
        <f>[5]คำนวณหน่วย!AG21</f>
        <v>4.26</v>
      </c>
      <c r="R21" s="156">
        <f>[5]คำนวณหน่วย!AJ21</f>
        <v>0</v>
      </c>
      <c r="S21" s="114">
        <f>[5]คำนวณหน่วย!AK21</f>
        <v>0</v>
      </c>
      <c r="T21" s="156">
        <f>[5]คำนวณหน่วย!AN21</f>
        <v>0</v>
      </c>
      <c r="U21" s="114">
        <f>[5]คำนวณหน่วย!AO21</f>
        <v>0</v>
      </c>
      <c r="V21" s="156">
        <f>[5]คำนวณหน่วย!AR21</f>
        <v>1</v>
      </c>
      <c r="W21" s="114">
        <f>[5]คำนวณหน่วย!AS21</f>
        <v>4.9400000000000004</v>
      </c>
      <c r="X21" s="156">
        <f>[5]คำนวณหน่วย!AV21</f>
        <v>2</v>
      </c>
      <c r="Y21" s="114">
        <f>[5]คำนวณหน่วย!AW21</f>
        <v>9.6999999999999993</v>
      </c>
      <c r="Z21" s="156">
        <f>[5]คำนวณหน่วย!AZ21</f>
        <v>0</v>
      </c>
      <c r="AA21" s="114">
        <f>[5]คำนวณหน่วย!BA21</f>
        <v>0</v>
      </c>
      <c r="AB21" s="156">
        <f>[5]คำนวณหน่วย!BD21</f>
        <v>0</v>
      </c>
      <c r="AC21" s="114">
        <f>[5]คำนวณหน่วย!BE21</f>
        <v>0</v>
      </c>
      <c r="AD21" s="115"/>
      <c r="AE21" s="116"/>
    </row>
    <row r="22" spans="1:35" x14ac:dyDescent="0.55000000000000004">
      <c r="A22" s="113">
        <f>[5]คำนวณหน่วย!A22</f>
        <v>17</v>
      </c>
      <c r="B22" s="203" t="str">
        <f>[5]คำนวณหน่วย!B22</f>
        <v>อาคาร 80 ปี</v>
      </c>
      <c r="C22" s="113" t="str">
        <f>[5]คำนวณหน่วย!C22</f>
        <v>MWh</v>
      </c>
      <c r="D22" s="113">
        <f>[5]คำนวณหน่วย!D22</f>
        <v>1000</v>
      </c>
      <c r="E22" s="171" t="str">
        <f>[5]คำนวณหน่วย!E22</f>
        <v>Digital</v>
      </c>
      <c r="F22" s="217">
        <f>[5]คำนวณหน่วย!L22-'[7]คำนวณ (รวมแต่ละอาคาร)'!$I$22</f>
        <v>6387.9999999999636</v>
      </c>
      <c r="G22" s="227">
        <f>F22*'2565-บิลค่าไฟฟ้า'!G$5</f>
        <v>23350.256024999868</v>
      </c>
      <c r="H22" s="217">
        <f>[5]คำนวณหน่วย!P22-'[6]คำนวณ (รวมแต่ละอาคาร)'!$L$22</f>
        <v>5940.0000000000546</v>
      </c>
      <c r="I22" s="227">
        <f>H22*'2565-บิลค่าไฟฟ้า'!K$5</f>
        <v>22176.541648800201</v>
      </c>
      <c r="J22" s="217">
        <f>[5]คำนวณหน่วย!T22-'[6]คำนวณ (รวมแต่ละอาคาร)'!$O$22</f>
        <v>6049.9999999999545</v>
      </c>
      <c r="K22" s="227">
        <f>J22*'2565-บิลค่าไฟฟ้า'!O$5</f>
        <v>24108.560965499819</v>
      </c>
      <c r="L22" s="217">
        <f>[5]คำนวณหน่วย!X22-'[6]คำนวณ (รวมแต่ละอาคาร)'!$R$22</f>
        <v>10470.000000000027</v>
      </c>
      <c r="M22" s="227">
        <f>L22*'2565-บิลค่าไฟฟ้า'!S$5</f>
        <v>40234.447061400104</v>
      </c>
      <c r="N22" s="217">
        <f>[5]คำนวณหน่วย!AB22-'[6]คำนวณ (รวมแต่ละอาคาร)'!$U$22</f>
        <v>2839.9999999999181</v>
      </c>
      <c r="O22" s="227">
        <f>N22*'2565-บิลค่าไฟฟ้า'!W$5</f>
        <v>11985.189931999656</v>
      </c>
      <c r="P22" s="218">
        <f>[5]คำนวณหน่วย!AF22-'[6]คำนวณ (รวมแต่ละอาคาร)'!$X$22</f>
        <v>7060.0000000000591</v>
      </c>
      <c r="Q22" s="227">
        <f>P22*'2565-บิลค่าไฟฟ้า'!AA$5</f>
        <v>30108.593003800248</v>
      </c>
      <c r="R22" s="217">
        <f>[5]คำนวณหน่วย!AJ22-'[6]คำนวณ (รวมแต่ละอาคาร)'!$AA$22</f>
        <v>13130</v>
      </c>
      <c r="S22" s="227">
        <f>R22*'2565-บิลค่าไฟฟ้า'!AE$5</f>
        <v>53726.706347599997</v>
      </c>
      <c r="T22" s="217">
        <f>[5]คำนวณหน่วย!AN22-'[6]คำนวณ (รวมแต่ละอาคาร)'!$AD$22</f>
        <v>16499.99999999996</v>
      </c>
      <c r="U22" s="227">
        <f>T22*'2565-บิลค่าไฟฟ้า'!AI$5</f>
        <v>69347.01592499984</v>
      </c>
      <c r="V22" s="217">
        <f>[5]คำนวณหน่วย!AR22-'[6]คำนวณ (รวมแต่ละอาคาร)'!$AG$22</f>
        <v>12199.999999999989</v>
      </c>
      <c r="W22" s="227">
        <f>V22*'2565-บิลค่าไฟฟ้า'!AM$5</f>
        <v>60249.685969999948</v>
      </c>
      <c r="X22" s="217">
        <f>[5]คำนวณหน่วย!AV22-'[6]คำนวณ (รวมแต่ละอาคาร)'!$AJ$22</f>
        <v>7900.0000000000182</v>
      </c>
      <c r="Y22" s="227">
        <f>X22*'2565-บิลค่าไฟฟ้า'!AQ$5</f>
        <v>38332.865850000089</v>
      </c>
      <c r="Z22" s="217">
        <f>[5]คำนวณหน่วย!AZ22-'[6]คำนวณ (รวมแต่ละอาคาร)'!$AM$22</f>
        <v>12900.000000000133</v>
      </c>
      <c r="AA22" s="227">
        <f>Z22*'2565-บิลค่าไฟฟ้า'!AU$5</f>
        <v>63884.529777000651</v>
      </c>
      <c r="AB22" s="217">
        <f>[5]คำนวณหน่วย!BD22-'[6]คำนวณ (รวมแต่ละอาคาร)'!$AP$22</f>
        <v>10799.99999999992</v>
      </c>
      <c r="AC22" s="227">
        <f>AB22*'2565-บิลค่าไฟฟ้า'!AY$5</f>
        <v>52197.300827999621</v>
      </c>
      <c r="AD22" s="115"/>
      <c r="AE22" s="116"/>
    </row>
    <row r="23" spans="1:35" x14ac:dyDescent="0.55000000000000004">
      <c r="A23" s="113">
        <f>[5]คำนวณหน่วย!A23</f>
        <v>18</v>
      </c>
      <c r="B23" s="203" t="str">
        <f>[5]คำนวณหน่วย!B23</f>
        <v>อาคารเกษตรทฤษฎีใหม่</v>
      </c>
      <c r="C23" s="113">
        <f>[5]คำนวณหน่วย!C23</f>
        <v>0</v>
      </c>
      <c r="D23" s="113">
        <f>[5]คำนวณหน่วย!D23</f>
        <v>1</v>
      </c>
      <c r="E23" s="171">
        <f>[5]คำนวณหน่วย!E23</f>
        <v>8673816</v>
      </c>
      <c r="F23" s="156">
        <f>[5]คำนวณหน่วย!L23</f>
        <v>213</v>
      </c>
      <c r="G23" s="114">
        <f>[5]คำนวณหน่วย!M23</f>
        <v>779.58</v>
      </c>
      <c r="H23" s="156">
        <f>[5]คำนวณหน่วย!P23</f>
        <v>206</v>
      </c>
      <c r="I23" s="114">
        <f>[5]คำนวณหน่วย!Q23</f>
        <v>768.38</v>
      </c>
      <c r="J23" s="156">
        <f>[5]คำนวณหน่วย!T23</f>
        <v>175</v>
      </c>
      <c r="K23" s="114">
        <f>[5]คำนวณหน่วย!U23</f>
        <v>696.5</v>
      </c>
      <c r="L23" s="156">
        <f>[5]คำนวณหน่วย!X23</f>
        <v>189</v>
      </c>
      <c r="M23" s="114">
        <f>[5]คำนวณหน่วย!Y23</f>
        <v>725.76</v>
      </c>
      <c r="N23" s="156">
        <f>[5]คำนวณหน่วย!AB23</f>
        <v>236</v>
      </c>
      <c r="O23" s="114">
        <f>[5]คำนวณหน่วย!AC23</f>
        <v>995.92</v>
      </c>
      <c r="P23" s="136">
        <f>[5]คำนวณหน่วย!AF23</f>
        <v>220</v>
      </c>
      <c r="Q23" s="114">
        <f>[5]คำนวณหน่วย!AG23</f>
        <v>937.19999999999993</v>
      </c>
      <c r="R23" s="156">
        <f>[5]คำนวณหน่วย!AJ23</f>
        <v>178</v>
      </c>
      <c r="S23" s="114">
        <f>[5]คำนวณหน่วย!AK23</f>
        <v>728.02</v>
      </c>
      <c r="T23" s="156">
        <f>[5]คำนวณหน่วย!AN23</f>
        <v>282</v>
      </c>
      <c r="U23" s="114">
        <f>[5]คำนวณหน่วย!AO23</f>
        <v>1184.4000000000001</v>
      </c>
      <c r="V23" s="156">
        <f>[5]คำนวณหน่วย!AR23</f>
        <v>233</v>
      </c>
      <c r="W23" s="114">
        <f>[5]คำนวณหน่วย!AS23</f>
        <v>1151.02</v>
      </c>
      <c r="X23" s="156">
        <f>[5]คำนวณหน่วย!AV23</f>
        <v>203</v>
      </c>
      <c r="Y23" s="114">
        <f>[5]คำนวณหน่วย!AW23</f>
        <v>984.55</v>
      </c>
      <c r="Z23" s="156">
        <f>[5]คำนวณหน่วย!AZ23</f>
        <v>248</v>
      </c>
      <c r="AA23" s="114">
        <f>[5]คำนวณหน่วย!BA23</f>
        <v>1227.6000000000001</v>
      </c>
      <c r="AB23" s="156">
        <f>[5]คำนวณหน่วย!BD23</f>
        <v>305</v>
      </c>
      <c r="AC23" s="114">
        <f>[5]คำนวณหน่วย!BE23</f>
        <v>1473.15</v>
      </c>
      <c r="AD23" s="115"/>
      <c r="AE23" s="116"/>
    </row>
    <row r="24" spans="1:35" x14ac:dyDescent="0.55000000000000004">
      <c r="A24" s="113">
        <f>[5]คำนวณหน่วย!A24</f>
        <v>19</v>
      </c>
      <c r="B24" s="203" t="str">
        <f>[5]คำนวณหน่วย!B24</f>
        <v>อาคารโรงสูบน้ำแรงดันต่ำ</v>
      </c>
      <c r="C24" s="113">
        <f>[5]คำนวณหน่วย!C24</f>
        <v>0</v>
      </c>
      <c r="D24" s="113">
        <f>[5]คำนวณหน่วย!D24</f>
        <v>1</v>
      </c>
      <c r="E24" s="171">
        <f>[5]คำนวณหน่วย!E24</f>
        <v>8673823</v>
      </c>
      <c r="F24" s="156">
        <f>[5]คำนวณหน่วย!L24</f>
        <v>3485</v>
      </c>
      <c r="G24" s="114">
        <f>[5]คำนวณหน่วย!M24</f>
        <v>12755.1</v>
      </c>
      <c r="H24" s="156">
        <f>[5]คำนวณหน่วย!P24</f>
        <v>2967</v>
      </c>
      <c r="I24" s="114">
        <f>[5]คำนวณหน่วย!Q24</f>
        <v>11066.91</v>
      </c>
      <c r="J24" s="156">
        <f>[5]คำนวณหน่วย!T24</f>
        <v>3292</v>
      </c>
      <c r="K24" s="114">
        <f>[5]คำนวณหน่วย!U24</f>
        <v>13102.16</v>
      </c>
      <c r="L24" s="156">
        <f>[5]คำนวณหน่วย!X24</f>
        <v>3233</v>
      </c>
      <c r="M24" s="114">
        <f>[5]คำนวณหน่วย!Y24</f>
        <v>12414.72</v>
      </c>
      <c r="N24" s="156">
        <f>[5]คำนวณหน่วย!AB24</f>
        <v>3227</v>
      </c>
      <c r="O24" s="114">
        <f>[5]คำนวณหน่วย!AC24</f>
        <v>13617.939999999999</v>
      </c>
      <c r="P24" s="136">
        <f>[5]คำนวณหน่วย!AF24</f>
        <v>3384</v>
      </c>
      <c r="Q24" s="114">
        <f>[5]คำนวณหน่วย!AG24</f>
        <v>14415.84</v>
      </c>
      <c r="R24" s="156">
        <f>[5]คำนวณหน่วย!AJ24</f>
        <v>3950</v>
      </c>
      <c r="S24" s="114">
        <f>[5]คำนวณหน่วย!AK24</f>
        <v>16155.5</v>
      </c>
      <c r="T24" s="156">
        <f>[5]คำนวณหน่วย!AN24</f>
        <v>5350</v>
      </c>
      <c r="U24" s="114">
        <f>[5]คำนวณหน่วย!AO24</f>
        <v>22470</v>
      </c>
      <c r="V24" s="156">
        <f>[5]คำนวณหน่วย!AR24</f>
        <v>3630</v>
      </c>
      <c r="W24" s="114">
        <f>[5]คำนวณหน่วย!AS24</f>
        <v>17932.2</v>
      </c>
      <c r="X24" s="156">
        <f>[5]คำนวณหน่วย!AV24</f>
        <v>3593</v>
      </c>
      <c r="Y24" s="114">
        <f>[5]คำนวณหน่วย!AW24</f>
        <v>17426.05</v>
      </c>
      <c r="Z24" s="156">
        <f>[5]คำนวณหน่วย!AZ24</f>
        <v>2789</v>
      </c>
      <c r="AA24" s="114">
        <f>[5]คำนวณหน่วย!BA24</f>
        <v>13805.550000000001</v>
      </c>
      <c r="AB24" s="156">
        <f>[5]คำนวณหน่วย!BD24</f>
        <v>4253</v>
      </c>
      <c r="AC24" s="114">
        <f>[5]คำนวณหน่วย!BE24</f>
        <v>20541.990000000002</v>
      </c>
      <c r="AD24" s="115"/>
      <c r="AE24" s="116"/>
    </row>
    <row r="25" spans="1:35" x14ac:dyDescent="0.55000000000000004">
      <c r="A25" s="117">
        <f>[5]คำนวณหน่วย!A25</f>
        <v>20</v>
      </c>
      <c r="B25" s="204" t="str">
        <f>[5]คำนวณหน่วย!B25</f>
        <v>อาคารโรงสูบน้ำแรงดันสูง</v>
      </c>
      <c r="C25" s="117">
        <f>[5]คำนวณหน่วย!C25</f>
        <v>0</v>
      </c>
      <c r="D25" s="117">
        <f>[5]คำนวณหน่วย!D25</f>
        <v>50</v>
      </c>
      <c r="E25" s="172">
        <f>[5]คำนวณหน่วย!E25</f>
        <v>8661987</v>
      </c>
      <c r="F25" s="157">
        <f>[5]คำนวณหน่วย!L25</f>
        <v>6858.8</v>
      </c>
      <c r="G25" s="118">
        <f>[5]คำนวณหน่วย!M25</f>
        <v>25103.208000000002</v>
      </c>
      <c r="H25" s="157">
        <f>[5]คำนวณหน่วย!P25</f>
        <v>6282.61</v>
      </c>
      <c r="I25" s="118">
        <f>[5]คำนวณหน่วย!Q25</f>
        <v>23434.135299999998</v>
      </c>
      <c r="J25" s="157">
        <f>[5]คำนวณหน่วย!T25</f>
        <v>7264.11</v>
      </c>
      <c r="K25" s="118">
        <f>[5]คำนวณหน่วย!U25</f>
        <v>28911.157799999997</v>
      </c>
      <c r="L25" s="157">
        <f>[5]คำนวณหน่วย!X25</f>
        <v>5792.03</v>
      </c>
      <c r="M25" s="118">
        <f>[5]คำนวณหน่วย!Y25</f>
        <v>22241.395199999999</v>
      </c>
      <c r="N25" s="157">
        <f>[5]คำนวณหน่วย!AB25</f>
        <v>6100</v>
      </c>
      <c r="O25" s="118">
        <f>[5]คำนวณหน่วย!AC25</f>
        <v>25742</v>
      </c>
      <c r="P25" s="137">
        <f>[5]คำนวณหน่วย!AF25</f>
        <v>6250</v>
      </c>
      <c r="Q25" s="118">
        <f>[5]คำนวณหน่วย!AG25</f>
        <v>26625</v>
      </c>
      <c r="R25" s="157">
        <f>[5]คำนวณหน่วย!AJ25</f>
        <v>7150</v>
      </c>
      <c r="S25" s="118">
        <f>[5]คำนวณหน่วย!AK25</f>
        <v>29243.5</v>
      </c>
      <c r="T25" s="157">
        <f>[5]คำนวณหน่วย!AN25</f>
        <v>10400</v>
      </c>
      <c r="U25" s="118">
        <f>[5]คำนวณหน่วย!AO25</f>
        <v>43680</v>
      </c>
      <c r="V25" s="157">
        <f>[5]คำนวณหน่วย!AR25</f>
        <v>7150</v>
      </c>
      <c r="W25" s="118">
        <f>[5]คำนวณหน่วย!AS25</f>
        <v>35321</v>
      </c>
      <c r="X25" s="157">
        <f>[5]คำนวณหน่วย!AV25</f>
        <v>6900</v>
      </c>
      <c r="Y25" s="118">
        <f>[5]คำนวณหน่วย!AW25</f>
        <v>33465</v>
      </c>
      <c r="Z25" s="157">
        <f>[5]คำนวณหน่วย!AZ25</f>
        <v>5450</v>
      </c>
      <c r="AA25" s="118">
        <f>[5]คำนวณหน่วย!BA25</f>
        <v>26977.5</v>
      </c>
      <c r="AB25" s="157">
        <f>[5]คำนวณหน่วย!BD25</f>
        <v>8100</v>
      </c>
      <c r="AC25" s="118">
        <f>[5]คำนวณหน่วย!BE25</f>
        <v>39123</v>
      </c>
      <c r="AD25" s="115"/>
      <c r="AE25" s="116"/>
    </row>
    <row r="26" spans="1:35" x14ac:dyDescent="0.55000000000000004">
      <c r="A26" s="113">
        <f>[5]คำนวณหน่วย!A26</f>
        <v>21</v>
      </c>
      <c r="B26" s="203" t="str">
        <f>[5]คำนวณหน่วย!B26</f>
        <v>อาคารจ่ายสารเคมีและเก็บสารเคมี</v>
      </c>
      <c r="C26" s="113">
        <f>[5]คำนวณหน่วย!C26</f>
        <v>0</v>
      </c>
      <c r="D26" s="113">
        <f>[5]คำนวณหน่วย!D26</f>
        <v>1</v>
      </c>
      <c r="E26" s="171">
        <f>[5]คำนวณหน่วย!E26</f>
        <v>8648698</v>
      </c>
      <c r="F26" s="156">
        <f>[5]คำนวณหน่วย!L26</f>
        <v>42</v>
      </c>
      <c r="G26" s="114">
        <f>[5]คำนวณหน่วย!M26</f>
        <v>153.72</v>
      </c>
      <c r="H26" s="156">
        <f>[5]คำนวณหน่วย!P26</f>
        <v>35</v>
      </c>
      <c r="I26" s="114">
        <f>[5]คำนวณหน่วย!Q26</f>
        <v>130.55000000000001</v>
      </c>
      <c r="J26" s="156">
        <f>[5]คำนวณหน่วย!T26</f>
        <v>41</v>
      </c>
      <c r="K26" s="114">
        <f>[5]คำนวณหน่วย!U26</f>
        <v>163.18</v>
      </c>
      <c r="L26" s="156">
        <f>[5]คำนวณหน่วย!X26</f>
        <v>42</v>
      </c>
      <c r="M26" s="114">
        <f>[5]คำนวณหน่วย!Y26</f>
        <v>161.28</v>
      </c>
      <c r="N26" s="156">
        <f>[5]คำนวณหน่วย!AB26</f>
        <v>41</v>
      </c>
      <c r="O26" s="114">
        <f>[5]คำนวณหน่วย!AC26</f>
        <v>173.01999999999998</v>
      </c>
      <c r="P26" s="136">
        <f>[5]คำนวณหน่วย!AF26</f>
        <v>41</v>
      </c>
      <c r="Q26" s="114">
        <f>[5]คำนวณหน่วย!AG26</f>
        <v>174.66</v>
      </c>
      <c r="R26" s="156">
        <f>[5]คำนวณหน่วย!AJ26</f>
        <v>47</v>
      </c>
      <c r="S26" s="114">
        <f>[5]คำนวณหน่วย!AK26</f>
        <v>192.23</v>
      </c>
      <c r="T26" s="156">
        <f>[5]คำนวณหน่วย!AN26</f>
        <v>60</v>
      </c>
      <c r="U26" s="114">
        <f>[5]คำนวณหน่วย!AO26</f>
        <v>252</v>
      </c>
      <c r="V26" s="156">
        <f>[5]คำนวณหน่วย!AR26</f>
        <v>40</v>
      </c>
      <c r="W26" s="114">
        <f>[5]คำนวณหน่วย!AS26</f>
        <v>197.60000000000002</v>
      </c>
      <c r="X26" s="156">
        <f>[5]คำนวณหน่วย!AV26</f>
        <v>42</v>
      </c>
      <c r="Y26" s="114">
        <f>[5]คำนวณหน่วย!AW26</f>
        <v>203.7</v>
      </c>
      <c r="Z26" s="156">
        <f>[5]คำนวณหน่วย!AZ26</f>
        <v>32</v>
      </c>
      <c r="AA26" s="114">
        <f>[5]คำนวณหน่วย!BA26</f>
        <v>158.4</v>
      </c>
      <c r="AB26" s="156">
        <f>[5]คำนวณหน่วย!BD26</f>
        <v>49</v>
      </c>
      <c r="AC26" s="114">
        <f>[5]คำนวณหน่วย!BE26</f>
        <v>236.67000000000002</v>
      </c>
      <c r="AD26" s="115"/>
      <c r="AE26" s="116"/>
    </row>
    <row r="27" spans="1:35" x14ac:dyDescent="0.55000000000000004">
      <c r="A27" s="113">
        <f>[5]คำนวณหน่วย!A27</f>
        <v>22</v>
      </c>
      <c r="B27" s="203" t="str">
        <f>[5]คำนวณหน่วย!B27</f>
        <v>ป้าย LED หน้ามหาวิทยาลัยแม่โจ้</v>
      </c>
      <c r="C27" s="113">
        <f>[5]คำนวณหน่วย!C27</f>
        <v>0</v>
      </c>
      <c r="D27" s="113">
        <f>[5]คำนวณหน่วย!D27</f>
        <v>1</v>
      </c>
      <c r="E27" s="171">
        <f>[5]คำนวณหน่วย!E27</f>
        <v>9769127</v>
      </c>
      <c r="F27" s="156">
        <f>[5]คำนวณหน่วย!L27</f>
        <v>3150</v>
      </c>
      <c r="G27" s="114">
        <f>[5]คำนวณหน่วย!M27</f>
        <v>11529</v>
      </c>
      <c r="H27" s="156">
        <f>[5]คำนวณหน่วย!P27</f>
        <v>1960</v>
      </c>
      <c r="I27" s="114">
        <f>[5]คำนวณหน่วย!Q27</f>
        <v>7310.8</v>
      </c>
      <c r="J27" s="156">
        <f>[5]คำนวณหน่วย!T27</f>
        <v>74</v>
      </c>
      <c r="K27" s="114">
        <f>[5]คำนวณหน่วย!U27</f>
        <v>294.52</v>
      </c>
      <c r="L27" s="156">
        <f>[5]คำนวณหน่วย!X27</f>
        <v>0</v>
      </c>
      <c r="M27" s="114">
        <f>[5]คำนวณหน่วย!Y27</f>
        <v>0</v>
      </c>
      <c r="N27" s="156">
        <f>[5]คำนวณหน่วย!AB27</f>
        <v>0</v>
      </c>
      <c r="O27" s="114">
        <f>[5]คำนวณหน่วย!AC27</f>
        <v>0</v>
      </c>
      <c r="P27" s="136">
        <f>[5]คำนวณหน่วย!AF27</f>
        <v>53</v>
      </c>
      <c r="Q27" s="114">
        <f>[5]คำนวณหน่วย!AG27</f>
        <v>225.78</v>
      </c>
      <c r="R27" s="156">
        <f>[5]คำนวณหน่วย!AJ27</f>
        <v>1128</v>
      </c>
      <c r="S27" s="114">
        <f>[5]คำนวณหน่วย!AK27</f>
        <v>4613.5199999999995</v>
      </c>
      <c r="T27" s="156">
        <f>[5]คำนวณหน่วย!AN27</f>
        <v>3770</v>
      </c>
      <c r="U27" s="114">
        <f>[5]คำนวณหน่วย!AO27</f>
        <v>15834</v>
      </c>
      <c r="V27" s="156">
        <f>[5]คำนวณหน่วย!AR27</f>
        <v>2622</v>
      </c>
      <c r="W27" s="114">
        <f>[5]คำนวณหน่วย!AS27</f>
        <v>12952.68</v>
      </c>
      <c r="X27" s="156">
        <f>[5]คำนวณหน่วย!AV27</f>
        <v>2518</v>
      </c>
      <c r="Y27" s="114">
        <f>[5]คำนวณหน่วย!AW27</f>
        <v>12212.3</v>
      </c>
      <c r="Z27" s="156">
        <f>[5]คำนวณหน่วย!AZ27</f>
        <v>1569</v>
      </c>
      <c r="AA27" s="114">
        <f>[5]คำนวณหน่วย!BA27</f>
        <v>7766.55</v>
      </c>
      <c r="AB27" s="156">
        <f>[5]คำนวณหน่วย!BD27</f>
        <v>2037</v>
      </c>
      <c r="AC27" s="114">
        <f>[5]คำนวณหน่วย!BE27</f>
        <v>9838.7100000000009</v>
      </c>
      <c r="AD27" s="115"/>
      <c r="AE27" s="116"/>
    </row>
    <row r="28" spans="1:35" x14ac:dyDescent="0.55000000000000004">
      <c r="A28" s="113">
        <f>[5]คำนวณหน่วย!A28</f>
        <v>23</v>
      </c>
      <c r="B28" s="203" t="str">
        <f>[5]คำนวณหน่วย!B28</f>
        <v>อาคารช่วงเกษตรศิลป์</v>
      </c>
      <c r="C28" s="113">
        <f>[5]คำนวณหน่วย!C28</f>
        <v>0</v>
      </c>
      <c r="D28" s="113">
        <f>[5]คำนวณหน่วย!D28</f>
        <v>1</v>
      </c>
      <c r="E28" s="171">
        <f>[5]คำนวณหน่วย!E28</f>
        <v>8142008</v>
      </c>
      <c r="F28" s="217">
        <f>[5]คำนวณหน่วย!L28-'[7]คำนวณ (รวมแต่ละอาคาร)'!$I$24</f>
        <v>228</v>
      </c>
      <c r="G28" s="227">
        <f>F28*'2565-บิลค่าไฟฟ้า'!G$5</f>
        <v>833.415525</v>
      </c>
      <c r="H28" s="217">
        <f>[5]คำนวณหน่วย!P28-'[6]คำนวณ (รวมแต่ละอาคาร)'!$L$24</f>
        <v>53</v>
      </c>
      <c r="I28" s="227">
        <f>H28*'2565-บิลค่าไฟฟ้า'!K$5</f>
        <v>197.87149955999999</v>
      </c>
      <c r="J28" s="217">
        <f>[5]คำนวณหน่วย!T28-'[6]คำนวณ (รวมแต่ละอาคาร)'!$O$24</f>
        <v>51</v>
      </c>
      <c r="K28" s="227">
        <f>J28*'2565-บิลค่าไฟฟ้า'!O$5</f>
        <v>203.22919161000002</v>
      </c>
      <c r="L28" s="217">
        <f>[5]คำนวณหน่วย!X28-'[6]คำนวณ (รวมแต่ละอาคาร)'!$R$24</f>
        <v>63</v>
      </c>
      <c r="M28" s="227">
        <f>L28*'2565-บิลค่าไฟฟ้า'!S$5</f>
        <v>242.09839206000001</v>
      </c>
      <c r="N28" s="217">
        <f>[5]คำนวณหน่วย!AB28-'[6]คำนวณ (รวมแต่ละอาคาร)'!$U$24</f>
        <v>58</v>
      </c>
      <c r="O28" s="227">
        <f>N28*'2565-บิลค่าไฟฟ้า'!W$5</f>
        <v>244.76796340000001</v>
      </c>
      <c r="P28" s="218">
        <f>[5]คำนวณหน่วย!AF28-'[6]คำนวณ (รวมแต่ละอาคาร)'!$X$24</f>
        <v>46</v>
      </c>
      <c r="Q28" s="227">
        <f>P28*'2565-บิลค่าไฟฟ้า'!AA$5</f>
        <v>196.17496857999998</v>
      </c>
      <c r="R28" s="217">
        <f>[5]คำนวณหน่วย!AJ28-'[6]คำนวณ (รวมแต่ละอาคาร)'!$AA$24</f>
        <v>0</v>
      </c>
      <c r="S28" s="227">
        <f>R28*'2565-บิลค่าไฟฟ้า'!AE$5</f>
        <v>0</v>
      </c>
      <c r="T28" s="217">
        <f>[5]คำนวณหน่วย!AN28-'[6]คำนวณ (รวมแต่ละอาคาร)'!$AD$24</f>
        <v>0</v>
      </c>
      <c r="U28" s="227">
        <f>T28*'2565-บิลค่าไฟฟ้า'!AI$5</f>
        <v>0</v>
      </c>
      <c r="V28" s="217">
        <f>[5]คำนวณหน่วย!AR28-'[6]คำนวณ (รวมแต่ละอาคาร)'!$AG$29</f>
        <v>0</v>
      </c>
      <c r="W28" s="227">
        <f>V28*'2565-บิลค่าไฟฟ้า'!AM$5</f>
        <v>0</v>
      </c>
      <c r="X28" s="217">
        <f>[5]คำนวณหน่วย!AV28-'[6]คำนวณ (รวมแต่ละอาคาร)'!$AJ$24</f>
        <v>0</v>
      </c>
      <c r="Y28" s="227">
        <f>X28*'2565-บิลค่าไฟฟ้า'!AQ$5</f>
        <v>0</v>
      </c>
      <c r="Z28" s="217">
        <f>[5]คำนวณหน่วย!AZ28-'[6]คำนวณ (รวมแต่ละอาคาร)'!$AM$24</f>
        <v>0</v>
      </c>
      <c r="AA28" s="227">
        <f>Z28*'2565-บิลค่าไฟฟ้า'!AU$5</f>
        <v>0</v>
      </c>
      <c r="AB28" s="217">
        <f>[5]คำนวณหน่วย!BD28-'[6]คำนวณ (รวมแต่ละอาคาร)'!$AP$24</f>
        <v>0</v>
      </c>
      <c r="AC28" s="227">
        <f>AB28*'2565-บิลค่าไฟฟ้า'!AY$5</f>
        <v>0</v>
      </c>
      <c r="AD28" s="115"/>
      <c r="AE28" s="116"/>
    </row>
    <row r="29" spans="1:35" x14ac:dyDescent="0.55000000000000004">
      <c r="A29" s="130" t="s">
        <v>9</v>
      </c>
      <c r="B29" s="205"/>
      <c r="C29" s="131"/>
      <c r="D29" s="131"/>
      <c r="E29" s="132"/>
      <c r="F29" s="158">
        <f t="shared" ref="F29:AC29" si="0">SUM(F5:F28)</f>
        <v>67803.159999999974</v>
      </c>
      <c r="G29" s="146">
        <f t="shared" si="0"/>
        <v>248073.00001856236</v>
      </c>
      <c r="H29" s="158">
        <f t="shared" si="0"/>
        <v>85718.740000000049</v>
      </c>
      <c r="I29" s="146">
        <f t="shared" si="0"/>
        <v>319838.50858375337</v>
      </c>
      <c r="J29" s="158">
        <f t="shared" si="0"/>
        <v>102598.14999999997</v>
      </c>
      <c r="K29" s="146">
        <f t="shared" si="0"/>
        <v>408496.81075670786</v>
      </c>
      <c r="L29" s="158">
        <f t="shared" si="0"/>
        <v>79778.920000000027</v>
      </c>
      <c r="M29" s="146">
        <f t="shared" si="0"/>
        <v>306427.10116528091</v>
      </c>
      <c r="N29" s="158">
        <f t="shared" si="0"/>
        <v>83714.06999999992</v>
      </c>
      <c r="O29" s="146">
        <f t="shared" si="0"/>
        <v>353275.98852792464</v>
      </c>
      <c r="P29" s="145">
        <f t="shared" si="0"/>
        <v>93943.46000000005</v>
      </c>
      <c r="Q29" s="145">
        <f t="shared" si="0"/>
        <v>400323.31465807138</v>
      </c>
      <c r="R29" s="158">
        <f t="shared" si="0"/>
        <v>148623.37</v>
      </c>
      <c r="S29" s="146">
        <f t="shared" si="0"/>
        <v>608004.09554810799</v>
      </c>
      <c r="T29" s="158">
        <f t="shared" si="0"/>
        <v>175325.97999999998</v>
      </c>
      <c r="U29" s="146">
        <f t="shared" si="0"/>
        <v>736603.8549732524</v>
      </c>
      <c r="V29" s="158">
        <f t="shared" si="0"/>
        <v>148460.39000000001</v>
      </c>
      <c r="W29" s="146">
        <f t="shared" si="0"/>
        <v>733298.58092621749</v>
      </c>
      <c r="X29" s="158">
        <f t="shared" si="0"/>
        <v>128186.85000000002</v>
      </c>
      <c r="Y29" s="146">
        <f t="shared" si="0"/>
        <v>621823.97281202523</v>
      </c>
      <c r="Z29" s="158">
        <f t="shared" si="0"/>
        <v>120078.83000000013</v>
      </c>
      <c r="AA29" s="146">
        <f t="shared" si="0"/>
        <v>594503.05967891437</v>
      </c>
      <c r="AB29" s="158">
        <f t="shared" si="0"/>
        <v>123671.95999999993</v>
      </c>
      <c r="AC29" s="146">
        <f t="shared" si="0"/>
        <v>597484.45147190476</v>
      </c>
      <c r="AD29" s="167">
        <f>SUM(F29+H29+J29+L29+N29+P29+R29+T29+V29+X29+Z29+AB29)</f>
        <v>1357903.8800000001</v>
      </c>
      <c r="AE29" s="168">
        <f>SUM(G29+I29+K29+M29+O29+Q29+S29+U29+W29+Y29+AA29+AC29)</f>
        <v>5928152.7391207218</v>
      </c>
      <c r="AF29" s="167">
        <f>SUM(F29+H29+J29+L29+N29+P29+R29+T29+V29)</f>
        <v>985966.24</v>
      </c>
      <c r="AG29" s="168">
        <f>SUM(G29+I29+K29+M29+O29+Q29+S29+U29+W29)</f>
        <v>4114341.2551578786</v>
      </c>
      <c r="AH29" s="167">
        <f>SUM(X29+Z29+AB29)</f>
        <v>371937.64000000013</v>
      </c>
      <c r="AI29" s="168">
        <f>SUM(Y29+AA29+AC29)</f>
        <v>1813811.4839628444</v>
      </c>
    </row>
    <row r="30" spans="1:35" s="123" customFormat="1" x14ac:dyDescent="0.55000000000000004">
      <c r="A30" s="110" t="str">
        <f>[5]คำนวณหน่วย!$A$29</f>
        <v>สำนักงานมหาวิทยาลัย</v>
      </c>
      <c r="B30" s="206"/>
      <c r="C30" s="119"/>
      <c r="D30" s="119"/>
      <c r="E30" s="160"/>
      <c r="F30" s="138"/>
      <c r="G30" s="160"/>
      <c r="H30" s="138"/>
      <c r="I30" s="160"/>
      <c r="J30" s="138"/>
      <c r="K30" s="160"/>
      <c r="L30" s="138"/>
      <c r="M30" s="160"/>
      <c r="N30" s="138"/>
      <c r="O30" s="160"/>
      <c r="P30" s="181"/>
      <c r="Q30" s="160"/>
      <c r="R30" s="138"/>
      <c r="S30" s="160"/>
      <c r="T30" s="138"/>
      <c r="U30" s="160"/>
      <c r="V30" s="138"/>
      <c r="W30" s="160"/>
      <c r="X30" s="138"/>
      <c r="Y30" s="160"/>
      <c r="Z30" s="138"/>
      <c r="AA30" s="160"/>
      <c r="AB30" s="138"/>
      <c r="AC30" s="129"/>
      <c r="AD30" s="115"/>
      <c r="AE30" s="116"/>
      <c r="AF30" s="104"/>
      <c r="AG30" s="116"/>
      <c r="AH30" s="101"/>
      <c r="AI30" s="101"/>
    </row>
    <row r="31" spans="1:35" x14ac:dyDescent="0.55000000000000004">
      <c r="A31" s="113">
        <f>[5]คำนวณหน่วย!A30</f>
        <v>24</v>
      </c>
      <c r="B31" s="203" t="str">
        <f>[5]คำนวณหน่วย!B30</f>
        <v>อาคารสำนักงานมหาวิทยาลัย 1 (สำนักมาตราฐานการศึกษา เดิม)</v>
      </c>
      <c r="C31" s="113">
        <f>[5]คำนวณหน่วย!C30</f>
        <v>0</v>
      </c>
      <c r="D31" s="113">
        <f>[5]คำนวณหน่วย!D30</f>
        <v>40</v>
      </c>
      <c r="E31" s="171">
        <f>[5]คำนวณหน่วย!E30</f>
        <v>8509795</v>
      </c>
      <c r="F31" s="217">
        <f>[5]คำนวณหน่วย!L30-'[7]คำนวณ (รวมแต่ละอาคาร)'!$I$30</f>
        <v>1503</v>
      </c>
      <c r="G31" s="227">
        <f>F31*'2565-บิลค่าไฟฟ้า'!G$5</f>
        <v>5493.9628687499999</v>
      </c>
      <c r="H31" s="217">
        <f>[5]คำนวณหน่วย!P30-'[6]คำนวณ (รวมแต่ละอาคาร)'!$L$30</f>
        <v>1520</v>
      </c>
      <c r="I31" s="227">
        <f>H31*'2565-บิลค่าไฟฟ้า'!K$5</f>
        <v>5674.8052704000002</v>
      </c>
      <c r="J31" s="217">
        <f>[5]คำนวณหน่วย!T30-'[6]คำนวณ (รวมแต่ละอาคาร)'!$O$30</f>
        <v>2240</v>
      </c>
      <c r="K31" s="227">
        <f>J31*'2565-บิลค่าไฟฟ้า'!O$5</f>
        <v>8926.1448863999995</v>
      </c>
      <c r="L31" s="217">
        <f>[5]คำนวณหน่วย!X30-'[6]คำนวณ (รวมแต่ละอาคาร)'!$R$30</f>
        <v>2560</v>
      </c>
      <c r="M31" s="227">
        <f>L31*'2565-บิลค่าไฟฟ้า'!S$5</f>
        <v>9837.6489471999994</v>
      </c>
      <c r="N31" s="217">
        <f>[5]คำนวณหน่วย!AB30-'[6]คำนวณ (รวมแต่ละอาคาร)'!$U$30</f>
        <v>2560</v>
      </c>
      <c r="O31" s="227">
        <f>N31*'2565-บิลค่าไฟฟ้า'!W$5</f>
        <v>10803.551488000001</v>
      </c>
      <c r="P31" s="218">
        <f>[5]คำนวณหน่วย!AF30-'[6]คำนวณ (รวมแต่ละอาคาร)'!$X$30</f>
        <v>2720</v>
      </c>
      <c r="Q31" s="227">
        <f>P31*'2565-บิลค่าไฟฟ้า'!AA$5</f>
        <v>11599.911185599998</v>
      </c>
      <c r="R31" s="217">
        <f>[5]คำนวณหน่วย!AJ30-'[6]คำนวณ (รวมแต่ละอาคาร)'!$AA$30</f>
        <v>2200</v>
      </c>
      <c r="S31" s="227">
        <f>R31*'2565-บิลค่าไฟฟ้า'!AE$5</f>
        <v>9002.1899439999997</v>
      </c>
      <c r="T31" s="217">
        <f>[5]คำนวณหน่วย!AN30-'[6]คำนวณ (รวมแต่ละอาคาร)'!$AD$30</f>
        <v>2960</v>
      </c>
      <c r="U31" s="227">
        <f>T31*'2565-บิลค่าไฟฟ้า'!AI$5</f>
        <v>12440.434372000002</v>
      </c>
      <c r="V31" s="217">
        <f>[5]คำนวณหน่วย!AR30-'[6]คำนวณ (รวมแต่ละอาคาร)'!$AG$30</f>
        <v>1920</v>
      </c>
      <c r="W31" s="227">
        <f>V31*'2565-บิลค่าไฟฟ้า'!AM$5</f>
        <v>9481.9177920000002</v>
      </c>
      <c r="X31" s="217">
        <f>[5]คำนวณหน่วย!AV30-'[6]คำนวณ (รวมแต่ละอาคาร)'!$AJ$30</f>
        <v>1560</v>
      </c>
      <c r="Y31" s="227">
        <f>X31*'2565-บิลค่าไฟฟ้า'!AQ$5</f>
        <v>7569.5279399999999</v>
      </c>
      <c r="Z31" s="217">
        <f>[5]คำนวณหน่วย!AZ30-'[6]คำนวณ (รวมแต่ละอาคาร)'!$AM$30</f>
        <v>2760</v>
      </c>
      <c r="AA31" s="227">
        <f>Z31*'2565-บิลค่าไฟฟ้า'!AU$5</f>
        <v>13668.317998799999</v>
      </c>
      <c r="AB31" s="217">
        <f>[5]คำนวณหน่วย!BD30-'[6]คำนวณ (รวมแต่ละอาคาร)'!$AP$30</f>
        <v>2800</v>
      </c>
      <c r="AC31" s="227">
        <f>AB31*'2565-บิลค่าไฟฟ้า'!AY$5</f>
        <v>13532.633548000002</v>
      </c>
      <c r="AD31" s="115"/>
      <c r="AE31" s="116"/>
      <c r="AG31" s="116"/>
    </row>
    <row r="32" spans="1:35" x14ac:dyDescent="0.55000000000000004">
      <c r="A32" s="117">
        <f>[5]คำนวณหน่วย!A31</f>
        <v>25</v>
      </c>
      <c r="B32" s="204" t="str">
        <f>[5]คำนวณหน่วย!B31</f>
        <v>อาคารสำนักงานมหาวิทยาลัย 2 (สำนักงานอธิการบดี เดิม)</v>
      </c>
      <c r="C32" s="117">
        <f>[5]คำนวณหน่วย!C31</f>
        <v>0</v>
      </c>
      <c r="D32" s="117">
        <f>[5]คำนวณหน่วย!D31</f>
        <v>80</v>
      </c>
      <c r="E32" s="172">
        <f>[5]คำนวณหน่วย!E31</f>
        <v>8379366</v>
      </c>
      <c r="F32" s="217">
        <f>[5]คำนวณหน่วย!L31-'[7]คำนวณ (รวมแต่ละอาคาร)'!$I$34</f>
        <v>4510.3900000000003</v>
      </c>
      <c r="G32" s="227">
        <f>F32*'2565-บิลค่าไฟฟ้า'!G$5</f>
        <v>16486.969516687503</v>
      </c>
      <c r="H32" s="217">
        <f>[5]คำนวณหน่วย!P31-'[6]คำนวณ (รวมแต่ละอาคาร)'!$L$34</f>
        <v>4323.59</v>
      </c>
      <c r="I32" s="227">
        <f>H32*'2565-บิลค่าไฟฟ้า'!K$5</f>
        <v>16141.796920426799</v>
      </c>
      <c r="J32" s="217">
        <f>[5]คำนวณหน่วย!T31-'[6]คำนวณ (รวมแต่ละอาคาร)'!$O$34</f>
        <v>13037.35</v>
      </c>
      <c r="K32" s="227">
        <f>J32*'2565-บิลค่าไฟฟ้า'!O$5</f>
        <v>51952.3549262085</v>
      </c>
      <c r="L32" s="217">
        <f>[5]คำนวณหน่วย!X31-'[6]คำนวณ (รวมแต่ละอาคาร)'!$R$34</f>
        <v>8614.58</v>
      </c>
      <c r="M32" s="227">
        <f>L32*'2565-บิลค่าไฟฟ้า'!S$5</f>
        <v>33104.380417019602</v>
      </c>
      <c r="N32" s="217">
        <f>[5]คำนวณหน่วย!AB31-'[6]คำนวณ (รวมแต่ละอาคาร)'!$U$34</f>
        <v>11701.86</v>
      </c>
      <c r="O32" s="227">
        <f>N32*'2565-บิลค่าไฟฟ้า'!W$5</f>
        <v>49383.455865378004</v>
      </c>
      <c r="P32" s="218">
        <f>[5]คำนวณหน่วย!AF31-'[6]คำนวณ (รวมแต่ละอาคาร)'!$X$34</f>
        <v>13614.38</v>
      </c>
      <c r="Q32" s="227">
        <f>P32*'2565-บิลค่าไฟฟ้า'!AA$5</f>
        <v>58060.881929047391</v>
      </c>
      <c r="R32" s="217">
        <f>[5]คำนวณหน่วย!AJ31-'[6]คำนวณ (รวมแต่ละอาคาร)'!$AA$34</f>
        <v>11707.92</v>
      </c>
      <c r="S32" s="227">
        <f>R32*'2565-บิลค่าไฟฟ้า'!AE$5</f>
        <v>47907.690767798398</v>
      </c>
      <c r="T32" s="217">
        <f>[5]คำนวณหน่วย!AN31-'[6]คำนวณ (รวมแต่ละอาคาร)'!$AD$34</f>
        <v>14028.21</v>
      </c>
      <c r="U32" s="227">
        <f>T32*'2565-บิลค่าไฟฟ้า'!AI$5</f>
        <v>58958.454682984506</v>
      </c>
      <c r="V32" s="217">
        <f>[5]คำนวณหน่วย!AR31-'[6]คำนวณ (รวมแต่ละอาคาร)'!$AG$34</f>
        <v>13248.26</v>
      </c>
      <c r="W32" s="227">
        <f>V32*'2565-บิลค่าไฟฟ้า'!AM$5</f>
        <v>65426.516774501004</v>
      </c>
      <c r="X32" s="217">
        <f>[5]คำนวณหน่วย!AV31-'[6]คำนวณ (รวมแต่ละอาคาร)'!$AM$34</f>
        <v>9835.67</v>
      </c>
      <c r="Y32" s="227">
        <f>X32*'2565-บิลค่าไฟฟ้า'!AQ$5</f>
        <v>47725.242867704997</v>
      </c>
      <c r="Z32" s="217">
        <f>[5]คำนวณหน่วย!AZ31-'[7]คำนวณ (รวมแต่ละอาคาร)'!$AM$34</f>
        <v>9893.33</v>
      </c>
      <c r="AA32" s="227">
        <f>Z32*'2565-บิลค่าไฟฟ้า'!AU$5</f>
        <v>48994.630618502895</v>
      </c>
      <c r="AB32" s="217">
        <f>[5]คำนวณหน่วย!BD31-'[6]คำนวณ (รวมแต่ละอาคาร)'!$AP$34</f>
        <v>7405.44</v>
      </c>
      <c r="AC32" s="227">
        <f>AB32*'2565-บิลค่าไฟฟ้า'!AY$5</f>
        <v>35791.1092077504</v>
      </c>
      <c r="AD32" s="115"/>
      <c r="AE32" s="116"/>
      <c r="AG32" s="116"/>
    </row>
    <row r="33" spans="1:35" x14ac:dyDescent="0.55000000000000004">
      <c r="A33" s="113">
        <f>[5]คำนวณหน่วย!A32</f>
        <v>26</v>
      </c>
      <c r="B33" s="203" t="str">
        <f>[5]คำนวณหน่วย!B32</f>
        <v>อาคารสำนักงานมหาวิทยาลัย 3  มิเตอร์ตัวที่ 1 (อิงคศรีกสิการ เดิม)</v>
      </c>
      <c r="C33" s="113">
        <f>[5]คำนวณหน่วย!C32</f>
        <v>0</v>
      </c>
      <c r="D33" s="113">
        <f>[5]คำนวณหน่วย!D32</f>
        <v>50</v>
      </c>
      <c r="E33" s="171">
        <f>[5]คำนวณหน่วย!E32</f>
        <v>8752785</v>
      </c>
      <c r="F33" s="156">
        <f>[5]คำนวณหน่วย!L32</f>
        <v>350</v>
      </c>
      <c r="G33" s="114">
        <f>[5]คำนวณหน่วย!M32</f>
        <v>1281</v>
      </c>
      <c r="H33" s="156">
        <f>[5]คำนวณหน่วย!P32</f>
        <v>400</v>
      </c>
      <c r="I33" s="114">
        <f>[5]คำนวณหน่วย!Q32</f>
        <v>1492</v>
      </c>
      <c r="J33" s="156">
        <f>[5]คำนวณหน่วย!T32</f>
        <v>1550</v>
      </c>
      <c r="K33" s="114">
        <f>[5]คำนวณหน่วย!U32</f>
        <v>6169</v>
      </c>
      <c r="L33" s="156">
        <f>[5]คำนวณหน่วย!X32</f>
        <v>1750</v>
      </c>
      <c r="M33" s="114">
        <f>[5]คำนวณหน่วย!Y32</f>
        <v>6720</v>
      </c>
      <c r="N33" s="156">
        <f>[5]คำนวณหน่วย!AB32</f>
        <v>1700</v>
      </c>
      <c r="O33" s="114">
        <f>[5]คำนวณหน่วย!AC32</f>
        <v>7174</v>
      </c>
      <c r="P33" s="136">
        <f>[5]คำนวณหน่วย!AF32</f>
        <v>2100</v>
      </c>
      <c r="Q33" s="114">
        <f>[5]คำนวณหน่วย!AG32</f>
        <v>8946</v>
      </c>
      <c r="R33" s="156">
        <f>[5]คำนวณหน่วย!AJ32</f>
        <v>1250</v>
      </c>
      <c r="S33" s="114">
        <f>[5]คำนวณหน่วย!AK32</f>
        <v>5112.5</v>
      </c>
      <c r="T33" s="156">
        <f>[5]คำนวณหน่วย!AN32</f>
        <v>2050</v>
      </c>
      <c r="U33" s="114">
        <f>[5]คำนวณหน่วย!AO32</f>
        <v>8610</v>
      </c>
      <c r="V33" s="156">
        <f>[5]คำนวณหน่วย!AR32</f>
        <v>1150</v>
      </c>
      <c r="W33" s="114">
        <f>[5]คำนวณหน่วย!AS32</f>
        <v>5681</v>
      </c>
      <c r="X33" s="156">
        <f>[5]คำนวณหน่วย!AV32</f>
        <v>1150</v>
      </c>
      <c r="Y33" s="114">
        <f>[5]คำนวณหน่วย!AW32</f>
        <v>5577.5</v>
      </c>
      <c r="Z33" s="156">
        <f>[5]คำนวณหน่วย!AZ32</f>
        <v>1100</v>
      </c>
      <c r="AA33" s="114">
        <f>[5]คำนวณหน่วย!BA32</f>
        <v>5445</v>
      </c>
      <c r="AB33" s="156">
        <f>[5]คำนวณหน่วย!BD32</f>
        <v>950</v>
      </c>
      <c r="AC33" s="114">
        <f>[5]คำนวณหน่วย!BE32</f>
        <v>4588.5</v>
      </c>
      <c r="AD33" s="115"/>
      <c r="AE33" s="116"/>
      <c r="AG33" s="116"/>
    </row>
    <row r="34" spans="1:35" x14ac:dyDescent="0.55000000000000004">
      <c r="A34" s="113">
        <f>[5]คำนวณหน่วย!A33</f>
        <v>27</v>
      </c>
      <c r="B34" s="203" t="str">
        <f>[5]คำนวณหน่วย!B33</f>
        <v>อาคารสำนักงานมหาวิทยาลัย 3  มิเตอร์ตัวที่ 2  (อิงคศรีกสิการ เดิม)</v>
      </c>
      <c r="C34" s="113">
        <f>[5]คำนวณหน่วย!C33</f>
        <v>0</v>
      </c>
      <c r="D34" s="113">
        <f>[5]คำนวณหน่วย!D33</f>
        <v>100</v>
      </c>
      <c r="E34" s="171">
        <f>[5]คำนวณหน่วย!E33</f>
        <v>8752914</v>
      </c>
      <c r="F34" s="217">
        <f>[5]คำนวณหน่วย!L33-'[7]คำนวณ (รวมแต่ละอาคาร)'!$I$38</f>
        <v>1535</v>
      </c>
      <c r="G34" s="227">
        <f>F34*'2565-บิลค่าไฟฟ้า'!G$5</f>
        <v>5610.9334687500004</v>
      </c>
      <c r="H34" s="217">
        <f>[5]คำนวณหน่วย!P33-'[6]คำนวณ (รวมแต่ละอาคาร)'!$L$38</f>
        <v>1500</v>
      </c>
      <c r="I34" s="227">
        <f>H34*'2565-บิลค่าไฟฟ้า'!K$5</f>
        <v>5600.1367799999998</v>
      </c>
      <c r="J34" s="217">
        <f>[5]คำนวณหน่วย!T33-'[6]คำนวณ (รวมแต่ละอาคาร)'!$O$38</f>
        <v>2200</v>
      </c>
      <c r="K34" s="227">
        <f>J34*'2565-บิลค่าไฟฟ้า'!O$5</f>
        <v>8766.7494420000003</v>
      </c>
      <c r="L34" s="217">
        <f>[5]คำนวณหน่วย!X33-'[6]คำนวณ (รวมแต่ละอาคาร)'!$R$38</f>
        <v>2600</v>
      </c>
      <c r="M34" s="227">
        <f>L34*'2565-บิลค่าไฟฟ้า'!S$5</f>
        <v>9991.362212</v>
      </c>
      <c r="N34" s="217">
        <f>[5]คำนวณหน่วย!AB33-'[6]คำนวณ (รวมแต่ละอาคาร)'!$U$38</f>
        <v>2400</v>
      </c>
      <c r="O34" s="227">
        <f>N34*'2565-บิลค่าไฟฟ้า'!W$5</f>
        <v>10128.329520000001</v>
      </c>
      <c r="P34" s="218">
        <f>[5]คำนวณหน่วย!AF33-'[6]คำนวณ (รวมแต่ละอาคาร)'!$X$38</f>
        <v>2600</v>
      </c>
      <c r="Q34" s="227">
        <f>P34*'2565-บิลค่าไฟฟ้า'!AA$5</f>
        <v>11088.150398</v>
      </c>
      <c r="R34" s="217">
        <f>[5]คำนวณหน่วย!AJ33-'[6]คำนวณ (รวมแต่ละอาคาร)'!$X$38</f>
        <v>1700</v>
      </c>
      <c r="S34" s="227">
        <f>R34*'2565-บิลค่าไฟฟ้า'!AE$5</f>
        <v>6956.2376839999997</v>
      </c>
      <c r="T34" s="217">
        <f>[5]คำนวณหน่วย!AN33-'[6]คำนวณ (รวมแต่ละอาคาร)'!$AD$38</f>
        <v>2800</v>
      </c>
      <c r="U34" s="227">
        <f>T34*'2565-บิลค่าไฟฟ้า'!AI$5</f>
        <v>11767.978460000002</v>
      </c>
      <c r="V34" s="217">
        <f>[5]คำนวณหน่วย!AR33-'[6]คำนวณ (รวมแต่ละอาคาร)'!$AG$38</f>
        <v>2100</v>
      </c>
      <c r="W34" s="227">
        <f>V34*'2565-บิลค่าไฟฟ้า'!AM$5</f>
        <v>10370.847585000001</v>
      </c>
      <c r="X34" s="217">
        <f>[5]คำนวณหน่วย!AV33-'[6]คำนวณ (รวมแต่ละอาคาร)'!$AJ$38</f>
        <v>1500</v>
      </c>
      <c r="Y34" s="227">
        <f>X34*'2565-บิลค่าไฟฟ้า'!AQ$5</f>
        <v>7278.3922499999999</v>
      </c>
      <c r="Z34" s="217">
        <f>[5]คำนวณหน่วย!AZ33-'[6]คำนวณ (รวมแต่ละอาคาร)'!$AM$38</f>
        <v>2300</v>
      </c>
      <c r="AA34" s="227">
        <f>Z34*'2565-บิลค่าไฟฟ้า'!AU$5</f>
        <v>11390.264998999999</v>
      </c>
      <c r="AB34" s="217">
        <f>[5]คำนวณหน่วย!BD33-'[6]คำนวณ (รวมแต่ละอาคาร)'!$AP$38</f>
        <v>2100</v>
      </c>
      <c r="AC34" s="227">
        <f>AB34*'2565-บิลค่าไฟฟ้า'!AY$5</f>
        <v>10149.475161</v>
      </c>
      <c r="AD34" s="115"/>
      <c r="AE34" s="116"/>
      <c r="AG34" s="116"/>
    </row>
    <row r="35" spans="1:35" s="127" customFormat="1" x14ac:dyDescent="0.55000000000000004">
      <c r="A35" s="247">
        <f>[5]คำนวณหน่วย!A34</f>
        <v>28</v>
      </c>
      <c r="B35" s="248" t="str">
        <f>[5]คำนวณหน่วย!B34</f>
        <v>โรงจอดรถกองกิจการนักศึกษา</v>
      </c>
      <c r="C35" s="247">
        <f>[5]คำนวณหน่วย!C34</f>
        <v>0</v>
      </c>
      <c r="D35" s="247">
        <f>[5]คำนวณหน่วย!D34</f>
        <v>1</v>
      </c>
      <c r="E35" s="249">
        <f>[5]คำนวณหน่วย!E34</f>
        <v>8753464</v>
      </c>
      <c r="F35" s="250">
        <f>[5]คำนวณหน่วย!L34</f>
        <v>134</v>
      </c>
      <c r="G35" s="251">
        <f>[5]คำนวณหน่วย!M34</f>
        <v>490.44</v>
      </c>
      <c r="H35" s="250">
        <f>[5]คำนวณหน่วย!P34</f>
        <v>296</v>
      </c>
      <c r="I35" s="251">
        <f>[5]คำนวณหน่วย!Q34</f>
        <v>1104.08</v>
      </c>
      <c r="J35" s="250">
        <f>[5]คำนวณหน่วย!T34</f>
        <v>101</v>
      </c>
      <c r="K35" s="251">
        <f>[5]คำนวณหน่วย!U34</f>
        <v>401.98</v>
      </c>
      <c r="L35" s="250">
        <f>[5]คำนวณหน่วย!X34</f>
        <v>101</v>
      </c>
      <c r="M35" s="251">
        <f>[5]คำนวณหน่วย!Y34</f>
        <v>387.84</v>
      </c>
      <c r="N35" s="250">
        <f>[5]คำนวณหน่วย!AB34</f>
        <v>210</v>
      </c>
      <c r="O35" s="251">
        <f>[5]คำนวณหน่วย!AC34</f>
        <v>886.19999999999993</v>
      </c>
      <c r="P35" s="252">
        <f>[5]คำนวณหน่วย!AF34</f>
        <v>403</v>
      </c>
      <c r="Q35" s="251">
        <f>[5]คำนวณหน่วย!AG34</f>
        <v>1716.78</v>
      </c>
      <c r="R35" s="250">
        <f>[5]คำนวณหน่วย!AJ34</f>
        <v>796</v>
      </c>
      <c r="S35" s="251">
        <f>[5]คำนวณหน่วย!AK34</f>
        <v>3255.64</v>
      </c>
      <c r="T35" s="250">
        <f>[5]คำนวณหน่วย!AN34</f>
        <v>1380</v>
      </c>
      <c r="U35" s="251">
        <f>[5]คำนวณหน่วย!AO34</f>
        <v>5796</v>
      </c>
      <c r="V35" s="250">
        <f>[5]คำนวณหน่วย!AR34</f>
        <v>698</v>
      </c>
      <c r="W35" s="251">
        <f>[5]คำนวณหน่วย!AS34</f>
        <v>3448.1200000000003</v>
      </c>
      <c r="X35" s="250">
        <f>[5]คำนวณหน่วย!AV34</f>
        <v>723</v>
      </c>
      <c r="Y35" s="251">
        <f>[5]คำนวณหน่วย!AW34</f>
        <v>3506.5499999999997</v>
      </c>
      <c r="Z35" s="250">
        <f>[5]คำนวณหน่วย!AZ34</f>
        <v>412</v>
      </c>
      <c r="AA35" s="251">
        <f>[5]คำนวณหน่วย!BA34</f>
        <v>2039.4</v>
      </c>
      <c r="AB35" s="250">
        <f>[5]คำนวณหน่วย!BD34</f>
        <v>338</v>
      </c>
      <c r="AC35" s="251">
        <f>[5]คำนวณหน่วย!BE34</f>
        <v>1632.54</v>
      </c>
      <c r="AD35" s="124"/>
      <c r="AE35" s="125"/>
      <c r="AF35" s="126"/>
      <c r="AG35" s="125"/>
    </row>
    <row r="36" spans="1:35" x14ac:dyDescent="0.55000000000000004">
      <c r="A36" s="113">
        <f>[5]คำนวณหน่วย!A35</f>
        <v>29</v>
      </c>
      <c r="B36" s="203" t="str">
        <f>[5]คำนวณหน่วย!B35</f>
        <v>ชมรมวิทยุสมัครเล่น</v>
      </c>
      <c r="C36" s="113">
        <f>[5]คำนวณหน่วย!C35</f>
        <v>0</v>
      </c>
      <c r="D36" s="113">
        <f>[5]คำนวณหน่วย!D35</f>
        <v>1</v>
      </c>
      <c r="E36" s="171">
        <f>[5]คำนวณหน่วย!E35</f>
        <v>8882712</v>
      </c>
      <c r="F36" s="156" t="str">
        <f>[5]คำนวณหน่วย!L35</f>
        <v>รื้อถอน</v>
      </c>
      <c r="G36" s="114" t="str">
        <f>[5]คำนวณหน่วย!M35</f>
        <v>รื้อถอน</v>
      </c>
      <c r="H36" s="156" t="str">
        <f>[5]คำนวณหน่วย!P35</f>
        <v>รื้อถอน</v>
      </c>
      <c r="I36" s="114" t="str">
        <f>[5]คำนวณหน่วย!Q35</f>
        <v>รื้อถอน</v>
      </c>
      <c r="J36" s="156" t="str">
        <f>[5]คำนวณหน่วย!T35</f>
        <v>รื้อถอน</v>
      </c>
      <c r="K36" s="114" t="str">
        <f>[5]คำนวณหน่วย!U35</f>
        <v>รื้อถอน</v>
      </c>
      <c r="L36" s="156" t="str">
        <f>[5]คำนวณหน่วย!X35</f>
        <v>รื้อถอน</v>
      </c>
      <c r="M36" s="114" t="str">
        <f>[5]คำนวณหน่วย!Y35</f>
        <v>รื้อถอน</v>
      </c>
      <c r="N36" s="156" t="str">
        <f>[5]คำนวณหน่วย!AB35</f>
        <v>รื้อถอน</v>
      </c>
      <c r="O36" s="114" t="str">
        <f>[5]คำนวณหน่วย!AC35</f>
        <v>รื้อถอน</v>
      </c>
      <c r="P36" s="136" t="str">
        <f>[5]คำนวณหน่วย!AF35</f>
        <v>รื้อถอน</v>
      </c>
      <c r="Q36" s="114" t="str">
        <f>[5]คำนวณหน่วย!AG35</f>
        <v>รื้อถอน</v>
      </c>
      <c r="R36" s="156" t="str">
        <f>[5]คำนวณหน่วย!AJ35</f>
        <v>รื้อถอน</v>
      </c>
      <c r="S36" s="114" t="str">
        <f>[5]คำนวณหน่วย!AK35</f>
        <v>รื้อถอน</v>
      </c>
      <c r="T36" s="156" t="str">
        <f>[5]คำนวณหน่วย!AN35</f>
        <v>รื้อถอน</v>
      </c>
      <c r="U36" s="114" t="str">
        <f>[5]คำนวณหน่วย!AO35</f>
        <v>รื้อถอน</v>
      </c>
      <c r="V36" s="156" t="str">
        <f>[5]คำนวณหน่วย!AR35</f>
        <v>รื้อถอน</v>
      </c>
      <c r="W36" s="114" t="str">
        <f>[5]คำนวณหน่วย!AS35</f>
        <v>รื้อถอน</v>
      </c>
      <c r="X36" s="156" t="str">
        <f>[5]คำนวณหน่วย!AV35</f>
        <v>รื้อถอน</v>
      </c>
      <c r="Y36" s="114" t="str">
        <f>[5]คำนวณหน่วย!AW35</f>
        <v>รื้อถอน</v>
      </c>
      <c r="Z36" s="156" t="str">
        <f>[5]คำนวณหน่วย!AZ35</f>
        <v>รื้อถอน</v>
      </c>
      <c r="AA36" s="114" t="str">
        <f>[5]คำนวณหน่วย!BA35</f>
        <v>รื้อถอน</v>
      </c>
      <c r="AB36" s="156" t="s">
        <v>105</v>
      </c>
      <c r="AC36" s="114" t="s">
        <v>105</v>
      </c>
      <c r="AD36" s="115"/>
      <c r="AE36" s="116"/>
      <c r="AG36" s="116"/>
    </row>
    <row r="37" spans="1:35" x14ac:dyDescent="0.55000000000000004">
      <c r="A37" s="117">
        <f>[5]คำนวณหน่วย!A36</f>
        <v>30</v>
      </c>
      <c r="B37" s="204" t="str">
        <f>[5]คำนวณหน่วย!B36</f>
        <v>อาคารอำนวย  ยศสุข</v>
      </c>
      <c r="C37" s="117">
        <f>[5]คำนวณหน่วย!C36</f>
        <v>0</v>
      </c>
      <c r="D37" s="117">
        <f>[5]คำนวณหน่วย!D36</f>
        <v>500</v>
      </c>
      <c r="E37" s="172">
        <f>[5]คำนวณหน่วย!E36</f>
        <v>9208358</v>
      </c>
      <c r="F37" s="217">
        <f>[5]คำนวณหน่วย!L36-'[7]คำนวณ (รวมแต่ละอาคาร)'!$I$312</f>
        <v>3145.59</v>
      </c>
      <c r="G37" s="227">
        <f>[5]คำนวณหน่วย!M36</f>
        <v>11545.799400000002</v>
      </c>
      <c r="H37" s="217">
        <f>[5]คำนวณหน่วย!P36-'[6]คำนวณ (รวมแต่ละอาคาร)'!$L$311</f>
        <v>2710.12</v>
      </c>
      <c r="I37" s="227">
        <f>[5]คำนวณหน่วย!Q36</f>
        <v>10108.747599999999</v>
      </c>
      <c r="J37" s="217">
        <f>[5]คำนวณหน่วย!T36-'[6]คำนวณ (รวมแต่ละอาคาร)'!$O$311</f>
        <v>3922.62</v>
      </c>
      <c r="K37" s="227">
        <f>[5]คำนวณหน่วย!U36</f>
        <v>15612.027599999999</v>
      </c>
      <c r="L37" s="217">
        <f>[5]คำนวณหน่วย!X36-'[6]คำนวณ (รวมแต่ละอาคาร)'!$R$311</f>
        <v>2741.52</v>
      </c>
      <c r="M37" s="227">
        <f>[5]คำนวณหน่วย!Y36</f>
        <v>10527.436799999999</v>
      </c>
      <c r="N37" s="217">
        <f>[5]คำนวณหน่วย!AB36-'[6]คำนวณ (รวมแต่ละอาคาร)'!$U$311</f>
        <v>3250.1</v>
      </c>
      <c r="O37" s="227">
        <f>[5]คำนวณหน่วย!AC36</f>
        <v>13715.421999999999</v>
      </c>
      <c r="P37" s="218">
        <f>[5]คำนวณหน่วย!AF36-'[6]คำนวณ (รวมแต่ละอาคาร)'!$X$311</f>
        <v>3615</v>
      </c>
      <c r="Q37" s="227">
        <f>[5]คำนวณหน่วย!AG36</f>
        <v>15399.9</v>
      </c>
      <c r="R37" s="217">
        <f>[5]คำนวณหน่วย!AJ36-'[6]คำนวณ (รวมแต่ละอาคาร)'!$AA$311</f>
        <v>3161.93</v>
      </c>
      <c r="S37" s="227">
        <f>[5]คำนวณหน่วย!AK36</f>
        <v>12932.293699999998</v>
      </c>
      <c r="T37" s="217">
        <f>[5]คำนวณหน่วย!AN36-'[6]คำนวณ (รวมแต่ละอาคาร)'!$AD$311</f>
        <v>4574.7</v>
      </c>
      <c r="U37" s="227">
        <f>[5]คำนวณหน่วย!AO36</f>
        <v>19213.740000000002</v>
      </c>
      <c r="V37" s="217">
        <f>[5]คำนวณหน่วย!AR36-'[6]คำนวณ (รวมแต่ละอาคาร)'!$AG$311</f>
        <v>4645.63</v>
      </c>
      <c r="W37" s="227">
        <f>[5]คำนวณหน่วย!AS36</f>
        <v>22949.412200000002</v>
      </c>
      <c r="X37" s="217">
        <f>[5]คำนวณหน่วย!AV36-'[6]คำนวณ (รวมแต่ละอาคาร)'!$AJ$311</f>
        <v>4167.1899999999996</v>
      </c>
      <c r="Y37" s="227">
        <f>[5]คำนวณหน่วย!AW36</f>
        <v>20210.871499999997</v>
      </c>
      <c r="Z37" s="217">
        <f>[5]คำนวณหน่วย!AZ36-'[6]คำนวณ (รวมแต่ละอาคาร)'!$AM$311</f>
        <v>3630.77</v>
      </c>
      <c r="AA37" s="227">
        <f>[5]คำนวณหน่วย!BA36</f>
        <v>17972.3115</v>
      </c>
      <c r="AB37" s="217">
        <f>[5]คำนวณหน่วย!BD36-'[6]คำนวณ (รวมแต่ละอาคาร)'!$AP$311</f>
        <v>4458.5200000000004</v>
      </c>
      <c r="AC37" s="227">
        <f>[5]คำนวณหน่วย!BE36</f>
        <v>21534.651600000001</v>
      </c>
      <c r="AD37" s="115"/>
      <c r="AE37" s="116"/>
      <c r="AG37" s="116"/>
    </row>
    <row r="38" spans="1:35" s="127" customFormat="1" x14ac:dyDescent="0.55000000000000004">
      <c r="A38" s="247">
        <f>[5]คำนวณหน่วย!A37</f>
        <v>31</v>
      </c>
      <c r="B38" s="248" t="str">
        <f>[5]คำนวณหน่วย!B37</f>
        <v>อาคารหน่วยอาคารและสถานที่</v>
      </c>
      <c r="C38" s="247">
        <f>[5]คำนวณหน่วย!C37</f>
        <v>0</v>
      </c>
      <c r="D38" s="247">
        <f>[5]คำนวณหน่วย!D37</f>
        <v>1</v>
      </c>
      <c r="E38" s="249">
        <f>[5]คำนวณหน่วย!E37</f>
        <v>9123113</v>
      </c>
      <c r="F38" s="250">
        <f>[5]คำนวณหน่วย!L37</f>
        <v>1</v>
      </c>
      <c r="G38" s="251">
        <f>[5]คำนวณหน่วย!M37</f>
        <v>3.66</v>
      </c>
      <c r="H38" s="250">
        <f>[5]คำนวณหน่วย!P37</f>
        <v>2</v>
      </c>
      <c r="I38" s="251">
        <f>[5]คำนวณหน่วย!Q37</f>
        <v>7.46</v>
      </c>
      <c r="J38" s="250">
        <f>[5]คำนวณหน่วย!T37</f>
        <v>2</v>
      </c>
      <c r="K38" s="251">
        <f>[5]คำนวณหน่วย!U37</f>
        <v>7.96</v>
      </c>
      <c r="L38" s="250">
        <f>[5]คำนวณหน่วย!X37</f>
        <v>3</v>
      </c>
      <c r="M38" s="251">
        <f>[5]คำนวณหน่วย!Y37</f>
        <v>11.52</v>
      </c>
      <c r="N38" s="250">
        <f>[5]คำนวณหน่วย!AB37</f>
        <v>3</v>
      </c>
      <c r="O38" s="251">
        <f>[5]คำนวณหน่วย!AC37</f>
        <v>12.66</v>
      </c>
      <c r="P38" s="252">
        <f>[5]คำนวณหน่วย!AF37</f>
        <v>4</v>
      </c>
      <c r="Q38" s="251">
        <f>[5]คำนวณหน่วย!AG37</f>
        <v>17.04</v>
      </c>
      <c r="R38" s="250">
        <f>[5]คำนวณหน่วย!AJ37</f>
        <v>3</v>
      </c>
      <c r="S38" s="251">
        <f>[5]คำนวณหน่วย!AK37</f>
        <v>12.27</v>
      </c>
      <c r="T38" s="250">
        <f>[5]คำนวณหน่วย!AN37</f>
        <v>2</v>
      </c>
      <c r="U38" s="251">
        <f>[5]คำนวณหน่วย!AO37</f>
        <v>8.4</v>
      </c>
      <c r="V38" s="250">
        <f>[5]คำนวณหน่วย!AR37</f>
        <v>4</v>
      </c>
      <c r="W38" s="251">
        <f>[5]คำนวณหน่วย!AS37</f>
        <v>19.760000000000002</v>
      </c>
      <c r="X38" s="250">
        <f>[5]คำนวณหน่วย!AV37</f>
        <v>2</v>
      </c>
      <c r="Y38" s="251">
        <f>[5]คำนวณหน่วย!AW37</f>
        <v>9.6999999999999993</v>
      </c>
      <c r="Z38" s="250">
        <f>[5]คำนวณหน่วย!AZ37</f>
        <v>2</v>
      </c>
      <c r="AA38" s="251">
        <f>[5]คำนวณหน่วย!BA37</f>
        <v>9.9</v>
      </c>
      <c r="AB38" s="250">
        <f>[5]คำนวณหน่วย!BD37</f>
        <v>1</v>
      </c>
      <c r="AC38" s="251">
        <f>[5]คำนวณหน่วย!BE37</f>
        <v>4.83</v>
      </c>
      <c r="AD38" s="124"/>
      <c r="AE38" s="125"/>
      <c r="AF38" s="126"/>
      <c r="AG38" s="125"/>
    </row>
    <row r="39" spans="1:35" s="127" customFormat="1" x14ac:dyDescent="0.55000000000000004">
      <c r="A39" s="247">
        <f>[5]คำนวณหน่วย!A38</f>
        <v>32</v>
      </c>
      <c r="B39" s="248" t="str">
        <f>[5]คำนวณหน่วย!B38</f>
        <v>อาคารสำนักงานประปาและสุขาภิบาล</v>
      </c>
      <c r="C39" s="247">
        <f>[5]คำนวณหน่วย!C38</f>
        <v>0</v>
      </c>
      <c r="D39" s="247">
        <f>[5]คำนวณหน่วย!D38</f>
        <v>1</v>
      </c>
      <c r="E39" s="249">
        <f>[5]คำนวณหน่วย!E38</f>
        <v>8648696</v>
      </c>
      <c r="F39" s="250">
        <f>[5]คำนวณหน่วย!L38</f>
        <v>238</v>
      </c>
      <c r="G39" s="251">
        <f>[5]คำนวณหน่วย!M38</f>
        <v>871.08</v>
      </c>
      <c r="H39" s="250">
        <f>[5]คำนวณหน่วย!P38</f>
        <v>213</v>
      </c>
      <c r="I39" s="251">
        <f>[5]คำนวณหน่วย!Q38</f>
        <v>794.49</v>
      </c>
      <c r="J39" s="250">
        <f>[5]คำนวณหน่วย!T38</f>
        <v>641</v>
      </c>
      <c r="K39" s="251">
        <f>[5]คำนวณหน่วย!U38</f>
        <v>2551.1799999999998</v>
      </c>
      <c r="L39" s="250">
        <f>[5]คำนวณหน่วย!X38</f>
        <v>8</v>
      </c>
      <c r="M39" s="251">
        <f>[5]คำนวณหน่วย!Y38</f>
        <v>30.72</v>
      </c>
      <c r="N39" s="250">
        <f>[5]คำนวณหน่วย!AB38</f>
        <v>458</v>
      </c>
      <c r="O39" s="251">
        <f>[5]คำนวณหน่วย!AC38</f>
        <v>1932.76</v>
      </c>
      <c r="P39" s="252">
        <f>[5]คำนวณหน่วย!AF38</f>
        <v>500</v>
      </c>
      <c r="Q39" s="251">
        <f>[5]คำนวณหน่วย!AG38</f>
        <v>2130</v>
      </c>
      <c r="R39" s="250">
        <f>[5]คำนวณหน่วย!AJ38</f>
        <v>385</v>
      </c>
      <c r="S39" s="251">
        <f>[5]คำนวณหน่วย!AK38</f>
        <v>1574.6499999999999</v>
      </c>
      <c r="T39" s="250">
        <f>[5]คำนวณหน่วย!AN38</f>
        <v>450</v>
      </c>
      <c r="U39" s="251">
        <f>[5]คำนวณหน่วย!AO38</f>
        <v>1890</v>
      </c>
      <c r="V39" s="250">
        <f>[5]คำนวณหน่วย!AR38</f>
        <v>356</v>
      </c>
      <c r="W39" s="251">
        <f>[5]คำนวณหน่วย!AS38</f>
        <v>1758.64</v>
      </c>
      <c r="X39" s="250">
        <f>[5]คำนวณหน่วย!AV38</f>
        <v>291</v>
      </c>
      <c r="Y39" s="251">
        <f>[5]คำนวณหน่วย!AW38</f>
        <v>1411.35</v>
      </c>
      <c r="Z39" s="250">
        <f>[5]คำนวณหน่วย!AZ38</f>
        <v>333</v>
      </c>
      <c r="AA39" s="251">
        <f>[5]คำนวณหน่วย!BA38</f>
        <v>1648.3500000000001</v>
      </c>
      <c r="AB39" s="250">
        <f>[5]คำนวณหน่วย!BD38</f>
        <v>364</v>
      </c>
      <c r="AC39" s="251">
        <f>[5]คำนวณหน่วย!BE38</f>
        <v>1758.1200000000001</v>
      </c>
      <c r="AD39" s="124"/>
      <c r="AE39" s="125"/>
      <c r="AF39" s="126"/>
      <c r="AG39" s="125"/>
    </row>
    <row r="40" spans="1:35" s="127" customFormat="1" x14ac:dyDescent="0.55000000000000004">
      <c r="A40" s="247">
        <f>[5]คำนวณหน่วย!A39</f>
        <v>33</v>
      </c>
      <c r="B40" s="248" t="str">
        <f>[5]คำนวณหน่วย!B39</f>
        <v>อาคารงานไฟฟ้า</v>
      </c>
      <c r="C40" s="247">
        <f>[5]คำนวณหน่วย!C39</f>
        <v>0</v>
      </c>
      <c r="D40" s="247">
        <f>[5]คำนวณหน่วย!D39</f>
        <v>1</v>
      </c>
      <c r="E40" s="249">
        <f>[5]คำนวณหน่วย!E39</f>
        <v>8673782</v>
      </c>
      <c r="F40" s="250">
        <f>[5]คำนวณหน่วย!L39</f>
        <v>96</v>
      </c>
      <c r="G40" s="251">
        <f>[5]คำนวณหน่วย!M39</f>
        <v>351.36</v>
      </c>
      <c r="H40" s="250">
        <f>[5]คำนวณหน่วย!P39</f>
        <v>67</v>
      </c>
      <c r="I40" s="251">
        <f>[5]คำนวณหน่วย!Q39</f>
        <v>249.91</v>
      </c>
      <c r="J40" s="250">
        <f>[5]คำนวณหน่วย!T39</f>
        <v>106</v>
      </c>
      <c r="K40" s="251">
        <f>[5]คำนวณหน่วย!U39</f>
        <v>421.88</v>
      </c>
      <c r="L40" s="250">
        <f>[5]คำนวณหน่วย!X39</f>
        <v>86</v>
      </c>
      <c r="M40" s="251">
        <f>[5]คำนวณหน่วย!Y39</f>
        <v>330.24</v>
      </c>
      <c r="N40" s="250">
        <f>[5]คำนวณหน่วย!AB39</f>
        <v>73</v>
      </c>
      <c r="O40" s="251">
        <f>[5]คำนวณหน่วย!AC39</f>
        <v>308.06</v>
      </c>
      <c r="P40" s="252">
        <f>[5]คำนวณหน่วย!AF39</f>
        <v>89</v>
      </c>
      <c r="Q40" s="251">
        <f>[5]คำนวณหน่วย!AG39</f>
        <v>379.14</v>
      </c>
      <c r="R40" s="250">
        <f>[5]คำนวณหน่วย!AJ39</f>
        <v>77</v>
      </c>
      <c r="S40" s="251">
        <f>[5]คำนวณหน่วย!AK39</f>
        <v>314.93</v>
      </c>
      <c r="T40" s="250">
        <f>[5]คำนวณหน่วย!AN39</f>
        <v>111</v>
      </c>
      <c r="U40" s="251">
        <f>[5]คำนวณหน่วย!AO39</f>
        <v>466.20000000000005</v>
      </c>
      <c r="V40" s="250">
        <f>[5]คำนวณหน่วย!AR39</f>
        <v>216</v>
      </c>
      <c r="W40" s="251">
        <f>[5]คำนวณหน่วย!AS39</f>
        <v>1067.0400000000002</v>
      </c>
      <c r="X40" s="250">
        <f>[5]คำนวณหน่วย!AV39</f>
        <v>80</v>
      </c>
      <c r="Y40" s="251">
        <f>[5]คำนวณหน่วย!AW39</f>
        <v>388</v>
      </c>
      <c r="Z40" s="250">
        <f>[5]คำนวณหน่วย!AZ39</f>
        <v>56</v>
      </c>
      <c r="AA40" s="251">
        <f>[5]คำนวณหน่วย!BA39</f>
        <v>277.2</v>
      </c>
      <c r="AB40" s="250">
        <f>[5]คำนวณหน่วย!BD39</f>
        <v>133</v>
      </c>
      <c r="AC40" s="251">
        <f>[5]คำนวณหน่วย!BE39</f>
        <v>642.39</v>
      </c>
      <c r="AD40" s="124"/>
      <c r="AE40" s="125"/>
      <c r="AF40" s="126"/>
      <c r="AG40" s="125"/>
    </row>
    <row r="41" spans="1:35" s="127" customFormat="1" x14ac:dyDescent="0.55000000000000004">
      <c r="A41" s="247">
        <f>[5]คำนวณหน่วย!A40</f>
        <v>34</v>
      </c>
      <c r="B41" s="248" t="str">
        <f>[5]คำนวณหน่วย!B40</f>
        <v>อาคารซ่อมบำรุงอาคารและสถานที่</v>
      </c>
      <c r="C41" s="247">
        <f>[5]คำนวณหน่วย!C40</f>
        <v>0</v>
      </c>
      <c r="D41" s="247">
        <f>[5]คำนวณหน่วย!D40</f>
        <v>1</v>
      </c>
      <c r="E41" s="249">
        <f>[5]คำนวณหน่วย!E40</f>
        <v>8673804</v>
      </c>
      <c r="F41" s="250">
        <f>[5]คำนวณหน่วย!L40</f>
        <v>226</v>
      </c>
      <c r="G41" s="251">
        <f>[5]คำนวณหน่วย!M40</f>
        <v>827.16000000000008</v>
      </c>
      <c r="H41" s="250">
        <f>[5]คำนวณหน่วย!P40</f>
        <v>190</v>
      </c>
      <c r="I41" s="251">
        <f>[5]คำนวณหน่วย!Q40</f>
        <v>708.7</v>
      </c>
      <c r="J41" s="250">
        <f>[5]คำนวณหน่วย!T40</f>
        <v>228</v>
      </c>
      <c r="K41" s="251">
        <f>[5]คำนวณหน่วย!U40</f>
        <v>907.43999999999994</v>
      </c>
      <c r="L41" s="250">
        <f>[5]คำนวณหน่วย!X40</f>
        <v>197</v>
      </c>
      <c r="M41" s="251">
        <f>[5]คำนวณหน่วย!Y40</f>
        <v>756.48</v>
      </c>
      <c r="N41" s="250">
        <f>[5]คำนวณหน่วย!AB40</f>
        <v>273</v>
      </c>
      <c r="O41" s="251">
        <f>[5]คำนวณหน่วย!AC40</f>
        <v>1152.06</v>
      </c>
      <c r="P41" s="252">
        <f>[5]คำนวณหน่วย!AF40</f>
        <v>183</v>
      </c>
      <c r="Q41" s="251">
        <f>[5]คำนวณหน่วย!AG40</f>
        <v>779.57999999999993</v>
      </c>
      <c r="R41" s="250">
        <f>[5]คำนวณหน่วย!AJ40</f>
        <v>164</v>
      </c>
      <c r="S41" s="251">
        <f>[5]คำนวณหน่วย!AK40</f>
        <v>670.76</v>
      </c>
      <c r="T41" s="250">
        <f>[5]คำนวณหน่วย!AN40</f>
        <v>233</v>
      </c>
      <c r="U41" s="251">
        <f>[5]คำนวณหน่วย!AO40</f>
        <v>978.6</v>
      </c>
      <c r="V41" s="250">
        <f>[5]คำนวณหน่วย!AR40</f>
        <v>168</v>
      </c>
      <c r="W41" s="251">
        <f>[5]คำนวณหน่วย!AS40</f>
        <v>829.92000000000007</v>
      </c>
      <c r="X41" s="250">
        <f>[5]คำนวณหน่วย!AV40</f>
        <v>147</v>
      </c>
      <c r="Y41" s="251">
        <f>[5]คำนวณหน่วย!AW40</f>
        <v>712.94999999999993</v>
      </c>
      <c r="Z41" s="250">
        <f>[5]คำนวณหน่วย!AZ40</f>
        <v>135</v>
      </c>
      <c r="AA41" s="251">
        <f>[5]คำนวณหน่วย!BA40</f>
        <v>668.25</v>
      </c>
      <c r="AB41" s="250">
        <f>[5]คำนวณหน่วย!BD40</f>
        <v>170</v>
      </c>
      <c r="AC41" s="251">
        <f>[5]คำนวณหน่วย!BE40</f>
        <v>821.1</v>
      </c>
      <c r="AD41" s="124"/>
      <c r="AE41" s="125"/>
      <c r="AF41" s="126"/>
      <c r="AG41" s="125"/>
    </row>
    <row r="42" spans="1:35" s="127" customFormat="1" x14ac:dyDescent="0.55000000000000004">
      <c r="A42" s="247">
        <f>[5]คำนวณหน่วย!A41</f>
        <v>35</v>
      </c>
      <c r="B42" s="248" t="str">
        <f>[5]คำนวณหน่วย!B41</f>
        <v>อาคารยานพาหนะ</v>
      </c>
      <c r="C42" s="247">
        <f>[5]คำนวณหน่วย!C41</f>
        <v>0</v>
      </c>
      <c r="D42" s="247">
        <f>[5]คำนวณหน่วย!D41</f>
        <v>1</v>
      </c>
      <c r="E42" s="249">
        <f>[5]คำนวณหน่วย!E41</f>
        <v>9843160</v>
      </c>
      <c r="F42" s="250" t="str">
        <f>[5]คำนวณหน่วย!L41</f>
        <v>ชำรุด</v>
      </c>
      <c r="G42" s="251" t="str">
        <f>[5]คำนวณหน่วย!M41</f>
        <v>ชำรุด</v>
      </c>
      <c r="H42" s="250" t="str">
        <f>[5]คำนวณหน่วย!P41</f>
        <v>ชำรุด</v>
      </c>
      <c r="I42" s="251" t="str">
        <f>[5]คำนวณหน่วย!Q41</f>
        <v>ชำรุด</v>
      </c>
      <c r="J42" s="250" t="str">
        <f>[5]คำนวณหน่วย!T41</f>
        <v>ชำรุด</v>
      </c>
      <c r="K42" s="251" t="str">
        <f>[5]คำนวณหน่วย!U41</f>
        <v>ชำรุด</v>
      </c>
      <c r="L42" s="250" t="str">
        <f>[5]คำนวณหน่วย!X41</f>
        <v>ชำรุด</v>
      </c>
      <c r="M42" s="251" t="str">
        <f>[5]คำนวณหน่วย!Y41</f>
        <v>ชำรุด</v>
      </c>
      <c r="N42" s="250" t="str">
        <f>[5]คำนวณหน่วย!AB41</f>
        <v>ชำรุด</v>
      </c>
      <c r="O42" s="251" t="str">
        <f>[5]คำนวณหน่วย!AC41</f>
        <v>ชำรุด</v>
      </c>
      <c r="P42" s="252" t="str">
        <f>[5]คำนวณหน่วย!AF41</f>
        <v>ชำรุด</v>
      </c>
      <c r="Q42" s="251" t="str">
        <f>[5]คำนวณหน่วย!AG41</f>
        <v>ชำรุด</v>
      </c>
      <c r="R42" s="250" t="str">
        <f>[5]คำนวณหน่วย!AJ41</f>
        <v>ชำรุด</v>
      </c>
      <c r="S42" s="251" t="str">
        <f>[5]คำนวณหน่วย!AK41</f>
        <v>ชำรุด</v>
      </c>
      <c r="T42" s="250" t="str">
        <f>[5]คำนวณหน่วย!AN41</f>
        <v>ชำรุด</v>
      </c>
      <c r="U42" s="251" t="str">
        <f>[5]คำนวณหน่วย!AO41</f>
        <v>ชำรุด</v>
      </c>
      <c r="V42" s="250" t="str">
        <f>[5]คำนวณหน่วย!AR41</f>
        <v>ชำรุด</v>
      </c>
      <c r="W42" s="251" t="str">
        <f>[5]คำนวณหน่วย!AS41</f>
        <v>ชำรุด</v>
      </c>
      <c r="X42" s="250" t="str">
        <f>[5]คำนวณหน่วย!AV41</f>
        <v>ชำรุด</v>
      </c>
      <c r="Y42" s="251" t="str">
        <f>[5]คำนวณหน่วย!AW41</f>
        <v>ชำรุด</v>
      </c>
      <c r="Z42" s="250" t="str">
        <f>[5]คำนวณหน่วย!AZ41</f>
        <v>ชำรุด</v>
      </c>
      <c r="AA42" s="251" t="str">
        <f>[5]คำนวณหน่วย!BA41</f>
        <v>ชำรุด</v>
      </c>
      <c r="AB42" s="250" t="str">
        <f>[5]คำนวณหน่วย!BD41</f>
        <v>รื้อถอน</v>
      </c>
      <c r="AC42" s="251" t="str">
        <f>[5]คำนวณหน่วย!BE41</f>
        <v>รื้อถอน</v>
      </c>
      <c r="AD42" s="124"/>
      <c r="AE42" s="125"/>
      <c r="AF42" s="126"/>
      <c r="AG42" s="125"/>
    </row>
    <row r="43" spans="1:35" s="127" customFormat="1" x14ac:dyDescent="0.55000000000000004">
      <c r="A43" s="247">
        <f>[5]คำนวณหน่วย!A42</f>
        <v>36</v>
      </c>
      <c r="B43" s="248" t="str">
        <f>[5]คำนวณหน่วย!B42</f>
        <v>อาคารโรงจอดรถ</v>
      </c>
      <c r="C43" s="247">
        <f>[5]คำนวณหน่วย!C42</f>
        <v>0</v>
      </c>
      <c r="D43" s="247">
        <f>[5]คำนวณหน่วย!D42</f>
        <v>1</v>
      </c>
      <c r="E43" s="249">
        <f>[5]คำนวณหน่วย!E42</f>
        <v>8674108</v>
      </c>
      <c r="F43" s="250">
        <f>[5]คำนวณหน่วย!L42</f>
        <v>3</v>
      </c>
      <c r="G43" s="251">
        <f>[5]คำนวณหน่วย!M42</f>
        <v>10.98</v>
      </c>
      <c r="H43" s="250">
        <f>[5]คำนวณหน่วย!P42</f>
        <v>23</v>
      </c>
      <c r="I43" s="251">
        <f>[5]คำนวณหน่วย!Q42</f>
        <v>85.79</v>
      </c>
      <c r="J43" s="250">
        <f>[5]คำนวณหน่วย!T42</f>
        <v>2</v>
      </c>
      <c r="K43" s="251">
        <f>[5]คำนวณหน่วย!U42</f>
        <v>7.96</v>
      </c>
      <c r="L43" s="250">
        <f>[5]คำนวณหน่วย!X42</f>
        <v>4</v>
      </c>
      <c r="M43" s="251">
        <f>[5]คำนวณหน่วย!Y42</f>
        <v>15.36</v>
      </c>
      <c r="N43" s="250">
        <f>[5]คำนวณหน่วย!AB42</f>
        <v>2</v>
      </c>
      <c r="O43" s="251">
        <f>[5]คำนวณหน่วย!AC42</f>
        <v>8.44</v>
      </c>
      <c r="P43" s="252">
        <f>[5]คำนวณหน่วย!AF42</f>
        <v>7</v>
      </c>
      <c r="Q43" s="251">
        <f>[5]คำนวณหน่วย!AG42</f>
        <v>29.82</v>
      </c>
      <c r="R43" s="250">
        <f>[5]คำนวณหน่วย!AJ42</f>
        <v>3</v>
      </c>
      <c r="S43" s="251">
        <f>[5]คำนวณหน่วย!AK42</f>
        <v>12.27</v>
      </c>
      <c r="T43" s="250">
        <f>[5]คำนวณหน่วย!AN42</f>
        <v>3</v>
      </c>
      <c r="U43" s="251">
        <f>[5]คำนวณหน่วย!AO42</f>
        <v>12.600000000000001</v>
      </c>
      <c r="V43" s="250">
        <f>[5]คำนวณหน่วย!AR42</f>
        <v>19</v>
      </c>
      <c r="W43" s="251">
        <f>[5]คำนวณหน่วย!AS42</f>
        <v>93.860000000000014</v>
      </c>
      <c r="X43" s="250">
        <f>[5]คำนวณหน่วย!AV42</f>
        <v>19</v>
      </c>
      <c r="Y43" s="251">
        <f>[5]คำนวณหน่วย!AW42</f>
        <v>92.149999999999991</v>
      </c>
      <c r="Z43" s="250">
        <f>[5]คำนวณหน่วย!AZ42</f>
        <v>32</v>
      </c>
      <c r="AA43" s="251">
        <f>[5]คำนวณหน่วย!BA42</f>
        <v>158.4</v>
      </c>
      <c r="AB43" s="250" t="str">
        <f>[5]คำนวณหน่วย!BD42</f>
        <v>รื้อถอน</v>
      </c>
      <c r="AC43" s="251" t="str">
        <f>[5]คำนวณหน่วย!BE42</f>
        <v>รื้อถอน</v>
      </c>
      <c r="AD43" s="124"/>
      <c r="AE43" s="125"/>
      <c r="AF43" s="126"/>
      <c r="AG43" s="125"/>
    </row>
    <row r="44" spans="1:35" s="127" customFormat="1" x14ac:dyDescent="0.55000000000000004">
      <c r="A44" s="247">
        <f>[5]คำนวณหน่วย!A43</f>
        <v>37</v>
      </c>
      <c r="B44" s="248" t="str">
        <f>[5]คำนวณหน่วย!B43</f>
        <v>อาคารสำนักงานระบบบำบัดน้ำเสียรวม (รวมอาคารห้องน้ำ)</v>
      </c>
      <c r="C44" s="247">
        <f>[5]คำนวณหน่วย!C43</f>
        <v>0</v>
      </c>
      <c r="D44" s="247">
        <f>[5]คำนวณหน่วย!D43</f>
        <v>50</v>
      </c>
      <c r="E44" s="249">
        <f>[5]คำนวณหน่วย!E43</f>
        <v>8576438</v>
      </c>
      <c r="F44" s="250">
        <f>[5]คำนวณหน่วย!L43</f>
        <v>11550</v>
      </c>
      <c r="G44" s="251">
        <f>[5]คำนวณหน่วย!M43</f>
        <v>42273</v>
      </c>
      <c r="H44" s="250">
        <f>[5]คำนวณหน่วย!P43</f>
        <v>10250</v>
      </c>
      <c r="I44" s="251">
        <f>[5]คำนวณหน่วย!Q43</f>
        <v>38232.5</v>
      </c>
      <c r="J44" s="250">
        <f>[5]คำนวณหน่วย!T43</f>
        <v>10850</v>
      </c>
      <c r="K44" s="251">
        <f>[5]คำนวณหน่วย!U43</f>
        <v>43183</v>
      </c>
      <c r="L44" s="250">
        <f>[5]คำนวณหน่วย!X43</f>
        <v>12350</v>
      </c>
      <c r="M44" s="251">
        <f>[5]คำนวณหน่วย!Y43</f>
        <v>47424</v>
      </c>
      <c r="N44" s="250">
        <f>[5]คำนวณหน่วย!AB43</f>
        <v>15750</v>
      </c>
      <c r="O44" s="251">
        <f>[5]คำนวณหน่วย!AC43</f>
        <v>66465</v>
      </c>
      <c r="P44" s="252">
        <f>[5]คำนวณหน่วย!AF43</f>
        <v>12500</v>
      </c>
      <c r="Q44" s="251">
        <f>[5]คำนวณหน่วย!AG43</f>
        <v>53250</v>
      </c>
      <c r="R44" s="250">
        <f>[5]คำนวณหน่วย!AJ43</f>
        <v>12600</v>
      </c>
      <c r="S44" s="251">
        <f>[5]คำนวณหน่วย!AK43</f>
        <v>51534</v>
      </c>
      <c r="T44" s="250">
        <f>[5]คำนวณหน่วย!AN43</f>
        <v>17050</v>
      </c>
      <c r="U44" s="251">
        <f>[5]คำนวณหน่วย!AO43</f>
        <v>71610</v>
      </c>
      <c r="V44" s="250">
        <f>[5]คำนวณหน่วย!AR43</f>
        <v>14100</v>
      </c>
      <c r="W44" s="251">
        <f>[5]คำนวณหน่วย!AS43</f>
        <v>69654</v>
      </c>
      <c r="X44" s="250">
        <f>[5]คำนวณหน่วย!AV43</f>
        <v>11300</v>
      </c>
      <c r="Y44" s="251">
        <f>[5]คำนวณหน่วย!AW43</f>
        <v>54804.999999999993</v>
      </c>
      <c r="Z44" s="250">
        <f>[5]คำนวณหน่วย!AZ43</f>
        <v>13700</v>
      </c>
      <c r="AA44" s="251">
        <f>[5]คำนวณหน่วย!BA43</f>
        <v>67815</v>
      </c>
      <c r="AB44" s="250">
        <f>[5]คำนวณหน่วย!BD43</f>
        <v>7600</v>
      </c>
      <c r="AC44" s="251">
        <f>[5]คำนวณหน่วย!BE43</f>
        <v>36708</v>
      </c>
      <c r="AD44" s="124"/>
      <c r="AE44" s="125"/>
      <c r="AF44" s="126"/>
      <c r="AG44" s="125"/>
    </row>
    <row r="45" spans="1:35" x14ac:dyDescent="0.55000000000000004">
      <c r="A45" s="130" t="s">
        <v>9</v>
      </c>
      <c r="B45" s="205"/>
      <c r="C45" s="131"/>
      <c r="D45" s="131"/>
      <c r="E45" s="132"/>
      <c r="F45" s="158">
        <f t="shared" ref="F45:AC45" si="1">SUM(F31:F44)</f>
        <v>23291.98</v>
      </c>
      <c r="G45" s="146">
        <f t="shared" si="1"/>
        <v>85246.345254187516</v>
      </c>
      <c r="H45" s="158">
        <f t="shared" si="1"/>
        <v>21494.71</v>
      </c>
      <c r="I45" s="146">
        <f t="shared" si="1"/>
        <v>80200.416570826812</v>
      </c>
      <c r="J45" s="158">
        <f t="shared" si="1"/>
        <v>34879.97</v>
      </c>
      <c r="K45" s="146">
        <f t="shared" si="1"/>
        <v>138907.67685460852</v>
      </c>
      <c r="L45" s="158">
        <f t="shared" si="1"/>
        <v>31015.1</v>
      </c>
      <c r="M45" s="146">
        <f t="shared" si="1"/>
        <v>119136.98837621961</v>
      </c>
      <c r="N45" s="158">
        <f t="shared" si="1"/>
        <v>38380.959999999999</v>
      </c>
      <c r="O45" s="146">
        <f t="shared" si="1"/>
        <v>161969.93887337798</v>
      </c>
      <c r="P45" s="145">
        <f t="shared" si="1"/>
        <v>38335.379999999997</v>
      </c>
      <c r="Q45" s="146">
        <f t="shared" si="1"/>
        <v>163397.20351264736</v>
      </c>
      <c r="R45" s="158">
        <f t="shared" si="1"/>
        <v>34047.85</v>
      </c>
      <c r="S45" s="146">
        <f t="shared" si="1"/>
        <v>139285.43209579837</v>
      </c>
      <c r="T45" s="158">
        <f t="shared" si="1"/>
        <v>45641.91</v>
      </c>
      <c r="U45" s="146">
        <f t="shared" si="1"/>
        <v>191752.40751498452</v>
      </c>
      <c r="V45" s="158">
        <f t="shared" si="1"/>
        <v>38624.89</v>
      </c>
      <c r="W45" s="146">
        <f t="shared" si="1"/>
        <v>190781.03435150097</v>
      </c>
      <c r="X45" s="158">
        <f t="shared" si="1"/>
        <v>30774.86</v>
      </c>
      <c r="Y45" s="146">
        <f t="shared" si="1"/>
        <v>149287.23455770497</v>
      </c>
      <c r="Z45" s="158">
        <f t="shared" si="1"/>
        <v>34354.100000000006</v>
      </c>
      <c r="AA45" s="146">
        <f t="shared" si="1"/>
        <v>170087.02511630289</v>
      </c>
      <c r="AB45" s="158">
        <f t="shared" si="1"/>
        <v>26319.96</v>
      </c>
      <c r="AC45" s="146">
        <f t="shared" si="1"/>
        <v>127163.3495167504</v>
      </c>
      <c r="AD45" s="167">
        <f>SUM(F45+H45+J45+L45+N45+P45+R45+T45+V45+X45+Z45+AB45)</f>
        <v>397161.67</v>
      </c>
      <c r="AE45" s="168">
        <f>SUM(G45+I45+K45+M45+O45+Q45+S45+U45+W45+Y45+AA45+AC45)</f>
        <v>1717215.0525949099</v>
      </c>
      <c r="AF45" s="167">
        <f>SUM(F45+H45+J45+L45+N45+P45+R45+T45+V45)</f>
        <v>305712.75</v>
      </c>
      <c r="AG45" s="168">
        <f>SUM(G45+I45+K45+M45+O45+Q45+S45+U45+W45)</f>
        <v>1270677.4434041516</v>
      </c>
      <c r="AH45" s="167">
        <f>SUM(X45+Z45+AB45)</f>
        <v>91448.920000000013</v>
      </c>
      <c r="AI45" s="168">
        <f>SUM(Y45+AA45+AC45)</f>
        <v>446537.60919075832</v>
      </c>
    </row>
    <row r="46" spans="1:35" x14ac:dyDescent="0.55000000000000004">
      <c r="A46" s="110" t="str">
        <f>[5]คำนวณหน่วย!$A$44</f>
        <v>สระว่ายน้ำ</v>
      </c>
      <c r="B46" s="206"/>
      <c r="C46" s="119"/>
      <c r="D46" s="119"/>
      <c r="E46" s="160"/>
      <c r="F46" s="138"/>
      <c r="G46" s="160"/>
      <c r="H46" s="138"/>
      <c r="I46" s="160"/>
      <c r="J46" s="138"/>
      <c r="K46" s="160"/>
      <c r="L46" s="138"/>
      <c r="M46" s="160"/>
      <c r="N46" s="138"/>
      <c r="O46" s="160"/>
      <c r="P46" s="181"/>
      <c r="Q46" s="160"/>
      <c r="R46" s="138"/>
      <c r="S46" s="160"/>
      <c r="T46" s="138"/>
      <c r="U46" s="160"/>
      <c r="V46" s="138"/>
      <c r="W46" s="160"/>
      <c r="X46" s="138"/>
      <c r="Y46" s="160"/>
      <c r="Z46" s="138"/>
      <c r="AA46" s="160"/>
      <c r="AB46" s="138"/>
      <c r="AC46" s="129"/>
      <c r="AD46" s="101"/>
      <c r="AF46" s="101"/>
    </row>
    <row r="47" spans="1:35" x14ac:dyDescent="0.55000000000000004">
      <c r="A47" s="117">
        <f>[5]คำนวณหน่วย!A45</f>
        <v>38</v>
      </c>
      <c r="B47" s="204" t="str">
        <f>[5]คำนวณหน่วย!B45</f>
        <v>อาคารสระว่ายน้ำ</v>
      </c>
      <c r="C47" s="117">
        <f>[5]คำนวณหน่วย!C45</f>
        <v>0</v>
      </c>
      <c r="D47" s="117">
        <f>[5]คำนวณหน่วย!D45</f>
        <v>50</v>
      </c>
      <c r="E47" s="172">
        <f>[5]คำนวณหน่วย!E45</f>
        <v>9243867</v>
      </c>
      <c r="F47" s="217">
        <f>[5]คำนวณหน่วย!L45-'[7]คำนวณ (รวมแต่ละอาคาร)'!$I$45</f>
        <v>7500</v>
      </c>
      <c r="G47" s="227">
        <f>F47*'2565-บิลค่าไฟฟ้า'!G$5</f>
        <v>27414.984375</v>
      </c>
      <c r="H47" s="217">
        <f>[5]คำนวณหน่วย!$P$45-'[6]คำนวณ (รวมแต่ละอาคาร)'!$L$45</f>
        <v>6450</v>
      </c>
      <c r="I47" s="227">
        <f>H47*'2565-บิลค่าไฟฟ้า'!K$5</f>
        <v>24080.588153999997</v>
      </c>
      <c r="J47" s="217">
        <f>[5]คำนวณหน่วย!$T$45-'[6]คำนวณ (รวมแต่ละอาคาร)'!$O$45</f>
        <v>6200</v>
      </c>
      <c r="K47" s="227">
        <f>J47*'2565-บิลค่าไฟฟ้า'!O$5</f>
        <v>24706.293882000002</v>
      </c>
      <c r="L47" s="217">
        <f>[5]คำนวณหน่วย!$X$45-'[6]คำนวณ (รวมแต่ละอาคาร)'!$R$45</f>
        <v>6850</v>
      </c>
      <c r="M47" s="227">
        <f>L47*'2565-บิลค่าไฟฟ้า'!S$5</f>
        <v>26323.396596999999</v>
      </c>
      <c r="N47" s="217">
        <f>[5]คำนวณหน่วย!$AB$45-'[6]คำนวณ (รวมแต่ละอาคาร)'!$U$45</f>
        <v>7850</v>
      </c>
      <c r="O47" s="227">
        <f>N47*'2565-บิลค่าไฟฟ้า'!W$5</f>
        <v>33128.077805000001</v>
      </c>
      <c r="P47" s="218">
        <f>[5]คำนวณหน่วย!$AF$45-'[6]คำนวณ (รวมแต่ละอาคาร)'!$X$45</f>
        <v>6650</v>
      </c>
      <c r="Q47" s="227">
        <f>P47*'2565-บิลค่าไฟฟ้า'!AA$5</f>
        <v>28360.076979499998</v>
      </c>
      <c r="R47" s="217">
        <f>[5]คำนวณหน่วย!$AJ$45-'[6]คำนวณ (รวมแต่ละอาคาร)'!$AA$45</f>
        <v>5300</v>
      </c>
      <c r="S47" s="227">
        <f>R47*'2565-บิลค่าไฟฟ้า'!AE$5</f>
        <v>21687.093956000001</v>
      </c>
      <c r="T47" s="217">
        <f>[5]คำนวณหน่วย!$AN$45-'[6]คำนวณ (รวมแต่ละอาคาร)'!$AD$45</f>
        <v>3950</v>
      </c>
      <c r="U47" s="227">
        <f>T47*'2565-บิลค่าไฟฟ้า'!AI$5</f>
        <v>16601.255327500003</v>
      </c>
      <c r="V47" s="217">
        <f>[5]คำนวณหน่วย!$AR$45-'[6]คำนวณ (รวมแต่ละอาคาร)'!$AG$45</f>
        <v>6950</v>
      </c>
      <c r="W47" s="227">
        <f>V47*'2565-บิลค่าไฟฟ้า'!AM$5</f>
        <v>34322.567007500002</v>
      </c>
      <c r="X47" s="217">
        <f>[5]คำนวณหน่วย!$AV$45-'[6]คำนวณ (รวมแต่ละอาคาร)'!$AJ$45</f>
        <v>2900</v>
      </c>
      <c r="Y47" s="227">
        <f>X47*'2565-บิลค่าไฟฟ้า'!AQ$5</f>
        <v>14071.558349999999</v>
      </c>
      <c r="Z47" s="217">
        <f>[5]คำนวณหน่วย!$AZ$45-'[6]คำนวณ (รวมแต่ละอาคาร)'!$AM$45</f>
        <v>5750</v>
      </c>
      <c r="AA47" s="227">
        <f>Z47*'2565-บิลค่าไฟฟ้า'!AU$5</f>
        <v>28475.662497499998</v>
      </c>
      <c r="AB47" s="217">
        <f>[5]คำนวณหน่วย!$BD$45-'[6]คำนวณ (รวมแต่ละอาคาร)'!$AP$45</f>
        <v>4850</v>
      </c>
      <c r="AC47" s="227">
        <f>AB47*'2565-บิลค่าไฟฟ้า'!AY$5</f>
        <v>23440.454538500002</v>
      </c>
      <c r="AD47" s="167">
        <f>SUM(F47+H47+J47+L47+N47+P47+R47+T47+V47+X47+Z47+AB47)</f>
        <v>71200</v>
      </c>
      <c r="AE47" s="168">
        <f>SUM(G47+I47+K47+M47+O47+Q47+S47+U47+W47+Y47+AA47+AC47)</f>
        <v>302612.00946949999</v>
      </c>
      <c r="AF47" s="167">
        <f>SUM(F47+H47+J47+L47+N47+P47+R47+T47+V47)</f>
        <v>57700</v>
      </c>
      <c r="AG47" s="168">
        <f>SUM(G47+I47+K47+M47+O47+Q47+S47+U47+W47)</f>
        <v>236624.3340835</v>
      </c>
      <c r="AH47" s="167">
        <f>SUM(X47+Z47+AB47)</f>
        <v>13500</v>
      </c>
      <c r="AI47" s="168">
        <f>SUM(Y47+AA47+AC47)</f>
        <v>65987.675385999988</v>
      </c>
    </row>
    <row r="48" spans="1:35" x14ac:dyDescent="0.55000000000000004">
      <c r="A48" s="110" t="str">
        <f>[5]คำนวณหน่วย!$A$46</f>
        <v>โรงอาหาร</v>
      </c>
      <c r="B48" s="206"/>
      <c r="C48" s="119"/>
      <c r="D48" s="119"/>
      <c r="E48" s="160"/>
      <c r="F48" s="138"/>
      <c r="G48" s="160"/>
      <c r="H48" s="138"/>
      <c r="I48" s="160"/>
      <c r="J48" s="138"/>
      <c r="K48" s="160"/>
      <c r="L48" s="138"/>
      <c r="M48" s="160"/>
      <c r="N48" s="138"/>
      <c r="O48" s="160"/>
      <c r="P48" s="181"/>
      <c r="Q48" s="160"/>
      <c r="R48" s="138"/>
      <c r="S48" s="160"/>
      <c r="T48" s="138"/>
      <c r="U48" s="160"/>
      <c r="V48" s="138"/>
      <c r="W48" s="160"/>
      <c r="X48" s="138"/>
      <c r="Y48" s="160"/>
      <c r="Z48" s="138"/>
      <c r="AA48" s="160"/>
      <c r="AB48" s="138"/>
      <c r="AC48" s="129"/>
      <c r="AD48" s="115"/>
      <c r="AE48" s="116"/>
      <c r="AG48" s="116"/>
    </row>
    <row r="49" spans="1:35" x14ac:dyDescent="0.55000000000000004">
      <c r="A49" s="117">
        <f>[5]คำนวณหน่วย!A47</f>
        <v>39</v>
      </c>
      <c r="B49" s="204" t="str">
        <f>[5]คำนวณหน่วย!B47</f>
        <v>อาคารโรงอาหารเทิดกสิกร</v>
      </c>
      <c r="C49" s="117">
        <f>[5]คำนวณหน่วย!C47</f>
        <v>0</v>
      </c>
      <c r="D49" s="117">
        <f>[5]คำนวณหน่วย!D47</f>
        <v>20</v>
      </c>
      <c r="E49" s="172">
        <f>[5]คำนวณหน่วย!E47</f>
        <v>8419171</v>
      </c>
      <c r="F49" s="217">
        <f>[5]คำนวณหน่วย!L47-'[7]คำนวณ (รวมแต่ละอาคาร)'!$I$90</f>
        <v>2414.1999999999998</v>
      </c>
      <c r="G49" s="227">
        <f>F49*'2565-บิลค่าไฟฟ้า'!G$5</f>
        <v>8824.7007037499989</v>
      </c>
      <c r="H49" s="217">
        <f>[5]คำนวณหน่วย!$P$47-'[6]คำนวณ (รวมแต่ละอาคาร)'!$L$90</f>
        <v>7940</v>
      </c>
      <c r="I49" s="227">
        <f>H49*'2565-บิลค่าไฟฟ้า'!K$5</f>
        <v>29643.390688799998</v>
      </c>
      <c r="J49" s="217">
        <f>[5]คำนวณหน่วย!$T$47-'[6]คำนวณ (รวมแต่ละอาคาร)'!$O$90</f>
        <v>7660</v>
      </c>
      <c r="K49" s="227">
        <f>J49*'2565-บิลค่าไฟฟ้า'!O$5</f>
        <v>30524.2276026</v>
      </c>
      <c r="L49" s="217">
        <f>[5]คำนวณหน่วย!$X$47-'[6]คำนวณ (รวมแต่ละอาคาร)'!$R$90</f>
        <v>5200</v>
      </c>
      <c r="M49" s="227">
        <f>L49*'2565-บิลค่าไฟฟ้า'!S$5</f>
        <v>19982.724424</v>
      </c>
      <c r="N49" s="217">
        <f>[5]คำนวณหน่วย!$AB$47-'[6]คำนวณ (รวมแต่ละอาคาร)'!$U$90</f>
        <v>4520</v>
      </c>
      <c r="O49" s="227">
        <f>N49*'2565-บิลค่าไฟฟ้า'!W$5</f>
        <v>19075.020596000002</v>
      </c>
      <c r="P49" s="218">
        <f>[5]คำนวณหน่วย!$AF$47-'[6]คำนวณ (รวมแต่ละอาคาร)'!$X$90</f>
        <v>7720</v>
      </c>
      <c r="Q49" s="227">
        <f>P49*'2565-บิลค่าไฟฟ้า'!AA$5</f>
        <v>32923.277335599996</v>
      </c>
      <c r="R49" s="217">
        <f>[5]คำนวณหน่วย!$AJ$47-'[6]คำนวณ (รวมแต่ละอาคาร)'!$AA$90</f>
        <v>9520</v>
      </c>
      <c r="S49" s="227">
        <f>R49*'2565-บิลค่าไฟฟ้า'!AE$5</f>
        <v>38954.931030400003</v>
      </c>
      <c r="T49" s="217">
        <f>[5]คำนวณหน่วย!$AN$47-'[6]คำนวณ (รวมแต่ละอาคาร)'!$AD$90</f>
        <v>12320</v>
      </c>
      <c r="U49" s="227">
        <f>T49*'2565-บิลค่าไฟฟ้า'!AI$5</f>
        <v>51779.105224000006</v>
      </c>
      <c r="V49" s="217">
        <f>[5]คำนวณหน่วย!$AR$47-'[6]คำนวณ (รวมแต่ละอาคาร)'!$AG$90</f>
        <v>8820</v>
      </c>
      <c r="W49" s="227">
        <f>V49*'2565-บิลค่าไฟฟ้า'!AM$5</f>
        <v>43557.559857</v>
      </c>
      <c r="X49" s="217">
        <f>[5]คำนวณหน่วย!$AV$47-'[6]คำนวณ (รวมแต่ละอาคาร)'!$AJ$90</f>
        <v>6920</v>
      </c>
      <c r="Y49" s="227">
        <f>X49*'2565-บิลค่าไฟฟ้า'!AQ$5</f>
        <v>33577.649579999998</v>
      </c>
      <c r="Z49" s="217">
        <f>[5]คำนวณหน่วย!$AZ$47-'[6]คำนวณ (รวมแต่ละอาคาร)'!$AM$90</f>
        <v>9460</v>
      </c>
      <c r="AA49" s="227">
        <f>Z49*'2565-บิลค่าไฟฟ้า'!AU$5</f>
        <v>46848.655169799997</v>
      </c>
      <c r="AB49" s="217">
        <f>[5]คำนวณหน่วย!$BD$47-'[6]คำนวณ (รวมแต่ละอาคาร)'!$AP$90</f>
        <v>8260</v>
      </c>
      <c r="AC49" s="227">
        <f>AB49*'2565-บิลค่าไฟฟ้า'!AY$5</f>
        <v>39921.268966600001</v>
      </c>
      <c r="AD49" s="167">
        <f>SUM(F49+H49+J49+L49+N49+P49+R49+T49+V49+X49+Z49+AB49)</f>
        <v>90754.2</v>
      </c>
      <c r="AE49" s="168">
        <f>SUM(G49+I49+K49+M49+O49+Q49+S49+U49+W49+Y49+AA49+AC49)</f>
        <v>395612.51117854996</v>
      </c>
      <c r="AF49" s="167">
        <f>SUM(F49+H49+J49+L49+N49+P49+R49+T49+V49)</f>
        <v>66114.2</v>
      </c>
      <c r="AG49" s="168">
        <f>SUM(G49+I49+K49+M49+O49+Q49+S49+U49+W49)</f>
        <v>275264.93746215</v>
      </c>
      <c r="AH49" s="167">
        <f>SUM(X49+Z49+AB49)</f>
        <v>24640</v>
      </c>
      <c r="AI49" s="168">
        <f>SUM(Y49+AA49+AC49)</f>
        <v>120347.57371639999</v>
      </c>
    </row>
    <row r="50" spans="1:35" x14ac:dyDescent="0.55000000000000004">
      <c r="A50" s="110" t="str">
        <f>[5]คำนวณหน่วย!$A$48</f>
        <v>หอพักนักศึกษา</v>
      </c>
      <c r="B50" s="206"/>
      <c r="C50" s="119"/>
      <c r="D50" s="119"/>
      <c r="E50" s="160"/>
      <c r="F50" s="138"/>
      <c r="G50" s="160"/>
      <c r="H50" s="138"/>
      <c r="I50" s="160"/>
      <c r="J50" s="138"/>
      <c r="K50" s="160"/>
      <c r="L50" s="138"/>
      <c r="M50" s="160"/>
      <c r="N50" s="138"/>
      <c r="O50" s="160"/>
      <c r="P50" s="181"/>
      <c r="Q50" s="160"/>
      <c r="R50" s="138"/>
      <c r="S50" s="160"/>
      <c r="T50" s="138"/>
      <c r="U50" s="160"/>
      <c r="V50" s="138"/>
      <c r="W50" s="160"/>
      <c r="X50" s="138"/>
      <c r="Y50" s="160"/>
      <c r="Z50" s="138"/>
      <c r="AA50" s="160"/>
      <c r="AB50" s="138"/>
      <c r="AC50" s="129"/>
      <c r="AD50" s="167">
        <f>SUM(F62+H62+J62+L62+N62+P62+R62+T62+V62+X62+Z62+AB62)</f>
        <v>902986</v>
      </c>
      <c r="AE50" s="168">
        <f>SUM(G62+I62+K62+M62+O62+Q62+S62+U62+W62+Y62+AA62+AC62)</f>
        <v>4037271.6226784</v>
      </c>
      <c r="AF50" s="167">
        <f>SUM(F62+H62+J62+L62+N62+P62+R62+T62+V62)</f>
        <v>598926</v>
      </c>
      <c r="AG50" s="168">
        <f>SUM(G62+I62+K62+M62+O62+Q62+S62+U62+W62)</f>
        <v>2555492.0996503998</v>
      </c>
      <c r="AH50" s="167">
        <f>SUM(X62+Z62+AB62)</f>
        <v>304060</v>
      </c>
      <c r="AI50" s="168">
        <f>SUM(Y62+AA62+AC62)</f>
        <v>1481779.523028</v>
      </c>
    </row>
    <row r="51" spans="1:35" x14ac:dyDescent="0.55000000000000004">
      <c r="A51" s="113">
        <f>[5]คำนวณหน่วย!A49</f>
        <v>40</v>
      </c>
      <c r="B51" s="203" t="str">
        <f>[5]คำนวณหน่วย!B49</f>
        <v>อาคารหอพักนักศึกษานานาชาติ</v>
      </c>
      <c r="C51" s="113">
        <f>[5]คำนวณหน่วย!C49</f>
        <v>0</v>
      </c>
      <c r="D51" s="113">
        <f>[5]คำนวณหน่วย!D49</f>
        <v>20</v>
      </c>
      <c r="E51" s="171">
        <f>[5]คำนวณหน่วย!E49</f>
        <v>8419200</v>
      </c>
      <c r="F51" s="156">
        <f>[5]คำนวณหน่วย!L49</f>
        <v>420</v>
      </c>
      <c r="G51" s="114">
        <f>[5]คำนวณหน่วย!M49</f>
        <v>1537.2</v>
      </c>
      <c r="H51" s="156">
        <f>[5]คำนวณหน่วย!P49</f>
        <v>320</v>
      </c>
      <c r="I51" s="114">
        <f>[5]คำนวณหน่วย!Q49</f>
        <v>1193.5999999999999</v>
      </c>
      <c r="J51" s="156">
        <f>[5]คำนวณหน่วย!T49</f>
        <v>680</v>
      </c>
      <c r="K51" s="114">
        <f>[5]คำนวณหน่วย!U49</f>
        <v>2706.4</v>
      </c>
      <c r="L51" s="156">
        <f>[5]คำนวณหน่วย!X49</f>
        <v>600</v>
      </c>
      <c r="M51" s="114">
        <f>[5]คำนวณหน่วย!Y49</f>
        <v>2304</v>
      </c>
      <c r="N51" s="156">
        <f>[5]คำนวณหน่วย!AB49</f>
        <v>800</v>
      </c>
      <c r="O51" s="114">
        <f>[5]คำนวณหน่วย!AC49</f>
        <v>3376</v>
      </c>
      <c r="P51" s="136">
        <f>[5]คำนวณหน่วย!AF49</f>
        <v>720</v>
      </c>
      <c r="Q51" s="114">
        <f>[5]คำนวณหน่วย!AG49</f>
        <v>3067.2</v>
      </c>
      <c r="R51" s="156">
        <f>[5]คำนวณหน่วย!AJ49</f>
        <v>800</v>
      </c>
      <c r="S51" s="114">
        <f>[5]คำนวณหน่วย!AK49</f>
        <v>3272</v>
      </c>
      <c r="T51" s="156">
        <f>[5]คำนวณหน่วย!AN49</f>
        <v>840</v>
      </c>
      <c r="U51" s="114">
        <f>[5]คำนวณหน่วย!AO49</f>
        <v>3528</v>
      </c>
      <c r="V51" s="156">
        <f>[5]คำนวณหน่วย!AR49</f>
        <v>940</v>
      </c>
      <c r="W51" s="114">
        <f>[5]คำนวณหน่วย!AS49</f>
        <v>4643.6000000000004</v>
      </c>
      <c r="X51" s="156">
        <f>[5]คำนวณหน่วย!AV49</f>
        <v>580</v>
      </c>
      <c r="Y51" s="114">
        <f>[5]คำนวณหน่วย!AW49</f>
        <v>2813</v>
      </c>
      <c r="Z51" s="156">
        <f>[5]คำนวณหน่วย!AZ49</f>
        <v>600</v>
      </c>
      <c r="AA51" s="114">
        <f>[5]คำนวณหน่วย!BA49</f>
        <v>2970</v>
      </c>
      <c r="AB51" s="156">
        <f>[5]คำนวณหน่วย!BD49</f>
        <v>460</v>
      </c>
      <c r="AC51" s="114">
        <f>[5]คำนวณหน่วย!BE49</f>
        <v>2221.8000000000002</v>
      </c>
      <c r="AD51" s="115"/>
      <c r="AE51" s="116"/>
      <c r="AG51" s="116"/>
    </row>
    <row r="52" spans="1:35" x14ac:dyDescent="0.55000000000000004">
      <c r="A52" s="113">
        <f>[5]คำนวณหน่วย!A50</f>
        <v>41</v>
      </c>
      <c r="B52" s="203" t="str">
        <f>[5]คำนวณหน่วย!B50</f>
        <v>อาคารหอพักนักศึกษาชาย 2</v>
      </c>
      <c r="C52" s="113">
        <f>[5]คำนวณหน่วย!C50</f>
        <v>0</v>
      </c>
      <c r="D52" s="113">
        <f>[5]คำนวณหน่วย!D50</f>
        <v>60</v>
      </c>
      <c r="E52" s="171">
        <f>[5]คำนวณหน่วย!E50</f>
        <v>8419154</v>
      </c>
      <c r="F52" s="217">
        <f>[5]คำนวณหน่วย!L50-'[7]คำนวณ (รวมแต่ละอาคาร)'!$I$118</f>
        <v>7341</v>
      </c>
      <c r="G52" s="227">
        <f>F52*'2565-บิลค่าไฟฟ้า'!G$5</f>
        <v>26833.786706250001</v>
      </c>
      <c r="H52" s="217">
        <f>[5]คำนวณหน่วย!P50-'[6]คำนวณ (รวมแต่ละอาคาร)'!$L$118</f>
        <v>5100</v>
      </c>
      <c r="I52" s="227">
        <f>H52*'2565-บิลค่าไฟฟ้า'!K$5</f>
        <v>19040.465052</v>
      </c>
      <c r="J52" s="217">
        <f>[5]คำนวณหน่วย!T50-'[6]คำนวณ (รวมแต่ละอาคาร)'!$O$118</f>
        <v>7320</v>
      </c>
      <c r="K52" s="227">
        <f>J52*'2565-บิลค่าไฟฟ้า'!O$5</f>
        <v>29169.366325200001</v>
      </c>
      <c r="L52" s="217">
        <f>[5]คำนวณหน่วย!X50-'[6]คำนวณ (รวมแต่ละอาคาร)'!$R$118</f>
        <v>1500</v>
      </c>
      <c r="M52" s="227">
        <f>L52*'2565-บิลค่าไฟฟ้า'!S$5</f>
        <v>5764.2474300000003</v>
      </c>
      <c r="N52" s="217">
        <f>[5]คำนวณหน่วย!AB50-'[6]คำนวณ (รวมแต่ละอาคาร)'!$U$118</f>
        <v>1380</v>
      </c>
      <c r="O52" s="227">
        <f>N52*'2565-บิลค่าไฟฟ้า'!W$5</f>
        <v>5823.7894740000002</v>
      </c>
      <c r="P52" s="218">
        <f>[5]คำนวณหน่วย!AF50-'[6]คำนวณ (รวมแต่ละอาคาร)'!$X$118</f>
        <v>1980</v>
      </c>
      <c r="Q52" s="227">
        <f>P52*'2565-บิลค่าไฟฟ้า'!AA$5</f>
        <v>8444.0529953999994</v>
      </c>
      <c r="R52" s="217">
        <f>[5]คำนวณหน่วย!AJ50-'[6]คำนวณ (รวมแต่ละอาคาร)'!$AA$118</f>
        <v>11880</v>
      </c>
      <c r="S52" s="227">
        <f>R52*'2565-บิลค่าไฟฟ้า'!AE$5</f>
        <v>48611.825697599998</v>
      </c>
      <c r="T52" s="217">
        <f>[5]คำนวณหน่วย!AN50-'[6]คำนวณ (รวมแต่ละอาคาร)'!$AD$118</f>
        <v>14460</v>
      </c>
      <c r="U52" s="227">
        <f>T52*'2565-บิลค่าไฟฟ้า'!AI$5</f>
        <v>60773.203047000003</v>
      </c>
      <c r="V52" s="217">
        <f>[5]คำนวณหน่วย!AR50-'[6]คำนวณ (รวมแต่ละอาคาร)'!$AG$118</f>
        <v>17700</v>
      </c>
      <c r="W52" s="227">
        <f>V52*'2565-บิลค่าไฟฟ้า'!AM$5</f>
        <v>87411.429645000011</v>
      </c>
      <c r="X52" s="217">
        <f>[5]คำนวณหน่วย!AV50-'[6]คำนวณ (รวมแต่ละอาคาร)'!$AJ$118</f>
        <v>11580</v>
      </c>
      <c r="Y52" s="227">
        <f>X52*'2565-บิลค่าไฟฟ้า'!AQ$5</f>
        <v>56189.188170000001</v>
      </c>
      <c r="Z52" s="217">
        <f>[5]คำนวณหน่วย!AZ50-'[6]คำนวณ (รวมแต่ละอาคาร)'!$AM$118</f>
        <v>8820</v>
      </c>
      <c r="AA52" s="227">
        <f>Z52*'2565-บิลค่าไฟฟ้า'!AU$5</f>
        <v>43679.190126599999</v>
      </c>
      <c r="AB52" s="217">
        <f>[5]คำนวณหน่วย!BD50-'[6]คำนวณ (รวมแต่ละอาคาร)'!$AP$118</f>
        <v>11400</v>
      </c>
      <c r="AC52" s="227">
        <f>AB52*'2565-บิลค่าไฟฟ้า'!AY$5</f>
        <v>55097.150874000006</v>
      </c>
      <c r="AD52" s="115"/>
      <c r="AE52" s="116"/>
      <c r="AG52" s="116"/>
    </row>
    <row r="53" spans="1:35" x14ac:dyDescent="0.55000000000000004">
      <c r="A53" s="113">
        <f>[5]คำนวณหน่วย!A51</f>
        <v>42</v>
      </c>
      <c r="B53" s="203" t="str">
        <f>[5]คำนวณหน่วย!B51</f>
        <v>อาคารหอพักนักศึกษาชาย 3 (รวมอาคารห้องน้ำ)</v>
      </c>
      <c r="C53" s="113">
        <f>[5]คำนวณหน่วย!C51</f>
        <v>0</v>
      </c>
      <c r="D53" s="113">
        <f>[5]คำนวณหน่วย!D51</f>
        <v>20</v>
      </c>
      <c r="E53" s="171">
        <f>[5]คำนวณหน่วย!E51</f>
        <v>8419175</v>
      </c>
      <c r="F53" s="156">
        <f>[5]คำนวณหน่วย!L51</f>
        <v>100</v>
      </c>
      <c r="G53" s="114">
        <f>[5]คำนวณหน่วย!M51</f>
        <v>366</v>
      </c>
      <c r="H53" s="156">
        <f>[5]คำนวณหน่วย!P51</f>
        <v>120</v>
      </c>
      <c r="I53" s="114">
        <f>[5]คำนวณหน่วย!Q51</f>
        <v>447.6</v>
      </c>
      <c r="J53" s="156">
        <f>[5]คำนวณหน่วย!T51</f>
        <v>100</v>
      </c>
      <c r="K53" s="114">
        <f>[5]คำนวณหน่วย!U51</f>
        <v>398</v>
      </c>
      <c r="L53" s="156">
        <f>[5]คำนวณหน่วย!X51</f>
        <v>100</v>
      </c>
      <c r="M53" s="114">
        <f>[5]คำนวณหน่วย!Y51</f>
        <v>384</v>
      </c>
      <c r="N53" s="156">
        <f>[5]คำนวณหน่วย!AB51</f>
        <v>60</v>
      </c>
      <c r="O53" s="114">
        <f>[5]คำนวณหน่วย!AC51</f>
        <v>253.2</v>
      </c>
      <c r="P53" s="136">
        <f>[5]คำนวณหน่วย!AF51</f>
        <v>20</v>
      </c>
      <c r="Q53" s="114">
        <f>[5]คำนวณหน่วย!AG51</f>
        <v>85.199999999999989</v>
      </c>
      <c r="R53" s="156">
        <f>[5]คำนวณหน่วย!AJ51</f>
        <v>440</v>
      </c>
      <c r="S53" s="114">
        <f>[5]คำนวณหน่วย!AK51</f>
        <v>1799.6</v>
      </c>
      <c r="T53" s="156">
        <f>[5]คำนวณหน่วย!AN51</f>
        <v>140</v>
      </c>
      <c r="U53" s="114">
        <f>[5]คำนวณหน่วย!AO51</f>
        <v>588</v>
      </c>
      <c r="V53" s="156">
        <f>[5]คำนวณหน่วย!AR51</f>
        <v>120</v>
      </c>
      <c r="W53" s="114">
        <f>[5]คำนวณหน่วย!AS51</f>
        <v>592.80000000000007</v>
      </c>
      <c r="X53" s="156">
        <f>[5]คำนวณหน่วย!AV51</f>
        <v>80</v>
      </c>
      <c r="Y53" s="114">
        <f>[5]คำนวณหน่วย!AW51</f>
        <v>388</v>
      </c>
      <c r="Z53" s="156">
        <f>[5]คำนวณหน่วย!AZ51</f>
        <v>120</v>
      </c>
      <c r="AA53" s="114">
        <f>[5]คำนวณหน่วย!BA51</f>
        <v>594</v>
      </c>
      <c r="AB53" s="156">
        <f>[5]คำนวณหน่วย!BD51</f>
        <v>100</v>
      </c>
      <c r="AC53" s="114">
        <f>[5]คำนวณหน่วย!BE51</f>
        <v>483</v>
      </c>
      <c r="AD53" s="115"/>
      <c r="AE53" s="116"/>
      <c r="AG53" s="116"/>
    </row>
    <row r="54" spans="1:35" x14ac:dyDescent="0.55000000000000004">
      <c r="A54" s="113">
        <f>[5]คำนวณหน่วย!A52</f>
        <v>43</v>
      </c>
      <c r="B54" s="203" t="str">
        <f>[5]คำนวณหน่วย!B52</f>
        <v>อาคารหอพักนักศึกษาชาย 4 (รวมอาคารโรงจอดรถ ข้างหอ)</v>
      </c>
      <c r="C54" s="113">
        <f>[5]คำนวณหน่วย!C52</f>
        <v>0</v>
      </c>
      <c r="D54" s="113">
        <f>[5]คำนวณหน่วย!D52</f>
        <v>60</v>
      </c>
      <c r="E54" s="171">
        <f>[5]คำนวณหน่วย!E52</f>
        <v>8419174</v>
      </c>
      <c r="F54" s="217">
        <f>[5]คำนวณหน่วย!L52-'[7]คำนวณ (รวมแต่ละอาคาร)'!$I$122</f>
        <v>718</v>
      </c>
      <c r="G54" s="227">
        <f>F54*'2565-บิลค่าไฟฟ้า'!G$5</f>
        <v>2624.5278375000003</v>
      </c>
      <c r="H54" s="217">
        <f>[5]คำนวณหน่วย!P52-'[6]คำนวณ (รวมแต่ละอาคาร)'!$L$122</f>
        <v>480</v>
      </c>
      <c r="I54" s="227">
        <f>H54*'2565-บิลค่าไฟฟ้า'!K$5</f>
        <v>1792.0437695999999</v>
      </c>
      <c r="J54" s="217">
        <f>[5]คำนวณหน่วย!T52-'[6]คำนวณ (รวมแต่ละอาคาร)'!$O$122</f>
        <v>1680</v>
      </c>
      <c r="K54" s="227">
        <f>J54*'2565-บิลค่าไฟฟ้า'!O$5</f>
        <v>6694.6086648</v>
      </c>
      <c r="L54" s="217">
        <f>[5]คำนวณหน่วย!X52-'[6]คำนวณ (รวมแต่ละอาคาร)'!$R$122</f>
        <v>360</v>
      </c>
      <c r="M54" s="227">
        <f>L54*'2565-บิลค่าไฟฟ้า'!S$5</f>
        <v>1383.4193832000001</v>
      </c>
      <c r="N54" s="217">
        <f>[5]คำนวณหน่วย!AB52-'[6]คำนวณ (รวมแต่ละอาคาร)'!$U$122</f>
        <v>420</v>
      </c>
      <c r="O54" s="227">
        <f>N54*'2565-บิลค่าไฟฟ้า'!W$5</f>
        <v>1772.457666</v>
      </c>
      <c r="P54" s="218">
        <f>[5]คำนวณหน่วย!AF52-'[6]คำนวณ (รวมแต่ละอาคาร)'!$X$122</f>
        <v>660</v>
      </c>
      <c r="Q54" s="227">
        <f>P54*'2565-บิลค่าไฟฟ้า'!AA$5</f>
        <v>2814.6843317999997</v>
      </c>
      <c r="R54" s="217">
        <f>[5]คำนวณหน่วย!AJ52-'[6]คำนวณ (รวมแต่ละอาคาร)'!$AA$122</f>
        <v>3420</v>
      </c>
      <c r="S54" s="227">
        <f>R54*'2565-บิลค่าไฟฟ้า'!AE$5</f>
        <v>13994.3134584</v>
      </c>
      <c r="T54" s="217">
        <f>[5]คำนวณหน่วย!AN52-'[6]คำนวณ (รวมแต่ละอาคาร)'!$AD$122</f>
        <v>4200</v>
      </c>
      <c r="U54" s="227">
        <f>T54*'2565-บิลค่าไฟฟ้า'!AI$5</f>
        <v>17651.967690000001</v>
      </c>
      <c r="V54" s="217">
        <f>[5]คำนวณหน่วย!AR52-'[6]คำนวณ (รวมแต่ละอาคาร)'!$AG$122</f>
        <v>4500</v>
      </c>
      <c r="W54" s="227">
        <f>V54*'2565-บิลค่าไฟฟ้า'!AM$5</f>
        <v>22223.244825000002</v>
      </c>
      <c r="X54" s="217">
        <f>[5]คำนวณหน่วย!AV52-'[6]คำนวณ (รวมแต่ละอาคาร)'!$AJ$122</f>
        <v>3840</v>
      </c>
      <c r="Y54" s="227">
        <f>X54*'2565-บิลค่าไฟฟ้า'!AQ$5</f>
        <v>18632.684160000001</v>
      </c>
      <c r="Z54" s="217">
        <f>[5]คำนวณหน่วย!AZ52-'[6]คำนวณ (รวมแต่ละอาคาร)'!$AM$122</f>
        <v>2640</v>
      </c>
      <c r="AA54" s="227">
        <f>Z54*'2565-บิลค่าไฟฟ้า'!AU$5</f>
        <v>13074.043303199998</v>
      </c>
      <c r="AB54" s="217">
        <f>[5]คำนวณหน่วย!BD52-'[6]คำนวณ (รวมแต่ละอาคาร)'!$AP$122</f>
        <v>3300</v>
      </c>
      <c r="AC54" s="227">
        <f>AB54*'2565-บิลค่าไฟฟ้า'!AY$5</f>
        <v>15949.175253000001</v>
      </c>
      <c r="AD54" s="115"/>
      <c r="AE54" s="116"/>
      <c r="AG54" s="116"/>
    </row>
    <row r="55" spans="1:35" x14ac:dyDescent="0.55000000000000004">
      <c r="A55" s="113">
        <f>[5]คำนวณหน่วย!A53</f>
        <v>44</v>
      </c>
      <c r="B55" s="203" t="str">
        <f>[5]คำนวณหน่วย!B53</f>
        <v>อาคารหอพักนักศึกษาชาย 5 (รวมอาคารห้องน้ำ)</v>
      </c>
      <c r="C55" s="113">
        <f>[5]คำนวณหน่วย!C53</f>
        <v>0</v>
      </c>
      <c r="D55" s="113">
        <f>[5]คำนวณหน่วย!D53</f>
        <v>20</v>
      </c>
      <c r="E55" s="171">
        <f>[5]คำนวณหน่วย!E53</f>
        <v>8419178</v>
      </c>
      <c r="F55" s="156">
        <f>[5]คำนวณหน่วย!L53</f>
        <v>780</v>
      </c>
      <c r="G55" s="114">
        <f>[5]คำนวณหน่วย!M53</f>
        <v>2854.8</v>
      </c>
      <c r="H55" s="156">
        <f>[5]คำนวณหน่วย!P53</f>
        <v>920</v>
      </c>
      <c r="I55" s="114">
        <f>[5]คำนวณหน่วย!Q53</f>
        <v>3431.6</v>
      </c>
      <c r="J55" s="156">
        <f>[5]คำนวณหน่วย!T53</f>
        <v>1000</v>
      </c>
      <c r="K55" s="114">
        <f>[5]คำนวณหน่วย!U53</f>
        <v>3980</v>
      </c>
      <c r="L55" s="156">
        <f>[5]คำนวณหน่วย!X53</f>
        <v>780</v>
      </c>
      <c r="M55" s="114">
        <f>[5]คำนวณหน่วย!Y53</f>
        <v>2995.2</v>
      </c>
      <c r="N55" s="156">
        <f>[5]คำนวณหน่วย!AB53</f>
        <v>1200</v>
      </c>
      <c r="O55" s="114">
        <f>[5]คำนวณหน่วย!AC53</f>
        <v>5064</v>
      </c>
      <c r="P55" s="136">
        <f>[5]คำนวณหน่วย!AF53</f>
        <v>880</v>
      </c>
      <c r="Q55" s="114">
        <f>[5]คำนวณหน่วย!AG53</f>
        <v>3748.7999999999997</v>
      </c>
      <c r="R55" s="156">
        <f>[5]คำนวณหน่วย!AJ53</f>
        <v>2900</v>
      </c>
      <c r="S55" s="114">
        <f>[5]คำนวณหน่วย!AK53</f>
        <v>11861</v>
      </c>
      <c r="T55" s="156">
        <f>[5]คำนวณหน่วย!AN53</f>
        <v>3680</v>
      </c>
      <c r="U55" s="114">
        <f>[5]คำนวณหน่วย!AO53</f>
        <v>15456</v>
      </c>
      <c r="V55" s="156">
        <f>[5]คำนวณหน่วย!AR53</f>
        <v>4020</v>
      </c>
      <c r="W55" s="114">
        <f>[5]คำนวณหน่วย!AS53</f>
        <v>19858.800000000003</v>
      </c>
      <c r="X55" s="156">
        <f>[5]คำนวณหน่วย!AV53</f>
        <v>3420</v>
      </c>
      <c r="Y55" s="114">
        <f>[5]คำนวณหน่วย!AW53</f>
        <v>16587</v>
      </c>
      <c r="Z55" s="156">
        <f>[5]คำนวณหน่วย!AZ53</f>
        <v>2360</v>
      </c>
      <c r="AA55" s="114">
        <f>[5]คำนวณหน่วย!BA53</f>
        <v>11682</v>
      </c>
      <c r="AB55" s="156">
        <f>[5]คำนวณหน่วย!BD53</f>
        <v>2920</v>
      </c>
      <c r="AC55" s="114">
        <f>[5]คำนวณหน่วย!BE53</f>
        <v>14103.6</v>
      </c>
      <c r="AD55" s="115"/>
      <c r="AE55" s="116"/>
      <c r="AG55" s="116"/>
    </row>
    <row r="56" spans="1:35" x14ac:dyDescent="0.55000000000000004">
      <c r="A56" s="113">
        <f>[5]คำนวณหน่วย!A54</f>
        <v>45</v>
      </c>
      <c r="B56" s="203" t="str">
        <f>[5]คำนวณหน่วย!B54</f>
        <v>อาคารหอพักนักศึกษาหญิง 6 (รวมอาคารโรงจอดรถ ข้างหอ)</v>
      </c>
      <c r="C56" s="113">
        <f>[5]คำนวณหน่วย!C54</f>
        <v>0</v>
      </c>
      <c r="D56" s="113">
        <f>[5]คำนวณหน่วย!D54</f>
        <v>60</v>
      </c>
      <c r="E56" s="171">
        <f>[5]คำนวณหน่วย!E54</f>
        <v>8409829</v>
      </c>
      <c r="F56" s="217">
        <f>[5]คำนวณหน่วย!L54-'[7]คำนวณ (รวมแต่ละอาคาร)'!$I$126</f>
        <v>2989</v>
      </c>
      <c r="G56" s="227">
        <f>F56*'2565-บิลค่าไฟฟ้า'!G$5</f>
        <v>10925.785106250001</v>
      </c>
      <c r="H56" s="217">
        <f>[5]คำนวณหน่วย!P54-'[6]คำนวณ (รวมแต่ละอาคาร)'!$L$126</f>
        <v>1800</v>
      </c>
      <c r="I56" s="227">
        <f>H56*'2565-บิลค่าไฟฟ้า'!K$5</f>
        <v>6720.1641359999994</v>
      </c>
      <c r="J56" s="217">
        <f>[5]คำนวณหน่วย!T54-'[6]คำนวณ (รวมแต่ละอาคาร)'!$O$126</f>
        <v>2100</v>
      </c>
      <c r="K56" s="227">
        <f>J56*'2565-บิลค่าไฟฟ้า'!O$5</f>
        <v>8368.2608309999996</v>
      </c>
      <c r="L56" s="217">
        <f>[5]คำนวณหน่วย!X54-'[6]คำนวณ (รวมแต่ละอาคาร)'!$R$126</f>
        <v>960</v>
      </c>
      <c r="M56" s="227">
        <f>L56*'2565-บิลค่าไฟฟ้า'!S$5</f>
        <v>3689.1183552000002</v>
      </c>
      <c r="N56" s="217">
        <f>[5]คำนวณหน่วย!AB54-'[6]คำนวณ (รวมแต่ละอาคาร)'!$U$126</f>
        <v>720</v>
      </c>
      <c r="O56" s="227">
        <f>N56*'2565-บิลค่าไฟฟ้า'!W$5</f>
        <v>3038.4988560000002</v>
      </c>
      <c r="P56" s="218">
        <f>[5]คำนวณหน่วย!AF54-'[6]คำนวณ (รวมแต่ละอาคาร)'!$X$126</f>
        <v>1200</v>
      </c>
      <c r="Q56" s="227">
        <f>P56*'2565-บิลค่าไฟฟ้า'!AA$5</f>
        <v>5117.607876</v>
      </c>
      <c r="R56" s="217">
        <f>[5]คำนวณหน่วย!AJ54-'[6]คำนวณ (รวมแต่ละอาคาร)'!$AA$126</f>
        <v>7740</v>
      </c>
      <c r="S56" s="227">
        <f>R56*'2565-บิลค่าไฟฟ้า'!AE$5</f>
        <v>31671.340984800001</v>
      </c>
      <c r="T56" s="217">
        <f>[5]คำนวณหน่วย!AN54-'[6]คำนวณ (รวมแต่ละอาคาร)'!$AD$126</f>
        <v>9780</v>
      </c>
      <c r="U56" s="227">
        <f>T56*'2565-บิลค่าไฟฟ้า'!AI$5</f>
        <v>41103.867621000005</v>
      </c>
      <c r="V56" s="217">
        <f>[5]คำนวณหน่วย!AR54-'[6]คำนวณ (รวมแต่ละอาคาร)'!$AG$126</f>
        <v>10260</v>
      </c>
      <c r="W56" s="227">
        <f>V56*'2565-บิลค่าไฟฟ้า'!AM$5</f>
        <v>50668.998201000002</v>
      </c>
      <c r="X56" s="217">
        <f>[5]คำนวณหน่วย!AV54-'[6]คำนวณ (รวมแต่ละอาคาร)'!$AJ$126</f>
        <v>8580</v>
      </c>
      <c r="Y56" s="227">
        <f>X56*'2565-บิลค่าไฟฟ้า'!AQ$5</f>
        <v>41632.40367</v>
      </c>
      <c r="Z56" s="217">
        <f>[5]คำนวณหน่วย!AZ54-'[6]คำนวณ (รวมแต่ละอาคาร)'!$AM$126</f>
        <v>6480</v>
      </c>
      <c r="AA56" s="227">
        <f>Z56*'2565-บิลค่าไฟฟ้า'!AU$5</f>
        <v>32090.833562399996</v>
      </c>
      <c r="AB56" s="217">
        <f>[5]คำนวณหน่วย!BD54-'[6]คำนวณ (รวมแต่ละอาคาร)'!$AP$126</f>
        <v>7560</v>
      </c>
      <c r="AC56" s="227">
        <f>AB56*'2565-บิลค่าไฟฟ้า'!AY$5</f>
        <v>36538.110579600005</v>
      </c>
      <c r="AD56" s="115"/>
      <c r="AE56" s="116"/>
      <c r="AG56" s="116"/>
    </row>
    <row r="57" spans="1:35" x14ac:dyDescent="0.55000000000000004">
      <c r="A57" s="113">
        <f>[5]คำนวณหน่วย!A55</f>
        <v>46</v>
      </c>
      <c r="B57" s="203" t="str">
        <f>[5]คำนวณหน่วย!B55</f>
        <v>อาคารหอพักนักศึกษาหญิง 7</v>
      </c>
      <c r="C57" s="113">
        <f>[5]คำนวณหน่วย!C55</f>
        <v>0</v>
      </c>
      <c r="D57" s="113">
        <f>[5]คำนวณหน่วย!D55</f>
        <v>60</v>
      </c>
      <c r="E57" s="171">
        <f>[5]คำนวณหน่วย!E55</f>
        <v>8409835</v>
      </c>
      <c r="F57" s="217">
        <f>[5]คำนวณหน่วย!L55-'[7]คำนวณ (รวมแต่ละอาคาร)'!$I$130</f>
        <v>1595</v>
      </c>
      <c r="G57" s="227">
        <f>F57*'2565-บิลค่าไฟฟ้า'!G$5</f>
        <v>5830.2533437500006</v>
      </c>
      <c r="H57" s="217">
        <f>[5]คำนวณหน่วย!P55-'[6]คำนวณ (รวมแต่ละอาคาร)'!$L$130</f>
        <v>1620</v>
      </c>
      <c r="I57" s="227">
        <f>H57*'2565-บิลค่าไฟฟ้า'!K$5</f>
        <v>6048.1477224</v>
      </c>
      <c r="J57" s="217">
        <f>[5]คำนวณหน่วย!T55-'[6]คำนวณ (รวมแต่ละอาคาร)'!$O$130</f>
        <v>1800</v>
      </c>
      <c r="K57" s="227">
        <f>J57*'2565-บิลค่าไฟฟ้า'!O$5</f>
        <v>7172.7949980000003</v>
      </c>
      <c r="L57" s="217">
        <f>[5]คำนวณหน่วย!X55-'[6]คำนวณ (รวมแต่ละอาคาร)'!$R$130</f>
        <v>600</v>
      </c>
      <c r="M57" s="227">
        <f>L57*'2565-บิลค่าไฟฟ้า'!S$5</f>
        <v>2305.6989720000001</v>
      </c>
      <c r="N57" s="217">
        <f>[5]คำนวณหน่วย!AB55-'[6]คำนวณ (รวมแต่ละอาคาร)'!$U$130</f>
        <v>300</v>
      </c>
      <c r="O57" s="227">
        <f>N57*'2565-บิลค่าไฟฟ้า'!W$5</f>
        <v>1266.0411900000001</v>
      </c>
      <c r="P57" s="218">
        <f>[5]คำนวณหน่วย!AF55-'[6]คำนวณ (รวมแต่ละอาคาร)'!$X$130</f>
        <v>600</v>
      </c>
      <c r="Q57" s="227">
        <f>P57*'2565-บิลค่าไฟฟ้า'!AA$5</f>
        <v>2558.803938</v>
      </c>
      <c r="R57" s="217">
        <f>[5]คำนวณหน่วย!AJ55-'[6]คำนวณ (รวมแต่ละอาคาร)'!$AA$130</f>
        <v>4620</v>
      </c>
      <c r="S57" s="227">
        <f>R57*'2565-บิลค่าไฟฟ้า'!AE$5</f>
        <v>18904.598882400001</v>
      </c>
      <c r="T57" s="217">
        <f>[5]คำนวณหน่วย!AN55-'[6]คำนวณ (รวมแต่ละอาคาร)'!$AD$130</f>
        <v>5820</v>
      </c>
      <c r="U57" s="227">
        <f>T57*'2565-บิลค่าไฟฟ้า'!AI$5</f>
        <v>24460.583799000004</v>
      </c>
      <c r="V57" s="217">
        <f>[5]คำนวณหน่วย!AR55-'[6]คำนวณ (รวมแต่ละอาคาร)'!$AG$130</f>
        <v>6660</v>
      </c>
      <c r="W57" s="227">
        <f>V57*'2565-บิลค่าไฟฟ้า'!AM$5</f>
        <v>32890.402341000001</v>
      </c>
      <c r="X57" s="217">
        <f>[5]คำนวณหน่วย!AV55-'[6]คำนวณ (รวมแต่ละอาคาร)'!$AJ$130</f>
        <v>5640</v>
      </c>
      <c r="Y57" s="227">
        <f>X57*'2565-บิลค่าไฟฟ้า'!AQ$5</f>
        <v>27366.754860000001</v>
      </c>
      <c r="Z57" s="217">
        <f>[5]คำนวณหน่วย!AZ55-'[6]คำนวณ (รวมแต่ละอาคาร)'!$AM$130</f>
        <v>3720</v>
      </c>
      <c r="AA57" s="227">
        <f>Z57*'2565-บิลค่าไฟฟ้า'!AU$5</f>
        <v>18422.515563599998</v>
      </c>
      <c r="AB57" s="217">
        <f>[5]คำนวณหน่วย!BD55-'[6]คำนวณ (รวมแต่ละอาคาร)'!$AP$130</f>
        <v>4680</v>
      </c>
      <c r="AC57" s="227">
        <f>AB57*'2565-บิลค่าไฟฟ้า'!AY$5</f>
        <v>22618.830358800002</v>
      </c>
      <c r="AD57" s="115"/>
      <c r="AE57" s="116"/>
      <c r="AG57" s="116"/>
    </row>
    <row r="58" spans="1:35" x14ac:dyDescent="0.55000000000000004">
      <c r="A58" s="113">
        <f>[5]คำนวณหน่วย!A56</f>
        <v>47</v>
      </c>
      <c r="B58" s="203" t="str">
        <f>[5]คำนวณหน่วย!B56</f>
        <v>อาคารหอพักนักศึกษาหญิง 8</v>
      </c>
      <c r="C58" s="113">
        <f>[5]คำนวณหน่วย!C56</f>
        <v>0</v>
      </c>
      <c r="D58" s="113">
        <f>[5]คำนวณหน่วย!D56</f>
        <v>100</v>
      </c>
      <c r="E58" s="171">
        <f>[5]คำนวณหน่วย!E56</f>
        <v>8379616</v>
      </c>
      <c r="F58" s="217">
        <f>[5]คำนวณหน่วย!L56-'[7]คำนวณ (รวมแต่ละอาคาร)'!$I$135</f>
        <v>2500</v>
      </c>
      <c r="G58" s="227">
        <f>F58*'2565-บิลค่าไฟฟ้า'!G$5</f>
        <v>9138.328125</v>
      </c>
      <c r="H58" s="217">
        <f>[5]คำนวณหน่วย!P56-'[6]คำนวณ (รวมแต่ละอาคาร)'!$L$134</f>
        <v>3200</v>
      </c>
      <c r="I58" s="227">
        <f>H58*'2565-บิลค่าไฟฟ้า'!K$5</f>
        <v>11946.958463999999</v>
      </c>
      <c r="J58" s="217">
        <f>[5]คำนวณหน่วย!T56-'[6]คำนวณ (รวมแต่ละอาคาร)'!$O$134</f>
        <v>3200</v>
      </c>
      <c r="K58" s="227">
        <f>J58*'2565-บิลค่าไฟฟ้า'!O$5</f>
        <v>12751.635552</v>
      </c>
      <c r="L58" s="217">
        <f>[5]คำนวณหน่วย!X56-'[6]คำนวณ (รวมแต่ละอาคาร)'!$R$134</f>
        <v>2400</v>
      </c>
      <c r="M58" s="227">
        <f>L58*'2565-บิลค่าไฟฟ้า'!S$5</f>
        <v>9222.7958880000006</v>
      </c>
      <c r="N58" s="217">
        <f>[5]คำนวณหน่วย!AB56-'[6]คำนวณ (รวมแต่ละอาคาร)'!$U$134</f>
        <v>2500</v>
      </c>
      <c r="O58" s="227">
        <f>N58*'2565-บิลค่าไฟฟ้า'!W$5</f>
        <v>10550.34325</v>
      </c>
      <c r="P58" s="218">
        <f>[5]คำนวณหน่วย!AF56-'[6]คำนวณ (รวมแต่ละอาคาร)'!$X$134</f>
        <v>2300</v>
      </c>
      <c r="Q58" s="227">
        <f>P58*'2565-บิลค่าไฟฟ้า'!AA$5</f>
        <v>9808.7484289999993</v>
      </c>
      <c r="R58" s="217">
        <f>[5]คำนวณหน่วย!AJ56-'[6]คำนวณ (รวมแต่ละอาคาร)'!$AA$134</f>
        <v>16800</v>
      </c>
      <c r="S58" s="227">
        <f>R58*'2565-บิลค่าไฟฟ้า'!AE$5</f>
        <v>68743.995935999992</v>
      </c>
      <c r="T58" s="217">
        <f>[5]คำนวณหน่วย!AN56-'[6]คำนวณ (รวมแต่ละอาคาร)'!$AD$134</f>
        <v>19900</v>
      </c>
      <c r="U58" s="227">
        <f>T58*'2565-บิลค่าไฟฟ้า'!AI$5</f>
        <v>83636.704055000009</v>
      </c>
      <c r="V58" s="217">
        <f>[5]คำนวณหน่วย!AR56-'[6]คำนวณ (รวมแต่ละอาคาร)'!$AG$134</f>
        <v>21800</v>
      </c>
      <c r="W58" s="227">
        <f>V58*'2565-บิลค่าไฟฟ้า'!AM$5</f>
        <v>107659.27493</v>
      </c>
      <c r="X58" s="217">
        <f>[5]คำนวณหน่วย!AV56-'[6]คำนวณ (รวมแต่ละอาคาร)'!$AJ$134</f>
        <v>17200</v>
      </c>
      <c r="Y58" s="227">
        <f>X58*'2565-บิลค่าไฟฟ้า'!AQ$5</f>
        <v>83458.897800000006</v>
      </c>
      <c r="Z58" s="217">
        <f>[5]คำนวณหน่วย!AZ56-'[6]คำนวณ (รวมแต่ละอาคาร)'!$AM$134</f>
        <v>12700</v>
      </c>
      <c r="AA58" s="227">
        <f>Z58*'2565-บิลค่าไฟฟ้า'!AU$5</f>
        <v>62894.071950999998</v>
      </c>
      <c r="AB58" s="217">
        <f>[5]คำนวณหน่วย!BD56-'[6]คำนวณ (รวมแต่ละอาคาร)'!$AP$134</f>
        <v>11400</v>
      </c>
      <c r="AC58" s="227">
        <f>AB58*'2565-บิลค่าไฟฟ้า'!AY$5</f>
        <v>55097.150874000006</v>
      </c>
      <c r="AD58" s="115"/>
      <c r="AE58" s="116"/>
      <c r="AG58" s="116"/>
    </row>
    <row r="59" spans="1:35" x14ac:dyDescent="0.55000000000000004">
      <c r="A59" s="113">
        <f>[5]คำนวณหน่วย!A57</f>
        <v>48</v>
      </c>
      <c r="B59" s="203" t="str">
        <f>[5]คำนวณหน่วย!B57</f>
        <v>อาคารหอพักนักศึกษาหญิง 9</v>
      </c>
      <c r="C59" s="113">
        <f>[5]คำนวณหน่วย!C57</f>
        <v>0</v>
      </c>
      <c r="D59" s="113">
        <f>[5]คำนวณหน่วย!D57</f>
        <v>100</v>
      </c>
      <c r="E59" s="171">
        <f>[5]คำนวณหน่วย!E57</f>
        <v>8399168</v>
      </c>
      <c r="F59" s="217">
        <f>[5]คำนวณหน่วย!L57-'[7]คำนวณ (รวมแต่ละอาคาร)'!$I$139</f>
        <v>10032</v>
      </c>
      <c r="G59" s="227">
        <f>F59*'2565-บิลค่าไฟฟ้า'!G$5</f>
        <v>36670.283100000001</v>
      </c>
      <c r="H59" s="217">
        <f>[5]คำนวณหน่วย!P57-'[6]คำนวณ (รวมแต่ละอาคาร)'!$L$138</f>
        <v>10500</v>
      </c>
      <c r="I59" s="227">
        <f>H59*'2565-บิลค่าไฟฟ้า'!K$5</f>
        <v>39200.957459999998</v>
      </c>
      <c r="J59" s="217">
        <f>[5]คำนวณหน่วย!T57-'[6]คำนวณ (รวมแต่ละอาคาร)'!$O$138</f>
        <v>10000</v>
      </c>
      <c r="K59" s="227">
        <f>J59*'2565-บิลค่าไฟฟ้า'!O$5</f>
        <v>39848.861100000002</v>
      </c>
      <c r="L59" s="217">
        <f>[5]คำนวณหน่วย!X57-'[6]คำนวณ (รวมแต่ละอาคาร)'!$R$138</f>
        <v>6500</v>
      </c>
      <c r="M59" s="227">
        <f>L59*'2565-บิลค่าไฟฟ้า'!S$5</f>
        <v>24978.40553</v>
      </c>
      <c r="N59" s="217">
        <f>[5]คำนวณหน่วย!AB57-'[6]คำนวณ (รวมแต่ละอาคาร)'!$U$138</f>
        <v>6100</v>
      </c>
      <c r="O59" s="227">
        <f>N59*'2565-บิลค่าไฟฟ้า'!W$5</f>
        <v>25742.837530000001</v>
      </c>
      <c r="P59" s="218">
        <f>[5]คำนวณหน่วย!AF57-'[6]คำนวณ (รวมแต่ละอาคาร)'!$X$138</f>
        <v>4700</v>
      </c>
      <c r="Q59" s="227">
        <f>P59*'2565-บิลค่าไฟฟ้า'!AA$5</f>
        <v>20043.964180999999</v>
      </c>
      <c r="R59" s="217">
        <f>[5]คำนวณหน่วย!AJ57-'[6]คำนวณ (รวมแต่ละอาคาร)'!$AA$138</f>
        <v>20000</v>
      </c>
      <c r="S59" s="227">
        <f>R59*'2565-บิลค่าไฟฟ้า'!AE$5</f>
        <v>81838.090400000001</v>
      </c>
      <c r="T59" s="217">
        <f>[5]คำนวณหน่วย!AN57-'[6]คำนวณ (รวมแต่ละอาคาร)'!$AD$138</f>
        <v>22800</v>
      </c>
      <c r="U59" s="227">
        <f>T59*'2565-บิลค่าไฟฟ้า'!AI$5</f>
        <v>95824.967460000014</v>
      </c>
      <c r="V59" s="217">
        <f>[5]คำนวณหน่วย!AR57-'[6]คำนวณ (รวมแต่ละอาคาร)'!$AG$138</f>
        <v>27000</v>
      </c>
      <c r="W59" s="227">
        <f>V59*'2565-บิลค่าไฟฟ้า'!AM$5</f>
        <v>133339.46895000001</v>
      </c>
      <c r="X59" s="217">
        <f>[5]คำนวณหน่วย!AV57-'[6]คำนวณ (รวมแต่ละอาคาร)'!$AJ$138</f>
        <v>17900</v>
      </c>
      <c r="Y59" s="227">
        <f>X59*'2565-บิลค่าไฟฟ้า'!AQ$5</f>
        <v>86855.480850000007</v>
      </c>
      <c r="Z59" s="217">
        <f>[5]คำนวณหน่วย!AZ57-'[6]คำนวณ (รวมแต่ละอาคาร)'!$AM$138</f>
        <v>13900</v>
      </c>
      <c r="AA59" s="227">
        <f>Z59*'2565-บิลค่าไฟฟ้า'!AU$5</f>
        <v>68836.818906999993</v>
      </c>
      <c r="AB59" s="217">
        <f>[5]คำนวณหน่วย!BD57-'[6]คำนวณ (รวมแต่ละอาคาร)'!$AP$138</f>
        <v>18300</v>
      </c>
      <c r="AC59" s="227">
        <f>AB59*'2565-บิลค่าไฟฟ้า'!AY$5</f>
        <v>88445.426403000005</v>
      </c>
      <c r="AD59" s="115"/>
      <c r="AE59" s="116"/>
      <c r="AG59" s="116"/>
    </row>
    <row r="60" spans="1:35" x14ac:dyDescent="0.55000000000000004">
      <c r="A60" s="113">
        <f>[5]คำนวณหน่วย!A58</f>
        <v>49</v>
      </c>
      <c r="B60" s="203" t="str">
        <f>[5]คำนวณหน่วย!B58</f>
        <v>อาคารหอพักนักศึกษาหญิง 10</v>
      </c>
      <c r="C60" s="113">
        <f>[5]คำนวณหน่วย!C58</f>
        <v>0</v>
      </c>
      <c r="D60" s="113">
        <f>[5]คำนวณหน่วย!D58</f>
        <v>200</v>
      </c>
      <c r="E60" s="171">
        <f>[5]คำนวณหน่วย!E58</f>
        <v>9243992</v>
      </c>
      <c r="F60" s="217">
        <f>[5]คำนวณหน่วย!L58-'[7]คำนวณ (รวมแต่ละอาคาร)'!$I$143</f>
        <v>5788</v>
      </c>
      <c r="G60" s="227">
        <f>F60*'2565-บิลค่าไฟฟ้า'!G$5</f>
        <v>21157.057274999999</v>
      </c>
      <c r="H60" s="217">
        <f>[5]คำนวณหน่วย!P58-'[6]คำนวณ (รวมแต่ละอาคาร)'!$L$142</f>
        <v>4600</v>
      </c>
      <c r="I60" s="227">
        <f>H60*'2565-บิลค่าไฟฟ้า'!K$5</f>
        <v>17173.752791999999</v>
      </c>
      <c r="J60" s="217">
        <f>[5]คำนวณหน่วย!T58-'[6]คำนวณ (รวมแต่ละอาคาร)'!$O$142</f>
        <v>4400</v>
      </c>
      <c r="K60" s="227">
        <f>J60*'2565-บิลค่าไฟฟ้า'!O$5</f>
        <v>17533.498884000001</v>
      </c>
      <c r="L60" s="217">
        <f>[5]คำนวณหน่วย!X58-'[6]คำนวณ (รวมแต่ละอาคาร)'!$R$142</f>
        <v>2800</v>
      </c>
      <c r="M60" s="227">
        <f>L60*'2565-บิลค่าไฟฟ้า'!S$5</f>
        <v>10759.928535999999</v>
      </c>
      <c r="N60" s="217">
        <f>[5]คำนวณหน่วย!AB58-'[6]คำนวณ (รวมแต่ละอาคาร)'!$U$142</f>
        <v>2200</v>
      </c>
      <c r="O60" s="227">
        <f>N60*'2565-บิลค่าไฟฟ้า'!W$5</f>
        <v>9284.30206</v>
      </c>
      <c r="P60" s="218">
        <f>[5]คำนวณหน่วย!AF58-'[6]คำนวณ (รวมแต่ละอาคาร)'!$X$142</f>
        <v>2800</v>
      </c>
      <c r="Q60" s="227">
        <f>P60*'2565-บิลค่าไฟฟ้า'!AA$5</f>
        <v>11941.085043999999</v>
      </c>
      <c r="R60" s="217">
        <f>[5]คำนวณหน่วย!AJ58-'[6]คำนวณ (รวมแต่ละอาคาร)'!$AA$142</f>
        <v>21000</v>
      </c>
      <c r="S60" s="227">
        <f>R60*'2565-บิลค่าไฟฟ้า'!AE$5</f>
        <v>85929.994919999997</v>
      </c>
      <c r="T60" s="217">
        <f>[5]คำนวณหน่วย!AN58-'[6]คำนวณ (รวมแต่ละอาคาร)'!$AD$142</f>
        <v>25400</v>
      </c>
      <c r="U60" s="227">
        <f>T60*'2565-บิลค่าไฟฟ้า'!AI$5</f>
        <v>106752.37603000001</v>
      </c>
      <c r="V60" s="217">
        <f>[5]คำนวณหน่วย!AR58-'[6]คำนวณ (รวมแต่ละอาคาร)'!$AG$142</f>
        <v>26400</v>
      </c>
      <c r="W60" s="227">
        <f>V60*'2565-บิลค่าไฟฟ้า'!AM$5</f>
        <v>130376.36964</v>
      </c>
      <c r="X60" s="217">
        <f>[5]คำนวณหน่วย!AV58-'[6]คำนวณ (รวมแต่ละอาคาร)'!$AJ$142</f>
        <v>20600</v>
      </c>
      <c r="Y60" s="227">
        <f>X60*'2565-บิลค่าไฟฟ้า'!AQ$5</f>
        <v>99956.586899999995</v>
      </c>
      <c r="Z60" s="217">
        <f>[5]คำนวณหน่วย!AZ58-'[6]คำนวณ (รวมแต่ละอาคาร)'!$AM$142</f>
        <v>14000</v>
      </c>
      <c r="AA60" s="227">
        <f>Z60*'2565-บิลค่าไฟฟ้า'!AU$5</f>
        <v>69332.047819999992</v>
      </c>
      <c r="AB60" s="217">
        <f>[5]คำนวณหน่วย!BD58-'[6]คำนวณ (รวมแต่ละอาคาร)'!$AP$142</f>
        <v>18200</v>
      </c>
      <c r="AC60" s="227">
        <f>AB60*'2565-บิลค่าไฟฟ้า'!AY$5</f>
        <v>87962.118062000009</v>
      </c>
      <c r="AD60" s="115"/>
      <c r="AE60" s="116"/>
      <c r="AG60" s="116"/>
    </row>
    <row r="61" spans="1:35" x14ac:dyDescent="0.55000000000000004">
      <c r="A61" s="113">
        <f>[5]คำนวณหน่วย!A59</f>
        <v>50</v>
      </c>
      <c r="B61" s="203" t="str">
        <f>[5]คำนวณหน่วย!B59</f>
        <v>อาคารหอพักนักศึกษาหญิง 11</v>
      </c>
      <c r="C61" s="113" t="str">
        <f>[5]คำนวณหน่วย!C59</f>
        <v>MWh</v>
      </c>
      <c r="D61" s="113">
        <f>[5]คำนวณหน่วย!D59</f>
        <v>1000</v>
      </c>
      <c r="E61" s="171" t="str">
        <f>[5]คำนวณหน่วย!E59</f>
        <v>Digital</v>
      </c>
      <c r="F61" s="217">
        <f>[5]คำนวณหน่วย!L59-'[7]คำนวณ (รวมแต่ละอาคาร)'!$I$147</f>
        <v>13123.000000000004</v>
      </c>
      <c r="G61" s="227">
        <f>F61*'2565-บิลค่าไฟฟ้า'!G$5</f>
        <v>47968.911993750015</v>
      </c>
      <c r="H61" s="217">
        <f>[5]คำนวณหน่วย!P59-'[6]คำนวณ (รวมแต่ละอาคาร)'!$L$146</f>
        <v>15450.000000000045</v>
      </c>
      <c r="I61" s="227">
        <f>H61*'2565-บิลค่าไฟฟ้า'!K$5</f>
        <v>57681.408834000169</v>
      </c>
      <c r="J61" s="217">
        <f>[5]คำนวณหน่วย!T59-'[6]คำนวณ (รวมแต่ละอาคาร)'!$O$146</f>
        <v>12309.999999999945</v>
      </c>
      <c r="K61" s="227">
        <f>J61*'2565-บิลค่าไฟฟ้า'!O$5</f>
        <v>49053.948014099784</v>
      </c>
      <c r="L61" s="217">
        <f>[5]คำนวณหน่วย!X59-'[6]คำนวณ (รวมแต่ละอาคาร)'!$R$146</f>
        <v>5590.0000000000318</v>
      </c>
      <c r="M61" s="227">
        <f>L61*'2565-บิลค่าไฟฟ้า'!S$5</f>
        <v>21481.428755800123</v>
      </c>
      <c r="N61" s="217">
        <f>[5]คำนวณหน่วย!AB59-'[6]คำนวณ (รวมแต่ละอาคาร)'!$U$146</f>
        <v>1370.0000000000045</v>
      </c>
      <c r="O61" s="227">
        <f>N61*'2565-บิลค่าไฟฟ้า'!W$5</f>
        <v>5781.5881010000194</v>
      </c>
      <c r="P61" s="218">
        <f>[5]คำนวณหน่วย!AF59-'[6]คำนวณ (รวมแต่ละอาคาร)'!$X$146</f>
        <v>3089.9999999999181</v>
      </c>
      <c r="Q61" s="227">
        <f>P61*'2565-บิลค่าไฟฟ้า'!AA$5</f>
        <v>13177.840280699649</v>
      </c>
      <c r="R61" s="217">
        <f>[5]คำนวณหน่วย!AJ59-'[6]คำนวณ (รวมแต่ละอาคาร)'!$AA$146</f>
        <v>25600.000000000022</v>
      </c>
      <c r="S61" s="227">
        <f>R61*'2565-บิลค่าไฟฟ้า'!AE$5</f>
        <v>104752.75571200009</v>
      </c>
      <c r="T61" s="217">
        <f>[5]คำนวณหน่วย!AN59-'[6]คำนวณ (รวมแต่ละอาคาร)'!$AD$146</f>
        <v>30950.000000000044</v>
      </c>
      <c r="U61" s="227">
        <f>T61*'2565-บิลค่าไฟฟ้า'!AI$5</f>
        <v>130078.1904775002</v>
      </c>
      <c r="V61" s="217">
        <f>[5]คำนวณหน่วย!AR59-'[6]คำนวณ (รวมแต่ละอาคาร)'!$AG$146</f>
        <v>34079.999999999927</v>
      </c>
      <c r="W61" s="227">
        <f>V61*'2565-บิลค่าไฟฟ้า'!AM$5</f>
        <v>168304.04080799964</v>
      </c>
      <c r="X61" s="217">
        <f>[5]คำนวณหน่วย!AV59-'[6]คำนวณ (รวมแต่ละอาคาร)'!$AJ$146</f>
        <v>26879.999999999996</v>
      </c>
      <c r="Y61" s="227">
        <f>X61*'2565-บิลค่าไฟฟ้า'!AQ$5</f>
        <v>130428.78911999999</v>
      </c>
      <c r="Z61" s="217">
        <f>[5]คำนวณหน่วย!AZ59-'[6]คำนวณ (รวมแต่ละอาคาร)'!$AM$146</f>
        <v>18790.000000000076</v>
      </c>
      <c r="AA61" s="227">
        <f>Z61*'2565-บิลค่าไฟฟ้า'!AU$5</f>
        <v>93053.512752700364</v>
      </c>
      <c r="AB61" s="217">
        <f>[5]คำนวณหน่วย!BD59-'[6]คำนวณ (รวมแต่ละอาคาร)'!$AP$146</f>
        <v>25309.999999999945</v>
      </c>
      <c r="AC61" s="227">
        <f>AB61*'2565-บิลค่าไฟฟ้า'!AY$5</f>
        <v>122325.34110709975</v>
      </c>
      <c r="AD61" s="115"/>
      <c r="AE61" s="116"/>
      <c r="AG61" s="116"/>
    </row>
    <row r="62" spans="1:35" x14ac:dyDescent="0.55000000000000004">
      <c r="A62" s="130" t="s">
        <v>9</v>
      </c>
      <c r="B62" s="205"/>
      <c r="C62" s="131"/>
      <c r="D62" s="131"/>
      <c r="E62" s="132"/>
      <c r="F62" s="158">
        <f t="shared" ref="F62:AC62" si="2">SUM(F51:F61)</f>
        <v>45386</v>
      </c>
      <c r="G62" s="146">
        <f t="shared" si="2"/>
        <v>165906.93348750003</v>
      </c>
      <c r="H62" s="158">
        <f t="shared" si="2"/>
        <v>44110.000000000044</v>
      </c>
      <c r="I62" s="146">
        <f t="shared" si="2"/>
        <v>164676.69823000015</v>
      </c>
      <c r="J62" s="158">
        <f t="shared" si="2"/>
        <v>44589.999999999942</v>
      </c>
      <c r="K62" s="146">
        <f t="shared" si="2"/>
        <v>177677.37436909979</v>
      </c>
      <c r="L62" s="158">
        <f t="shared" si="2"/>
        <v>22190.000000000033</v>
      </c>
      <c r="M62" s="146">
        <f t="shared" si="2"/>
        <v>85268.242850200128</v>
      </c>
      <c r="N62" s="158">
        <f t="shared" si="2"/>
        <v>17050.000000000004</v>
      </c>
      <c r="O62" s="146">
        <f t="shared" si="2"/>
        <v>71953.058127000026</v>
      </c>
      <c r="P62" s="145">
        <f t="shared" si="2"/>
        <v>18949.99999999992</v>
      </c>
      <c r="Q62" s="146">
        <f t="shared" si="2"/>
        <v>80807.987075899655</v>
      </c>
      <c r="R62" s="158">
        <f t="shared" si="2"/>
        <v>115200.00000000003</v>
      </c>
      <c r="S62" s="146">
        <f t="shared" si="2"/>
        <v>471379.51599120011</v>
      </c>
      <c r="T62" s="158">
        <f t="shared" si="2"/>
        <v>137970.00000000006</v>
      </c>
      <c r="U62" s="146">
        <f t="shared" si="2"/>
        <v>579853.86017950031</v>
      </c>
      <c r="V62" s="158">
        <f t="shared" si="2"/>
        <v>153479.99999999994</v>
      </c>
      <c r="W62" s="146">
        <f t="shared" si="2"/>
        <v>757968.4293399998</v>
      </c>
      <c r="X62" s="158">
        <f t="shared" si="2"/>
        <v>116300</v>
      </c>
      <c r="Y62" s="146">
        <f t="shared" si="2"/>
        <v>564308.78552999999</v>
      </c>
      <c r="Z62" s="158">
        <f t="shared" si="2"/>
        <v>84130.000000000073</v>
      </c>
      <c r="AA62" s="146">
        <f t="shared" si="2"/>
        <v>416629.03398650029</v>
      </c>
      <c r="AB62" s="158">
        <f t="shared" si="2"/>
        <v>103629.99999999994</v>
      </c>
      <c r="AC62" s="146">
        <f t="shared" si="2"/>
        <v>500841.7035114998</v>
      </c>
      <c r="AD62" s="167">
        <f>SUM(F62+H62+J62+L62+N62+P62+R62+T62+V62+X62+Z62+AB62)</f>
        <v>902986</v>
      </c>
      <c r="AE62" s="168">
        <f>SUM(G62+I62+K62+M62+O62+Q62+S62+U62+W62+Y62+AA62+AC62)</f>
        <v>4037271.6226784</v>
      </c>
      <c r="AF62" s="167">
        <f>SUM(F62+H62+J62+L62+N62+P62+R62+T62+V62)</f>
        <v>598926</v>
      </c>
      <c r="AG62" s="168">
        <f>SUM(G62+I62+K62+M62+O62+Q62+S62+U62+W62)</f>
        <v>2555492.0996503998</v>
      </c>
      <c r="AH62" s="167">
        <f>SUM(X62+Z62+AB62)</f>
        <v>304060</v>
      </c>
      <c r="AI62" s="168">
        <f>SUM(Y62+AA62+AC62)</f>
        <v>1481779.523028</v>
      </c>
    </row>
    <row r="63" spans="1:35" x14ac:dyDescent="0.55000000000000004">
      <c r="A63" s="110" t="str">
        <f>[5]คำนวณหน่วย!$A$60</f>
        <v>คณะพัฒนาการท่องเที่ยว</v>
      </c>
      <c r="B63" s="206"/>
      <c r="C63" s="119"/>
      <c r="D63" s="119"/>
      <c r="E63" s="160"/>
      <c r="F63" s="138"/>
      <c r="G63" s="160"/>
      <c r="H63" s="138"/>
      <c r="I63" s="160"/>
      <c r="J63" s="138"/>
      <c r="K63" s="160"/>
      <c r="L63" s="138"/>
      <c r="M63" s="160"/>
      <c r="N63" s="138"/>
      <c r="O63" s="160"/>
      <c r="P63" s="181"/>
      <c r="Q63" s="160"/>
      <c r="R63" s="138"/>
      <c r="S63" s="160"/>
      <c r="T63" s="138"/>
      <c r="U63" s="160"/>
      <c r="V63" s="138"/>
      <c r="W63" s="160"/>
      <c r="X63" s="138"/>
      <c r="Y63" s="160"/>
      <c r="Z63" s="138"/>
      <c r="AA63" s="160"/>
      <c r="AB63" s="138"/>
      <c r="AC63" s="129"/>
      <c r="AD63" s="115"/>
      <c r="AE63" s="116"/>
      <c r="AG63" s="116"/>
    </row>
    <row r="64" spans="1:35" x14ac:dyDescent="0.55000000000000004">
      <c r="A64" s="113">
        <f>[5]คำนวณหน่วย!A61</f>
        <v>51</v>
      </c>
      <c r="B64" s="203" t="str">
        <f>[5]คำนวณหน่วย!B61</f>
        <v xml:space="preserve">อาคารเรียนรวมสุวรรณวาจกกสิกิจ </v>
      </c>
      <c r="C64" s="113">
        <f>[5]คำนวณหน่วย!C61</f>
        <v>0</v>
      </c>
      <c r="D64" s="113">
        <f>[5]คำนวณหน่วย!D61</f>
        <v>1</v>
      </c>
      <c r="E64" s="171" t="str">
        <f>[5]คำนวณหน่วย!E61</f>
        <v>-</v>
      </c>
      <c r="F64" s="217">
        <f>[5]คำนวณหน่วย!L61-'[7]คำนวณ (รวมแต่ละอาคาร)'!$I$153</f>
        <v>1522.1900000000023</v>
      </c>
      <c r="G64" s="227">
        <f>F64*'2565-บิลค่าไฟฟ้า'!G$5</f>
        <v>5564.1086754375083</v>
      </c>
      <c r="H64" s="217">
        <f>[5]คำนวณหน่วย!P61-'[6]คำนวณ (รวมแต่ละอาคาร)'!$L$152</f>
        <v>1644.2999999999956</v>
      </c>
      <c r="I64" s="227">
        <f>H64*'2565-บิลค่าไฟฟ้า'!K$5</f>
        <v>6138.8699382359837</v>
      </c>
      <c r="J64" s="217">
        <f>[5]คำนวณหน่วย!T61-'[6]คำนวณ (รวมแต่ละอาคาร)'!$O$152</f>
        <v>3162.760000000002</v>
      </c>
      <c r="K64" s="227">
        <f>J64*'2565-บิลค่าไฟฟ้า'!O$5</f>
        <v>12603.238393263609</v>
      </c>
      <c r="L64" s="217">
        <f>[5]คำนวณหน่วย!X61-'[6]คำนวณ (รวมแต่ละอาคาร)'!$R$152</f>
        <v>3198.3600000000006</v>
      </c>
      <c r="M64" s="227">
        <f>L64*'2565-บิลค่าไฟฟ้า'!S$5</f>
        <v>12290.758940143203</v>
      </c>
      <c r="N64" s="217">
        <f>[5]คำนวณหน่วย!AB61-'[6]คำนวณ (รวมแต่ละอาคาร)'!$U$152</f>
        <v>3110.1299999999974</v>
      </c>
      <c r="O64" s="227">
        <f>N64*'2565-บิลค่าไฟฟ้า'!W$5</f>
        <v>13125.17562084899</v>
      </c>
      <c r="P64" s="218">
        <f>[5]คำนวณหน่วย!AF61-'[6]คำนวณ (รวมแต่ละอาคาร)'!$X$152</f>
        <v>3602.0500000000029</v>
      </c>
      <c r="Q64" s="227">
        <f>P64*'2565-บิลค่าไฟฟ้า'!AA$5</f>
        <v>15361.56620812151</v>
      </c>
      <c r="R64" s="217">
        <f>[5]คำนวณหน่วย!AJ61-'[6]คำนวณ (รวมแต่ละอาคาร)'!$AA$152</f>
        <v>5163.0500000000029</v>
      </c>
      <c r="S64" s="227">
        <f>R64*'2565-บิลค่าไฟฟ้า'!AE$5</f>
        <v>21126.70763198601</v>
      </c>
      <c r="T64" s="217">
        <f>[5]คำนวณหน่วย!AN61-'[6]คำนวณ (รวมแต่ละอาคาร)'!$AD$152</f>
        <v>6785.25</v>
      </c>
      <c r="U64" s="227">
        <f>T64*'2565-บิลค่าไฟฟ้า'!AI$5</f>
        <v>28517.384230612504</v>
      </c>
      <c r="V64" s="217">
        <f>[5]คำนวณหน่วย!AR61-'[6]คำนวณ (รวมแต่ละอาคาร)'!$AG$152</f>
        <v>4258.6900000000023</v>
      </c>
      <c r="W64" s="227">
        <f>V64*'2565-บิลค่าไฟฟ้า'!AM$5</f>
        <v>21031.535667506512</v>
      </c>
      <c r="X64" s="217">
        <f>[5]คำนวณหน่วย!AV61-'[6]คำนวณ (รวมแต่ละอาคาร)'!$AJ$152</f>
        <v>3254.2899999999936</v>
      </c>
      <c r="Y64" s="227">
        <f>X64*'2565-บิลค่าไฟฟ้า'!AQ$5</f>
        <v>15790.666076834968</v>
      </c>
      <c r="Z64" s="217">
        <f>[5]คำนวณหน่วย!AZ61-'[6]คำนวณ (รวมแต่ละอาคาร)'!$AM$152</f>
        <v>3075.25</v>
      </c>
      <c r="AA64" s="227">
        <f>Z64*'2565-บิลค่าไฟฟ้า'!AU$5</f>
        <v>15229.527147032499</v>
      </c>
      <c r="AB64" s="217">
        <f>[5]คำนวณหน่วย!BD61-'[6]คำนวณ (รวมแต่ละอาคาร)'!$AP$152</f>
        <v>3005.9700000000012</v>
      </c>
      <c r="AC64" s="227">
        <f>AB64*'2565-บิลค่าไฟฟ้า'!AY$5</f>
        <v>14528.103737957706</v>
      </c>
      <c r="AD64" s="115"/>
      <c r="AE64" s="116"/>
      <c r="AG64" s="116"/>
    </row>
    <row r="65" spans="1:35" x14ac:dyDescent="0.55000000000000004">
      <c r="A65" s="113">
        <f>[5]คำนวณหน่วย!A62</f>
        <v>52</v>
      </c>
      <c r="B65" s="203" t="str">
        <f>[5]คำนวณหน่วย!B62</f>
        <v>อาคารพัฒนาวิสัยทัศน์  ชั้น 1 มิเตอร์ตัวที่ 1</v>
      </c>
      <c r="C65" s="113">
        <f>[5]คำนวณหน่วย!C62</f>
        <v>0</v>
      </c>
      <c r="D65" s="113">
        <f>[5]คำนวณหน่วย!D62</f>
        <v>80</v>
      </c>
      <c r="E65" s="171">
        <f>[5]คำนวณหน่วย!E62</f>
        <v>9109282</v>
      </c>
      <c r="F65" s="217">
        <f>[5]คำนวณหน่วย!L62-'[7]คำนวณ (รวมแต่ละอาคาร)'!$I$153</f>
        <v>588</v>
      </c>
      <c r="G65" s="227">
        <f>[5]คำนวณหน่วย!M62</f>
        <v>2342.4</v>
      </c>
      <c r="H65" s="217">
        <f>[5]คำนวณหน่วย!P62-'[6]คำนวณ (รวมแต่ละอาคาร)'!$L$154</f>
        <v>960</v>
      </c>
      <c r="I65" s="227">
        <f>[5]คำนวณหน่วย!Q62</f>
        <v>3580.8</v>
      </c>
      <c r="J65" s="217">
        <f>[5]คำนวณหน่วย!T62-'[6]คำนวณ (รวมแต่ละอาคาร)'!$O$154</f>
        <v>800</v>
      </c>
      <c r="K65" s="227">
        <f>[5]คำนวณหน่วย!U62</f>
        <v>3184</v>
      </c>
      <c r="L65" s="217">
        <f>[5]คำนวณหน่วย!X62-'[6]คำนวณ (รวมแต่ละอาคาร)'!$R$154</f>
        <v>640</v>
      </c>
      <c r="M65" s="227">
        <f>[5]คำนวณหน่วย!Y62</f>
        <v>2457.6</v>
      </c>
      <c r="N65" s="217">
        <f>[5]คำนวณหน่วย!AB62-'[6]คำนวณ (รวมแต่ละอาคาร)'!$U$154</f>
        <v>560</v>
      </c>
      <c r="O65" s="227">
        <f>[5]คำนวณหน่วย!AC62</f>
        <v>2363.1999999999998</v>
      </c>
      <c r="P65" s="218">
        <f>[5]คำนวณหน่วย!AF62-'[6]คำนวณ (รวมแต่ละอาคาร)'!$X$154</f>
        <v>640</v>
      </c>
      <c r="Q65" s="227">
        <f>[5]คำนวณหน่วย!AG62</f>
        <v>2726.3999999999996</v>
      </c>
      <c r="R65" s="217">
        <f>[5]คำนวณหน่วย!AJ62-'[6]คำนวณ (รวมแต่ละอาคาร)'!$AA$154</f>
        <v>1040</v>
      </c>
      <c r="S65" s="227">
        <f>[5]คำนวณหน่วย!AK62</f>
        <v>4253.5999999999995</v>
      </c>
      <c r="T65" s="217">
        <f>[5]คำนวณหน่วย!AN62-'[6]คำนวณ (รวมแต่ละอาคาร)'!$AD$154</f>
        <v>1520</v>
      </c>
      <c r="U65" s="227">
        <f>[5]คำนวณหน่วย!AO62</f>
        <v>6384</v>
      </c>
      <c r="V65" s="217">
        <f>[5]คำนวณหน่วย!AR62-'[6]คำนวณ (รวมแต่ละอาคาร)'!$AG$154</f>
        <v>1280</v>
      </c>
      <c r="W65" s="227">
        <f>V65*'2565-บิลค่าไฟฟ้า'!AM$5</f>
        <v>6321.2785280000007</v>
      </c>
      <c r="X65" s="217">
        <f>[5]คำนวณหน่วย!AV62-'[6]คำนวณ (รวมแต่ละอาคาร)'!$AJ$154</f>
        <v>1280</v>
      </c>
      <c r="Y65" s="227">
        <f>X65*'2565-บิลค่าไฟฟ้า'!AQ$5</f>
        <v>6210.8947200000002</v>
      </c>
      <c r="Z65" s="217">
        <f>[5]คำนวณหน่วย!AZ62-'[6]คำนวณ (รวมแต่ละอาคาร)'!$AM$154</f>
        <v>1200</v>
      </c>
      <c r="AA65" s="227">
        <f>Z65*'2565-บิลค่าไฟฟ้า'!AU$5</f>
        <v>5942.746956</v>
      </c>
      <c r="AB65" s="217">
        <f>[5]คำนวณหน่วย!BD62-'[6]คำนวณ (รวมแต่ละอาคาร)'!$AP$154</f>
        <v>1040</v>
      </c>
      <c r="AC65" s="227">
        <f>AB65*'2565-บิลค่าไฟฟ้า'!AY$5</f>
        <v>5026.4067464</v>
      </c>
      <c r="AD65" s="115"/>
      <c r="AE65" s="116"/>
      <c r="AG65" s="116"/>
    </row>
    <row r="66" spans="1:35" x14ac:dyDescent="0.55000000000000004">
      <c r="A66" s="113">
        <f>[5]คำนวณหน่วย!A63</f>
        <v>53</v>
      </c>
      <c r="B66" s="203" t="str">
        <f>[5]คำนวณหน่วย!B63</f>
        <v>อาคารพัฒนาวิสัยทัศน์  ชั้น 2 มิเตอร์ตัวที่ 2</v>
      </c>
      <c r="C66" s="113" t="str">
        <f>[5]คำนวณหน่วย!C63</f>
        <v>MWh</v>
      </c>
      <c r="D66" s="113">
        <f>[5]คำนวณหน่วย!D63</f>
        <v>1000</v>
      </c>
      <c r="E66" s="171" t="str">
        <f>[5]คำนวณหน่วย!E63</f>
        <v>Digital</v>
      </c>
      <c r="F66" s="156">
        <f>[5]คำนวณหน่วย!L63</f>
        <v>9590.0000000000036</v>
      </c>
      <c r="G66" s="114">
        <f>[5]คำนวณหน่วย!M63</f>
        <v>35099.400000000016</v>
      </c>
      <c r="H66" s="156">
        <f>[5]คำนวณหน่วย!P63</f>
        <v>4870.0000000000045</v>
      </c>
      <c r="I66" s="114">
        <f>[5]คำนวณหน่วย!Q63</f>
        <v>18165.100000000017</v>
      </c>
      <c r="J66" s="156">
        <f>[5]คำนวณหน่วย!T63</f>
        <v>4429.9999999999782</v>
      </c>
      <c r="K66" s="114">
        <f>[5]คำนวณหน่วย!U63</f>
        <v>17631.399999999914</v>
      </c>
      <c r="L66" s="156">
        <f>[5]คำนวณหน่วย!X63</f>
        <v>6740.0000000000091</v>
      </c>
      <c r="M66" s="114">
        <f>[5]คำนวณหน่วย!Y63</f>
        <v>25881.600000000035</v>
      </c>
      <c r="N66" s="156">
        <f>[5]คำนวณหน่วย!AB63</f>
        <v>5409.9999999999964</v>
      </c>
      <c r="O66" s="114">
        <f>[5]คำนวณหน่วย!AC63</f>
        <v>22830.199999999983</v>
      </c>
      <c r="P66" s="136">
        <f>[5]คำนวณหน่วย!AF63</f>
        <v>10950.000000000016</v>
      </c>
      <c r="Q66" s="114">
        <f>[5]คำนวณหน่วย!AG63</f>
        <v>46647.000000000065</v>
      </c>
      <c r="R66" s="156">
        <f>[5]คำนวณหน่วย!AJ63</f>
        <v>6180.0000000000073</v>
      </c>
      <c r="S66" s="114">
        <f>[5]คำนวณหน่วย!AK63</f>
        <v>25276.20000000003</v>
      </c>
      <c r="T66" s="156">
        <f>[5]คำนวณหน่วย!AN63</f>
        <v>4930.0000000000073</v>
      </c>
      <c r="U66" s="114">
        <f>[5]คำนวณหน่วย!AO63</f>
        <v>20706.000000000033</v>
      </c>
      <c r="V66" s="156">
        <f>[5]คำนวณหน่วย!AR63</f>
        <v>3169.9999999999591</v>
      </c>
      <c r="W66" s="114">
        <f>[5]คำนวณหน่วย!AS63</f>
        <v>15659.799999999799</v>
      </c>
      <c r="X66" s="159">
        <f>[5]คำนวณหน่วย!AV63</f>
        <v>2180.0000000000068</v>
      </c>
      <c r="Y66" s="153">
        <f>[5]คำนวณหน่วย!AW63</f>
        <v>10573.000000000033</v>
      </c>
      <c r="Z66" s="156">
        <f>[5]คำนวณหน่วย!AZ63</f>
        <v>1300.0000000000114</v>
      </c>
      <c r="AA66" s="114">
        <f>[5]คำนวณหน่วย!BA63</f>
        <v>6435.0000000000564</v>
      </c>
      <c r="AB66" s="156">
        <f>[5]คำนวณหน่วย!BD63</f>
        <v>4600.0000000000227</v>
      </c>
      <c r="AC66" s="114">
        <f>[5]คำนวณหน่วย!BE63</f>
        <v>22218.000000000109</v>
      </c>
      <c r="AD66" s="115"/>
      <c r="AE66" s="116"/>
      <c r="AG66" s="116"/>
    </row>
    <row r="67" spans="1:35" x14ac:dyDescent="0.55000000000000004">
      <c r="A67" s="130" t="s">
        <v>9</v>
      </c>
      <c r="B67" s="205"/>
      <c r="C67" s="131"/>
      <c r="D67" s="131"/>
      <c r="E67" s="132"/>
      <c r="F67" s="158">
        <f t="shared" ref="F67:AC67" si="3">SUM(F64:F66)</f>
        <v>11700.190000000006</v>
      </c>
      <c r="G67" s="146">
        <f t="shared" si="3"/>
        <v>43005.908675437524</v>
      </c>
      <c r="H67" s="158">
        <f t="shared" si="3"/>
        <v>7474.3</v>
      </c>
      <c r="I67" s="146">
        <f t="shared" si="3"/>
        <v>27884.769938236001</v>
      </c>
      <c r="J67" s="158">
        <f t="shared" si="3"/>
        <v>8392.7599999999802</v>
      </c>
      <c r="K67" s="146">
        <f t="shared" si="3"/>
        <v>33418.638393263522</v>
      </c>
      <c r="L67" s="158">
        <f t="shared" si="3"/>
        <v>10578.36000000001</v>
      </c>
      <c r="M67" s="146">
        <f t="shared" si="3"/>
        <v>40629.958940143239</v>
      </c>
      <c r="N67" s="158">
        <f t="shared" si="3"/>
        <v>9080.1299999999937</v>
      </c>
      <c r="O67" s="146">
        <f t="shared" si="3"/>
        <v>38318.575620848977</v>
      </c>
      <c r="P67" s="145">
        <f t="shared" si="3"/>
        <v>15192.050000000019</v>
      </c>
      <c r="Q67" s="146">
        <f t="shared" si="3"/>
        <v>64734.966208121579</v>
      </c>
      <c r="R67" s="158">
        <f t="shared" si="3"/>
        <v>12383.05000000001</v>
      </c>
      <c r="S67" s="146">
        <f t="shared" si="3"/>
        <v>50656.507631986038</v>
      </c>
      <c r="T67" s="158">
        <f t="shared" si="3"/>
        <v>13235.250000000007</v>
      </c>
      <c r="U67" s="146">
        <f t="shared" si="3"/>
        <v>55607.38423061253</v>
      </c>
      <c r="V67" s="158">
        <f t="shared" si="3"/>
        <v>8708.6899999999623</v>
      </c>
      <c r="W67" s="146">
        <f t="shared" si="3"/>
        <v>43012.614195506314</v>
      </c>
      <c r="X67" s="158">
        <f t="shared" si="3"/>
        <v>6714.2900000000009</v>
      </c>
      <c r="Y67" s="146">
        <f t="shared" si="3"/>
        <v>32574.560796835001</v>
      </c>
      <c r="Z67" s="158">
        <f t="shared" si="3"/>
        <v>5575.2500000000109</v>
      </c>
      <c r="AA67" s="146">
        <f t="shared" si="3"/>
        <v>27607.274103032556</v>
      </c>
      <c r="AB67" s="158">
        <f t="shared" si="3"/>
        <v>8645.970000000023</v>
      </c>
      <c r="AC67" s="146">
        <f t="shared" si="3"/>
        <v>41772.510484357816</v>
      </c>
      <c r="AD67" s="167">
        <f>SUM(F67+H67+J67+L67+N67+P67+R67+T67+V67+X67+Z67+AB67)</f>
        <v>117680.29000000001</v>
      </c>
      <c r="AE67" s="168">
        <f>SUM(G67+I67+K67+M67+O67+Q67+S67+U67+W67+Y67+AA67+AC67)</f>
        <v>499223.66921838111</v>
      </c>
      <c r="AF67" s="167">
        <f>SUM(F67+H67+J67+L67+N67+P67+R67+T67+V67)</f>
        <v>96744.779999999984</v>
      </c>
      <c r="AG67" s="168">
        <f>SUM(G67+I67+K67+M67+O67+Q67+S67+U67+W67)</f>
        <v>397269.32383415574</v>
      </c>
      <c r="AH67" s="167">
        <f>SUM(X67+Z67+AB67)</f>
        <v>20935.510000000035</v>
      </c>
      <c r="AI67" s="168">
        <f>SUM(Y67+AA67+AC67)</f>
        <v>101954.34538422537</v>
      </c>
    </row>
    <row r="68" spans="1:35" x14ac:dyDescent="0.55000000000000004">
      <c r="A68" s="110" t="str">
        <f>[5]คำนวณหน่วย!$A$64</f>
        <v>คณะศิลป์ศาสตร์</v>
      </c>
      <c r="B68" s="206"/>
      <c r="C68" s="119"/>
      <c r="D68" s="119"/>
      <c r="E68" s="160"/>
      <c r="F68" s="138"/>
      <c r="G68" s="160"/>
      <c r="H68" s="138"/>
      <c r="I68" s="160"/>
      <c r="J68" s="138"/>
      <c r="K68" s="160"/>
      <c r="L68" s="138"/>
      <c r="M68" s="160"/>
      <c r="N68" s="138"/>
      <c r="O68" s="160"/>
      <c r="P68" s="181"/>
      <c r="Q68" s="160"/>
      <c r="R68" s="138"/>
      <c r="S68" s="339"/>
      <c r="T68" s="138"/>
      <c r="U68" s="160"/>
      <c r="V68" s="138"/>
      <c r="W68" s="160"/>
      <c r="X68" s="138"/>
      <c r="Y68" s="160"/>
      <c r="Z68" s="138"/>
      <c r="AA68" s="160"/>
      <c r="AB68" s="138"/>
      <c r="AC68" s="129"/>
      <c r="AD68" s="101"/>
      <c r="AF68" s="101"/>
    </row>
    <row r="69" spans="1:35" x14ac:dyDescent="0.55000000000000004">
      <c r="A69" s="117">
        <f>[5]คำนวณหน่วย!A65</f>
        <v>54</v>
      </c>
      <c r="B69" s="204" t="str">
        <f>[5]คำนวณหน่วย!B65</f>
        <v>อาคารประเสริฐ ณ.นคร</v>
      </c>
      <c r="C69" s="117">
        <f>[5]คำนวณหน่วย!C65</f>
        <v>0</v>
      </c>
      <c r="D69" s="117">
        <f>[5]คำนวณหน่วย!D65</f>
        <v>500</v>
      </c>
      <c r="E69" s="172">
        <f>[5]คำนวณหน่วย!E65</f>
        <v>8155345</v>
      </c>
      <c r="F69" s="217">
        <f>[5]คำนวณหน่วย!L65-'[7]คำนวณ (รวมแต่ละอาคาร)'!$I$158</f>
        <v>1159.4000000000001</v>
      </c>
      <c r="G69" s="227">
        <f>F69*'2565-บิลค่าไฟฟ้า'!G$5</f>
        <v>4237.9910512500001</v>
      </c>
      <c r="H69" s="217">
        <f>[5]คำนวณหน่วย!$P$65-'[6]คำนวณ (รวมแต่ละอาคาร)'!$L$157</f>
        <v>1174.3699999999999</v>
      </c>
      <c r="I69" s="227">
        <f>H69*'2565-บิลค่าไฟฟ้า'!K$5</f>
        <v>4384.4217535523994</v>
      </c>
      <c r="J69" s="217">
        <f>[5]คำนวณหน่วย!$T$65-'[6]คำนวณ (รวมแต่ละอาคาร)'!$O$157</f>
        <v>2267.71</v>
      </c>
      <c r="K69" s="227">
        <f>J69*'2565-บิลค่าไฟฟ้า'!O$5</f>
        <v>9036.5660805081006</v>
      </c>
      <c r="L69" s="217">
        <f>[5]คำนวณหน่วย!$X$65-'[6]คำนวณ (รวมแต่ละอาคาร)'!$R$157</f>
        <v>2203.4899999999998</v>
      </c>
      <c r="M69" s="227">
        <f>L69*'2565-บิลค่าไฟฟ้า'!S$5</f>
        <v>8467.6410463537995</v>
      </c>
      <c r="N69" s="217">
        <f>[5]คำนวณหน่วย!$AB$65-'[6]คำนวณ (รวมแต่ละอาคาร)'!$U$157</f>
        <v>2412.5100000000002</v>
      </c>
      <c r="O69" s="227">
        <f>N69*'2565-บิลค่าไฟฟ้า'!W$5</f>
        <v>10181.123437623002</v>
      </c>
      <c r="P69" s="218">
        <f>[5]คำนวณหน่วย!$AF$65-'[6]คำนวณ (รวมแต่ละอาคาร)'!$X$157</f>
        <v>2740.5</v>
      </c>
      <c r="Q69" s="227">
        <f>P69*'2565-บิลค่าไฟฟ้า'!AA$5</f>
        <v>11687.336986814998</v>
      </c>
      <c r="R69" s="217">
        <f>[5]คำนวณหน่วย!$AJ$65-'[6]คำนวณ (รวมแต่ละอาคาร)'!$AA$157</f>
        <v>4396.5600000000004</v>
      </c>
      <c r="S69" s="227">
        <f>R69*'2565-บิลค่าไฟฟ้า'!AE$5</f>
        <v>17990.303736451202</v>
      </c>
      <c r="T69" s="217">
        <f>[5]คำนวณหน่วย!$AN$65-'[6]คำนวณ (รวมแต่ละอาคาร)'!$AD$157</f>
        <v>4851.18</v>
      </c>
      <c r="U69" s="227">
        <f>T69*'2565-บิลค่าไฟฟ้า'!AI$5</f>
        <v>20388.779194851002</v>
      </c>
      <c r="V69" s="217">
        <f>[5]คำนวณหน่วย!$AR$65-'[6]คำนวณ (รวมแต่ละอาคาร)'!$AG$157</f>
        <v>4344.76</v>
      </c>
      <c r="W69" s="227">
        <f>V69*'2565-บิลค่าไฟฟ้า'!AM$5</f>
        <v>21456.592263526003</v>
      </c>
      <c r="X69" s="217">
        <f>[5]คำนวณหน่วย!$AV$65-'[6]คำนวณ (รวมแต่ละอาคาร)'!$AJ$157</f>
        <v>2982.41</v>
      </c>
      <c r="Y69" s="227">
        <f>X69*'2565-บิลค่าไฟฟ้า'!AQ$5</f>
        <v>14471.433220215</v>
      </c>
      <c r="Z69" s="217">
        <f>[5]คำนวณหน่วย!$AZ$65-'[6]คำนวณ (รวมแต่ละอาคาร)'!$AM$157</f>
        <v>2405.39</v>
      </c>
      <c r="AA69" s="227">
        <f>Z69*'2565-บิลค่าไฟฟ้า'!AU$5</f>
        <v>11912.186750410698</v>
      </c>
      <c r="AB69" s="217">
        <f>[5]คำนวณหน่วย!$BD$65-'[6]คำนวณ (รวมแต่ละอาคาร)'!$AP$157</f>
        <v>2778</v>
      </c>
      <c r="AC69" s="227">
        <f>AB69*'2565-บิลค่าไฟฟ้า'!AY$5</f>
        <v>13426.305712980002</v>
      </c>
      <c r="AD69" s="167">
        <f>SUM(F69+H69+J69+L69+N69+P69+R69+T69+V69+X69+Z69+AB69)</f>
        <v>33716.28</v>
      </c>
      <c r="AE69" s="168">
        <f>SUM(G69+I69+K69+M69+O69+Q69+S69+U69+W69+Y69+AA69+AC69)</f>
        <v>147640.68123453623</v>
      </c>
      <c r="AF69" s="167">
        <f>SUM(F69+H69+J69+L69+N69+P69+R69+T69+V69)</f>
        <v>25550.480000000003</v>
      </c>
      <c r="AG69" s="168">
        <f>SUM(G69+I69+K69+M69+O69+Q69+S69+U69+W69)</f>
        <v>107830.75555093051</v>
      </c>
      <c r="AH69" s="167">
        <f>SUM(X69+Z69+AB69)</f>
        <v>8165.7999999999993</v>
      </c>
      <c r="AI69" s="168">
        <f>SUM(Y69+AA69+AC69)</f>
        <v>39809.925683605696</v>
      </c>
    </row>
    <row r="70" spans="1:35" x14ac:dyDescent="0.55000000000000004">
      <c r="A70" s="110" t="str">
        <f>[5]คำนวณหน่วย!$A$66</f>
        <v>สำนักหอสมุด</v>
      </c>
      <c r="B70" s="206"/>
      <c r="C70" s="119"/>
      <c r="D70" s="119"/>
      <c r="E70" s="160"/>
      <c r="F70" s="138"/>
      <c r="G70" s="160"/>
      <c r="H70" s="138"/>
      <c r="I70" s="160"/>
      <c r="J70" s="138"/>
      <c r="K70" s="160"/>
      <c r="L70" s="138"/>
      <c r="M70" s="160"/>
      <c r="N70" s="138"/>
      <c r="O70" s="160"/>
      <c r="P70" s="181"/>
      <c r="Q70" s="160"/>
      <c r="R70" s="138"/>
      <c r="S70" s="160"/>
      <c r="T70" s="138"/>
      <c r="U70" s="160"/>
      <c r="V70" s="138"/>
      <c r="W70" s="160"/>
      <c r="X70" s="138"/>
      <c r="Y70" s="160"/>
      <c r="Z70" s="138"/>
      <c r="AA70" s="160"/>
      <c r="AB70" s="138"/>
      <c r="AC70" s="129"/>
      <c r="AD70" s="115"/>
      <c r="AE70" s="116"/>
      <c r="AG70" s="116"/>
    </row>
    <row r="71" spans="1:35" x14ac:dyDescent="0.55000000000000004">
      <c r="A71" s="113">
        <f>[5]คำนวณหน่วย!A67</f>
        <v>55</v>
      </c>
      <c r="B71" s="203" t="str">
        <f>[5]คำนวณหน่วย!B67</f>
        <v>อาคารวิภาต  บุญศรี  วังซ้าย  มิเตอร์ตัวที่ 1</v>
      </c>
      <c r="C71" s="113">
        <f>[5]คำนวณหน่วย!C67</f>
        <v>0</v>
      </c>
      <c r="D71" s="113">
        <f>[5]คำนวณหน่วย!D67</f>
        <v>300</v>
      </c>
      <c r="E71" s="171">
        <f>[5]คำนวณหน่วย!E67</f>
        <v>8666263</v>
      </c>
      <c r="F71" s="157">
        <f>[5]คำนวณหน่วย!L67</f>
        <v>4800</v>
      </c>
      <c r="G71" s="118">
        <f>[5]คำนวณหน่วย!M67</f>
        <v>17568</v>
      </c>
      <c r="H71" s="157">
        <f>[5]คำนวณหน่วย!P67</f>
        <v>4200</v>
      </c>
      <c r="I71" s="118">
        <f>[5]คำนวณหน่วย!Q67</f>
        <v>15666</v>
      </c>
      <c r="J71" s="157">
        <f>[5]คำนวณหน่วย!T67</f>
        <v>4200</v>
      </c>
      <c r="K71" s="118">
        <f>[5]คำนวณหน่วย!U67</f>
        <v>16716</v>
      </c>
      <c r="L71" s="157">
        <f>[5]คำนวณหน่วย!X67</f>
        <v>4800</v>
      </c>
      <c r="M71" s="118">
        <f>[5]คำนวณหน่วย!Y67</f>
        <v>18432</v>
      </c>
      <c r="N71" s="157">
        <f>[5]คำนวณหน่วย!AB67</f>
        <v>6300</v>
      </c>
      <c r="O71" s="118">
        <f>[5]คำนวณหน่วย!AC67</f>
        <v>26586</v>
      </c>
      <c r="P71" s="137">
        <f>[5]คำนวณหน่วย!$AF$67</f>
        <v>6600</v>
      </c>
      <c r="Q71" s="118">
        <f>[5]คำนวณหน่วย!$AG$67</f>
        <v>28116</v>
      </c>
      <c r="R71" s="157">
        <f>[5]คำนวณหน่วย!AJ67</f>
        <v>6000</v>
      </c>
      <c r="S71" s="118">
        <f>[5]คำนวณหน่วย!AK67</f>
        <v>24540</v>
      </c>
      <c r="T71" s="157">
        <f>[5]คำนวณหน่วย!AN67</f>
        <v>9300</v>
      </c>
      <c r="U71" s="118">
        <f>[5]คำนวณหน่วย!AO67</f>
        <v>39060</v>
      </c>
      <c r="V71" s="157">
        <f>[5]คำนวณหน่วย!AR67</f>
        <v>6600</v>
      </c>
      <c r="W71" s="118">
        <f>[5]คำนวณหน่วย!AS67</f>
        <v>32604.000000000004</v>
      </c>
      <c r="X71" s="157">
        <f>[5]คำนวณหน่วย!AV67</f>
        <v>5100</v>
      </c>
      <c r="Y71" s="118">
        <f>[5]คำนวณหน่วย!AW67</f>
        <v>24735</v>
      </c>
      <c r="Z71" s="157">
        <f>[5]คำนวณหน่วย!AZ67</f>
        <v>8100</v>
      </c>
      <c r="AA71" s="118">
        <f>[5]คำนวณหน่วย!BA67</f>
        <v>40095</v>
      </c>
      <c r="AB71" s="157">
        <f>[5]คำนวณหน่วย!BD67</f>
        <v>4800</v>
      </c>
      <c r="AC71" s="118">
        <f>[5]คำนวณหน่วย!BE67</f>
        <v>23184</v>
      </c>
      <c r="AD71" s="115"/>
      <c r="AE71" s="116"/>
      <c r="AG71" s="116"/>
    </row>
    <row r="72" spans="1:35" x14ac:dyDescent="0.55000000000000004">
      <c r="A72" s="117">
        <f>[5]คำนวณหน่วย!A68</f>
        <v>56</v>
      </c>
      <c r="B72" s="204" t="str">
        <f>[5]คำนวณหน่วย!B68</f>
        <v>อาคารวิภาต  บุญศรี  วังซ้าย  มิเตอร์ตัวที่ 2</v>
      </c>
      <c r="C72" s="117">
        <f>[5]คำนวณหน่วย!C68</f>
        <v>0</v>
      </c>
      <c r="D72" s="117">
        <f>[5]คำนวณหน่วย!D68</f>
        <v>200</v>
      </c>
      <c r="E72" s="172">
        <f>[5]คำนวณหน่วย!E68</f>
        <v>9068918</v>
      </c>
      <c r="F72" s="217">
        <f>[5]คำนวณหน่วย!L68-'[7]คำนวณ (รวมแต่ละอาคาร)'!$I$168</f>
        <v>3436.74</v>
      </c>
      <c r="G72" s="227">
        <f>F72*'2565-บิลค่าไฟฟ้า'!G$5</f>
        <v>12562.423120125</v>
      </c>
      <c r="H72" s="217">
        <f>[5]คำนวณหน่วย!P68-'[6]คำนวณ (รวมแต่ละอาคาร)'!$L$167</f>
        <v>4578.9399999999996</v>
      </c>
      <c r="I72" s="227">
        <f>H72*'2565-บิลค่าไฟฟ้า'!K$5</f>
        <v>17095.126871608798</v>
      </c>
      <c r="J72" s="217">
        <f>[5]คำนวณหน่วย!T68-'[6]คำนวณ (รวมแต่ละอาคาร)'!$O$167</f>
        <v>11613.85</v>
      </c>
      <c r="K72" s="227">
        <f>J72*'2565-บิลค่าไฟฟ้า'!O$5</f>
        <v>46279.869548623501</v>
      </c>
      <c r="L72" s="217">
        <f>[5]คำนวณหน่วย!X68-'[6]คำนวณ (รวมแต่ละอาคาร)'!$R$167</f>
        <v>8566.5400000000009</v>
      </c>
      <c r="M72" s="227">
        <f>L72*'2565-บิลค่าไฟฟ้า'!S$5</f>
        <v>32919.770785994806</v>
      </c>
      <c r="N72" s="217">
        <f>[5]คำนวณหน่วย!AB68-'[6]คำนวณ (รวมแต่ละอาคาร)'!$U$167</f>
        <v>11189.61</v>
      </c>
      <c r="O72" s="227">
        <f>N72*'2565-บิลค่าไฟฟ้า'!W$5</f>
        <v>47221.690533453002</v>
      </c>
      <c r="P72" s="218">
        <f>[5]คำนวณหน่วย!$AF$67-'[6]คำนวณ (รวมแต่ละอาคาร)'!$X$167</f>
        <v>6600</v>
      </c>
      <c r="Q72" s="227">
        <f>P72*'2565-บิลค่าไฟฟ้า'!AA$5</f>
        <v>28146.843317999999</v>
      </c>
      <c r="R72" s="217">
        <f>[5]คำนวณหน่วย!AJ68-'[6]คำนวณ (รวมแต่ละอาคาร)'!$AA$167</f>
        <v>20971.2</v>
      </c>
      <c r="S72" s="227">
        <f>R72*'2565-บิลค่าไฟฟ้า'!AE$5</f>
        <v>85812.148069824005</v>
      </c>
      <c r="T72" s="217">
        <f>[5]คำนวณหน่วย!AN68-'[6]คำนวณ (รวมแต่ละอาคาร)'!$AD$167</f>
        <v>28262.61</v>
      </c>
      <c r="U72" s="227">
        <f>T72*'2565-บิลค่าไฟฟ้า'!AI$5</f>
        <v>118783.49489406451</v>
      </c>
      <c r="V72" s="217">
        <f>[5]คำนวณหน่วย!AR68-'[6]คำนวณ (รวมแต่ละอาคาร)'!$AG$167</f>
        <v>24636.400000000001</v>
      </c>
      <c r="W72" s="227">
        <f>V72*'2565-บิลค่าไฟฟ้า'!AM$5</f>
        <v>121666.83306814001</v>
      </c>
      <c r="X72" s="217">
        <f>[5]คำนวณหน่วย!AV68-'[6]คำนวณ (รวมแต่ละอาคาร)'!$AJ$167</f>
        <v>20990.76</v>
      </c>
      <c r="Y72" s="227">
        <f>X72*'2565-บิลค่าไฟฟ้า'!AQ$5</f>
        <v>101852.65660373999</v>
      </c>
      <c r="Z72" s="217">
        <f>[5]คำนวณหน่วย!AZ68-'[6]คำนวณ (รวมแต่ละอาคาร)'!$AM$167</f>
        <v>22289.69</v>
      </c>
      <c r="AA72" s="227">
        <f>Z72*'2565-บิลค่าไฟฟ้า'!AU$5</f>
        <v>110384.98949806968</v>
      </c>
      <c r="AB72" s="217">
        <f>[5]คำนวณหน่วย!BD68-'[6]คำนวณ (รวมแต่ละอาคาร)'!$AP$167</f>
        <v>16345.08</v>
      </c>
      <c r="AC72" s="227">
        <f>AB72*'2565-บิลค่าไฟฟ้า'!AY$5</f>
        <v>78997.1349831228</v>
      </c>
      <c r="AD72" s="115"/>
      <c r="AE72" s="116"/>
      <c r="AG72" s="116"/>
    </row>
    <row r="73" spans="1:35" x14ac:dyDescent="0.55000000000000004">
      <c r="A73" s="130" t="s">
        <v>9</v>
      </c>
      <c r="B73" s="205"/>
      <c r="C73" s="131"/>
      <c r="D73" s="131"/>
      <c r="E73" s="132"/>
      <c r="F73" s="158">
        <f t="shared" ref="F73:AC73" si="4">SUM(F71:F72)</f>
        <v>8236.74</v>
      </c>
      <c r="G73" s="146">
        <f t="shared" si="4"/>
        <v>30130.423120125</v>
      </c>
      <c r="H73" s="158">
        <f t="shared" si="4"/>
        <v>8778.9399999999987</v>
      </c>
      <c r="I73" s="146">
        <f t="shared" si="4"/>
        <v>32761.126871608798</v>
      </c>
      <c r="J73" s="158">
        <f t="shared" si="4"/>
        <v>15813.85</v>
      </c>
      <c r="K73" s="146">
        <f t="shared" si="4"/>
        <v>62995.869548623501</v>
      </c>
      <c r="L73" s="158">
        <f t="shared" si="4"/>
        <v>13366.54</v>
      </c>
      <c r="M73" s="146">
        <f t="shared" si="4"/>
        <v>51351.770785994806</v>
      </c>
      <c r="N73" s="158">
        <f t="shared" si="4"/>
        <v>17489.61</v>
      </c>
      <c r="O73" s="146">
        <f t="shared" si="4"/>
        <v>73807.690533453002</v>
      </c>
      <c r="P73" s="145">
        <f t="shared" si="4"/>
        <v>13200</v>
      </c>
      <c r="Q73" s="146">
        <f t="shared" si="4"/>
        <v>56262.843317999999</v>
      </c>
      <c r="R73" s="158">
        <f t="shared" si="4"/>
        <v>26971.200000000001</v>
      </c>
      <c r="S73" s="146">
        <f t="shared" si="4"/>
        <v>110352.148069824</v>
      </c>
      <c r="T73" s="158">
        <f t="shared" si="4"/>
        <v>37562.61</v>
      </c>
      <c r="U73" s="146">
        <f t="shared" si="4"/>
        <v>157843.4948940645</v>
      </c>
      <c r="V73" s="158">
        <f t="shared" si="4"/>
        <v>31236.400000000001</v>
      </c>
      <c r="W73" s="146">
        <f t="shared" si="4"/>
        <v>154270.83306814003</v>
      </c>
      <c r="X73" s="158">
        <f t="shared" si="4"/>
        <v>26090.76</v>
      </c>
      <c r="Y73" s="146">
        <f t="shared" si="4"/>
        <v>126587.65660373999</v>
      </c>
      <c r="Z73" s="158">
        <f t="shared" si="4"/>
        <v>30389.69</v>
      </c>
      <c r="AA73" s="146">
        <f t="shared" si="4"/>
        <v>150479.98949806968</v>
      </c>
      <c r="AB73" s="158">
        <f t="shared" si="4"/>
        <v>21145.08</v>
      </c>
      <c r="AC73" s="146">
        <f t="shared" si="4"/>
        <v>102181.1349831228</v>
      </c>
      <c r="AD73" s="167">
        <f>SUM(F73+H73+J73+L73+N73+P73+R73+T73+V73+X73+Z73+AB73)</f>
        <v>250281.41999999998</v>
      </c>
      <c r="AE73" s="168">
        <f>SUM(G73+I73+K73+M73+O73+Q73+S73+U73+W73+Y73+AA73+AC73)</f>
        <v>1109024.9812947661</v>
      </c>
      <c r="AF73" s="167">
        <f>SUM(F73+H73+J73+L73+N73+P73+R73+T73+V73)</f>
        <v>172655.88999999998</v>
      </c>
      <c r="AG73" s="168">
        <f>SUM(G73+I73+K73+M73+O73+Q73+S73+U73+W73)</f>
        <v>729776.20020983368</v>
      </c>
      <c r="AH73" s="167">
        <f>SUM(X73+Z73+AB73)</f>
        <v>77625.53</v>
      </c>
      <c r="AI73" s="168">
        <f>SUM(Y73+AA73+AC73)</f>
        <v>379248.7810849325</v>
      </c>
    </row>
    <row r="74" spans="1:35" x14ac:dyDescent="0.55000000000000004">
      <c r="A74" s="110" t="str">
        <f>[5]คำนวณหน่วย!$A$69</f>
        <v>คณะบริหารธุรกิจ</v>
      </c>
      <c r="B74" s="206"/>
      <c r="C74" s="119"/>
      <c r="D74" s="119"/>
      <c r="E74" s="160"/>
      <c r="F74" s="138"/>
      <c r="G74" s="160"/>
      <c r="H74" s="138"/>
      <c r="I74" s="160"/>
      <c r="J74" s="138"/>
      <c r="K74" s="160"/>
      <c r="L74" s="138"/>
      <c r="M74" s="160"/>
      <c r="N74" s="138"/>
      <c r="O74" s="160"/>
      <c r="P74" s="181"/>
      <c r="Q74" s="160"/>
      <c r="R74" s="138"/>
      <c r="S74" s="160"/>
      <c r="T74" s="138"/>
      <c r="U74" s="160"/>
      <c r="V74" s="138"/>
      <c r="W74" s="160"/>
      <c r="X74" s="138"/>
      <c r="Y74" s="160"/>
      <c r="Z74" s="138"/>
      <c r="AA74" s="160"/>
      <c r="AB74" s="138"/>
      <c r="AC74" s="129"/>
      <c r="AD74" s="115"/>
      <c r="AE74" s="116"/>
      <c r="AG74" s="116"/>
    </row>
    <row r="75" spans="1:35" x14ac:dyDescent="0.55000000000000004">
      <c r="A75" s="113">
        <f>[5]คำนวณหน่วย!A70</f>
        <v>57</v>
      </c>
      <c r="B75" s="203" t="str">
        <f>[5]คำนวณหน่วย!B70</f>
        <v>อาคารพิทยาลงกรณ์</v>
      </c>
      <c r="C75" s="113">
        <f>[5]คำนวณหน่วย!C70</f>
        <v>0</v>
      </c>
      <c r="D75" s="113">
        <f>[5]คำนวณหน่วย!D70</f>
        <v>100</v>
      </c>
      <c r="E75" s="171">
        <f>[5]คำนวณหน่วย!E70</f>
        <v>8142142</v>
      </c>
      <c r="F75" s="217">
        <f>[5]คำนวณหน่วย!L70-'[7]คำนวณ (รวมแต่ละอาคาร)'!$I$175</f>
        <v>3699</v>
      </c>
      <c r="G75" s="227">
        <f>F75*'2565-บิลค่าไฟฟ้า'!G$5</f>
        <v>13521.070293750001</v>
      </c>
      <c r="H75" s="217">
        <f>[5]คำนวณหน่วย!P70-('[6]คำนวณ (รวมแต่ละอาคาร)'!$L$174)</f>
        <v>3000</v>
      </c>
      <c r="I75" s="227">
        <f>H75*'2565-บิลค่าไฟฟ้า'!K$5</f>
        <v>11200.27356</v>
      </c>
      <c r="J75" s="217">
        <f>[5]คำนวณหน่วย!T70-('[6]คำนวณ (รวมแต่ละอาคาร)'!$O$174)</f>
        <v>7019.9999999999818</v>
      </c>
      <c r="K75" s="227">
        <f>J75*'2565-บิลค่าไฟฟ้า'!O$5</f>
        <v>27973.900492199929</v>
      </c>
      <c r="L75" s="217">
        <f>[5]คำนวณหน่วย!X70-('[6]คำนวณ (รวมแต่ละอาคาร)'!$R$174)</f>
        <v>3580.0000000000182</v>
      </c>
      <c r="M75" s="227">
        <f>L75*'2565-บิลค่าไฟฟ้า'!S$5</f>
        <v>13757.33719960007</v>
      </c>
      <c r="N75" s="217">
        <f>[5]คำนวณหน่วย!AB70-('[6]คำนวณ (รวมแต่ละอาคาร)'!$U$174)</f>
        <v>5900</v>
      </c>
      <c r="O75" s="227">
        <f>N75*'2565-บิลค่าไฟฟ้า'!W$5</f>
        <v>24898.81007</v>
      </c>
      <c r="P75" s="218">
        <f>[5]คำนวณหน่วย!AF70-('[6]คำนวณ (รวมแต่ละอาคาร)'!$X$174)</f>
        <v>6300</v>
      </c>
      <c r="Q75" s="227">
        <f>P75*'2565-บิลค่าไฟฟ้า'!AA$5</f>
        <v>26867.441348999997</v>
      </c>
      <c r="R75" s="217">
        <f>[5]คำนวณหน่วย!AJ70-('[6]คำนวณ (รวมแต่ละอาคาร)'!$AA$174)</f>
        <v>4000</v>
      </c>
      <c r="S75" s="227">
        <f>R75*'2565-บิลค่าไฟฟ้า'!AE$5</f>
        <v>16367.61808</v>
      </c>
      <c r="T75" s="217">
        <f>[5]คำนวณหน่วย!AN70-('[6]คำนวณ (รวมแต่ละอาคาร)'!$AD$174)</f>
        <v>6800</v>
      </c>
      <c r="U75" s="227">
        <f>T75*'2565-บิลค่าไฟฟ้า'!AI$5</f>
        <v>28579.376260000005</v>
      </c>
      <c r="V75" s="217">
        <f>[5]คำนวณหน่วย!AR70-('[6]คำนวณ (รวมแต่ละอาคาร)'!$AG$174)</f>
        <v>5400</v>
      </c>
      <c r="W75" s="227">
        <f>V75*'2565-บิลค่าไฟฟ้า'!AM$5</f>
        <v>26667.893790000002</v>
      </c>
      <c r="X75" s="217">
        <f>[5]คำนวณหน่วย!AV70-('[6]คำนวณ (รวมแต่ละอาคาร)'!$AJ$174)</f>
        <v>3100</v>
      </c>
      <c r="Y75" s="227">
        <f>X75*'2565-บิลค่าไฟฟ้า'!AQ$5</f>
        <v>15042.01065</v>
      </c>
      <c r="Z75" s="217">
        <f>[5]คำนวณหน่วย!AZ70-('[6]คำนวณ (รวมแต่ละอาคาร)'!$AM$174)</f>
        <v>4400</v>
      </c>
      <c r="AA75" s="227">
        <f>Z75*'2565-บิลค่าไฟฟ้า'!AU$5</f>
        <v>21790.072171999996</v>
      </c>
      <c r="AB75" s="217">
        <f>[5]คำนวณหน่วย!BD70-('[6]คำนวณ (รวมแต่ละอาคาร)'!$AP$174)</f>
        <v>3300</v>
      </c>
      <c r="AC75" s="227">
        <f>AB75*'2565-บิลค่าไฟฟ้า'!AY$5</f>
        <v>15949.175253000001</v>
      </c>
      <c r="AD75" s="115"/>
      <c r="AE75" s="116"/>
      <c r="AG75" s="116"/>
    </row>
    <row r="76" spans="1:35" x14ac:dyDescent="0.55000000000000004">
      <c r="A76" s="117">
        <f>[5]คำนวณหน่วย!A71</f>
        <v>58</v>
      </c>
      <c r="B76" s="204" t="str">
        <f>[5]คำนวณหน่วย!B71</f>
        <v>อาคาร 25 ปี  คณะบริหารธุรกิจ</v>
      </c>
      <c r="C76" s="117">
        <f>[5]คำนวณหน่วย!C71</f>
        <v>0</v>
      </c>
      <c r="D76" s="117">
        <f>[5]คำนวณหน่วย!D71</f>
        <v>160</v>
      </c>
      <c r="E76" s="172">
        <f>[5]คำนวณหน่วย!E71</f>
        <v>8306827</v>
      </c>
      <c r="F76" s="217">
        <f>[5]คำนวณหน่วย!L71-'[7]คำนวณ (รวมแต่ละอาคาร)'!$I$180</f>
        <v>3267.89</v>
      </c>
      <c r="G76" s="227">
        <f>F76*'2565-บิลค่าไฟฟ้า'!G$5</f>
        <v>11945.220438562499</v>
      </c>
      <c r="H76" s="217">
        <f>[5]คำนวณหน่วย!P71-'[6]คำนวณ (รวมแต่ละอาคาร)'!$L$179</f>
        <v>3317.31</v>
      </c>
      <c r="I76" s="227">
        <f>H76*'2565-บิลค่าไฟฟ้า'!K$5</f>
        <v>12384.926494441199</v>
      </c>
      <c r="J76" s="217">
        <f>[5]คำนวณหน่วย!T71-'[6]คำนวณ (รวมแต่ละอาคาร)'!$O$179</f>
        <v>4687.62</v>
      </c>
      <c r="K76" s="227">
        <f>J76*'2565-บิลค่าไฟฟ้า'!O$5</f>
        <v>18679.631826958201</v>
      </c>
      <c r="L76" s="217">
        <f>[5]คำนวณหน่วย!X71-'[6]คำนวณ (รวมแต่ละอาคาร)'!$R$179</f>
        <v>3923.75</v>
      </c>
      <c r="M76" s="227">
        <f>L76*'2565-บิลค่าไฟฟ้า'!S$5</f>
        <v>15078.310568975001</v>
      </c>
      <c r="N76" s="217">
        <f>[5]คำนวณหน่วย!AB71-'[6]คำนวณ (รวมแต่ละอาคาร)'!$U$179</f>
        <v>4421.6000000000004</v>
      </c>
      <c r="O76" s="227">
        <f>N76*'2565-บิลค่าไฟฟ้า'!W$5</f>
        <v>18659.759085680002</v>
      </c>
      <c r="P76" s="218">
        <f>[5]คำนวณหน่วย!AF71-'[6]คำนวณ (รวมแต่ละอาคาร)'!$X$179</f>
        <v>5828.59</v>
      </c>
      <c r="Q76" s="227">
        <f>P76*'2565-บิลค่าไฟฟ้า'!AA$5</f>
        <v>24857.0317416457</v>
      </c>
      <c r="R76" s="217">
        <f>[5]คำนวณหน่วย!AJ71-'[6]คำนวณ (รวมแต่ละอาคาร)'!$AA$179</f>
        <v>11621.26</v>
      </c>
      <c r="S76" s="227">
        <f>R76*'2565-บิลค่าไฟฟ้า'!AE$5</f>
        <v>47553.086322095201</v>
      </c>
      <c r="T76" s="217">
        <f>[5]คำนวณหน่วย!AN71-'[6]คำนวณ (รวมแต่ละอาคาร)'!$AD$179</f>
        <v>14821.58</v>
      </c>
      <c r="U76" s="227">
        <f>T76*'2565-บิลค่าไฟฟ้า'!AI$5</f>
        <v>62292.869351131005</v>
      </c>
      <c r="V76" s="217">
        <f>[5]คำนวณหน่วย!AR71-'[6]คำนวณ (รวมแต่ละอาคาร)'!$AG$179</f>
        <v>12861.87</v>
      </c>
      <c r="W76" s="227">
        <f>V76*'2565-บิลค่าไฟฟ้า'!AM$5</f>
        <v>63518.330203849509</v>
      </c>
      <c r="X76" s="217">
        <f>[5]คำนวณหน่วย!AV71-'[6]คำนวณ (รวมแต่ละอาคาร)'!$AJ$179</f>
        <v>8766.4599999999991</v>
      </c>
      <c r="Y76" s="227">
        <f>X76*'2565-บิลค่าไฟฟ้า'!AQ$5</f>
        <v>42537.156349289995</v>
      </c>
      <c r="Z76" s="217">
        <f>[5]คำนวณหน่วย!AZ71-'[6]คำนวณ (รวมแต่ละอาคาร)'!$AM$179</f>
        <v>6851.91</v>
      </c>
      <c r="AA76" s="227">
        <f>Z76*'2565-บิลค่าไฟฟ้า'!AU$5</f>
        <v>33932.639412738296</v>
      </c>
      <c r="AB76" s="217">
        <f>[5]คำนวณหน่วย!BD71-'[6]คำนวณ (รวมแต่ละอาคาร)'!$AP$179</f>
        <v>8564.6200000000008</v>
      </c>
      <c r="AC76" s="227">
        <f>AB76*'2565-บิลค่าไฟฟ้า'!AY$5</f>
        <v>41393.522834954209</v>
      </c>
      <c r="AD76" s="115"/>
      <c r="AE76" s="116"/>
      <c r="AG76" s="116"/>
    </row>
    <row r="77" spans="1:35" x14ac:dyDescent="0.55000000000000004">
      <c r="A77" s="130" t="s">
        <v>9</v>
      </c>
      <c r="B77" s="205"/>
      <c r="C77" s="131"/>
      <c r="D77" s="131"/>
      <c r="E77" s="132"/>
      <c r="F77" s="158">
        <f t="shared" ref="F77:AC77" si="5">SUM(F75:F76)</f>
        <v>6966.8899999999994</v>
      </c>
      <c r="G77" s="146">
        <f t="shared" si="5"/>
        <v>25466.2907323125</v>
      </c>
      <c r="H77" s="158">
        <f>SUM(H75:H76)</f>
        <v>6317.3099999999995</v>
      </c>
      <c r="I77" s="146">
        <f t="shared" si="5"/>
        <v>23585.2000544412</v>
      </c>
      <c r="J77" s="158">
        <f t="shared" si="5"/>
        <v>11707.619999999981</v>
      </c>
      <c r="K77" s="146">
        <f t="shared" si="5"/>
        <v>46653.532319158126</v>
      </c>
      <c r="L77" s="158">
        <f t="shared" si="5"/>
        <v>7503.7500000000182</v>
      </c>
      <c r="M77" s="146">
        <f t="shared" si="5"/>
        <v>28835.647768575072</v>
      </c>
      <c r="N77" s="158">
        <f t="shared" si="5"/>
        <v>10321.6</v>
      </c>
      <c r="O77" s="146">
        <f t="shared" si="5"/>
        <v>43558.569155680001</v>
      </c>
      <c r="P77" s="145">
        <f t="shared" si="5"/>
        <v>12128.59</v>
      </c>
      <c r="Q77" s="146">
        <f t="shared" si="5"/>
        <v>51724.473090645697</v>
      </c>
      <c r="R77" s="158">
        <f t="shared" si="5"/>
        <v>15621.26</v>
      </c>
      <c r="S77" s="146">
        <f t="shared" si="5"/>
        <v>63920.704402095202</v>
      </c>
      <c r="T77" s="158">
        <f t="shared" si="5"/>
        <v>21621.58</v>
      </c>
      <c r="U77" s="146">
        <f t="shared" si="5"/>
        <v>90872.245611131017</v>
      </c>
      <c r="V77" s="158">
        <f t="shared" si="5"/>
        <v>18261.870000000003</v>
      </c>
      <c r="W77" s="146">
        <f t="shared" si="5"/>
        <v>90186.223993849504</v>
      </c>
      <c r="X77" s="158">
        <f t="shared" si="5"/>
        <v>11866.46</v>
      </c>
      <c r="Y77" s="146">
        <f t="shared" si="5"/>
        <v>57579.166999289999</v>
      </c>
      <c r="Z77" s="158">
        <f t="shared" si="5"/>
        <v>11251.91</v>
      </c>
      <c r="AA77" s="146">
        <f t="shared" si="5"/>
        <v>55722.711584738296</v>
      </c>
      <c r="AB77" s="158">
        <f t="shared" si="5"/>
        <v>11864.62</v>
      </c>
      <c r="AC77" s="146">
        <f t="shared" si="5"/>
        <v>57342.69808795421</v>
      </c>
      <c r="AD77" s="167">
        <f>SUM(F77+H77+J77+L77+N77+P77+R77+T77+V77+X77+Z77+AB77)</f>
        <v>145433.46</v>
      </c>
      <c r="AE77" s="168">
        <f>SUM(G77+I77+K77+M77+O77+Q77+S77+U77+W77+Y77+AA77+AC77)</f>
        <v>635447.46379987092</v>
      </c>
      <c r="AF77" s="167">
        <f>SUM(F77+H77+J77+L77+N77+P77+R77+T77+V77)</f>
        <v>110450.47</v>
      </c>
      <c r="AG77" s="168">
        <f>SUM(G77+I77+K77+M77+O77+Q77+S77+U77+W77)</f>
        <v>464802.88712788839</v>
      </c>
      <c r="AH77" s="167">
        <f>SUM(X77+Z77+AB77)</f>
        <v>34982.99</v>
      </c>
      <c r="AI77" s="168">
        <f>SUM(Y77+AA77+AC77)</f>
        <v>170644.5766719825</v>
      </c>
    </row>
    <row r="78" spans="1:35" x14ac:dyDescent="0.55000000000000004">
      <c r="A78" s="110" t="str">
        <f>[5]คำนวณหน่วย!$A$72</f>
        <v>วิทยาลัยบริหารศาสตร์</v>
      </c>
      <c r="B78" s="206"/>
      <c r="C78" s="119"/>
      <c r="D78" s="119"/>
      <c r="E78" s="160"/>
      <c r="F78" s="138"/>
      <c r="G78" s="160"/>
      <c r="H78" s="138"/>
      <c r="I78" s="160"/>
      <c r="J78" s="138"/>
      <c r="K78" s="160"/>
      <c r="L78" s="138"/>
      <c r="M78" s="160"/>
      <c r="N78" s="138"/>
      <c r="O78" s="160"/>
      <c r="P78" s="181"/>
      <c r="Q78" s="160"/>
      <c r="R78" s="138"/>
      <c r="S78" s="160"/>
      <c r="T78" s="138"/>
      <c r="U78" s="160"/>
      <c r="V78" s="138"/>
      <c r="W78" s="160"/>
      <c r="X78" s="138"/>
      <c r="Y78" s="160"/>
      <c r="Z78" s="138"/>
      <c r="AA78" s="160"/>
      <c r="AB78" s="138"/>
      <c r="AC78" s="129"/>
      <c r="AD78" s="101"/>
      <c r="AF78" s="101"/>
    </row>
    <row r="79" spans="1:35" x14ac:dyDescent="0.55000000000000004">
      <c r="A79" s="117">
        <f>[5]คำนวณหน่วย!A73</f>
        <v>59</v>
      </c>
      <c r="B79" s="204" t="str">
        <f>[5]คำนวณหน่วย!B73</f>
        <v>อาคารเทพ  พงษ์พานิช</v>
      </c>
      <c r="C79" s="117">
        <f>[5]คำนวณหน่วย!C73</f>
        <v>0</v>
      </c>
      <c r="D79" s="117">
        <f>[5]คำนวณหน่วย!D73</f>
        <v>200</v>
      </c>
      <c r="E79" s="117">
        <f>[5]คำนวณหน่วย!E73</f>
        <v>9237675</v>
      </c>
      <c r="F79" s="157">
        <f>[5]คำนวณหน่วย!L73</f>
        <v>3469.64</v>
      </c>
      <c r="G79" s="118">
        <f>[5]คำนวณหน่วย!M73</f>
        <v>12698.8824</v>
      </c>
      <c r="H79" s="157">
        <f>[5]คำนวณหน่วย!$P$73</f>
        <v>3423.16</v>
      </c>
      <c r="I79" s="118">
        <f>[5]คำนวณหน่วย!$Q$73</f>
        <v>12768.3868</v>
      </c>
      <c r="J79" s="157">
        <f>[5]คำนวณหน่วย!$T$73</f>
        <v>6411.21</v>
      </c>
      <c r="K79" s="118">
        <f>[5]คำนวณหน่วย!$U$73</f>
        <v>25516.6158</v>
      </c>
      <c r="L79" s="157">
        <f>[5]คำนวณหน่วย!$X$73</f>
        <v>5811.21</v>
      </c>
      <c r="M79" s="118">
        <f>[5]คำนวณหน่วย!$Y$73</f>
        <v>22315.046399999999</v>
      </c>
      <c r="N79" s="157">
        <f>[5]คำนวณหน่วย!$AB$73</f>
        <v>7291.42</v>
      </c>
      <c r="O79" s="118">
        <f>[5]คำนวณหน่วย!$AC$73</f>
        <v>30769.792399999998</v>
      </c>
      <c r="P79" s="137">
        <f>[5]คำนวณหน่วย!$AF$73</f>
        <v>9546.93</v>
      </c>
      <c r="Q79" s="118">
        <f>[5]คำนวณหน่วย!$AG$73</f>
        <v>40669.921799999996</v>
      </c>
      <c r="R79" s="157">
        <f>[5]คำนวณหน่วย!$AJ$73</f>
        <v>12214.47</v>
      </c>
      <c r="S79" s="118">
        <f>[5]คำนวณหน่วย!$AK$73</f>
        <v>49957.182299999993</v>
      </c>
      <c r="T79" s="157">
        <f>[5]คำนวณหน่วย!$AN$73</f>
        <v>13145.11</v>
      </c>
      <c r="U79" s="118">
        <f>[5]คำนวณหน่วย!$AO$73</f>
        <v>55209.462000000007</v>
      </c>
      <c r="V79" s="157">
        <f>[5]คำนวณหน่วย!$AR$73</f>
        <v>10851.67</v>
      </c>
      <c r="W79" s="118">
        <f>[5]คำนวณหน่วย!$AS$73</f>
        <v>53607.249800000005</v>
      </c>
      <c r="X79" s="157">
        <f>[5]คำนวณหน่วย!$AV$73</f>
        <v>10998.82</v>
      </c>
      <c r="Y79" s="118">
        <f>[5]คำนวณหน่วย!$AW$73</f>
        <v>53344.276999999995</v>
      </c>
      <c r="Z79" s="157">
        <f>[5]คำนวณหน่วย!$AZ$73</f>
        <v>8668.19</v>
      </c>
      <c r="AA79" s="118">
        <f>[5]คำนวณหน่วย!$BA$73</f>
        <v>42907.540500000003</v>
      </c>
      <c r="AB79" s="157">
        <f>[5]คำนวณหน่วย!$BD$73</f>
        <v>8442.73</v>
      </c>
      <c r="AC79" s="118">
        <f>[5]คำนวณหน่วย!$BE$73</f>
        <v>40778.385900000001</v>
      </c>
      <c r="AD79" s="167">
        <f>SUM(F79+H79+J79+L79+N79+P79+R79+T79+V79+X79+Z79+AB79)</f>
        <v>100274.56000000001</v>
      </c>
      <c r="AE79" s="168">
        <f>SUM(G79+I79+K79+M79+O79+Q79+S79+U79+W79+Y79+AA79+AC79)</f>
        <v>440542.74309999996</v>
      </c>
      <c r="AF79" s="167">
        <f>SUM(F79+H79+J79+L79+N79+P79+R79+T79+V79)</f>
        <v>72164.820000000007</v>
      </c>
      <c r="AG79" s="168">
        <f>SUM(G79+I79+K79+M79+O79+Q79+S79+U79+W79)</f>
        <v>303512.53969999996</v>
      </c>
      <c r="AH79" s="167">
        <f>SUM(X79+Z79+AB79)</f>
        <v>28109.74</v>
      </c>
      <c r="AI79" s="168">
        <f>SUM(Y79+AA79+AC79)</f>
        <v>137030.2034</v>
      </c>
    </row>
    <row r="80" spans="1:35" x14ac:dyDescent="0.55000000000000004">
      <c r="A80" s="110" t="str">
        <f>[5]คำนวณหน่วย!$A$74</f>
        <v>ศูนย์กล้วยไม้</v>
      </c>
      <c r="B80" s="206"/>
      <c r="C80" s="119"/>
      <c r="D80" s="119"/>
      <c r="E80" s="160"/>
      <c r="F80" s="138"/>
      <c r="G80" s="160"/>
      <c r="H80" s="138"/>
      <c r="I80" s="160"/>
      <c r="J80" s="138"/>
      <c r="K80" s="160"/>
      <c r="L80" s="138"/>
      <c r="M80" s="160"/>
      <c r="N80" s="138"/>
      <c r="O80" s="160"/>
      <c r="P80" s="181"/>
      <c r="Q80" s="160"/>
      <c r="R80" s="138"/>
      <c r="S80" s="160"/>
      <c r="T80" s="138"/>
      <c r="U80" s="160"/>
      <c r="V80" s="138"/>
      <c r="W80" s="160"/>
      <c r="X80" s="138"/>
      <c r="Y80" s="160"/>
      <c r="Z80" s="138"/>
      <c r="AA80" s="160"/>
      <c r="AB80" s="138"/>
      <c r="AC80" s="129"/>
      <c r="AD80" s="115"/>
      <c r="AE80" s="116"/>
      <c r="AG80" s="116"/>
    </row>
    <row r="81" spans="1:36" x14ac:dyDescent="0.55000000000000004">
      <c r="A81" s="117">
        <f>[5]คำนวณหน่วย!A75</f>
        <v>60</v>
      </c>
      <c r="B81" s="204" t="str">
        <f>[5]คำนวณหน่วย!B75</f>
        <v>อาคารเฉลิมพระเกียรติสมเด็จพระศรีนครินทราบรมราชนี มิเตอร์ตัวที่ 1</v>
      </c>
      <c r="C81" s="117">
        <f>[5]คำนวณหน่วย!C75</f>
        <v>0</v>
      </c>
      <c r="D81" s="117">
        <f>[5]คำนวณหน่วย!D75</f>
        <v>500</v>
      </c>
      <c r="E81" s="172">
        <f>[5]คำนวณหน่วย!E75</f>
        <v>8642034</v>
      </c>
      <c r="F81" s="157">
        <f>[5]คำนวณหน่วย!L75</f>
        <v>10100.02</v>
      </c>
      <c r="G81" s="118">
        <f>[5]คำนวณหน่วย!M75</f>
        <v>36966.073200000006</v>
      </c>
      <c r="H81" s="157">
        <f>[5]คำนวณหน่วย!P75</f>
        <v>10430.629999999999</v>
      </c>
      <c r="I81" s="118">
        <f>[5]คำนวณหน่วย!Q75</f>
        <v>38906.249899999995</v>
      </c>
      <c r="J81" s="157">
        <f>[5]คำนวณหน่วย!T75</f>
        <v>15653.83</v>
      </c>
      <c r="K81" s="118">
        <f>[5]คำนวณหน่วย!U75</f>
        <v>62302.243399999999</v>
      </c>
      <c r="L81" s="157">
        <f>[5]คำนวณหน่วย!$X$75</f>
        <v>11753.99</v>
      </c>
      <c r="M81" s="118">
        <f>[5]คำนวณหน่วย!$Y$75</f>
        <v>45135.321599999996</v>
      </c>
      <c r="N81" s="157">
        <f>[5]คำนวณหน่วย!$AB$75</f>
        <v>12086.09</v>
      </c>
      <c r="O81" s="118">
        <f>[5]คำนวณหน่วย!$AC$75</f>
        <v>51003.299800000001</v>
      </c>
      <c r="P81" s="137">
        <f>[5]คำนวณหน่วย!$AF$75</f>
        <v>12077.21</v>
      </c>
      <c r="Q81" s="118">
        <f>[5]คำนวณหน่วย!$AG$75</f>
        <v>51448.914599999996</v>
      </c>
      <c r="R81" s="157">
        <f>[5]คำนวณหน่วย!$AJ$75</f>
        <v>12467.29</v>
      </c>
      <c r="S81" s="118">
        <f>[5]คำนวณหน่วย!$AK$75</f>
        <v>50991.216100000005</v>
      </c>
      <c r="T81" s="157">
        <f>[5]คำนวณหน่วย!$AN$75</f>
        <v>15280.1</v>
      </c>
      <c r="U81" s="118">
        <f>[5]คำนวณหน่วย!$AO$75</f>
        <v>64176.420000000006</v>
      </c>
      <c r="V81" s="157">
        <f>[5]คำนวณหน่วย!$AR$75</f>
        <v>13410</v>
      </c>
      <c r="W81" s="118">
        <f>[5]คำนวณหน่วย!$AS$75</f>
        <v>66245.400000000009</v>
      </c>
      <c r="X81" s="157">
        <f>[5]คำนวณหน่วย!$AV$75</f>
        <v>11732.44</v>
      </c>
      <c r="Y81" s="118">
        <f>[5]คำนวณหน่วย!$AW$75</f>
        <v>56902.333999999995</v>
      </c>
      <c r="Z81" s="157">
        <f>[5]คำนวณหน่วย!$AZ$75</f>
        <v>10297.629999999999</v>
      </c>
      <c r="AA81" s="118">
        <f>[5]คำนวณหน่วย!$BA$75</f>
        <v>50973.268499999998</v>
      </c>
      <c r="AB81" s="157">
        <f>[5]คำนวณหน่วย!$BD$75</f>
        <v>9446.2099999999991</v>
      </c>
      <c r="AC81" s="118">
        <f>[5]คำนวณหน่วย!$BE$75</f>
        <v>45625.194299999996</v>
      </c>
      <c r="AD81" s="115"/>
      <c r="AE81" s="116"/>
      <c r="AG81" s="116"/>
    </row>
    <row r="82" spans="1:36" s="127" customFormat="1" x14ac:dyDescent="0.55000000000000004">
      <c r="A82" s="190">
        <f>[5]คำนวณหน่วย!A76</f>
        <v>0</v>
      </c>
      <c r="B82" s="207" t="str">
        <f>[5]คำนวณหน่วย!B76</f>
        <v>อาคารเฉลิมพระเกียรติสมเด็จพระศรีนครินทราบรมราชนี มิเตอร์ตัวที่ 2</v>
      </c>
      <c r="C82" s="190">
        <f>[5]คำนวณหน่วย!C76</f>
        <v>0</v>
      </c>
      <c r="D82" s="190">
        <f>[5]คำนวณหน่วย!D76</f>
        <v>1</v>
      </c>
      <c r="E82" s="188">
        <f>[5]คำนวณหน่วย!E76</f>
        <v>191205060</v>
      </c>
      <c r="F82" s="159">
        <f>[5]คำนวณหน่วย!L76</f>
        <v>5</v>
      </c>
      <c r="G82" s="153">
        <f>[5]คำนวณหน่วย!M76</f>
        <v>18.3</v>
      </c>
      <c r="H82" s="159">
        <f>[5]คำนวณหน่วย!P76</f>
        <v>4</v>
      </c>
      <c r="I82" s="153">
        <f>[5]คำนวณหน่วย!Q76</f>
        <v>14.92</v>
      </c>
      <c r="J82" s="159">
        <f>[5]คำนวณหน่วย!T76</f>
        <v>5</v>
      </c>
      <c r="K82" s="153">
        <f>[5]คำนวณหน่วย!U76</f>
        <v>19.899999999999999</v>
      </c>
      <c r="L82" s="220">
        <f>[5]คำนวณหน่วย!$X$76</f>
        <v>4</v>
      </c>
      <c r="M82" s="221">
        <f>[5]คำนวณหน่วย!$Y$76</f>
        <v>15.36</v>
      </c>
      <c r="N82" s="220">
        <f>[5]คำนวณหน่วย!$AB$76</f>
        <v>4</v>
      </c>
      <c r="O82" s="221">
        <f>[5]คำนวณหน่วย!$AC$76</f>
        <v>16.88</v>
      </c>
      <c r="P82" s="220">
        <f>[5]คำนวณหน่วย!$AF$76</f>
        <v>26</v>
      </c>
      <c r="Q82" s="221">
        <f>[5]คำนวณหน่วย!$AG$76</f>
        <v>110.75999999999999</v>
      </c>
      <c r="R82" s="220">
        <f>[5]คำนวณหน่วย!$AJ$76</f>
        <v>4</v>
      </c>
      <c r="S82" s="221">
        <f>[5]คำนวณหน่วย!$AK$76</f>
        <v>16.36</v>
      </c>
      <c r="T82" s="220">
        <f>[5]คำนวณหน่วย!$AN$76</f>
        <v>27</v>
      </c>
      <c r="U82" s="221">
        <f>[5]คำนวณหน่วย!$AO$76</f>
        <v>113.4</v>
      </c>
      <c r="V82" s="220">
        <f>[5]คำนวณหน่วย!$AR$76</f>
        <v>34</v>
      </c>
      <c r="W82" s="221">
        <f>[5]คำนวณหน่วย!$AS$76</f>
        <v>167.96</v>
      </c>
      <c r="X82" s="220">
        <f>[5]คำนวณหน่วย!$AV$76</f>
        <v>34</v>
      </c>
      <c r="Y82" s="221">
        <f>[5]คำนวณหน่วย!$AW$76</f>
        <v>164.89999999999998</v>
      </c>
      <c r="Z82" s="152">
        <f>[5]คำนวณหน่วย!$AZ$76</f>
        <v>29</v>
      </c>
      <c r="AA82" s="153">
        <f>[5]คำนวณหน่วย!$BA$76</f>
        <v>143.55000000000001</v>
      </c>
      <c r="AB82" s="159">
        <f>[5]คำนวณหน่วย!$BD$76</f>
        <v>40</v>
      </c>
      <c r="AC82" s="153">
        <f>[5]คำนวณหน่วย!$BE$76</f>
        <v>193.2</v>
      </c>
      <c r="AD82" s="124"/>
      <c r="AE82" s="125"/>
      <c r="AF82" s="126"/>
      <c r="AG82" s="125"/>
    </row>
    <row r="83" spans="1:36" x14ac:dyDescent="0.55000000000000004">
      <c r="A83" s="130" t="s">
        <v>9</v>
      </c>
      <c r="B83" s="205"/>
      <c r="C83" s="131"/>
      <c r="D83" s="131"/>
      <c r="E83" s="132"/>
      <c r="F83" s="158">
        <f t="shared" ref="F83:AC83" si="6">SUM(F81:F82)</f>
        <v>10105.02</v>
      </c>
      <c r="G83" s="146">
        <f t="shared" si="6"/>
        <v>36984.373200000009</v>
      </c>
      <c r="H83" s="158">
        <f>SUM(H81:H82)</f>
        <v>10434.629999999999</v>
      </c>
      <c r="I83" s="146">
        <f t="shared" si="6"/>
        <v>38921.169899999994</v>
      </c>
      <c r="J83" s="158">
        <f t="shared" si="6"/>
        <v>15658.83</v>
      </c>
      <c r="K83" s="146">
        <f t="shared" si="6"/>
        <v>62322.143400000001</v>
      </c>
      <c r="L83" s="158">
        <f t="shared" si="6"/>
        <v>11757.99</v>
      </c>
      <c r="M83" s="146">
        <f t="shared" si="6"/>
        <v>45150.681599999996</v>
      </c>
      <c r="N83" s="158">
        <f t="shared" si="6"/>
        <v>12090.09</v>
      </c>
      <c r="O83" s="146">
        <f t="shared" si="6"/>
        <v>51020.179799999998</v>
      </c>
      <c r="P83" s="145">
        <f t="shared" si="6"/>
        <v>12103.21</v>
      </c>
      <c r="Q83" s="146">
        <f t="shared" si="6"/>
        <v>51559.674599999998</v>
      </c>
      <c r="R83" s="158">
        <f t="shared" si="6"/>
        <v>12471.29</v>
      </c>
      <c r="S83" s="146">
        <f t="shared" si="6"/>
        <v>51007.576100000006</v>
      </c>
      <c r="T83" s="158">
        <f t="shared" si="6"/>
        <v>15307.1</v>
      </c>
      <c r="U83" s="146">
        <f t="shared" si="6"/>
        <v>64289.820000000007</v>
      </c>
      <c r="V83" s="158">
        <f t="shared" si="6"/>
        <v>13444</v>
      </c>
      <c r="W83" s="146">
        <f t="shared" si="6"/>
        <v>66413.360000000015</v>
      </c>
      <c r="X83" s="158">
        <f t="shared" si="6"/>
        <v>11766.44</v>
      </c>
      <c r="Y83" s="146">
        <f t="shared" si="6"/>
        <v>57067.233999999997</v>
      </c>
      <c r="Z83" s="158">
        <f t="shared" si="6"/>
        <v>10326.629999999999</v>
      </c>
      <c r="AA83" s="146">
        <f t="shared" si="6"/>
        <v>51116.818500000001</v>
      </c>
      <c r="AB83" s="158">
        <f t="shared" si="6"/>
        <v>9486.2099999999991</v>
      </c>
      <c r="AC83" s="146">
        <f t="shared" si="6"/>
        <v>45818.394299999993</v>
      </c>
      <c r="AD83" s="167">
        <f>SUM(F83+H83+J83+L83+N83+P83+R83+T83+V83+X83+Z83+AB83)</f>
        <v>144951.44</v>
      </c>
      <c r="AE83" s="168">
        <f>SUM(G83+I83+K83+M83+O83+Q83+S83+U83+W83+Y83+AA83+AC83)</f>
        <v>621671.42540000007</v>
      </c>
      <c r="AF83" s="167">
        <f>SUM(F83+H83+J83+L83+N83+P83+R83+T83+V83)</f>
        <v>113372.16</v>
      </c>
      <c r="AG83" s="168">
        <f>SUM(G83+I83+K83+M83+O83+Q83+S83+U83+W83)</f>
        <v>467668.97860000003</v>
      </c>
      <c r="AH83" s="167">
        <f>SUM(X83+Z83+AB83)</f>
        <v>31579.279999999999</v>
      </c>
      <c r="AI83" s="168">
        <f>SUM(Y83+AA83+AC83)</f>
        <v>154002.44679999998</v>
      </c>
    </row>
    <row r="84" spans="1:36" x14ac:dyDescent="0.55000000000000004">
      <c r="A84" s="110" t="str">
        <f>[5]คำนวณหน่วย!$A$77</f>
        <v>คณะวิทยาศาสตร์</v>
      </c>
      <c r="B84" s="206"/>
      <c r="C84" s="119"/>
      <c r="D84" s="119"/>
      <c r="E84" s="160"/>
      <c r="F84" s="138"/>
      <c r="G84" s="160"/>
      <c r="H84" s="138"/>
      <c r="I84" s="160"/>
      <c r="J84" s="138"/>
      <c r="K84" s="160"/>
      <c r="L84" s="138"/>
      <c r="M84" s="160"/>
      <c r="N84" s="138"/>
      <c r="O84" s="160"/>
      <c r="P84" s="181"/>
      <c r="Q84" s="160"/>
      <c r="R84" s="138"/>
      <c r="S84" s="160"/>
      <c r="T84" s="138"/>
      <c r="U84" s="160"/>
      <c r="V84" s="138"/>
      <c r="W84" s="160"/>
      <c r="X84" s="138"/>
      <c r="Y84" s="160"/>
      <c r="Z84" s="138"/>
      <c r="AA84" s="160"/>
      <c r="AB84" s="138"/>
      <c r="AC84" s="129"/>
      <c r="AD84" s="115"/>
      <c r="AE84" s="116"/>
      <c r="AG84" s="116"/>
    </row>
    <row r="85" spans="1:36" x14ac:dyDescent="0.55000000000000004">
      <c r="A85" s="117">
        <f>[5]คำนวณหน่วย!A78</f>
        <v>61</v>
      </c>
      <c r="B85" s="204" t="str">
        <f>[5]คำนวณหน่วย!B78</f>
        <v>อาคารแม่โจ้  60  ปี  มิเตอร์ตัวที่ 1</v>
      </c>
      <c r="C85" s="117">
        <f>[5]คำนวณหน่วย!C78</f>
        <v>0</v>
      </c>
      <c r="D85" s="117">
        <f>[5]คำนวณหน่วย!D78</f>
        <v>300</v>
      </c>
      <c r="E85" s="172">
        <f>[5]คำนวณหน่วย!E78</f>
        <v>4886040</v>
      </c>
      <c r="F85" s="217">
        <f>[5]คำนวณหน่วย!L78-'[7]คำนวณ (รวมแต่ละอาคาร)'!$I$200</f>
        <v>9240.0099999999984</v>
      </c>
      <c r="G85" s="227">
        <f>F85*'2565-บิลค่าไฟฟ้า'!G$5</f>
        <v>33775.297303312494</v>
      </c>
      <c r="H85" s="217">
        <f>[5]คำนวณหน่วย!P78-'[6]คำนวณ (รวมแต่ละอาคาร)'!$L$199</f>
        <v>18228.189999999999</v>
      </c>
      <c r="I85" s="227">
        <f>H85*'2565-บิลค่าไฟฟ้า'!K$5</f>
        <v>68053.571501218787</v>
      </c>
      <c r="J85" s="217">
        <f>[5]คำนวณหน่วย!T78-'[6]คำนวณ (รวมแต่ละอาคาร)'!$O$199</f>
        <v>28197.16</v>
      </c>
      <c r="K85" s="227">
        <f>J85*'2565-บิลค่าไฟฟ้า'!O$5</f>
        <v>112362.4712254476</v>
      </c>
      <c r="L85" s="217">
        <f>[5]คำนวณหน่วย!X78-'[6]คำนวณ (รวมแต่ละอาคาร)'!$R$199</f>
        <v>22230.22</v>
      </c>
      <c r="M85" s="227">
        <f>L85*'2565-บิลค่าไฟฟ้า'!S$5</f>
        <v>85426.99233555641</v>
      </c>
      <c r="N85" s="217">
        <f>[5]คำนวณหน่วย!AB78-'[6]คำนวณ (รวมแต่ละอาคาร)'!$U$199</f>
        <v>24740.85</v>
      </c>
      <c r="O85" s="227">
        <f>N85*'2565-บิลค่าไฟฟ้า'!W$5</f>
        <v>104409.783918705</v>
      </c>
      <c r="P85" s="218">
        <f>[5]คำนวณหน่วย!AF78-'[6]คำนวณ (รวมแต่ละอาคาร)'!$X$199</f>
        <v>25372.23</v>
      </c>
      <c r="Q85" s="227">
        <f>P85*'2565-บิลค่าไฟฟ้า'!AA$5</f>
        <v>108204.2700664029</v>
      </c>
      <c r="R85" s="217">
        <f>[5]คำนวณหน่วย!AJ78-'[6]คำนวณ (รวมแต่ละอาคาร)'!$AA$199</f>
        <v>34318.29</v>
      </c>
      <c r="S85" s="227">
        <f>R85*'2565-บิลค่าไฟฟ้า'!AE$5</f>
        <v>140427.16596967081</v>
      </c>
      <c r="T85" s="217">
        <f>[5]คำนวณหน่วย!AN78-'[6]คำนวณ (รวมแต่ละอาคาร)'!$AD$199</f>
        <v>35983.42</v>
      </c>
      <c r="U85" s="227">
        <f>T85*'2565-บิลค่าไฟฟ้า'!AI$5</f>
        <v>151232.89695611902</v>
      </c>
      <c r="V85" s="217">
        <f>[5]คำนวณหน่วย!AR78-'[6]คำนวณ (รวมแต่ละอาคาร)'!$AG$199</f>
        <v>33228.120000000003</v>
      </c>
      <c r="W85" s="227">
        <f>V85*'2565-บิลค่าไฟฟ้า'!AM$5</f>
        <v>164097.03240766202</v>
      </c>
      <c r="X85" s="217">
        <f>[5]คำนวณหน่วย!AV78-'[6]คำนวณ (รวมแต่ละอาคาร)'!$AJ$199</f>
        <v>28898.36</v>
      </c>
      <c r="Y85" s="227">
        <f>X85*'2565-บิลค่าไฟฟ้า'!AQ$5</f>
        <v>140222.39964114001</v>
      </c>
      <c r="Z85" s="217">
        <f>[5]คำนวณหน่วย!AZ78-'[6]คำนวณ (รวมแต่ละอาคาร)'!$AM$199</f>
        <v>25847.78</v>
      </c>
      <c r="AA85" s="227">
        <f>Z85*'2565-บิลค่าไฟฟ้า'!AU$5</f>
        <v>128005.67992863139</v>
      </c>
      <c r="AB85" s="217">
        <f>[5]คำนวณหน่วย!BD78-'[6]คำนวณ (รวมแต่ละอาคาร)'!$AP$199</f>
        <v>24330.25</v>
      </c>
      <c r="AC85" s="227">
        <f>AB85*'2565-บิลค่าไฟฟ้า'!AY$5</f>
        <v>117590.12763615251</v>
      </c>
      <c r="AD85" s="115"/>
      <c r="AE85" s="116"/>
      <c r="AG85" s="116"/>
    </row>
    <row r="86" spans="1:36" x14ac:dyDescent="0.55000000000000004">
      <c r="A86" s="117">
        <f>[5]คำนวณหน่วย!A79</f>
        <v>62</v>
      </c>
      <c r="B86" s="204" t="str">
        <f>[5]คำนวณหน่วย!B79</f>
        <v>อาคารแม่โจ้  60  ปี  มิเตอร์ตัวที่ 2</v>
      </c>
      <c r="C86" s="117">
        <f>[5]คำนวณหน่วย!C79</f>
        <v>0</v>
      </c>
      <c r="D86" s="117">
        <f>[5]คำนวณหน่วย!D79</f>
        <v>300</v>
      </c>
      <c r="E86" s="172">
        <f>[5]คำนวณหน่วย!E79</f>
        <v>4886038</v>
      </c>
      <c r="F86" s="157">
        <f>[5]คำนวณหน่วย!L79</f>
        <v>19348.349999999999</v>
      </c>
      <c r="G86" s="118">
        <f>[5]คำนวณหน่วย!M79</f>
        <v>70814.960999999996</v>
      </c>
      <c r="H86" s="157">
        <f>[5]คำนวณหน่วย!P79</f>
        <v>20037.16</v>
      </c>
      <c r="I86" s="118">
        <f>[5]คำนวณหน่วย!Q79</f>
        <v>74738.606799999994</v>
      </c>
      <c r="J86" s="157">
        <f>[5]คำนวณหน่วย!T79</f>
        <v>37179.96</v>
      </c>
      <c r="K86" s="118">
        <f>[5]คำนวณหน่วย!U79</f>
        <v>147976.2408</v>
      </c>
      <c r="L86" s="157">
        <f>[5]คำนวณหน่วย!X79</f>
        <v>27433.040000000001</v>
      </c>
      <c r="M86" s="118">
        <f>[5]คำนวณหน่วย!Y79</f>
        <v>105342.87360000001</v>
      </c>
      <c r="N86" s="157">
        <f>[5]คำนวณหน่วย!AB79</f>
        <v>31045.040000000001</v>
      </c>
      <c r="O86" s="118">
        <f>[5]คำนวณหน่วย!AC79</f>
        <v>131010.06879999999</v>
      </c>
      <c r="P86" s="137">
        <f>[5]คำนวณหน่วย!AF79</f>
        <v>35900.26</v>
      </c>
      <c r="Q86" s="118">
        <f>[5]คำนวณหน่วย!AG79</f>
        <v>152935.10759999999</v>
      </c>
      <c r="R86" s="157">
        <f>[5]คำนวณหน่วย!AJ79</f>
        <v>36269.56</v>
      </c>
      <c r="S86" s="118">
        <f>[5]คำนวณหน่วย!AK79</f>
        <v>148342.50039999999</v>
      </c>
      <c r="T86" s="157">
        <f>[5]คำนวณหน่วย!AN79</f>
        <v>39594.300000000003</v>
      </c>
      <c r="U86" s="118">
        <f>[5]คำนวณหน่วย!AO79</f>
        <v>166296.06000000003</v>
      </c>
      <c r="V86" s="157">
        <f>[5]คำนวณหน่วย!AR79</f>
        <v>38100.5</v>
      </c>
      <c r="W86" s="118">
        <f>[5]คำนวณหน่วย!AS79</f>
        <v>188216.47</v>
      </c>
      <c r="X86" s="157">
        <f>[5]คำนวณหน่วย!AV79</f>
        <v>31578.69</v>
      </c>
      <c r="Y86" s="118">
        <f>[5]คำนวณหน่วย!AW79</f>
        <v>153156.64649999997</v>
      </c>
      <c r="Z86" s="157">
        <f>[5]คำนวณหน่วย!AZ79</f>
        <v>28871.13</v>
      </c>
      <c r="AA86" s="118">
        <f>[5]คำนวณหน่วย!BA79</f>
        <v>142912.09350000002</v>
      </c>
      <c r="AB86" s="157">
        <f>[5]คำนวณหน่วย!BD79</f>
        <v>24860.22</v>
      </c>
      <c r="AC86" s="118">
        <f>[5]คำนวณหน่วย!BE79</f>
        <v>120074.86260000001</v>
      </c>
      <c r="AD86" s="115"/>
      <c r="AE86" s="116"/>
      <c r="AG86" s="116"/>
    </row>
    <row r="87" spans="1:36" x14ac:dyDescent="0.55000000000000004">
      <c r="A87" s="117">
        <f>[5]คำนวณหน่วย!A80</f>
        <v>63</v>
      </c>
      <c r="B87" s="204" t="str">
        <f>[5]คำนวณหน่วย!B80</f>
        <v>อาคารเสาวรัจนิตยวรรธนะ</v>
      </c>
      <c r="C87" s="117">
        <f>[5]คำนวณหน่วย!C80</f>
        <v>0</v>
      </c>
      <c r="D87" s="117">
        <f>[5]คำนวณหน่วย!D80</f>
        <v>80</v>
      </c>
      <c r="E87" s="172">
        <f>[5]คำนวณหน่วย!E80</f>
        <v>9698180</v>
      </c>
      <c r="F87" s="217">
        <f>[5]คำนวณหน่วย!L80-'[7]คำนวณ (รวมแต่ละอาคาร)'!$I$202</f>
        <v>4151.7700000000004</v>
      </c>
      <c r="G87" s="227">
        <f>F87*'2565-บิลค่าไฟฟ้า'!G$5</f>
        <v>15176.094623812502</v>
      </c>
      <c r="H87" s="217">
        <f>[5]คำนวณหน่วย!P80-'[6]คำนวณ (รวมแต่ละอาคาร)'!$L$201</f>
        <v>3421.38</v>
      </c>
      <c r="I87" s="227">
        <f>H87*'2565-บิลค่าไฟฟ้า'!K$5</f>
        <v>12773.4639842376</v>
      </c>
      <c r="J87" s="217">
        <f>[5]คำนวณหน่วย!T80-'[6]คำนวณ (รวมแต่ละอาคาร)'!$O$201</f>
        <v>4713.95</v>
      </c>
      <c r="K87" s="227">
        <f>J87*'2565-บิลค่าไฟฟ้า'!O$5</f>
        <v>18784.553878234499</v>
      </c>
      <c r="L87" s="217">
        <f>[5]คำนวณหน่วย!X80-'[6]คำนวณ (รวมแต่ละอาคาร)'!$R$201</f>
        <v>4909.9799999999996</v>
      </c>
      <c r="M87" s="227">
        <f>L87*'2565-บิลค่าไฟฟ้า'!S$5</f>
        <v>18868.2263975676</v>
      </c>
      <c r="N87" s="217">
        <f>[5]คำนวณหน่วย!AB80-'[6]คำนวณ (รวมแต่ละอาคาร)'!$U$201</f>
        <v>4430.7700000000004</v>
      </c>
      <c r="O87" s="227">
        <f>N87*'2565-บิลค่าไฟฟ้า'!W$5</f>
        <v>18698.457744721003</v>
      </c>
      <c r="P87" s="218">
        <f>[5]คำนวณหน่วย!AF80-'[6]คำนวณ (รวมแต่ละอาคาร)'!$X$201</f>
        <v>4504.12</v>
      </c>
      <c r="Q87" s="227">
        <f>P87*'2565-บิลค่าไฟฟ้า'!AA$5</f>
        <v>19208.5999887076</v>
      </c>
      <c r="R87" s="217">
        <f>[5]คำนวณหน่วย!AJ80-'[6]คำนวณ (รวมแต่ละอาคาร)'!$AA$201</f>
        <v>7987.08</v>
      </c>
      <c r="S87" s="227">
        <f>R87*'2565-บิลค่าไฟฟ้า'!AE$5</f>
        <v>32682.3687536016</v>
      </c>
      <c r="T87" s="217">
        <f>[5]คำนวณหน่วย!AN80-'[6]คำนวณ (รวมแต่ละอาคาร)'!$AD$201</f>
        <v>9290.8799999999992</v>
      </c>
      <c r="U87" s="227">
        <f>T87*'2565-บิลค่าไฟฟ้า'!AI$5</f>
        <v>39048.169898016</v>
      </c>
      <c r="V87" s="217">
        <f>[5]คำนวณหน่วย!AR80-'[6]คำนวณ (รวมแต่ละอาคาร)'!$AG$201</f>
        <v>8792.57</v>
      </c>
      <c r="W87" s="227">
        <f>V87*'2565-บิลค่าไฟฟ้า'!AM$5</f>
        <v>43422.0968335445</v>
      </c>
      <c r="X87" s="217">
        <f>[5]คำนวณหน่วย!AV80-'[6]คำนวณ (รวมแต่ละอาคาร)'!$AJ$201</f>
        <v>6853.25</v>
      </c>
      <c r="Y87" s="227">
        <f>X87*'2565-บิลค่าไฟฟ้า'!AQ$5</f>
        <v>33253.761124875004</v>
      </c>
      <c r="Z87" s="217">
        <f>[5]คำนวณหน่วย!AZ80-'[6]คำนวณ (รวมแต่ละอาคาร)'!$AM$201</f>
        <v>6722.73</v>
      </c>
      <c r="AA87" s="227">
        <f>Z87*'2565-บิลค่าไฟฟ้า'!AU$5</f>
        <v>33292.902702924897</v>
      </c>
      <c r="AB87" s="217">
        <f>[5]คำนวณหน่วย!BD80-'[6]คำนวณ (รวมแต่ละอาคาร)'!$AP$201</f>
        <v>6887.34</v>
      </c>
      <c r="AC87" s="227">
        <f>AB87*'2565-บิลค่าไฟฟ้า'!AY$5</f>
        <v>33287.0886930294</v>
      </c>
      <c r="AD87" s="115"/>
      <c r="AE87" s="116"/>
      <c r="AG87" s="116"/>
    </row>
    <row r="88" spans="1:36" s="127" customFormat="1" x14ac:dyDescent="0.55000000000000004">
      <c r="A88" s="117">
        <f>[5]คำนวณหน่วย!A81</f>
        <v>64</v>
      </c>
      <c r="B88" s="204" t="str">
        <f>[5]คำนวณหน่วย!B81</f>
        <v>อาคารจุฬาภรณ์    มิเตอร์ตัวที่ 1</v>
      </c>
      <c r="C88" s="117">
        <f>[5]คำนวณหน่วย!C81</f>
        <v>0</v>
      </c>
      <c r="D88" s="117">
        <f>[5]คำนวณหน่วย!D81</f>
        <v>400</v>
      </c>
      <c r="E88" s="172">
        <f>[5]คำนวณหน่วย!E81</f>
        <v>9123200</v>
      </c>
      <c r="F88" s="217">
        <f>[5]คำนวณหน่วย!L81-'[7]คำนวณ (รวมแต่ละอาคาร)'!$I$211</f>
        <v>7214.4400000000005</v>
      </c>
      <c r="G88" s="227">
        <f>F88*'2565-บิลค่าไฟฟ้า'!G$5</f>
        <v>26371.167983250001</v>
      </c>
      <c r="H88" s="217">
        <f>[5]คำนวณหน่วย!P81-'[6]คำนวณ (รวมแต่ละอาคาร)'!$L$210</f>
        <v>8412.48</v>
      </c>
      <c r="I88" s="227">
        <f>H88*'2565-บิลค่าไฟฟ้า'!K$5</f>
        <v>31407.359106009597</v>
      </c>
      <c r="J88" s="217">
        <f>[5]คำนวณหน่วย!T81-'[6]คำนวณ (รวมแต่ละอาคาร)'!$O$209</f>
        <v>16260.38</v>
      </c>
      <c r="K88" s="227">
        <f>J88*'2565-บิลค่าไฟฟ้า'!O$5</f>
        <v>64795.762405321802</v>
      </c>
      <c r="L88" s="217">
        <f>[5]คำนวณหน่วย!X81-'[6]คำนวณ (รวมแต่ละอาคาร)'!$R$209</f>
        <v>11958.5</v>
      </c>
      <c r="M88" s="227">
        <f>L88*'2565-บิลค่าไฟฟ้า'!S$5</f>
        <v>45954.501927770005</v>
      </c>
      <c r="N88" s="217">
        <f>[5]คำนวณหน่วย!AB81-'[6]คำนวณ (รวมแต่ละอาคาร)'!$U$209</f>
        <v>13999.91</v>
      </c>
      <c r="O88" s="227">
        <f>N88*'2565-บิลค่าไฟฟ้า'!W$5</f>
        <v>59081.542387643</v>
      </c>
      <c r="P88" s="218">
        <f>[5]คำนวณหน่วย!AF81-'[6]คำนวณ (รวมแต่ละอาคาร)'!$X$209</f>
        <v>15067.38</v>
      </c>
      <c r="Q88" s="227">
        <f>P88*'2565-บิลค่าไฟฟ้า'!AA$5</f>
        <v>64257.452132237391</v>
      </c>
      <c r="R88" s="217">
        <f>[5]คำนวณหน่วย!AJ81-'[6]คำนวณ (รวมแต่ละอาคาร)'!$AA$209</f>
        <v>15352.39</v>
      </c>
      <c r="S88" s="227">
        <f>R88*'2565-บิลค่าไฟฟ้า'!AE$5</f>
        <v>62820.5140338028</v>
      </c>
      <c r="T88" s="217">
        <f>[5]คำนวณหน่วย!AN81-'[6]คำนวณ (รวมแต่ละอาคาร)'!$AD$209</f>
        <v>17968.259999999998</v>
      </c>
      <c r="U88" s="227">
        <f>T88*'2565-บิลค่าไฟฟ้า'!AI$5</f>
        <v>75517.891658456996</v>
      </c>
      <c r="V88" s="217">
        <f>[5]คำนวณหน่วย!AR81-'[6]คำนวณ (รวมแต่ละอาคาร)'!$AG$209</f>
        <v>17449.68</v>
      </c>
      <c r="W88" s="227">
        <f>V88*'2565-บิลค่าไฟฟ้า'!AM$5</f>
        <v>86175.224612867998</v>
      </c>
      <c r="X88" s="217">
        <f>[5]คำนวณหน่วย!AV81-'[6]คำนวณ (รวมแต่ละอาคาร)'!$AJ$209</f>
        <v>14238.24</v>
      </c>
      <c r="Y88" s="227">
        <f>X88*'2565-บิลค่าไฟฟ้า'!AQ$5</f>
        <v>69087.663779759998</v>
      </c>
      <c r="Z88" s="217">
        <f>[5]คำนวณหน่วย!AZ81-'[6]คำนวณ (รวมแต่ละอาคาร)'!$AM$209</f>
        <v>11427.79</v>
      </c>
      <c r="AA88" s="227">
        <f>Z88*'2565-บิลค่าไฟฟ้า'!AU$5</f>
        <v>56593.720196922703</v>
      </c>
      <c r="AB88" s="217">
        <f>[5]คำนวณหน่วย!BD81-'[6]คำนวณ (รวมแต่ละอาคาร)'!$AP$209</f>
        <v>11259.49</v>
      </c>
      <c r="AC88" s="227">
        <f>AB88*'2565-บิลค่าไฟฟ้า'!AY$5</f>
        <v>54418.054324060904</v>
      </c>
      <c r="AD88" s="124"/>
      <c r="AE88" s="125"/>
      <c r="AF88" s="126"/>
      <c r="AG88" s="125"/>
    </row>
    <row r="89" spans="1:36" x14ac:dyDescent="0.55000000000000004">
      <c r="A89" s="117">
        <f>[5]คำนวณหน่วย!A82</f>
        <v>65</v>
      </c>
      <c r="B89" s="204" t="str">
        <f>[5]คำนวณหน่วย!B82</f>
        <v>อาคารจุฬาภรณ์    มิเตอร์ตัวที่ 2</v>
      </c>
      <c r="C89" s="117">
        <f>[5]คำนวณหน่วย!C82</f>
        <v>0</v>
      </c>
      <c r="D89" s="117">
        <f>[5]คำนวณหน่วย!D82</f>
        <v>400</v>
      </c>
      <c r="E89" s="172">
        <f>[5]คำนวณหน่วย!E82</f>
        <v>9115014</v>
      </c>
      <c r="F89" s="157">
        <f>[5]คำนวณหน่วย!L82</f>
        <v>8718.27</v>
      </c>
      <c r="G89" s="118">
        <f>[5]คำนวณหน่วย!M82</f>
        <v>31908.868200000004</v>
      </c>
      <c r="H89" s="157">
        <f>[5]คำนวณหน่วย!P82</f>
        <v>9962.49</v>
      </c>
      <c r="I89" s="118">
        <f>[5]คำนวณหน่วย!Q82</f>
        <v>37160.087699999996</v>
      </c>
      <c r="J89" s="157">
        <f>[5]คำนวณหน่วย!T82</f>
        <v>16966.02</v>
      </c>
      <c r="K89" s="118">
        <f>[5]คำนวณหน่วย!U82</f>
        <v>67524.759600000005</v>
      </c>
      <c r="L89" s="157">
        <f>[5]คำนวณหน่วย!X82</f>
        <v>12910.78</v>
      </c>
      <c r="M89" s="118">
        <f>[5]คำนวณหน่วย!Y82</f>
        <v>49577.395199999999</v>
      </c>
      <c r="N89" s="157">
        <f>[5]คำนวณหน่วย!AB82</f>
        <v>15645.69</v>
      </c>
      <c r="O89" s="118">
        <f>[5]คำนวณหน่วย!AC82</f>
        <v>66024.811799999996</v>
      </c>
      <c r="P89" s="137">
        <f>[5]คำนวณหน่วย!AF82</f>
        <v>17628.09</v>
      </c>
      <c r="Q89" s="118">
        <f>[5]คำนวณหน่วย!AG82</f>
        <v>75095.66339999999</v>
      </c>
      <c r="R89" s="157">
        <f>[5]คำนวณหน่วย!AJ82</f>
        <v>17357.03</v>
      </c>
      <c r="S89" s="118">
        <f>[5]คำนวณหน่วย!AK82</f>
        <v>70990.252699999997</v>
      </c>
      <c r="T89" s="157">
        <f>[5]คำนวณหน่วย!AN82</f>
        <v>20426.990000000002</v>
      </c>
      <c r="U89" s="118">
        <f>[5]คำนวณหน่วย!AO82</f>
        <v>85793.358000000007</v>
      </c>
      <c r="V89" s="157">
        <f>[5]คำนวณหน่วย!AR82</f>
        <v>16701.45</v>
      </c>
      <c r="W89" s="118">
        <f>[5]คำนวณหน่วย!AS82</f>
        <v>82505.163000000015</v>
      </c>
      <c r="X89" s="157">
        <f>[5]คำนวณหน่วย!AV82</f>
        <v>14336.32</v>
      </c>
      <c r="Y89" s="118">
        <f>[5]คำนวณหน่วย!AW82</f>
        <v>69531.151999999987</v>
      </c>
      <c r="Z89" s="157">
        <f>[5]คำนวณหน่วย!AZ82</f>
        <v>12409.25</v>
      </c>
      <c r="AA89" s="118">
        <f>[5]คำนวณหน่วย!BA82</f>
        <v>61425.787500000006</v>
      </c>
      <c r="AB89" s="157">
        <f>[5]คำนวณหน่วย!BD82</f>
        <v>11161.23</v>
      </c>
      <c r="AC89" s="118">
        <f>[5]คำนวณหน่วย!BE82</f>
        <v>53908.740899999997</v>
      </c>
      <c r="AD89" s="115"/>
      <c r="AE89" s="116"/>
      <c r="AG89" s="116"/>
    </row>
    <row r="90" spans="1:36" x14ac:dyDescent="0.55000000000000004">
      <c r="A90" s="190">
        <f>[5]คำนวณหน่วย!A83</f>
        <v>66</v>
      </c>
      <c r="B90" s="207" t="str">
        <f>[5]คำนวณหน่วย!B83</f>
        <v>อาคารจุฬาภรณ์    มิเตอร์ตัวที่ 3 (ATS)</v>
      </c>
      <c r="C90" s="190">
        <f>[5]คำนวณหน่วย!C83</f>
        <v>0</v>
      </c>
      <c r="D90" s="190">
        <f>[5]คำนวณหน่วย!D83</f>
        <v>100</v>
      </c>
      <c r="E90" s="188">
        <f>[5]คำนวณหน่วย!E83</f>
        <v>9115012</v>
      </c>
      <c r="F90" s="159">
        <f>[5]คำนวณหน่วย!L83</f>
        <v>4100</v>
      </c>
      <c r="G90" s="153">
        <f>[5]คำนวณหน่วย!M83</f>
        <v>15006</v>
      </c>
      <c r="H90" s="159">
        <f>[5]คำนวณหน่วย!P83</f>
        <v>4139.9999999999636</v>
      </c>
      <c r="I90" s="153">
        <f>[5]คำนวณหน่วย!Q83</f>
        <v>15442.199999999864</v>
      </c>
      <c r="J90" s="159">
        <f>[5]คำนวณหน่วย!T83</f>
        <v>7170.0000000000728</v>
      </c>
      <c r="K90" s="153">
        <f>[5]คำนวณหน่วย!U83</f>
        <v>28536.60000000029</v>
      </c>
      <c r="L90" s="159">
        <f>[5]คำนวณหน่วย!X83</f>
        <v>3689.9999999999636</v>
      </c>
      <c r="M90" s="153">
        <f>[5]คำนวณหน่วย!Y83</f>
        <v>14169.59999999986</v>
      </c>
      <c r="N90" s="159">
        <f>[5]คำนวณหน่วย!AB83</f>
        <v>7000</v>
      </c>
      <c r="O90" s="153">
        <f>[5]คำนวณหน่วย!AC83</f>
        <v>29540</v>
      </c>
      <c r="P90" s="152">
        <f>[5]คำนวณหน่วย!AF83</f>
        <v>6900</v>
      </c>
      <c r="Q90" s="153">
        <f>[5]คำนวณหน่วย!AG83</f>
        <v>29394</v>
      </c>
      <c r="R90" s="159">
        <f>[5]คำนวณหน่วย!AJ83</f>
        <v>5800</v>
      </c>
      <c r="S90" s="153">
        <f>[5]คำนวณหน่วย!AK83</f>
        <v>23722</v>
      </c>
      <c r="T90" s="159">
        <f>[5]คำนวณหน่วย!AN83</f>
        <v>6900</v>
      </c>
      <c r="U90" s="153">
        <f>[5]คำนวณหน่วย!AO83</f>
        <v>28980</v>
      </c>
      <c r="V90" s="159">
        <f>[5]คำนวณหน่วย!AR83</f>
        <v>6600</v>
      </c>
      <c r="W90" s="153">
        <f>[5]คำนวณหน่วย!AS83</f>
        <v>32604.000000000004</v>
      </c>
      <c r="X90" s="159">
        <f>[5]คำนวณหน่วย!AV83</f>
        <v>4900</v>
      </c>
      <c r="Y90" s="153">
        <f>[5]คำนวณหน่วย!AW83</f>
        <v>23765</v>
      </c>
      <c r="Z90" s="159">
        <f>[5]คำนวณหน่วย!AZ83</f>
        <v>4900</v>
      </c>
      <c r="AA90" s="153">
        <f>[5]คำนวณหน่วย!BA83</f>
        <v>24255</v>
      </c>
      <c r="AB90" s="159">
        <f>[5]คำนวณหน่วย!BD83</f>
        <v>4900</v>
      </c>
      <c r="AC90" s="153">
        <f>[5]คำนวณหน่วย!BE83</f>
        <v>23667</v>
      </c>
      <c r="AD90" s="115"/>
      <c r="AE90" s="116"/>
      <c r="AG90" s="116"/>
    </row>
    <row r="91" spans="1:36" x14ac:dyDescent="0.55000000000000004">
      <c r="A91" s="130" t="s">
        <v>9</v>
      </c>
      <c r="B91" s="205"/>
      <c r="C91" s="131"/>
      <c r="D91" s="131"/>
      <c r="E91" s="132"/>
      <c r="F91" s="158">
        <f t="shared" ref="F91:AC91" si="7">SUM(F85:F90)</f>
        <v>52772.84</v>
      </c>
      <c r="G91" s="146">
        <f t="shared" si="7"/>
        <v>193052.38911037499</v>
      </c>
      <c r="H91" s="158">
        <f t="shared" si="7"/>
        <v>64201.699999999953</v>
      </c>
      <c r="I91" s="146">
        <f t="shared" si="7"/>
        <v>239575.28909146585</v>
      </c>
      <c r="J91" s="158">
        <f t="shared" si="7"/>
        <v>110487.47000000007</v>
      </c>
      <c r="K91" s="146">
        <f t="shared" si="7"/>
        <v>439980.38790900417</v>
      </c>
      <c r="L91" s="158">
        <f t="shared" si="7"/>
        <v>83132.51999999996</v>
      </c>
      <c r="M91" s="146">
        <f t="shared" si="7"/>
        <v>319339.58946089388</v>
      </c>
      <c r="N91" s="158">
        <f t="shared" si="7"/>
        <v>96862.260000000009</v>
      </c>
      <c r="O91" s="146">
        <f t="shared" si="7"/>
        <v>408764.66465106898</v>
      </c>
      <c r="P91" s="145">
        <f t="shared" si="7"/>
        <v>105372.08</v>
      </c>
      <c r="Q91" s="146">
        <f t="shared" si="7"/>
        <v>449095.09318734787</v>
      </c>
      <c r="R91" s="158">
        <f t="shared" si="7"/>
        <v>117084.35</v>
      </c>
      <c r="S91" s="146">
        <f t="shared" si="7"/>
        <v>478984.80185707519</v>
      </c>
      <c r="T91" s="158">
        <f t="shared" si="7"/>
        <v>130163.85</v>
      </c>
      <c r="U91" s="146">
        <f t="shared" si="7"/>
        <v>546868.37651259208</v>
      </c>
      <c r="V91" s="158">
        <f t="shared" si="7"/>
        <v>120872.31999999999</v>
      </c>
      <c r="W91" s="146">
        <f t="shared" si="7"/>
        <v>597019.98685407452</v>
      </c>
      <c r="X91" s="158">
        <f t="shared" si="7"/>
        <v>100804.86000000002</v>
      </c>
      <c r="Y91" s="146">
        <f t="shared" si="7"/>
        <v>489016.62304577499</v>
      </c>
      <c r="Z91" s="158">
        <f t="shared" si="7"/>
        <v>90178.68</v>
      </c>
      <c r="AA91" s="146">
        <f t="shared" si="7"/>
        <v>446485.18382847903</v>
      </c>
      <c r="AB91" s="158">
        <f t="shared" si="7"/>
        <v>83398.53</v>
      </c>
      <c r="AC91" s="146">
        <f t="shared" si="7"/>
        <v>402945.8741532428</v>
      </c>
      <c r="AD91" s="167">
        <f>SUM(F91+H91+J91+L91+N91+P91+R91+T91+V91+X91+Z91+AB91)</f>
        <v>1155331.46</v>
      </c>
      <c r="AE91" s="168">
        <f>SUM(G91+I91+K91+M91+O91+Q91+S91+U91+W91+Y91+AA91+AC91)</f>
        <v>5011128.2596613942</v>
      </c>
      <c r="AF91" s="167">
        <f>SUM(F91+H91+J91+L91+N91+P91+R91+T91+V91)</f>
        <v>880949.3899999999</v>
      </c>
      <c r="AG91" s="168">
        <f>SUM(G91+I91+K91+M91+O91+Q91+S91+U91+W91)</f>
        <v>3672680.5786338975</v>
      </c>
      <c r="AH91" s="167">
        <f>SUM(X91+Z91+AB91)</f>
        <v>274382.07</v>
      </c>
      <c r="AI91" s="168">
        <f>SUM(Y91+AA91+AC91)</f>
        <v>1338447.6810274967</v>
      </c>
    </row>
    <row r="92" spans="1:36" x14ac:dyDescent="0.55000000000000004">
      <c r="A92" s="110" t="str">
        <f>[5]คำนวณหน่วย!$A$84</f>
        <v>คณะเศรษฐศาสตร์</v>
      </c>
      <c r="B92" s="206"/>
      <c r="C92" s="119"/>
      <c r="D92" s="119"/>
      <c r="E92" s="160"/>
      <c r="F92" s="138"/>
      <c r="G92" s="160"/>
      <c r="H92" s="138"/>
      <c r="I92" s="160"/>
      <c r="J92" s="138"/>
      <c r="K92" s="160"/>
      <c r="L92" s="138"/>
      <c r="M92" s="160"/>
      <c r="N92" s="138"/>
      <c r="O92" s="160"/>
      <c r="P92" s="181"/>
      <c r="Q92" s="160"/>
      <c r="R92" s="138"/>
      <c r="S92" s="160"/>
      <c r="T92" s="138"/>
      <c r="U92" s="160"/>
      <c r="V92" s="138"/>
      <c r="W92" s="160"/>
      <c r="X92" s="138"/>
      <c r="Y92" s="160"/>
      <c r="Z92" s="138"/>
      <c r="AA92" s="160"/>
      <c r="AB92" s="138"/>
      <c r="AC92" s="129"/>
      <c r="AD92" s="101"/>
      <c r="AF92" s="101"/>
    </row>
    <row r="93" spans="1:36" x14ac:dyDescent="0.55000000000000004">
      <c r="A93" s="117">
        <f>[5]คำนวณหน่วย!A85</f>
        <v>67</v>
      </c>
      <c r="B93" s="204" t="str">
        <f>[5]คำนวณหน่วย!B85</f>
        <v>อาคารยรรยง  สิทธิชัย</v>
      </c>
      <c r="C93" s="117">
        <f>[5]คำนวณหน่วย!C85</f>
        <v>0</v>
      </c>
      <c r="D93" s="117">
        <f>[5]คำนวณหน่วย!D85</f>
        <v>200</v>
      </c>
      <c r="E93" s="172">
        <f>[5]คำนวณหน่วย!E85</f>
        <v>9064295</v>
      </c>
      <c r="F93" s="217">
        <f>[5]คำนวณหน่วย!L85-'[7]คำนวณ (รวมแต่ละอาคาร)'!$I$217</f>
        <v>2262.19</v>
      </c>
      <c r="G93" s="227">
        <f>F93*'2565-บิลค่าไฟฟ้า'!G$5</f>
        <v>8269.0538004375012</v>
      </c>
      <c r="H93" s="217">
        <f>[5]คำนวณหน่วย!$P$85-'[6]คำนวณ (รวมแต่ละอาคาร)'!$L$216</f>
        <v>2774.91</v>
      </c>
      <c r="I93" s="227">
        <f>H93*'2565-บิลค่าไฟฟ้า'!K$5</f>
        <v>10359.917034793199</v>
      </c>
      <c r="J93" s="217">
        <f>[5]คำนวณหน่วย!$T$85-'[6]คำนวณ (รวมแต่ละอาคาร)'!$O$216</f>
        <v>6739.2</v>
      </c>
      <c r="K93" s="227">
        <f>J93*'2565-บิลค่าไฟฟ้า'!O$5</f>
        <v>26854.944472512001</v>
      </c>
      <c r="L93" s="217">
        <f>[5]คำนวณหน่วย!$X$85-'[6]คำนวณ (รวมแต่ละอาคาร)'!$R$216</f>
        <v>4040.7</v>
      </c>
      <c r="M93" s="227">
        <f>L93*'2565-บิลค่าไฟฟ้า'!S$5</f>
        <v>15527.729726934</v>
      </c>
      <c r="N93" s="217">
        <f>[5]คำนวณหน่วย!$AB$85-'[6]คำนวณ (รวมแต่ละอาคาร)'!$U$216</f>
        <v>5494.03</v>
      </c>
      <c r="O93" s="227">
        <f>N93*'2565-บิลค่าไฟฟ้า'!W$5</f>
        <v>23185.560930318999</v>
      </c>
      <c r="P93" s="218">
        <f>[5]คำนวณหน่วย!$AF$85-'[6]คำนวณ (รวมแต่ละอาคาร)'!$X$216</f>
        <v>5845.54</v>
      </c>
      <c r="Q93" s="227">
        <f>P93*'2565-บิลค่าไฟฟ้า'!AA$5</f>
        <v>24929.317952894198</v>
      </c>
      <c r="R93" s="217">
        <f>[5]คำนวณหน่วย!$AJ$85-'[6]คำนวณ (รวมแต่ละอาคาร)'!$AA$216</f>
        <v>8137.77</v>
      </c>
      <c r="S93" s="227">
        <f>R93*'2565-บิลค่าไฟฟ้า'!AE$5</f>
        <v>33298.977845720401</v>
      </c>
      <c r="T93" s="217">
        <f>[5]คำนวณหน่วย!$AN$85-'[6]คำนวณ (รวมแต่ละอาคาร)'!$AD$216</f>
        <v>10377.64</v>
      </c>
      <c r="U93" s="227">
        <f>T93*'2565-บิลค่าไฟฟ้า'!AI$5</f>
        <v>43615.658566298</v>
      </c>
      <c r="V93" s="217">
        <f>[5]คำนวณหน่วย!$AR$85-'[6]คำนวณ (รวมแต่ละอาคาร)'!$AG$216</f>
        <v>9362.17</v>
      </c>
      <c r="W93" s="227">
        <f>V93*'2565-บิลค่าไฟฟ้า'!AM$5</f>
        <v>46235.065778504504</v>
      </c>
      <c r="X93" s="217">
        <f>[5]คำนวณหน่วย!$AV$85-'[6]คำนวณ (รวมแต่ละอาคาร)'!$AJ$216</f>
        <v>7287.77</v>
      </c>
      <c r="Y93" s="227">
        <f>X93*'2565-บิลค่าไฟฟ้า'!AQ$5</f>
        <v>35362.165791855004</v>
      </c>
      <c r="Z93" s="217">
        <f>[5]คำนวณหน่วย!$AZ$85-'[6]คำนวณ (รวมแต่ละอาคาร)'!$AM$216</f>
        <v>5451.38</v>
      </c>
      <c r="AA93" s="227">
        <f>Z93*'2565-บิลค่าไฟฟ้า'!AU$5</f>
        <v>26996.809917499399</v>
      </c>
      <c r="AB93" s="217">
        <f>[5]คำนวณหน่วย!$BD$85-'[6]คำนวณ (รวมแต่ละอาคาร)'!$AP$216</f>
        <v>4798.74</v>
      </c>
      <c r="AC93" s="227">
        <f>AB93*'2565-บิลค่าไฟฟ้า'!AY$5</f>
        <v>23192.710682903402</v>
      </c>
      <c r="AD93" s="167">
        <f>SUM(F93+H93+J93+L93+N93+P93+R93+T93+V93+X93+Z93+AB93)</f>
        <v>72572.040000000008</v>
      </c>
      <c r="AE93" s="168">
        <f>SUM(G93+I93+K93+M93+O93+Q93+S93+U93+W93+Y93+AA93+AC93)</f>
        <v>317827.91250067065</v>
      </c>
      <c r="AF93" s="167">
        <f>SUM(F93+H93+J93+L93+N93+P93+R93+T93+V93)</f>
        <v>55034.149999999994</v>
      </c>
      <c r="AG93" s="168">
        <f>SUM(G93+I93+K93+M93+O93+Q93+S93+U93+W93)</f>
        <v>232276.22610841278</v>
      </c>
      <c r="AH93" s="167">
        <f>SUM(X93+Z93+AB93)</f>
        <v>17537.89</v>
      </c>
      <c r="AI93" s="168">
        <f>SUM(Y93+AA93+AC93)</f>
        <v>85551.686392257805</v>
      </c>
      <c r="AJ93" s="123"/>
    </row>
    <row r="94" spans="1:36" s="123" customFormat="1" x14ac:dyDescent="0.55000000000000004">
      <c r="A94" s="110" t="str">
        <f>[5]คำนวณหน่วย!$A$86</f>
        <v>คณะเทคโนโลยีสารสนเทศและการสื่อสาร</v>
      </c>
      <c r="B94" s="206"/>
      <c r="C94" s="119"/>
      <c r="D94" s="119"/>
      <c r="E94" s="160"/>
      <c r="F94" s="138"/>
      <c r="G94" s="160"/>
      <c r="H94" s="138"/>
      <c r="I94" s="160"/>
      <c r="J94" s="138"/>
      <c r="K94" s="160"/>
      <c r="L94" s="138"/>
      <c r="M94" s="160"/>
      <c r="N94" s="138"/>
      <c r="O94" s="160"/>
      <c r="P94" s="181"/>
      <c r="Q94" s="160"/>
      <c r="R94" s="138"/>
      <c r="S94" s="160"/>
      <c r="T94" s="138"/>
      <c r="U94" s="160"/>
      <c r="V94" s="138"/>
      <c r="W94" s="160"/>
      <c r="X94" s="138"/>
      <c r="Y94" s="160"/>
      <c r="Z94" s="138"/>
      <c r="AA94" s="160"/>
      <c r="AB94" s="138"/>
      <c r="AC94" s="129"/>
    </row>
    <row r="95" spans="1:36" x14ac:dyDescent="0.55000000000000004">
      <c r="A95" s="117">
        <f>[5]คำนวณหน่วย!A87</f>
        <v>68</v>
      </c>
      <c r="B95" s="204" t="str">
        <f>[5]คำนวณหน่วย!B87</f>
        <v>อาคาร  75  ปี  แม่โจ้</v>
      </c>
      <c r="C95" s="117">
        <f>[5]คำนวณหน่วย!C87</f>
        <v>400</v>
      </c>
      <c r="D95" s="117">
        <f>[5]คำนวณหน่วย!D87</f>
        <v>1</v>
      </c>
      <c r="E95" s="172" t="str">
        <f>[5]คำนวณหน่วย!E87</f>
        <v>-</v>
      </c>
      <c r="F95" s="217">
        <f>[5]คำนวณหน่วย!L87-'[7]คำนวณ (รวมแต่ละอาคาร)'!$I$222</f>
        <v>708</v>
      </c>
      <c r="G95" s="227">
        <f>F95*'2565-บิลค่าไฟฟ้า'!G$5</f>
        <v>2587.9745250000001</v>
      </c>
      <c r="H95" s="217">
        <f>[5]คำนวณหน่วย!$P$87-'[6]คำนวณ (รวมแต่ละอาคาร)'!$L$221</f>
        <v>829.23999999999069</v>
      </c>
      <c r="I95" s="227">
        <f>H95*'2565-บิลค่าไฟฟ้า'!K$5</f>
        <v>3095.904948964765</v>
      </c>
      <c r="J95" s="217">
        <f>[5]คำนวณหน่วย!$T$87-'[6]คำนวณ (รวมแต่ละอาคาร)'!$O$221</f>
        <v>1599.6000000000349</v>
      </c>
      <c r="K95" s="227">
        <f>J95*'2565-บิลค่าไฟฟ้า'!O$5</f>
        <v>6374.2238215561392</v>
      </c>
      <c r="L95" s="217">
        <f>[5]คำนวณหน่วย!$X$87-'[6]คำนวณ (รวมแต่ละอาคาร)'!$R$221</f>
        <v>847.15999999997439</v>
      </c>
      <c r="M95" s="227">
        <f>L95*'2565-บิลค่าไฟฟ้า'!S$5</f>
        <v>3255.4932351991015</v>
      </c>
      <c r="N95" s="217">
        <f>[5]คำนวณหน่วย!$AB$87-'[6]คำนวณ (รวมแต่ละอาคาร)'!$U$221</f>
        <v>1877</v>
      </c>
      <c r="O95" s="227">
        <f>N95*'2565-บิลค่าไฟฟ้า'!W$5</f>
        <v>7921.1977121</v>
      </c>
      <c r="P95" s="218">
        <f>[5]คำนวณหน่วย!$AF$87-'[6]คำนวณ (รวมแต่ละอาคาร)'!$X$221</f>
        <v>2876.5599999999977</v>
      </c>
      <c r="Q95" s="227">
        <f>P95*'2565-บิลค่าไฟฟ้า'!AA$5</f>
        <v>12267.588426488788</v>
      </c>
      <c r="R95" s="217">
        <f>[5]คำนวณหน่วย!$AJ$87-'[6]คำนวณ (รวมแต่ละอาคาร)'!$AA$221</f>
        <v>2744.7600000000093</v>
      </c>
      <c r="S95" s="227">
        <f>R95*'2565-บิลค่าไฟฟ้า'!AE$5</f>
        <v>11231.295850315239</v>
      </c>
      <c r="T95" s="217">
        <f>[5]คำนวณหน่วย!$AN$87-'[6]คำนวณ (รวมแต่ละอาคาร)'!$AD$221</f>
        <v>2874.679999999993</v>
      </c>
      <c r="U95" s="227">
        <f>T95*'2565-บิลค่าไฟฟ้า'!AI$5</f>
        <v>12081.847256925972</v>
      </c>
      <c r="V95" s="217">
        <f>[5]คำนวณหน่วย!$AR$87-'[6]คำนวณ (รวมแต่ละอาคาร)'!$AG$221</f>
        <v>4271.320000000007</v>
      </c>
      <c r="W95" s="227">
        <f>V95*'2565-บิลค่าไฟฟ้า'!AM$5</f>
        <v>21093.908907982037</v>
      </c>
      <c r="X95" s="217">
        <f>[5]คำนวณหน่วย!$AV$87-'[6]คำนวณ (รวมแต่ละอาคาร)'!$AJ$221</f>
        <v>1757.1599999999744</v>
      </c>
      <c r="Y95" s="227">
        <f>X95*'2565-บิลค่าไฟฟ้า'!AQ$5</f>
        <v>8526.1998173398752</v>
      </c>
      <c r="Z95" s="217">
        <f>[5]คำนวณหน่วย!$AZ$87-'[6]คำนวณ (รวมแต่ละอาคาร)'!$AM$221</f>
        <v>1639.0400000000373</v>
      </c>
      <c r="AA95" s="227">
        <f>Z95*'2565-บิลค่าไฟฟ้า'!AU$5</f>
        <v>8116.9999756353836</v>
      </c>
      <c r="AB95" s="217">
        <f>[5]คำนวณหน่วย!$BD$87-'[6]คำนวณ (รวมแต่ละอาคาร)'!$AP$221</f>
        <v>2432.6399999999558</v>
      </c>
      <c r="AC95" s="227">
        <f>AB95*'2565-บิลค่าไฟฟ้า'!AY$5</f>
        <v>11757.152026502186</v>
      </c>
      <c r="AD95" s="167">
        <f>SUM(F95+H95+J95+L95+N95+P95+R95+T95+V95+X95+Z95+AB95)</f>
        <v>24457.159999999974</v>
      </c>
      <c r="AE95" s="168">
        <f>SUM(G95+I95+K95+M95+O95+Q95+S95+U95+W95+Y95+AA95+AC95)</f>
        <v>108309.78650400948</v>
      </c>
      <c r="AF95" s="167">
        <f>SUM(F95+H95+J95+L95+N95+P95+R95+T95+V95)</f>
        <v>18628.320000000007</v>
      </c>
      <c r="AG95" s="168">
        <f>SUM(G95+I95+K95+M95+O95+Q95+S95+U95+W95)</f>
        <v>79909.43468453204</v>
      </c>
      <c r="AH95" s="167">
        <f>SUM(X95+Z95+AB95)</f>
        <v>5828.8399999999674</v>
      </c>
      <c r="AI95" s="168">
        <f>SUM(Y95+AA95+AC95)</f>
        <v>28400.351819477444</v>
      </c>
    </row>
    <row r="96" spans="1:36" x14ac:dyDescent="0.55000000000000004">
      <c r="A96" s="110" t="str">
        <f>[5]คำนวณหน่วย!$A$88</f>
        <v>คณะสถาปัตยกรรมศาสตร์และการออกแบบสิ่งแวดล้อม</v>
      </c>
      <c r="B96" s="206"/>
      <c r="C96" s="119"/>
      <c r="D96" s="119"/>
      <c r="E96" s="160"/>
      <c r="F96" s="138"/>
      <c r="G96" s="160"/>
      <c r="H96" s="138"/>
      <c r="I96" s="160"/>
      <c r="J96" s="138"/>
      <c r="K96" s="160"/>
      <c r="L96" s="138"/>
      <c r="M96" s="160"/>
      <c r="N96" s="138"/>
      <c r="O96" s="160"/>
      <c r="P96" s="181"/>
      <c r="Q96" s="160"/>
      <c r="R96" s="138"/>
      <c r="S96" s="160"/>
      <c r="T96" s="138"/>
      <c r="U96" s="160"/>
      <c r="V96" s="138"/>
      <c r="W96" s="160"/>
      <c r="X96" s="138"/>
      <c r="Y96" s="160"/>
      <c r="Z96" s="138"/>
      <c r="AA96" s="160"/>
      <c r="AB96" s="138"/>
      <c r="AC96" s="129"/>
      <c r="AD96" s="101"/>
      <c r="AF96" s="101"/>
    </row>
    <row r="97" spans="1:35" x14ac:dyDescent="0.55000000000000004">
      <c r="A97" s="113">
        <f>[5]คำนวณหน่วย!A89</f>
        <v>69</v>
      </c>
      <c r="B97" s="203" t="str">
        <f>[5]คำนวณหน่วย!B89</f>
        <v>อาคารคณะสถาปัตยกรรมศาสตร์และการออกแบบสิ่งแวดล้อม</v>
      </c>
      <c r="C97" s="113">
        <f>[5]คำนวณหน่วย!C89</f>
        <v>0</v>
      </c>
      <c r="D97" s="113">
        <f>[5]คำนวณหน่วย!D89</f>
        <v>160</v>
      </c>
      <c r="E97" s="171">
        <f>[5]คำนวณหน่วย!E89</f>
        <v>8124161</v>
      </c>
      <c r="F97" s="217" t="s">
        <v>157</v>
      </c>
      <c r="G97" s="227" t="s">
        <v>157</v>
      </c>
      <c r="H97" s="217">
        <f>[5]คำนวณหน่วย!P89-'[6]คำนวณ (รวมแต่ละอาคาร)'!$L$228</f>
        <v>0</v>
      </c>
      <c r="I97" s="227">
        <f>H97*'2565-บิลค่าไฟฟ้า'!K$5</f>
        <v>0</v>
      </c>
      <c r="J97" s="217">
        <f>[5]คำนวณหน่วย!T89-'[6]คำนวณ (รวมแต่ละอาคาร)'!$O$228</f>
        <v>160</v>
      </c>
      <c r="K97" s="227">
        <f>J97*'2565-บิลค่าไฟฟ้า'!O$5</f>
        <v>637.58177760000001</v>
      </c>
      <c r="L97" s="217">
        <f>[5]คำนวณหน่วย!X89-'[6]คำนวณ (รวมแต่ละอาคาร)'!$R$228</f>
        <v>0</v>
      </c>
      <c r="M97" s="227">
        <f>L97*'2565-บิลค่าไฟฟ้า'!S$5</f>
        <v>0</v>
      </c>
      <c r="N97" s="217">
        <f>[5]คำนวณหน่วย!AB89-'[6]คำนวณ (รวมแต่ละอาคาร)'!$U$228</f>
        <v>1280</v>
      </c>
      <c r="O97" s="227">
        <f>N97*'2565-บิลค่าไฟฟ้า'!W$5</f>
        <v>5401.7757440000005</v>
      </c>
      <c r="P97" s="218">
        <f>[5]คำนวณหน่วย!AF89-'[6]คำนวณ (รวมแต่ละอาคาร)'!$X$228</f>
        <v>1120</v>
      </c>
      <c r="Q97" s="227">
        <f>P97*'2565-บิลค่าไฟฟ้า'!AA$5</f>
        <v>4776.4340175999996</v>
      </c>
      <c r="R97" s="217">
        <f>[5]คำนวณหน่วย!AJ89-'[6]คำนวณ (รวมแต่ละอาคาร)'!$AA$228</f>
        <v>640</v>
      </c>
      <c r="S97" s="227">
        <f>R97*'2565-บิลค่าไฟฟ้า'!AE$5</f>
        <v>2618.8188928</v>
      </c>
      <c r="T97" s="217">
        <f>[5]คำนวณหน่วย!AN89-'[6]คำนวณ (รวมแต่ละอาคาร)'!$AD$228</f>
        <v>640</v>
      </c>
      <c r="U97" s="227">
        <f>T97*'2565-บิลค่าไฟฟ้า'!AI$5</f>
        <v>2689.8236480000005</v>
      </c>
      <c r="V97" s="217">
        <f>[5]คำนวณหน่วย!AR89-'[6]คำนวณ (รวมแต่ละอาคาร)'!$AG$228</f>
        <v>960</v>
      </c>
      <c r="W97" s="227">
        <f>V97*'2565-บิลค่าไฟฟ้า'!AM$5</f>
        <v>4740.9588960000001</v>
      </c>
      <c r="X97" s="217">
        <f>[5]คำนวณหน่วย!AV89-'[6]คำนวณ (รวมแต่ละอาคาร)'!$AJ$228</f>
        <v>320</v>
      </c>
      <c r="Y97" s="227">
        <f>X97*'2565-บิลค่าไฟฟ้า'!AQ$5</f>
        <v>1552.7236800000001</v>
      </c>
      <c r="Z97" s="217">
        <f>[5]คำนวณหน่วย!AZ89-'[6]คำนวณ (รวมแต่ละอาคาร)'!$AM$228</f>
        <v>960</v>
      </c>
      <c r="AA97" s="227">
        <f>Z97*'2565-บิลค่าไฟฟ้า'!AU$5</f>
        <v>4754.1975647999998</v>
      </c>
      <c r="AB97" s="217">
        <f>[5]คำนวณหน่วย!BD89-'[6]คำนวณ (รวมแต่ละอาคาร)'!$AP$228</f>
        <v>800</v>
      </c>
      <c r="AC97" s="227">
        <f>AB97*'2565-บิลค่าไฟฟ้า'!AY$5</f>
        <v>3866.4667280000003</v>
      </c>
      <c r="AD97" s="115"/>
      <c r="AE97" s="116"/>
      <c r="AG97" s="116"/>
    </row>
    <row r="98" spans="1:35" s="123" customFormat="1" x14ac:dyDescent="0.55000000000000004">
      <c r="A98" s="117">
        <f>[5]คำนวณหน่วย!A90</f>
        <v>70</v>
      </c>
      <c r="B98" s="204" t="str">
        <f>[5]คำนวณหน่วย!B90</f>
        <v>อาคารคณะสถาปัตยกรรมศาสตร์และการออกแบบสิ่งแวดล้อม (ใหม่)</v>
      </c>
      <c r="C98" s="117">
        <f>[5]คำนวณหน่วย!C90</f>
        <v>0</v>
      </c>
      <c r="D98" s="117">
        <f>[5]คำนวณหน่วย!D90</f>
        <v>240</v>
      </c>
      <c r="E98" s="172">
        <f>[5]คำนวณหน่วย!E90</f>
        <v>9628701</v>
      </c>
      <c r="F98" s="157">
        <f>[5]คำนวณหน่วย!L90</f>
        <v>4449.3999999999996</v>
      </c>
      <c r="G98" s="118">
        <f>[5]คำนวณหน่วย!M90</f>
        <v>16284.804</v>
      </c>
      <c r="H98" s="157">
        <f>[5]คำนวณหน่วย!P90</f>
        <v>4326.87</v>
      </c>
      <c r="I98" s="118">
        <f>[5]คำนวณหน่วย!Q90</f>
        <v>16139.2251</v>
      </c>
      <c r="J98" s="157">
        <f>[5]คำนวณหน่วย!T90</f>
        <v>8753.4</v>
      </c>
      <c r="K98" s="118">
        <f>[5]คำนวณหน่วย!U90</f>
        <v>34838.531999999999</v>
      </c>
      <c r="L98" s="157">
        <f>[5]คำนวณหน่วย!X90</f>
        <v>7089.66</v>
      </c>
      <c r="M98" s="118">
        <f>[5]คำนวณหน่วย!Y90</f>
        <v>27224.294399999999</v>
      </c>
      <c r="N98" s="157">
        <f>[5]คำนวณหน่วย!AB90</f>
        <v>7806.83</v>
      </c>
      <c r="O98" s="118">
        <f>[5]คำนวณหน่วย!AC90</f>
        <v>32944.8226</v>
      </c>
      <c r="P98" s="137">
        <f>[5]คำนวณหน่วย!AF90</f>
        <v>9004.7099999999991</v>
      </c>
      <c r="Q98" s="118">
        <f>[5]คำนวณหน่วย!AG90</f>
        <v>38360.064599999998</v>
      </c>
      <c r="R98" s="157">
        <f>[5]คำนวณหน่วย!AJ90</f>
        <v>10932.67</v>
      </c>
      <c r="S98" s="118">
        <f>[5]คำนวณหน่วย!AK90</f>
        <v>44714.620300000002</v>
      </c>
      <c r="T98" s="157">
        <f>[5]คำนวณหน่วย!AN90</f>
        <v>12614.64</v>
      </c>
      <c r="U98" s="118">
        <f>[5]คำนวณหน่วย!AO90</f>
        <v>52981.487999999998</v>
      </c>
      <c r="V98" s="157">
        <f>[5]คำนวณหน่วย!AR90</f>
        <v>10047.73</v>
      </c>
      <c r="W98" s="118">
        <f>[5]คำนวณหน่วย!AS90</f>
        <v>49635.786200000002</v>
      </c>
      <c r="X98" s="157">
        <f>[5]คำนวณหน่วย!AV90</f>
        <v>8207.58</v>
      </c>
      <c r="Y98" s="118">
        <f>[5]คำนวณหน่วย!AW90</f>
        <v>39806.762999999999</v>
      </c>
      <c r="Z98" s="157">
        <f>[5]คำนวณหน่วย!AZ90</f>
        <v>8333.2000000000007</v>
      </c>
      <c r="AA98" s="118">
        <f>[5]คำนวณหน่วย!BA90</f>
        <v>41249.340000000004</v>
      </c>
      <c r="AB98" s="157">
        <f>[5]คำนวณหน่วย!BD90</f>
        <v>6582.69</v>
      </c>
      <c r="AC98" s="118">
        <f>[5]คำนวณหน่วย!BE90</f>
        <v>31794.3927</v>
      </c>
      <c r="AD98" s="120"/>
      <c r="AE98" s="121"/>
      <c r="AF98" s="122"/>
      <c r="AG98" s="121"/>
    </row>
    <row r="99" spans="1:35" x14ac:dyDescent="0.55000000000000004">
      <c r="A99" s="130" t="s">
        <v>9</v>
      </c>
      <c r="B99" s="205"/>
      <c r="C99" s="131"/>
      <c r="D99" s="131"/>
      <c r="E99" s="132"/>
      <c r="F99" s="158">
        <f t="shared" ref="F99:AC99" si="8">SUM(F97:F98)</f>
        <v>4449.3999999999996</v>
      </c>
      <c r="G99" s="146">
        <f t="shared" si="8"/>
        <v>16284.804</v>
      </c>
      <c r="H99" s="158">
        <f>SUM(H97:H98)</f>
        <v>4326.87</v>
      </c>
      <c r="I99" s="146">
        <f t="shared" si="8"/>
        <v>16139.2251</v>
      </c>
      <c r="J99" s="158">
        <f t="shared" si="8"/>
        <v>8913.4</v>
      </c>
      <c r="K99" s="146">
        <f t="shared" si="8"/>
        <v>35476.113777599996</v>
      </c>
      <c r="L99" s="158">
        <f t="shared" si="8"/>
        <v>7089.66</v>
      </c>
      <c r="M99" s="146">
        <f t="shared" si="8"/>
        <v>27224.294399999999</v>
      </c>
      <c r="N99" s="158">
        <f t="shared" si="8"/>
        <v>9086.83</v>
      </c>
      <c r="O99" s="146">
        <f t="shared" si="8"/>
        <v>38346.598343999998</v>
      </c>
      <c r="P99" s="145">
        <f t="shared" si="8"/>
        <v>10124.709999999999</v>
      </c>
      <c r="Q99" s="146">
        <f t="shared" si="8"/>
        <v>43136.498617599995</v>
      </c>
      <c r="R99" s="158">
        <f t="shared" si="8"/>
        <v>11572.67</v>
      </c>
      <c r="S99" s="146">
        <f t="shared" si="8"/>
        <v>47333.439192800004</v>
      </c>
      <c r="T99" s="158">
        <f t="shared" si="8"/>
        <v>13254.64</v>
      </c>
      <c r="U99" s="146">
        <f t="shared" si="8"/>
        <v>55671.311647999995</v>
      </c>
      <c r="V99" s="158">
        <f t="shared" si="8"/>
        <v>11007.73</v>
      </c>
      <c r="W99" s="146">
        <f t="shared" si="8"/>
        <v>54376.745095999999</v>
      </c>
      <c r="X99" s="158">
        <f t="shared" si="8"/>
        <v>8527.58</v>
      </c>
      <c r="Y99" s="146">
        <f t="shared" si="8"/>
        <v>41359.486680000002</v>
      </c>
      <c r="Z99" s="158">
        <f t="shared" si="8"/>
        <v>9293.2000000000007</v>
      </c>
      <c r="AA99" s="146">
        <f t="shared" si="8"/>
        <v>46003.537564800004</v>
      </c>
      <c r="AB99" s="158">
        <f t="shared" si="8"/>
        <v>7382.69</v>
      </c>
      <c r="AC99" s="146">
        <f t="shared" si="8"/>
        <v>35660.859428000003</v>
      </c>
      <c r="AD99" s="167">
        <f>SUM(F99+H99+J99+L99+N99+P99+R99+T99+V99+X99+Z99+AB99)</f>
        <v>105029.37999999999</v>
      </c>
      <c r="AE99" s="168">
        <f>SUM(G99+I99+K99+M99+O99+Q99+S99+U99+W99+Y99+AA99+AC99)</f>
        <v>457012.91384879994</v>
      </c>
      <c r="AF99" s="167">
        <f>SUM(F99+H99+J99+L99+N99+P99+R99+T99+V99)</f>
        <v>79825.909999999989</v>
      </c>
      <c r="AG99" s="168">
        <f>SUM(G99+I99+K99+M99+O99+Q99+S99+U99+W99)</f>
        <v>333989.03017599997</v>
      </c>
      <c r="AH99" s="167">
        <f>SUM(X99+Z99+AB99)</f>
        <v>25203.469999999998</v>
      </c>
      <c r="AI99" s="168">
        <f>SUM(Y99+AA99+AC99)</f>
        <v>123023.8836728</v>
      </c>
    </row>
    <row r="100" spans="1:35" x14ac:dyDescent="0.55000000000000004">
      <c r="A100" s="110" t="str">
        <f>[5]คำนวณหน่วย!$A$91</f>
        <v>คณะผลิตกรรมการเกษตร</v>
      </c>
      <c r="B100" s="206"/>
      <c r="C100" s="119"/>
      <c r="D100" s="119"/>
      <c r="E100" s="160"/>
      <c r="F100" s="138"/>
      <c r="G100" s="160"/>
      <c r="H100" s="138"/>
      <c r="I100" s="160"/>
      <c r="J100" s="138"/>
      <c r="K100" s="160"/>
      <c r="L100" s="138"/>
      <c r="M100" s="160"/>
      <c r="N100" s="138"/>
      <c r="O100" s="160"/>
      <c r="P100" s="181"/>
      <c r="Q100" s="160"/>
      <c r="R100" s="138"/>
      <c r="S100" s="160"/>
      <c r="T100" s="138"/>
      <c r="U100" s="160"/>
      <c r="V100" s="138"/>
      <c r="W100" s="160"/>
      <c r="X100" s="138"/>
      <c r="Y100" s="160"/>
      <c r="Z100" s="138"/>
      <c r="AA100" s="160"/>
      <c r="AB100" s="138"/>
      <c r="AC100" s="129"/>
      <c r="AD100" s="115"/>
      <c r="AE100" s="116"/>
      <c r="AG100" s="116"/>
    </row>
    <row r="101" spans="1:35" x14ac:dyDescent="0.55000000000000004">
      <c r="A101" s="113">
        <f>[5]คำนวณหน่วย!A92</f>
        <v>71</v>
      </c>
      <c r="B101" s="203" t="str">
        <f>[5]คำนวณหน่วย!B92</f>
        <v>อาคารรัตนโกสินทร์ 200 ปี  มิเตอร์ตัวที่ 1</v>
      </c>
      <c r="C101" s="113">
        <f>[5]คำนวณหน่วย!C92</f>
        <v>0</v>
      </c>
      <c r="D101" s="113">
        <f>[5]คำนวณหน่วย!D92</f>
        <v>80</v>
      </c>
      <c r="E101" s="171">
        <f>[5]คำนวณหน่วย!E92</f>
        <v>8752940</v>
      </c>
      <c r="F101" s="156">
        <f>[5]คำนวณหน่วย!L92</f>
        <v>160</v>
      </c>
      <c r="G101" s="114">
        <f>[5]คำนวณหน่วย!M92</f>
        <v>585.6</v>
      </c>
      <c r="H101" s="156">
        <f>[5]คำนวณหน่วย!P92</f>
        <v>240</v>
      </c>
      <c r="I101" s="114">
        <f>[5]คำนวณหน่วย!Q92</f>
        <v>895.2</v>
      </c>
      <c r="J101" s="156">
        <f>[5]คำนวณหน่วย!T92</f>
        <v>1040</v>
      </c>
      <c r="K101" s="114">
        <f>[5]คำนวณหน่วย!U92</f>
        <v>4139.2</v>
      </c>
      <c r="L101" s="156">
        <f>[5]คำนวณหน่วย!X92</f>
        <v>1520</v>
      </c>
      <c r="M101" s="114">
        <f>[5]คำนวณหน่วย!Y92</f>
        <v>5836.8</v>
      </c>
      <c r="N101" s="156">
        <f>[5]คำนวณหน่วย!AB92</f>
        <v>1840</v>
      </c>
      <c r="O101" s="114">
        <f>[5]คำนวณหน่วย!AC92</f>
        <v>7764.7999999999993</v>
      </c>
      <c r="P101" s="136">
        <f>[5]คำนวณหน่วย!AF92</f>
        <v>1760</v>
      </c>
      <c r="Q101" s="114">
        <f>[5]คำนวณหน่วย!AG92</f>
        <v>7497.5999999999995</v>
      </c>
      <c r="R101" s="156">
        <f>[5]คำนวณหน่วย!AJ92</f>
        <v>1360</v>
      </c>
      <c r="S101" s="114">
        <f>[5]คำนวณหน่วย!AK92</f>
        <v>5562.4</v>
      </c>
      <c r="T101" s="156">
        <f>[5]คำนวณหน่วย!AN92</f>
        <v>1040</v>
      </c>
      <c r="U101" s="114">
        <f>[5]คำนวณหน่วย!AO92</f>
        <v>4368</v>
      </c>
      <c r="V101" s="156">
        <f>[5]คำนวณหน่วย!AR92</f>
        <v>2000</v>
      </c>
      <c r="W101" s="114">
        <f>[5]คำนวณหน่วย!AS92</f>
        <v>9880</v>
      </c>
      <c r="X101" s="156">
        <f>[5]คำนวณหน่วย!AV92</f>
        <v>800</v>
      </c>
      <c r="Y101" s="114">
        <f>[5]คำนวณหน่วย!AW92</f>
        <v>3879.9999999999995</v>
      </c>
      <c r="Z101" s="156">
        <f>[5]คำนวณหน่วย!AZ92</f>
        <v>800</v>
      </c>
      <c r="AA101" s="114">
        <f>[5]คำนวณหน่วย!BA92</f>
        <v>3960</v>
      </c>
      <c r="AB101" s="156">
        <f>[5]คำนวณหน่วย!BD92</f>
        <v>640</v>
      </c>
      <c r="AC101" s="114">
        <f>[5]คำนวณหน่วย!BE92</f>
        <v>3091.2</v>
      </c>
      <c r="AD101" s="115"/>
      <c r="AE101" s="116"/>
      <c r="AG101" s="116"/>
    </row>
    <row r="102" spans="1:35" x14ac:dyDescent="0.55000000000000004">
      <c r="A102" s="117">
        <f>[5]คำนวณหน่วย!A93</f>
        <v>72</v>
      </c>
      <c r="B102" s="204" t="str">
        <f>[5]คำนวณหน่วย!B93</f>
        <v>อาคารรัตนโกสินทร์ 200 ปี  มิเตอร์ตัวที่ 2</v>
      </c>
      <c r="C102" s="117">
        <f>[5]คำนวณหน่วย!C93</f>
        <v>0</v>
      </c>
      <c r="D102" s="117">
        <f>[5]คำนวณหน่วย!D93</f>
        <v>80</v>
      </c>
      <c r="E102" s="172">
        <f>[5]คำนวณหน่วย!E93</f>
        <v>8142022</v>
      </c>
      <c r="F102" s="217">
        <f>[5]คำนวณหน่วย!L93-'[7]คำนวณ (รวมแต่ละอาคาร)'!$I$234</f>
        <v>1923</v>
      </c>
      <c r="G102" s="227">
        <f>F102*'2565-บิลค่าไฟฟ้า'!G$5</f>
        <v>7029.2019937499999</v>
      </c>
      <c r="H102" s="217">
        <f>[5]คำนวณหน่วย!P93-'[6]คำนวณ (รวมแต่ละอาคาร)'!$L$233</f>
        <v>2320</v>
      </c>
      <c r="I102" s="227">
        <f>H102*'2565-บิลค่าไฟฟ้า'!K$5</f>
        <v>8661.5448863999991</v>
      </c>
      <c r="J102" s="217">
        <f>[5]คำนวณหน่วย!T93-'[6]คำนวณ (รวมแต่ละอาคาร)'!$O$233</f>
        <v>3440</v>
      </c>
      <c r="K102" s="227">
        <f>J102*'2565-บิลค่าไฟฟ้า'!O$5</f>
        <v>13708.0082184</v>
      </c>
      <c r="L102" s="217">
        <f>[5]คำนวณหน่วย!X93-'[6]คำนวณ (รวมแต่ละอาคาร)'!$R$233</f>
        <v>3760</v>
      </c>
      <c r="M102" s="227">
        <f>L102*'2565-บิลค่าไฟฟ้า'!S$5</f>
        <v>14449.0468912</v>
      </c>
      <c r="N102" s="217">
        <f>[5]คำนวณหน่วย!AB93-'[6]คำนวณ (รวมแต่ละอาคาร)'!$U$233</f>
        <v>4560</v>
      </c>
      <c r="O102" s="227">
        <f>N102*'2565-บิลค่าไฟฟ้า'!W$5</f>
        <v>19243.826088000002</v>
      </c>
      <c r="P102" s="218">
        <f>[5]คำนวณหน่วย!AF93-'[6]คำนวณ (รวมแต่ละอาคาร)'!$X$233</f>
        <v>4560</v>
      </c>
      <c r="Q102" s="227">
        <f>P102*'2565-บิลค่าไฟฟ้า'!AA$5</f>
        <v>19446.9099288</v>
      </c>
      <c r="R102" s="217">
        <f>[5]คำนวณหน่วย!AJ93-'[6]คำนวณ (รวมแต่ละอาคาร)'!$AA$233</f>
        <v>3520</v>
      </c>
      <c r="S102" s="227">
        <f>R102*'2565-บิลค่าไฟฟ้า'!AE$5</f>
        <v>14403.503910399999</v>
      </c>
      <c r="T102" s="217">
        <f>[5]คำนวณหน่วย!AN93-'[6]คำนวณ (รวมแต่ละอาคาร)'!$AD$233</f>
        <v>3120</v>
      </c>
      <c r="U102" s="227">
        <f>T102*'2565-บิลค่าไฟฟ้า'!AI$5</f>
        <v>13112.890284000001</v>
      </c>
      <c r="V102" s="217">
        <f>[5]คำนวณหน่วย!AR93-'[6]คำนวณ (รวมแต่ละอาคาร)'!$AG$233</f>
        <v>5920</v>
      </c>
      <c r="W102" s="227">
        <f>V102*'2565-บิลค่าไฟฟ้า'!AM$5</f>
        <v>29235.913192</v>
      </c>
      <c r="X102" s="217">
        <f>[5]คำนวณหน่วย!AV93-'[6]คำนวณ (รวมแต่ละอาคาร)'!$AJ$233</f>
        <v>2720</v>
      </c>
      <c r="Y102" s="227">
        <f>X102*'2565-บิลค่าไฟฟ้า'!AQ$5</f>
        <v>13198.15128</v>
      </c>
      <c r="Z102" s="217">
        <f>[5]คำนวณหน่วย!AZ93-'[6]คำนวณ (รวมแต่ละอาคาร)'!$AM$233</f>
        <v>3360</v>
      </c>
      <c r="AA102" s="227">
        <f>Z102*'2565-บิลค่าไฟฟ้า'!AU$5</f>
        <v>16639.691476799999</v>
      </c>
      <c r="AB102" s="217">
        <f>[5]คำนวณหน่วย!BD93-'[6]คำนวณ (รวมแต่ละอาคาร)'!$AP$233</f>
        <v>3280</v>
      </c>
      <c r="AC102" s="227">
        <f>AB102*'2565-บิลค่าไฟฟ้า'!AY$5</f>
        <v>15852.513584800001</v>
      </c>
      <c r="AD102" s="115"/>
      <c r="AE102" s="116"/>
      <c r="AG102" s="116"/>
    </row>
    <row r="103" spans="1:35" x14ac:dyDescent="0.55000000000000004">
      <c r="A103" s="113">
        <f>[5]คำนวณหน่วย!A94</f>
        <v>73</v>
      </c>
      <c r="B103" s="203" t="str">
        <f>[5]คำนวณหน่วย!B94</f>
        <v>อาคารเรียนและปฏิบัติการรวมทางปฐพีวิทยาและฝึกอบรมทางดินและปุ๋ยชั้นสูง</v>
      </c>
      <c r="C103" s="113">
        <f>[5]คำนวณหน่วย!C94</f>
        <v>0</v>
      </c>
      <c r="D103" s="113">
        <f>[5]คำนวณหน่วย!D94</f>
        <v>100</v>
      </c>
      <c r="E103" s="171">
        <f>[5]คำนวณหน่วย!E94</f>
        <v>8434584</v>
      </c>
      <c r="F103" s="217">
        <f>[5]คำนวณหน่วย!L94-'[7]คำนวณ (รวมแต่ละอาคาร)'!$I$236</f>
        <v>3985.72</v>
      </c>
      <c r="G103" s="227">
        <f>F103*'2565-บิลค่าไฟฟ้า'!G$5</f>
        <v>14569.12686975</v>
      </c>
      <c r="H103" s="217">
        <f>[5]คำนวณหน่วย!P94-'[6]คำนวณ (รวมแต่ละอาคาร)'!$L$235</f>
        <v>4152.7</v>
      </c>
      <c r="I103" s="227">
        <f>H103*'2565-บิลค่าไฟฟ้า'!K$5</f>
        <v>15503.792004203999</v>
      </c>
      <c r="J103" s="217">
        <f>[5]คำนวณหน่วย!T94-'[6]คำนวณ (รวมแต่ละอาคาร)'!$O$235</f>
        <v>8135.21</v>
      </c>
      <c r="K103" s="227">
        <f>J103*'2565-บิลค่าไฟฟ้า'!O$5</f>
        <v>32417.885330933103</v>
      </c>
      <c r="L103" s="217">
        <f>[5]คำนวณหน่วย!X94-'[6]คำนวณ (รวมแต่ละอาคาร)'!$R$235</f>
        <v>6478.93</v>
      </c>
      <c r="M103" s="227">
        <f>L103*'2565-บิลค่าไฟฟ้า'!S$5</f>
        <v>24897.437067766601</v>
      </c>
      <c r="N103" s="217">
        <f>[5]คำนวณหน่วย!AB94-'[6]คำนวณ (รวมแต่ละอาคาร)'!$U$235</f>
        <v>7312.26</v>
      </c>
      <c r="O103" s="227">
        <f>N103*'2565-บิลค่าไฟฟ้า'!W$5</f>
        <v>30858.741173298004</v>
      </c>
      <c r="P103" s="218">
        <f>[5]คำนวณหน่วย!AF94-'[6]คำนวณ (รวมแต่ละอาคาร)'!$X$235</f>
        <v>7588.38</v>
      </c>
      <c r="Q103" s="227">
        <f>P103*'2565-บิลค่าไฟฟ้า'!AA$5</f>
        <v>32361.961045067397</v>
      </c>
      <c r="R103" s="217">
        <f>[5]คำนวณหน่วย!AJ94-'[6]คำนวณ (รวมแต่ละอาคาร)'!$AA$235</f>
        <v>8389.9</v>
      </c>
      <c r="S103" s="227">
        <f>R103*'2565-บิลค่าไฟฟ้า'!AE$5</f>
        <v>34330.669732347997</v>
      </c>
      <c r="T103" s="217">
        <f>[5]คำนวณหน่วย!AN94-'[6]คำนวณ (รวมแต่ละอาคาร)'!$AD$235</f>
        <v>9174.31</v>
      </c>
      <c r="U103" s="227">
        <f>T103*'2565-บิลค่าไฟฟ้า'!AI$5</f>
        <v>38558.243737629498</v>
      </c>
      <c r="V103" s="217">
        <f>[5]คำนวณหน่วย!AR94-'[6]คำนวณ (รวมแต่ละอาคาร)'!$AG$235</f>
        <v>9708.24</v>
      </c>
      <c r="W103" s="227">
        <f>V103*'2565-บิลค่าไฟฟ้า'!AM$5</f>
        <v>47944.132075524001</v>
      </c>
      <c r="X103" s="217">
        <f>[5]คำนวณหน่วย!AV94-'[6]คำนวณ (รวมแต่ละอาคาร)'!$AJ$235</f>
        <v>7733.88</v>
      </c>
      <c r="Y103" s="227">
        <f>X103*'2565-บิลค่าไฟฟ้า'!AQ$5</f>
        <v>37526.808169620002</v>
      </c>
      <c r="Z103" s="217">
        <f>[5]คำนวณหน่วย!AZ94-'[6]คำนวณ (รวมแต่ละอาคาร)'!$AM$235</f>
        <v>7109.75</v>
      </c>
      <c r="AA103" s="227">
        <f>Z103*'2565-บิลค่าไฟฟ้า'!AU$5</f>
        <v>35209.537642017494</v>
      </c>
      <c r="AB103" s="217">
        <f>[5]คำนวณหน่วย!BD94-'[6]คำนวณ (รวมแต่ละอาคาร)'!$AP$235</f>
        <v>5442.05</v>
      </c>
      <c r="AC103" s="227">
        <f>AB103*'2565-บิลค่าไฟฟ้า'!AY$5</f>
        <v>26301.881571390502</v>
      </c>
      <c r="AD103" s="115"/>
      <c r="AE103" s="116"/>
      <c r="AG103" s="116"/>
    </row>
    <row r="104" spans="1:35" x14ac:dyDescent="0.55000000000000004">
      <c r="A104" s="113">
        <f>[5]คำนวณหน่วย!A95</f>
        <v>74</v>
      </c>
      <c r="B104" s="203" t="str">
        <f>[5]คำนวณหน่วย!B95</f>
        <v>อาคารปฏิบัติการไม้ผล</v>
      </c>
      <c r="C104" s="113">
        <f>[5]คำนวณหน่วย!C95</f>
        <v>0</v>
      </c>
      <c r="D104" s="113">
        <f>[5]คำนวณหน่วย!D95</f>
        <v>60</v>
      </c>
      <c r="E104" s="171">
        <f>[5]คำนวณหน่วย!E95</f>
        <v>8142040</v>
      </c>
      <c r="F104" s="156">
        <f>[5]คำนวณหน่วย!L95</f>
        <v>780</v>
      </c>
      <c r="G104" s="114">
        <f>[5]คำนวณหน่วย!M95</f>
        <v>2854.8</v>
      </c>
      <c r="H104" s="156">
        <f>[5]คำนวณหน่วย!P95</f>
        <v>600</v>
      </c>
      <c r="I104" s="114">
        <f>[5]คำนวณหน่วย!Q95</f>
        <v>2238</v>
      </c>
      <c r="J104" s="156">
        <f>[5]คำนวณหน่วย!T95</f>
        <v>480</v>
      </c>
      <c r="K104" s="114">
        <f>[5]คำนวณหน่วย!U95</f>
        <v>1910.4</v>
      </c>
      <c r="L104" s="156">
        <f>[5]คำนวณหน่วย!X95</f>
        <v>420</v>
      </c>
      <c r="M104" s="114">
        <f>[5]คำนวณหน่วย!Y95</f>
        <v>1612.8</v>
      </c>
      <c r="N104" s="156">
        <f>[5]คำนวณหน่วย!AB95</f>
        <v>540</v>
      </c>
      <c r="O104" s="114">
        <f>[5]คำนวณหน่วย!AC95</f>
        <v>2278.7999999999997</v>
      </c>
      <c r="P104" s="136">
        <f>[5]คำนวณหน่วย!AF95</f>
        <v>720</v>
      </c>
      <c r="Q104" s="114">
        <f>[5]คำนวณหน่วย!AG95</f>
        <v>3067.2</v>
      </c>
      <c r="R104" s="156">
        <f>[5]คำนวณหน่วย!AJ95</f>
        <v>900</v>
      </c>
      <c r="S104" s="114">
        <f>[5]คำนวณหน่วย!AK95</f>
        <v>3681</v>
      </c>
      <c r="T104" s="156">
        <f>[5]คำนวณหน่วย!AN95</f>
        <v>1260</v>
      </c>
      <c r="U104" s="114">
        <f>[5]คำนวณหน่วย!AO95</f>
        <v>5292</v>
      </c>
      <c r="V104" s="156">
        <f>[5]คำนวณหน่วย!AR95</f>
        <v>1680</v>
      </c>
      <c r="W104" s="114">
        <f>[5]คำนวณหน่วย!AS95</f>
        <v>8299.2000000000007</v>
      </c>
      <c r="X104" s="156">
        <f>[5]คำนวณหน่วย!AV95</f>
        <v>1080</v>
      </c>
      <c r="Y104" s="114">
        <f>[5]คำนวณหน่วย!AW95</f>
        <v>5238</v>
      </c>
      <c r="Z104" s="156">
        <f>[5]คำนวณหน่วย!AZ95</f>
        <v>420</v>
      </c>
      <c r="AA104" s="114">
        <f>[5]คำนวณหน่วย!BA95</f>
        <v>2079</v>
      </c>
      <c r="AB104" s="156">
        <f>[5]คำนวณหน่วย!BD95</f>
        <v>780</v>
      </c>
      <c r="AC104" s="114">
        <f>[5]คำนวณหน่วย!BE95</f>
        <v>3767.4</v>
      </c>
      <c r="AD104" s="115"/>
      <c r="AE104" s="116"/>
      <c r="AG104" s="116"/>
    </row>
    <row r="105" spans="1:35" x14ac:dyDescent="0.55000000000000004">
      <c r="A105" s="113">
        <f>[5]คำนวณหน่วย!A96</f>
        <v>75</v>
      </c>
      <c r="B105" s="203" t="str">
        <f>[5]คำนวณหน่วย!B96</f>
        <v>อาคารสำนักงานพืชไร่(พักอาจารย์)</v>
      </c>
      <c r="C105" s="113">
        <f>[5]คำนวณหน่วย!C96</f>
        <v>0</v>
      </c>
      <c r="D105" s="113">
        <f>[5]คำนวณหน่วย!D96</f>
        <v>1</v>
      </c>
      <c r="E105" s="171">
        <f>[5]คำนวณหน่วย!E96</f>
        <v>9860771</v>
      </c>
      <c r="F105" s="156">
        <f>[5]คำนวณหน่วย!L96</f>
        <v>797</v>
      </c>
      <c r="G105" s="114">
        <f>[5]คำนวณหน่วย!M96</f>
        <v>2917.02</v>
      </c>
      <c r="H105" s="156">
        <f>[5]คำนวณหน่วย!P96</f>
        <v>821</v>
      </c>
      <c r="I105" s="114">
        <f>[5]คำนวณหน่วย!Q96</f>
        <v>3062.33</v>
      </c>
      <c r="J105" s="156">
        <f>[5]คำนวณหน่วย!T96</f>
        <v>1275</v>
      </c>
      <c r="K105" s="114">
        <f>[5]คำนวณหน่วย!U96</f>
        <v>5074.5</v>
      </c>
      <c r="L105" s="156">
        <f>[5]คำนวณหน่วย!X96</f>
        <v>1114</v>
      </c>
      <c r="M105" s="114">
        <f>[5]คำนวณหน่วย!Y96</f>
        <v>4277.76</v>
      </c>
      <c r="N105" s="156">
        <f>[5]คำนวณหน่วย!AB96</f>
        <v>1267</v>
      </c>
      <c r="O105" s="114">
        <f>[5]คำนวณหน่วย!AC96</f>
        <v>5346.74</v>
      </c>
      <c r="P105" s="136">
        <f>[5]คำนวณหน่วย!AF96</f>
        <v>1145</v>
      </c>
      <c r="Q105" s="114">
        <f>[5]คำนวณหน่วย!AG96</f>
        <v>4877.7</v>
      </c>
      <c r="R105" s="156">
        <f>[5]คำนวณหน่วย!AJ96</f>
        <v>815</v>
      </c>
      <c r="S105" s="114">
        <f>[5]คำนวณหน่วย!AK96</f>
        <v>3333.35</v>
      </c>
      <c r="T105" s="156">
        <f>[5]คำนวณหน่วย!AN96</f>
        <v>1150</v>
      </c>
      <c r="U105" s="114">
        <f>[5]คำนวณหน่วย!AO96</f>
        <v>4830</v>
      </c>
      <c r="V105" s="156">
        <f>[5]คำนวณหน่วย!AR96</f>
        <v>837</v>
      </c>
      <c r="W105" s="114">
        <f>[5]คำนวณหน่วย!AS96</f>
        <v>4134.7800000000007</v>
      </c>
      <c r="X105" s="156">
        <f>[5]คำนวณหน่วย!AV96</f>
        <v>830</v>
      </c>
      <c r="Y105" s="114">
        <f>[5]คำนวณหน่วย!AW96</f>
        <v>4025.4999999999995</v>
      </c>
      <c r="Z105" s="156">
        <f>[5]คำนวณหน่วย!AZ96</f>
        <v>692</v>
      </c>
      <c r="AA105" s="114">
        <f>[5]คำนวณหน่วย!BA96</f>
        <v>3425.4</v>
      </c>
      <c r="AB105" s="156">
        <f>[5]คำนวณหน่วย!BD96</f>
        <v>931</v>
      </c>
      <c r="AC105" s="114">
        <f>[5]คำนวณหน่วย!BE96</f>
        <v>4496.7300000000005</v>
      </c>
      <c r="AD105" s="115"/>
      <c r="AE105" s="116"/>
      <c r="AG105" s="116"/>
    </row>
    <row r="106" spans="1:35" x14ac:dyDescent="0.55000000000000004">
      <c r="A106" s="113">
        <f>[5]คำนวณหน่วย!A97</f>
        <v>76</v>
      </c>
      <c r="B106" s="203" t="str">
        <f>[5]คำนวณหน่วย!B97</f>
        <v>อาคารเพาะเลี้ยงเนื้อเยื่อ  ฝ่ายพัฒนาเกษตรที่สูง</v>
      </c>
      <c r="C106" s="113">
        <f>[5]คำนวณหน่วย!C97</f>
        <v>0</v>
      </c>
      <c r="D106" s="113">
        <f>[5]คำนวณหน่วย!D97</f>
        <v>1</v>
      </c>
      <c r="E106" s="171">
        <f>[5]คำนวณหน่วย!E97</f>
        <v>8385474</v>
      </c>
      <c r="F106" s="156">
        <f>[5]คำนวณหน่วย!L97</f>
        <v>1865</v>
      </c>
      <c r="G106" s="114">
        <f>[5]คำนวณหน่วย!M97</f>
        <v>6825.9000000000005</v>
      </c>
      <c r="H106" s="156">
        <f>[5]คำนวณหน่วย!P97</f>
        <v>1656</v>
      </c>
      <c r="I106" s="114">
        <f>[5]คำนวณหน่วย!Q97</f>
        <v>6176.88</v>
      </c>
      <c r="J106" s="156">
        <f>[5]คำนวณหน่วย!T97</f>
        <v>2297</v>
      </c>
      <c r="K106" s="114">
        <f>[5]คำนวณหน่วย!U97</f>
        <v>9142.06</v>
      </c>
      <c r="L106" s="156">
        <f>[5]คำนวณหน่วย!X97</f>
        <v>2954</v>
      </c>
      <c r="M106" s="114">
        <f>[5]คำนวณหน่วย!Y97</f>
        <v>11343.359999999999</v>
      </c>
      <c r="N106" s="156">
        <f>[5]คำนวณหน่วย!AB97</f>
        <v>2636</v>
      </c>
      <c r="O106" s="114">
        <f>[5]คำนวณหน่วย!AC97</f>
        <v>11123.92</v>
      </c>
      <c r="P106" s="136">
        <f>[5]คำนวณหน่วย!AF97</f>
        <v>1926</v>
      </c>
      <c r="Q106" s="114">
        <f>[5]คำนวณหน่วย!AG97</f>
        <v>8204.76</v>
      </c>
      <c r="R106" s="156">
        <f>[5]คำนวณหน่วย!AJ97</f>
        <v>1675</v>
      </c>
      <c r="S106" s="114">
        <f>[5]คำนวณหน่วย!AK97</f>
        <v>6850.75</v>
      </c>
      <c r="T106" s="156">
        <f>[5]คำนวณหน่วย!AN97</f>
        <v>2026</v>
      </c>
      <c r="U106" s="114">
        <f>[5]คำนวณหน่วย!AO97</f>
        <v>8509.2000000000007</v>
      </c>
      <c r="V106" s="156">
        <f>[5]คำนวณหน่วย!AR97</f>
        <v>2223</v>
      </c>
      <c r="W106" s="114">
        <f>[5]คำนวณหน่วย!AS97</f>
        <v>10981.62</v>
      </c>
      <c r="X106" s="156">
        <f>[5]คำนวณหน่วย!AV97</f>
        <v>1942</v>
      </c>
      <c r="Y106" s="114">
        <f>[5]คำนวณหน่วย!AW97</f>
        <v>9418.6999999999989</v>
      </c>
      <c r="Z106" s="156">
        <f>[5]คำนวณหน่วย!AZ97</f>
        <v>1856</v>
      </c>
      <c r="AA106" s="114">
        <f>[5]คำนวณหน่วย!BA97</f>
        <v>9187.2000000000007</v>
      </c>
      <c r="AB106" s="156">
        <f>[5]คำนวณหน่วย!BD97</f>
        <v>1985</v>
      </c>
      <c r="AC106" s="114">
        <f>[5]คำนวณหน่วย!BE97</f>
        <v>9587.5499999999993</v>
      </c>
      <c r="AD106" s="115"/>
      <c r="AE106" s="116"/>
      <c r="AG106" s="116"/>
    </row>
    <row r="107" spans="1:35" x14ac:dyDescent="0.55000000000000004">
      <c r="A107" s="117">
        <f>[5]คำนวณหน่วย!A98</f>
        <v>77</v>
      </c>
      <c r="B107" s="204" t="str">
        <f>[5]คำนวณหน่วย!B98</f>
        <v xml:space="preserve">อาคารเพิ่มพูล  </v>
      </c>
      <c r="C107" s="117">
        <f>[5]คำนวณหน่วย!C98</f>
        <v>0</v>
      </c>
      <c r="D107" s="117">
        <f>[5]คำนวณหน่วย!D98</f>
        <v>200</v>
      </c>
      <c r="E107" s="172">
        <f>[5]คำนวณหน่วย!E98</f>
        <v>8783517</v>
      </c>
      <c r="F107" s="217">
        <f>[5]คำนวณหน่วย!L98-'[7]คำนวณ (รวมแต่ละอาคาร)'!$I$238</f>
        <v>13399</v>
      </c>
      <c r="G107" s="227">
        <f>F107*'2565-บิลค่าไฟฟ้า'!G$5</f>
        <v>48977.783418750005</v>
      </c>
      <c r="H107" s="217">
        <f>[5]คำนวณหน่วย!P98-'[6]คำนวณ (รวมแต่ละอาคาร)'!$L$237</f>
        <v>12950.35</v>
      </c>
      <c r="I107" s="227">
        <f>H107*'2565-บิลค่าไฟฟ้า'!K$5</f>
        <v>48349.154232581997</v>
      </c>
      <c r="J107" s="217">
        <f>[5]คำนวณหน่วย!T98-'[6]คำนวณ (รวมแต่ละอาคาร)'!$O$237</f>
        <v>20851.16</v>
      </c>
      <c r="K107" s="227">
        <f>J107*'2565-บิลค่าไฟฟ้า'!O$5</f>
        <v>83089.497861387601</v>
      </c>
      <c r="L107" s="217">
        <f>[5]คำนวณหน่วย!X98-'[6]คำนวณ (รวมแต่ละอาคาร)'!$O$237</f>
        <v>17200.68</v>
      </c>
      <c r="M107" s="227">
        <f>L107*'2565-บิลค่าไฟฟ้า'!S$5</f>
        <v>66099.316989501604</v>
      </c>
      <c r="N107" s="217">
        <f>[5]คำนวณหน่วย!AB98-'[6]คำนวณ (รวมแต่ละอาคาร)'!$U$237</f>
        <v>18482.93</v>
      </c>
      <c r="O107" s="227">
        <f>N107*'2565-บิลค่าไฟฟ้า'!W$5</f>
        <v>78000.50230628901</v>
      </c>
      <c r="P107" s="218">
        <f>[5]คำนวณหน่วย!AF98-'[6]คำนวณ (รวมแต่ละอาคาร)'!$X$223</f>
        <v>17987.84</v>
      </c>
      <c r="Q107" s="227">
        <f>P107*'2565-บิลค่าไฟฟ้า'!AA$5</f>
        <v>76712.259713523192</v>
      </c>
      <c r="R107" s="217">
        <f>[5]คำนวณหน่วย!AJ98-'[6]คำนวณ (รวมแต่ละอาคาร)'!$AA$237</f>
        <v>22727.279999999999</v>
      </c>
      <c r="S107" s="227">
        <f>R107*'2565-บิลค่าไฟฟ้า'!AE$5</f>
        <v>92997.859759305589</v>
      </c>
      <c r="T107" s="217">
        <f>[5]คำนวณหน่วย!AN98-'[6]คำนวณ (รวมแต่ละอาคาร)'!$AD$237</f>
        <v>26131.51</v>
      </c>
      <c r="U107" s="227">
        <f>T107*'2565-บิลค่าไฟฟ้า'!AI$5</f>
        <v>109826.8024311695</v>
      </c>
      <c r="V107" s="217">
        <f>[5]คำนวณหน่วย!AR98-'[6]คำนวณ (รวมแต่ละอาคาร)'!$AG$237</f>
        <v>24577.42</v>
      </c>
      <c r="W107" s="227">
        <f>V107*'2565-บิลค่าไฟฟ้า'!AM$5</f>
        <v>121375.560405967</v>
      </c>
      <c r="X107" s="217">
        <f>[5]คำนวณหน่วย!AV98-'[6]คำนวณ (รวมแต่ละอาคาร)'!$AJ$237</f>
        <v>21727.19</v>
      </c>
      <c r="Y107" s="227">
        <f>X107*'2565-บิลค่าไฟฟ้า'!AQ$5</f>
        <v>105426.00754018499</v>
      </c>
      <c r="Z107" s="217">
        <f>[5]คำนวณหน่วย!AZ98-'[6]คำนวณ (รวมแต่ละอาคาร)'!$AM$237</f>
        <v>16797.400000000001</v>
      </c>
      <c r="AA107" s="227">
        <f>Z107*'2565-บิลค่าไฟฟ้า'!AU$5</f>
        <v>83185.581432261999</v>
      </c>
      <c r="AB107" s="217">
        <f>[5]คำนวณหน่วย!BD98-'[6]คำนวณ (รวมแต่ละอาคาร)'!$AP$237</f>
        <v>17238.02</v>
      </c>
      <c r="AC107" s="227">
        <f>AB107*'2565-บิลค่าไฟฟ้า'!AY$5</f>
        <v>83312.788483248209</v>
      </c>
      <c r="AD107" s="115"/>
      <c r="AE107" s="116"/>
      <c r="AG107" s="116"/>
    </row>
    <row r="108" spans="1:35" x14ac:dyDescent="0.55000000000000004">
      <c r="A108" s="113">
        <f>[5]คำนวณหน่วย!A99</f>
        <v>78</v>
      </c>
      <c r="B108" s="203" t="str">
        <f>[5]คำนวณหน่วย!B99</f>
        <v>อาคารปฏิบัติการและคัดเมล็ดพันธุ์พืชไร่</v>
      </c>
      <c r="C108" s="113">
        <f>[5]คำนวณหน่วย!C99</f>
        <v>0</v>
      </c>
      <c r="D108" s="113">
        <f>[5]คำนวณหน่วย!D99</f>
        <v>1</v>
      </c>
      <c r="E108" s="171">
        <f>[5]คำนวณหน่วย!E99</f>
        <v>3012867</v>
      </c>
      <c r="F108" s="156">
        <f>[5]คำนวณหน่วย!L99</f>
        <v>6</v>
      </c>
      <c r="G108" s="114">
        <f>[5]คำนวณหน่วย!M99</f>
        <v>21.96</v>
      </c>
      <c r="H108" s="156">
        <f>[5]คำนวณหน่วย!P99</f>
        <v>6</v>
      </c>
      <c r="I108" s="114">
        <f>[5]คำนวณหน่วย!Q99</f>
        <v>22.38</v>
      </c>
      <c r="J108" s="156">
        <f>[5]คำนวณหน่วย!T99</f>
        <v>8</v>
      </c>
      <c r="K108" s="114">
        <f>[5]คำนวณหน่วย!U99</f>
        <v>31.84</v>
      </c>
      <c r="L108" s="156">
        <f>[5]คำนวณหน่วย!X99</f>
        <v>3</v>
      </c>
      <c r="M108" s="114">
        <f>[5]คำนวณหน่วย!Y99</f>
        <v>11.52</v>
      </c>
      <c r="N108" s="156">
        <f>[5]คำนวณหน่วย!AB99</f>
        <v>4</v>
      </c>
      <c r="O108" s="114">
        <f>[5]คำนวณหน่วย!AC99</f>
        <v>16.88</v>
      </c>
      <c r="P108" s="136">
        <f>[5]คำนวณหน่วย!AF99</f>
        <v>36</v>
      </c>
      <c r="Q108" s="114">
        <f>[5]คำนวณหน่วย!AG99</f>
        <v>153.35999999999999</v>
      </c>
      <c r="R108" s="156">
        <f>[5]คำนวณหน่วย!AJ99</f>
        <v>0</v>
      </c>
      <c r="S108" s="114">
        <f>[5]คำนวณหน่วย!AK99</f>
        <v>0</v>
      </c>
      <c r="T108" s="156">
        <f>[5]คำนวณหน่วย!AN99</f>
        <v>421</v>
      </c>
      <c r="U108" s="114">
        <f>[5]คำนวณหน่วย!AO99</f>
        <v>1768.2</v>
      </c>
      <c r="V108" s="156">
        <f>[5]คำนวณหน่วย!AR99</f>
        <v>718</v>
      </c>
      <c r="W108" s="114">
        <f>[5]คำนวณหน่วย!AS99</f>
        <v>3546.92</v>
      </c>
      <c r="X108" s="156">
        <f>[5]คำนวณหน่วย!AV99</f>
        <v>681</v>
      </c>
      <c r="Y108" s="114">
        <f>[5]คำนวณหน่วย!AW99</f>
        <v>3302.85</v>
      </c>
      <c r="Z108" s="156">
        <f>[5]คำนวณหน่วย!AZ99</f>
        <v>706</v>
      </c>
      <c r="AA108" s="114">
        <f>[5]คำนวณหน่วย!BA99</f>
        <v>3494.7000000000003</v>
      </c>
      <c r="AB108" s="156">
        <f>[5]คำนวณหน่วย!BD99</f>
        <v>682</v>
      </c>
      <c r="AC108" s="114">
        <f>[5]คำนวณหน่วย!BE99</f>
        <v>3294.06</v>
      </c>
      <c r="AD108" s="115"/>
      <c r="AE108" s="116"/>
      <c r="AG108" s="116"/>
    </row>
    <row r="109" spans="1:35" x14ac:dyDescent="0.55000000000000004">
      <c r="A109" s="113">
        <f>[5]คำนวณหน่วย!A100</f>
        <v>79</v>
      </c>
      <c r="B109" s="203" t="str">
        <f>[5]คำนวณหน่วย!B100</f>
        <v>อาคารอบเมล็ดพันธุ์พืช (ไซโล)</v>
      </c>
      <c r="C109" s="113">
        <f>[5]คำนวณหน่วย!C100</f>
        <v>0</v>
      </c>
      <c r="D109" s="113">
        <f>[5]คำนวณหน่วย!D100</f>
        <v>1</v>
      </c>
      <c r="E109" s="171">
        <f>[5]คำนวณหน่วย!E100</f>
        <v>9866505</v>
      </c>
      <c r="F109" s="156">
        <f>[5]คำนวณหน่วย!L100</f>
        <v>0</v>
      </c>
      <c r="G109" s="114">
        <f>[5]คำนวณหน่วย!M100</f>
        <v>0</v>
      </c>
      <c r="H109" s="156">
        <f>[5]คำนวณหน่วย!P100</f>
        <v>0</v>
      </c>
      <c r="I109" s="114">
        <f>[5]คำนวณหน่วย!Q100</f>
        <v>0</v>
      </c>
      <c r="J109" s="156">
        <f>[5]คำนวณหน่วย!T100</f>
        <v>0</v>
      </c>
      <c r="K109" s="114">
        <f>[5]คำนวณหน่วย!U100</f>
        <v>0</v>
      </c>
      <c r="L109" s="156">
        <f>[5]คำนวณหน่วย!X100</f>
        <v>0</v>
      </c>
      <c r="M109" s="114">
        <f>[5]คำนวณหน่วย!Y100</f>
        <v>0</v>
      </c>
      <c r="N109" s="156">
        <f>[5]คำนวณหน่วย!AB100</f>
        <v>0</v>
      </c>
      <c r="O109" s="114">
        <f>[5]คำนวณหน่วย!AC100</f>
        <v>0</v>
      </c>
      <c r="P109" s="136">
        <f>[5]คำนวณหน่วย!AF100</f>
        <v>0</v>
      </c>
      <c r="Q109" s="114">
        <f>[5]คำนวณหน่วย!AG100</f>
        <v>0</v>
      </c>
      <c r="R109" s="156">
        <f>[5]คำนวณหน่วย!AJ100</f>
        <v>0</v>
      </c>
      <c r="S109" s="114">
        <f>[5]คำนวณหน่วย!AK100</f>
        <v>0</v>
      </c>
      <c r="T109" s="156">
        <f>[5]คำนวณหน่วย!AN100</f>
        <v>0</v>
      </c>
      <c r="U109" s="114">
        <f>[5]คำนวณหน่วย!AO100</f>
        <v>0</v>
      </c>
      <c r="V109" s="156">
        <f>[5]คำนวณหน่วย!AR100</f>
        <v>0</v>
      </c>
      <c r="W109" s="114">
        <f>[5]คำนวณหน่วย!AS100</f>
        <v>0</v>
      </c>
      <c r="X109" s="156">
        <f>[5]คำนวณหน่วย!AV100</f>
        <v>0</v>
      </c>
      <c r="Y109" s="114">
        <f>[5]คำนวณหน่วย!AW100</f>
        <v>0</v>
      </c>
      <c r="Z109" s="156">
        <f>[5]คำนวณหน่วย!AZ100</f>
        <v>200</v>
      </c>
      <c r="AA109" s="114">
        <f>[5]คำนวณหน่วย!BA100</f>
        <v>990</v>
      </c>
      <c r="AB109" s="156">
        <f>[5]คำนวณหน่วย!BD100</f>
        <v>0</v>
      </c>
      <c r="AC109" s="114">
        <f>[5]คำนวณหน่วย!BE100</f>
        <v>0</v>
      </c>
      <c r="AD109" s="115"/>
      <c r="AE109" s="116"/>
      <c r="AG109" s="116"/>
    </row>
    <row r="110" spans="1:35" x14ac:dyDescent="0.55000000000000004">
      <c r="A110" s="113">
        <f>[5]คำนวณหน่วย!A101</f>
        <v>80</v>
      </c>
      <c r="B110" s="203" t="str">
        <f>[5]คำนวณหน่วย!B101</f>
        <v>อาคารกำจร  บุญแปง</v>
      </c>
      <c r="C110" s="113">
        <f>[5]คำนวณหน่วย!C101</f>
        <v>0</v>
      </c>
      <c r="D110" s="113">
        <f>[5]คำนวณหน่วย!D101</f>
        <v>50</v>
      </c>
      <c r="E110" s="171">
        <f>[5]คำนวณหน่วย!E101</f>
        <v>8313525</v>
      </c>
      <c r="F110" s="156">
        <f>[5]คำนวณหน่วย!L101</f>
        <v>550</v>
      </c>
      <c r="G110" s="114">
        <f>[5]คำนวณหน่วย!M101</f>
        <v>2013</v>
      </c>
      <c r="H110" s="156">
        <f>[5]คำนวณหน่วย!P101</f>
        <v>500</v>
      </c>
      <c r="I110" s="114">
        <f>[5]คำนวณหน่วย!Q101</f>
        <v>1865</v>
      </c>
      <c r="J110" s="156">
        <f>[5]คำนวณหน่วย!T101</f>
        <v>750</v>
      </c>
      <c r="K110" s="114">
        <f>[5]คำนวณหน่วย!U101</f>
        <v>2985</v>
      </c>
      <c r="L110" s="156">
        <f>[5]คำนวณหน่วย!X101</f>
        <v>650</v>
      </c>
      <c r="M110" s="114">
        <f>[5]คำนวณหน่วย!Y101</f>
        <v>2496</v>
      </c>
      <c r="N110" s="156">
        <f>[5]คำนวณหน่วย!AB101</f>
        <v>650</v>
      </c>
      <c r="O110" s="114">
        <f>[5]คำนวณหน่วย!AC101</f>
        <v>2743</v>
      </c>
      <c r="P110" s="136">
        <f>[5]คำนวณหน่วย!AF101</f>
        <v>750</v>
      </c>
      <c r="Q110" s="114">
        <f>[5]คำนวณหน่วย!AG101</f>
        <v>3195</v>
      </c>
      <c r="R110" s="156">
        <f>[5]คำนวณหน่วย!AJ101</f>
        <v>600</v>
      </c>
      <c r="S110" s="114">
        <f>[5]คำนวณหน่วย!AK101</f>
        <v>2454</v>
      </c>
      <c r="T110" s="156">
        <f>[5]คำนวณหน่วย!AN101</f>
        <v>1000</v>
      </c>
      <c r="U110" s="114">
        <f>[5]คำนวณหน่วย!AO101</f>
        <v>4200</v>
      </c>
      <c r="V110" s="156">
        <f>[5]คำนวณหน่วย!AR101</f>
        <v>700</v>
      </c>
      <c r="W110" s="114">
        <f>[5]คำนวณหน่วย!AS101</f>
        <v>3458.0000000000005</v>
      </c>
      <c r="X110" s="156">
        <f>[5]คำนวณหน่วย!AV101</f>
        <v>650</v>
      </c>
      <c r="Y110" s="114">
        <f>[5]คำนวณหน่วย!AW101</f>
        <v>3152.4999999999995</v>
      </c>
      <c r="Z110" s="156">
        <f>[5]คำนวณหน่วย!AZ101</f>
        <v>650</v>
      </c>
      <c r="AA110" s="114">
        <f>[5]คำนวณหน่วย!BA101</f>
        <v>3217.5</v>
      </c>
      <c r="AB110" s="156">
        <f>[5]คำนวณหน่วย!BD101</f>
        <v>500</v>
      </c>
      <c r="AC110" s="114">
        <f>[5]คำนวณหน่วย!BE101</f>
        <v>2415</v>
      </c>
      <c r="AD110" s="115"/>
      <c r="AE110" s="116"/>
      <c r="AG110" s="116"/>
    </row>
    <row r="111" spans="1:35" x14ac:dyDescent="0.55000000000000004">
      <c r="A111" s="113">
        <f>[5]คำนวณหน่วย!A102</f>
        <v>81</v>
      </c>
      <c r="B111" s="203" t="str">
        <f>[5]คำนวณหน่วย!B102</f>
        <v>ฐานการเรียนรู้เห็ด</v>
      </c>
      <c r="C111" s="113">
        <f>[5]คำนวณหน่วย!C102</f>
        <v>0</v>
      </c>
      <c r="D111" s="113">
        <f>[5]คำนวณหน่วย!D102</f>
        <v>1</v>
      </c>
      <c r="E111" s="171">
        <f>[5]คำนวณหน่วย!E102</f>
        <v>8416887</v>
      </c>
      <c r="F111" s="156">
        <f>[5]คำนวณหน่วย!L102</f>
        <v>353</v>
      </c>
      <c r="G111" s="114">
        <f>[5]คำนวณหน่วย!M102</f>
        <v>1291.98</v>
      </c>
      <c r="H111" s="156">
        <f>[5]คำนวณหน่วย!P102</f>
        <v>228</v>
      </c>
      <c r="I111" s="114">
        <f>[5]คำนวณหน่วย!Q102</f>
        <v>850.43999999999994</v>
      </c>
      <c r="J111" s="156">
        <f>[5]คำนวณหน่วย!T102</f>
        <v>548</v>
      </c>
      <c r="K111" s="114">
        <f>[5]คำนวณหน่วย!U102</f>
        <v>2181.04</v>
      </c>
      <c r="L111" s="156">
        <f>[5]คำนวณหน่วย!X102</f>
        <v>701</v>
      </c>
      <c r="M111" s="114">
        <f>[5]คำนวณหน่วย!Y102</f>
        <v>2691.8399999999997</v>
      </c>
      <c r="N111" s="156">
        <f>[5]คำนวณหน่วย!AB102</f>
        <v>785</v>
      </c>
      <c r="O111" s="114">
        <f>[5]คำนวณหน่วย!AC102</f>
        <v>3312.7</v>
      </c>
      <c r="P111" s="136">
        <f>[5]คำนวณหน่วย!AF102</f>
        <v>377</v>
      </c>
      <c r="Q111" s="114">
        <f>[5]คำนวณหน่วย!AG102</f>
        <v>1606.02</v>
      </c>
      <c r="R111" s="156">
        <f>[5]คำนวณหน่วย!AJ102</f>
        <v>606</v>
      </c>
      <c r="S111" s="114">
        <f>[5]คำนวณหน่วย!AK102</f>
        <v>2478.54</v>
      </c>
      <c r="T111" s="156">
        <f>[5]คำนวณหน่วย!AN102</f>
        <v>662</v>
      </c>
      <c r="U111" s="114">
        <f>[5]คำนวณหน่วย!AO102</f>
        <v>2780.4</v>
      </c>
      <c r="V111" s="156">
        <f>[5]คำนวณหน่วย!AR102</f>
        <v>583</v>
      </c>
      <c r="W111" s="114">
        <f>[5]คำนวณหน่วย!AS102</f>
        <v>2880.0200000000004</v>
      </c>
      <c r="X111" s="156">
        <f>[5]คำนวณหน่วย!AV102</f>
        <v>490</v>
      </c>
      <c r="Y111" s="114">
        <f>[5]คำนวณหน่วย!AW102</f>
        <v>2376.5</v>
      </c>
      <c r="Z111" s="156">
        <f>[5]คำนวณหน่วย!AZ102</f>
        <v>324</v>
      </c>
      <c r="AA111" s="114">
        <f>[5]คำนวณหน่วย!BA102</f>
        <v>1603.8</v>
      </c>
      <c r="AB111" s="156">
        <f>[5]คำนวณหน่วย!BD102</f>
        <v>313</v>
      </c>
      <c r="AC111" s="114">
        <f>[5]คำนวณหน่วย!BE102</f>
        <v>1511.79</v>
      </c>
      <c r="AD111" s="115"/>
      <c r="AE111" s="116"/>
      <c r="AG111" s="116"/>
    </row>
    <row r="112" spans="1:35" x14ac:dyDescent="0.55000000000000004">
      <c r="A112" s="113">
        <f>[5]คำนวณหน่วย!A103</f>
        <v>82</v>
      </c>
      <c r="B112" s="203" t="str">
        <f>[5]คำนวณหน่วย!B103</f>
        <v>อาคารเนื้อเยื่อ  มิเตอร์ตัวที่ 1</v>
      </c>
      <c r="C112" s="113">
        <f>[5]คำนวณหน่วย!C103</f>
        <v>0</v>
      </c>
      <c r="D112" s="113">
        <f>[5]คำนวณหน่วย!D103</f>
        <v>80</v>
      </c>
      <c r="E112" s="171">
        <f>[5]คำนวณหน่วย!E103</f>
        <v>8488561</v>
      </c>
      <c r="F112" s="156">
        <f>[5]คำนวณหน่วย!L103</f>
        <v>1680</v>
      </c>
      <c r="G112" s="114">
        <f>[5]คำนวณหน่วย!M103</f>
        <v>6148.8</v>
      </c>
      <c r="H112" s="156">
        <f>[5]คำนวณหน่วย!P103</f>
        <v>1440</v>
      </c>
      <c r="I112" s="114">
        <f>[5]คำนวณหน่วย!Q103</f>
        <v>5371.2</v>
      </c>
      <c r="J112" s="156">
        <f>[5]คำนวณหน่วย!T103</f>
        <v>2000</v>
      </c>
      <c r="K112" s="114">
        <f>[5]คำนวณหน่วย!U103</f>
        <v>7960</v>
      </c>
      <c r="L112" s="156">
        <f>[5]คำนวณหน่วย!X103</f>
        <v>2160</v>
      </c>
      <c r="M112" s="114">
        <f>[5]คำนวณหน่วย!Y103</f>
        <v>8294.4</v>
      </c>
      <c r="N112" s="156">
        <f>[5]คำนวณหน่วย!AB103</f>
        <v>2400</v>
      </c>
      <c r="O112" s="114">
        <f>[5]คำนวณหน่วย!AC103</f>
        <v>10128</v>
      </c>
      <c r="P112" s="136">
        <f>[5]คำนวณหน่วย!AF103</f>
        <v>2240</v>
      </c>
      <c r="Q112" s="114">
        <f>[5]คำนวณหน่วย!AG103</f>
        <v>9542.4</v>
      </c>
      <c r="R112" s="156">
        <f>[5]คำนวณหน่วย!AJ103</f>
        <v>1840</v>
      </c>
      <c r="S112" s="114">
        <f>[5]คำนวณหน่วย!AK103</f>
        <v>7525.5999999999995</v>
      </c>
      <c r="T112" s="156">
        <f>[5]คำนวณหน่วย!AN103</f>
        <v>1920</v>
      </c>
      <c r="U112" s="114">
        <f>[5]คำนวณหน่วย!AO103</f>
        <v>8064</v>
      </c>
      <c r="V112" s="156">
        <f>[5]คำนวณหน่วย!AR103</f>
        <v>1520</v>
      </c>
      <c r="W112" s="114">
        <f>[5]คำนวณหน่วย!AS103</f>
        <v>7508.8</v>
      </c>
      <c r="X112" s="156">
        <f>[5]คำนวณหน่วย!AV103</f>
        <v>1520</v>
      </c>
      <c r="Y112" s="114">
        <f>[5]คำนวณหน่วย!AW103</f>
        <v>7371.9999999999991</v>
      </c>
      <c r="Z112" s="156">
        <f>[5]คำนวณหน่วย!AZ103</f>
        <v>1600</v>
      </c>
      <c r="AA112" s="114">
        <f>[5]คำนวณหน่วย!BA103</f>
        <v>7920</v>
      </c>
      <c r="AB112" s="156">
        <f>[5]คำนวณหน่วย!BD103</f>
        <v>800</v>
      </c>
      <c r="AC112" s="114">
        <f>[5]คำนวณหน่วย!BE103</f>
        <v>3864</v>
      </c>
      <c r="AD112" s="115"/>
      <c r="AE112" s="116"/>
      <c r="AG112" s="116"/>
    </row>
    <row r="113" spans="1:35" x14ac:dyDescent="0.55000000000000004">
      <c r="A113" s="113">
        <f>[5]คำนวณหน่วย!A104</f>
        <v>83</v>
      </c>
      <c r="B113" s="203" t="str">
        <f>[5]คำนวณหน่วย!B104</f>
        <v>อาคารเนื้อเยื่อ  มิเตอร์ตัวที่ 2</v>
      </c>
      <c r="C113" s="113">
        <f>[5]คำนวณหน่วย!C104</f>
        <v>0</v>
      </c>
      <c r="D113" s="113">
        <f>[5]คำนวณหน่วย!D104</f>
        <v>20</v>
      </c>
      <c r="E113" s="171">
        <f>[5]คำนวณหน่วย!E104</f>
        <v>8419210</v>
      </c>
      <c r="F113" s="156">
        <f>[5]คำนวณหน่วย!L104</f>
        <v>890</v>
      </c>
      <c r="G113" s="114">
        <f>[5]คำนวณหน่วย!M104</f>
        <v>3257.4</v>
      </c>
      <c r="H113" s="156">
        <f>[5]คำนวณหน่วย!P104</f>
        <v>880</v>
      </c>
      <c r="I113" s="114">
        <f>[5]คำนวณหน่วย!Q104</f>
        <v>3282.4</v>
      </c>
      <c r="J113" s="156">
        <f>[5]คำนวณหน่วย!T104</f>
        <v>1400</v>
      </c>
      <c r="K113" s="114">
        <f>[5]คำนวณหน่วย!U104</f>
        <v>5572</v>
      </c>
      <c r="L113" s="156">
        <f>[5]คำนวณหน่วย!X104</f>
        <v>1440</v>
      </c>
      <c r="M113" s="114">
        <f>[5]คำนวณหน่วย!Y104</f>
        <v>5529.5999999999995</v>
      </c>
      <c r="N113" s="156">
        <f>[5]คำนวณหน่วย!AB104</f>
        <v>1520</v>
      </c>
      <c r="O113" s="114">
        <f>[5]คำนวณหน่วย!AC104</f>
        <v>6414.4</v>
      </c>
      <c r="P113" s="136">
        <f>[5]คำนวณหน่วย!AF104</f>
        <v>1420</v>
      </c>
      <c r="Q113" s="114">
        <f>[5]คำนวณหน่วย!AG104</f>
        <v>6049.2</v>
      </c>
      <c r="R113" s="156">
        <f>[5]คำนวณหน่วย!AJ104</f>
        <v>1260</v>
      </c>
      <c r="S113" s="114">
        <f>[5]คำนวณหน่วย!AK104</f>
        <v>5153.3999999999996</v>
      </c>
      <c r="T113" s="156">
        <f>[5]คำนวณหน่วย!AN104</f>
        <v>1700</v>
      </c>
      <c r="U113" s="114">
        <f>[5]คำนวณหน่วย!AO104</f>
        <v>7140</v>
      </c>
      <c r="V113" s="156">
        <f>[5]คำนวณหน่วย!AR104</f>
        <v>1320</v>
      </c>
      <c r="W113" s="114">
        <f>[5]คำนวณหน่วย!AS104</f>
        <v>6520.8</v>
      </c>
      <c r="X113" s="156">
        <f>[5]คำนวณหน่วย!AV104</f>
        <v>1260</v>
      </c>
      <c r="Y113" s="114">
        <f>[5]คำนวณหน่วย!AW104</f>
        <v>6111</v>
      </c>
      <c r="Z113" s="156">
        <f>[5]คำนวณหน่วย!AZ104</f>
        <v>1400</v>
      </c>
      <c r="AA113" s="114">
        <f>[5]คำนวณหน่วย!BA104</f>
        <v>6930</v>
      </c>
      <c r="AB113" s="156">
        <f>[5]คำนวณหน่วย!BD104</f>
        <v>800</v>
      </c>
      <c r="AC113" s="114">
        <f>[5]คำนวณหน่วย!BE104</f>
        <v>3864</v>
      </c>
      <c r="AD113" s="115"/>
      <c r="AE113" s="116"/>
      <c r="AG113" s="116"/>
    </row>
    <row r="114" spans="1:35" x14ac:dyDescent="0.55000000000000004">
      <c r="A114" s="113">
        <f>[5]คำนวณหน่วย!A105</f>
        <v>84</v>
      </c>
      <c r="B114" s="203" t="str">
        <f>[5]คำนวณหน่วย!B105</f>
        <v>อาคารปฏิบัติการพืชผัก</v>
      </c>
      <c r="C114" s="113">
        <f>[5]คำนวณหน่วย!C105</f>
        <v>0</v>
      </c>
      <c r="D114" s="113">
        <f>[5]คำนวณหน่วย!D105</f>
        <v>1</v>
      </c>
      <c r="E114" s="171">
        <f>[5]คำนวณหน่วย!E105</f>
        <v>8142069</v>
      </c>
      <c r="F114" s="156">
        <f>[5]คำนวณหน่วย!L105</f>
        <v>14</v>
      </c>
      <c r="G114" s="114">
        <f>[5]คำนวณหน่วย!M105</f>
        <v>51.24</v>
      </c>
      <c r="H114" s="156">
        <f>[5]คำนวณหน่วย!P105</f>
        <v>14</v>
      </c>
      <c r="I114" s="114">
        <f>[5]คำนวณหน่วย!Q105</f>
        <v>52.22</v>
      </c>
      <c r="J114" s="156">
        <f>[5]คำนวณหน่วย!T105</f>
        <v>20</v>
      </c>
      <c r="K114" s="114">
        <f>[5]คำนวณหน่วย!U105</f>
        <v>79.599999999999994</v>
      </c>
      <c r="L114" s="156">
        <f>[5]คำนวณหน่วย!X105</f>
        <v>15</v>
      </c>
      <c r="M114" s="114">
        <f>[5]คำนวณหน่วย!Y105</f>
        <v>57.599999999999994</v>
      </c>
      <c r="N114" s="156">
        <f>[5]คำนวณหน่วย!AB105</f>
        <v>18</v>
      </c>
      <c r="O114" s="114">
        <f>[5]คำนวณหน่วย!AC105</f>
        <v>75.959999999999994</v>
      </c>
      <c r="P114" s="136">
        <f>[5]คำนวณหน่วย!AF105</f>
        <v>18</v>
      </c>
      <c r="Q114" s="114">
        <f>[5]คำนวณหน่วย!AG105</f>
        <v>76.679999999999993</v>
      </c>
      <c r="R114" s="156">
        <f>[5]คำนวณหน่วย!AJ105</f>
        <v>19</v>
      </c>
      <c r="S114" s="114">
        <f>[5]คำนวณหน่วย!AK105</f>
        <v>77.709999999999994</v>
      </c>
      <c r="T114" s="156">
        <f>[5]คำนวณหน่วย!AN105</f>
        <v>37</v>
      </c>
      <c r="U114" s="114">
        <f>[5]คำนวณหน่วย!AO105</f>
        <v>155.4</v>
      </c>
      <c r="V114" s="156">
        <f>[5]คำนวณหน่วย!AR105</f>
        <v>26</v>
      </c>
      <c r="W114" s="114">
        <f>[5]คำนวณหน่วย!AS105</f>
        <v>128.44</v>
      </c>
      <c r="X114" s="156">
        <f>[5]คำนวณหน่วย!AV105</f>
        <v>22</v>
      </c>
      <c r="Y114" s="114">
        <f>[5]คำนวณหน่วย!AW105</f>
        <v>106.69999999999999</v>
      </c>
      <c r="Z114" s="156">
        <f>[5]คำนวณหน่วย!AZ105</f>
        <v>12</v>
      </c>
      <c r="AA114" s="114">
        <f>[5]คำนวณหน่วย!BA105</f>
        <v>59.400000000000006</v>
      </c>
      <c r="AB114" s="156">
        <f>[5]คำนวณหน่วย!BD105</f>
        <v>18</v>
      </c>
      <c r="AC114" s="114">
        <f>[5]คำนวณหน่วย!BE105</f>
        <v>86.94</v>
      </c>
      <c r="AD114" s="115"/>
      <c r="AE114" s="116"/>
      <c r="AG114" s="116"/>
    </row>
    <row r="115" spans="1:35" x14ac:dyDescent="0.55000000000000004">
      <c r="A115" s="113">
        <f>[5]คำนวณหน่วย!A106</f>
        <v>85</v>
      </c>
      <c r="B115" s="203" t="str">
        <f>[5]คำนวณหน่วย!B106</f>
        <v>อาคารจัดเก็บวัสดุพืชผัก</v>
      </c>
      <c r="C115" s="113">
        <f>[5]คำนวณหน่วย!C106</f>
        <v>0</v>
      </c>
      <c r="D115" s="113">
        <f>[5]คำนวณหน่วย!D106</f>
        <v>1</v>
      </c>
      <c r="E115" s="171">
        <f>[5]คำนวณหน่วย!E106</f>
        <v>8417059</v>
      </c>
      <c r="F115" s="156">
        <f>[5]คำนวณหน่วย!L106</f>
        <v>3</v>
      </c>
      <c r="G115" s="114">
        <f>[5]คำนวณหน่วย!M106</f>
        <v>10.98</v>
      </c>
      <c r="H115" s="156">
        <f>[5]คำนวณหน่วย!P106</f>
        <v>11</v>
      </c>
      <c r="I115" s="114">
        <f>[5]คำนวณหน่วย!Q106</f>
        <v>41.03</v>
      </c>
      <c r="J115" s="156">
        <f>[5]คำนวณหน่วย!T106</f>
        <v>29</v>
      </c>
      <c r="K115" s="114">
        <f>[5]คำนวณหน่วย!U106</f>
        <v>115.42</v>
      </c>
      <c r="L115" s="156">
        <f>[5]คำนวณหน่วย!X106</f>
        <v>86</v>
      </c>
      <c r="M115" s="114">
        <f>[5]คำนวณหน่วย!Y106</f>
        <v>330.24</v>
      </c>
      <c r="N115" s="156">
        <f>[5]คำนวณหน่วย!AB106</f>
        <v>128</v>
      </c>
      <c r="O115" s="114">
        <f>[5]คำนวณหน่วย!AC106</f>
        <v>540.16</v>
      </c>
      <c r="P115" s="136">
        <f>[5]คำนวณหน่วย!AF106</f>
        <v>22</v>
      </c>
      <c r="Q115" s="114">
        <f>[5]คำนวณหน่วย!AG106</f>
        <v>93.72</v>
      </c>
      <c r="R115" s="156">
        <f>[5]คำนวณหน่วย!AJ106</f>
        <v>139</v>
      </c>
      <c r="S115" s="114">
        <f>[5]คำนวณหน่วย!AK106</f>
        <v>568.51</v>
      </c>
      <c r="T115" s="156">
        <f>[5]คำนวณหน่วย!AN106</f>
        <v>82</v>
      </c>
      <c r="U115" s="114">
        <f>[5]คำนวณหน่วย!AO106</f>
        <v>344.40000000000003</v>
      </c>
      <c r="V115" s="156">
        <f>[5]คำนวณหน่วย!AR106</f>
        <v>35</v>
      </c>
      <c r="W115" s="114">
        <f>[5]คำนวณหน่วย!AS106</f>
        <v>172.9</v>
      </c>
      <c r="X115" s="156">
        <f>[5]คำนวณหน่วย!AV106</f>
        <v>14</v>
      </c>
      <c r="Y115" s="114">
        <f>[5]คำนวณหน่วย!AW106</f>
        <v>67.899999999999991</v>
      </c>
      <c r="Z115" s="156">
        <f>[5]คำนวณหน่วย!AZ106</f>
        <v>24</v>
      </c>
      <c r="AA115" s="114">
        <f>[5]คำนวณหน่วย!BA106</f>
        <v>118.80000000000001</v>
      </c>
      <c r="AB115" s="156">
        <f>[5]คำนวณหน่วย!BD106</f>
        <v>0</v>
      </c>
      <c r="AC115" s="114">
        <f>[5]คำนวณหน่วย!BE106</f>
        <v>0</v>
      </c>
      <c r="AD115" s="115"/>
      <c r="AE115" s="116"/>
      <c r="AG115" s="116"/>
    </row>
    <row r="116" spans="1:35" x14ac:dyDescent="0.55000000000000004">
      <c r="A116" s="113">
        <f>[5]คำนวณหน่วย!A107</f>
        <v>86</v>
      </c>
      <c r="B116" s="203" t="str">
        <f>[5]คำนวณหน่วย!B107</f>
        <v>อาคารสำนักงานพืชผัก</v>
      </c>
      <c r="C116" s="113">
        <f>[5]คำนวณหน่วย!C107</f>
        <v>0</v>
      </c>
      <c r="D116" s="113">
        <f>[5]คำนวณหน่วย!D107</f>
        <v>1</v>
      </c>
      <c r="E116" s="171">
        <f>[5]คำนวณหน่วย!E107</f>
        <v>13070991</v>
      </c>
      <c r="F116" s="156" t="str">
        <f>[5]คำนวณหน่วย!L107</f>
        <v>ชำรุด</v>
      </c>
      <c r="G116" s="114" t="str">
        <f>[5]คำนวณหน่วย!M107</f>
        <v>ชำรุด</v>
      </c>
      <c r="H116" s="156" t="str">
        <f>[5]คำนวณหน่วย!P107</f>
        <v>ชำรุด</v>
      </c>
      <c r="I116" s="114" t="str">
        <f>[5]คำนวณหน่วย!Q107</f>
        <v>ชำรุด</v>
      </c>
      <c r="J116" s="156" t="str">
        <f>[5]คำนวณหน่วย!T107</f>
        <v>ชำรุด</v>
      </c>
      <c r="K116" s="114" t="str">
        <f>[5]คำนวณหน่วย!U107</f>
        <v>ชำรุด</v>
      </c>
      <c r="L116" s="156" t="str">
        <f>[5]คำนวณหน่วย!X107</f>
        <v>ชำรุด</v>
      </c>
      <c r="M116" s="114" t="str">
        <f>[5]คำนวณหน่วย!Y107</f>
        <v>ชำรุด</v>
      </c>
      <c r="N116" s="156" t="str">
        <f>[5]คำนวณหน่วย!AB107</f>
        <v>ชำรุด</v>
      </c>
      <c r="O116" s="114" t="str">
        <f>[5]คำนวณหน่วย!AC107</f>
        <v>ชำรุด</v>
      </c>
      <c r="P116" s="136" t="str">
        <f>[5]คำนวณหน่วย!AF107</f>
        <v>ชำรุด</v>
      </c>
      <c r="Q116" s="114" t="str">
        <f>[5]คำนวณหน่วย!AG107</f>
        <v>ชำรุด</v>
      </c>
      <c r="R116" s="156" t="str">
        <f>[5]คำนวณหน่วย!AJ107</f>
        <v>ชำรุด</v>
      </c>
      <c r="S116" s="114" t="str">
        <f>[5]คำนวณหน่วย!AK107</f>
        <v>ชำรุด</v>
      </c>
      <c r="T116" s="156" t="str">
        <f>[5]คำนวณหน่วย!AN107</f>
        <v>ชำรุด</v>
      </c>
      <c r="U116" s="114" t="str">
        <f>[5]คำนวณหน่วย!AO107</f>
        <v>ชำรุด</v>
      </c>
      <c r="V116" s="156" t="str">
        <f>[5]คำนวณหน่วย!AR107</f>
        <v>ชำรุด</v>
      </c>
      <c r="W116" s="114" t="str">
        <f>[5]คำนวณหน่วย!AS107</f>
        <v>ชำรุด</v>
      </c>
      <c r="X116" s="156" t="str">
        <f>[5]คำนวณหน่วย!AV107</f>
        <v>ชำรุด</v>
      </c>
      <c r="Y116" s="114" t="str">
        <f>[5]คำนวณหน่วย!AW107</f>
        <v>ชำรุด</v>
      </c>
      <c r="Z116" s="156" t="str">
        <f>[5]คำนวณหน่วย!AZ107</f>
        <v>ชำรุด</v>
      </c>
      <c r="AA116" s="114" t="str">
        <f>[5]คำนวณหน่วย!BA107</f>
        <v>ชำรุด</v>
      </c>
      <c r="AB116" s="156" t="str">
        <f>[5]คำนวณหน่วย!BD107</f>
        <v>ชำรุด</v>
      </c>
      <c r="AC116" s="114" t="str">
        <f>[5]คำนวณหน่วย!BE107</f>
        <v>ชำรุด</v>
      </c>
      <c r="AD116" s="115"/>
      <c r="AE116" s="116"/>
      <c r="AG116" s="116"/>
    </row>
    <row r="117" spans="1:35" x14ac:dyDescent="0.55000000000000004">
      <c r="A117" s="113">
        <f>[5]คำนวณหน่วย!A108</f>
        <v>87</v>
      </c>
      <c r="B117" s="203" t="str">
        <f>[5]คำนวณหน่วย!B108</f>
        <v>โรงเรือนพืช-ผัก</v>
      </c>
      <c r="C117" s="113">
        <f>[5]คำนวณหน่วย!C108</f>
        <v>0</v>
      </c>
      <c r="D117" s="113">
        <f>[5]คำนวณหน่วย!D108</f>
        <v>1</v>
      </c>
      <c r="E117" s="171">
        <f>[5]คำนวณหน่วย!E108</f>
        <v>1105255</v>
      </c>
      <c r="F117" s="156">
        <f>[5]คำนวณหน่วย!L108</f>
        <v>4937</v>
      </c>
      <c r="G117" s="114">
        <f>[5]คำนวณหน่วย!M108</f>
        <v>18069.420000000002</v>
      </c>
      <c r="H117" s="156">
        <f>[5]คำนวณหน่วย!P108</f>
        <v>4247</v>
      </c>
      <c r="I117" s="114">
        <f>[5]คำนวณหน่วย!Q108</f>
        <v>15841.31</v>
      </c>
      <c r="J117" s="156">
        <f>[5]คำนวณหน่วย!T108</f>
        <v>4345</v>
      </c>
      <c r="K117" s="114">
        <f>[5]คำนวณหน่วย!U108</f>
        <v>17293.099999999999</v>
      </c>
      <c r="L117" s="156">
        <f>[5]คำนวณหน่วย!X108</f>
        <v>6606</v>
      </c>
      <c r="M117" s="114">
        <f>[5]คำนวณหน่วย!Y108</f>
        <v>25367.040000000001</v>
      </c>
      <c r="N117" s="156">
        <f>[5]คำนวณหน่วย!AB108</f>
        <v>7386</v>
      </c>
      <c r="O117" s="114">
        <f>[5]คำนวณหน่วย!AC108</f>
        <v>31168.92</v>
      </c>
      <c r="P117" s="136">
        <f>[5]คำนวณหน่วย!AF108</f>
        <v>7431</v>
      </c>
      <c r="Q117" s="114">
        <f>[5]คำนวณหน่วย!AG108</f>
        <v>31656.059999999998</v>
      </c>
      <c r="R117" s="156">
        <f>[5]คำนวณหน่วย!AJ108</f>
        <v>4276</v>
      </c>
      <c r="S117" s="114">
        <f>[5]คำนวณหน่วย!AK108</f>
        <v>17488.84</v>
      </c>
      <c r="T117" s="156">
        <f>[5]คำนวณหน่วย!AN108</f>
        <v>7830</v>
      </c>
      <c r="U117" s="114">
        <f>[5]คำนวณหน่วย!AO108</f>
        <v>32886</v>
      </c>
      <c r="V117" s="156">
        <f>[5]คำนวณหน่วย!AR108</f>
        <v>5912</v>
      </c>
      <c r="W117" s="114">
        <f>[5]คำนวณหน่วย!AS108</f>
        <v>29205.280000000002</v>
      </c>
      <c r="X117" s="156">
        <f>[5]คำนวณหน่วย!AV108</f>
        <v>5680</v>
      </c>
      <c r="Y117" s="114">
        <f>[5]คำนวณหน่วย!AW108</f>
        <v>27547.999999999996</v>
      </c>
      <c r="Z117" s="156">
        <f>[5]คำนวณหน่วย!AZ108</f>
        <v>4946</v>
      </c>
      <c r="AA117" s="114">
        <f>[5]คำนวณหน่วย!BA108</f>
        <v>24482.7</v>
      </c>
      <c r="AB117" s="156">
        <f>[5]คำนวณหน่วย!BD108</f>
        <v>4792</v>
      </c>
      <c r="AC117" s="114">
        <f>[5]คำนวณหน่วย!BE108</f>
        <v>23145.360000000001</v>
      </c>
      <c r="AD117" s="115"/>
      <c r="AE117" s="116"/>
      <c r="AG117" s="116"/>
    </row>
    <row r="118" spans="1:35" x14ac:dyDescent="0.55000000000000004">
      <c r="A118" s="113">
        <f>[5]คำนวณหน่วย!A109</f>
        <v>88</v>
      </c>
      <c r="B118" s="203" t="str">
        <f>[5]คำนวณหน่วย!B109</f>
        <v>โรงเพาะพืช-ผัก</v>
      </c>
      <c r="C118" s="113">
        <f>[5]คำนวณหน่วย!C109</f>
        <v>0</v>
      </c>
      <c r="D118" s="113">
        <f>[5]คำนวณหน่วย!D109</f>
        <v>1</v>
      </c>
      <c r="E118" s="171">
        <f>[5]คำนวณหน่วย!E109</f>
        <v>8006721</v>
      </c>
      <c r="F118" s="156">
        <f>[5]คำนวณหน่วย!L109</f>
        <v>5755</v>
      </c>
      <c r="G118" s="114">
        <f>[5]คำนวณหน่วย!M109</f>
        <v>21063.3</v>
      </c>
      <c r="H118" s="156">
        <f>[5]คำนวณหน่วย!P109</f>
        <v>5759</v>
      </c>
      <c r="I118" s="114">
        <f>[5]คำนวณหน่วย!Q109</f>
        <v>21481.07</v>
      </c>
      <c r="J118" s="156">
        <f>[5]คำนวณหน่วย!T109</f>
        <v>5563</v>
      </c>
      <c r="K118" s="114">
        <f>[5]คำนวณหน่วย!U109</f>
        <v>22140.74</v>
      </c>
      <c r="L118" s="156">
        <f>[5]คำนวณหน่วย!X109</f>
        <v>5601</v>
      </c>
      <c r="M118" s="114">
        <f>[5]คำนวณหน่วย!Y109</f>
        <v>21507.84</v>
      </c>
      <c r="N118" s="156">
        <f>[5]คำนวณหน่วย!AB109</f>
        <v>6846</v>
      </c>
      <c r="O118" s="114">
        <f>[5]คำนวณหน่วย!AC109</f>
        <v>28890.12</v>
      </c>
      <c r="P118" s="136">
        <f>[5]คำนวณหน่วย!AF109</f>
        <v>6270</v>
      </c>
      <c r="Q118" s="114">
        <f>[5]คำนวณหน่วย!AG109</f>
        <v>26710.199999999997</v>
      </c>
      <c r="R118" s="156">
        <f>[5]คำนวณหน่วย!AJ109</f>
        <v>5043</v>
      </c>
      <c r="S118" s="114">
        <f>[5]คำนวณหน่วย!AK109</f>
        <v>20625.87</v>
      </c>
      <c r="T118" s="156">
        <f>[5]คำนวณหน่วย!AN109</f>
        <v>7408</v>
      </c>
      <c r="U118" s="114">
        <f>[5]คำนวณหน่วย!AO109</f>
        <v>31113.600000000002</v>
      </c>
      <c r="V118" s="156">
        <f>[5]คำนวณหน่วย!AR109</f>
        <v>6258</v>
      </c>
      <c r="W118" s="114">
        <f>[5]คำนวณหน่วย!AS109</f>
        <v>30914.520000000004</v>
      </c>
      <c r="X118" s="156">
        <f>[5]คำนวณหน่วย!AV109</f>
        <v>6211</v>
      </c>
      <c r="Y118" s="114">
        <f>[5]คำนวณหน่วย!AW109</f>
        <v>30123.35</v>
      </c>
      <c r="Z118" s="156">
        <f>[5]คำนวณหน่วย!AZ109</f>
        <v>4788</v>
      </c>
      <c r="AA118" s="114">
        <f>[5]คำนวณหน่วย!BA109</f>
        <v>23700.600000000002</v>
      </c>
      <c r="AB118" s="156">
        <f>[5]คำนวณหน่วย!BD109</f>
        <v>6894</v>
      </c>
      <c r="AC118" s="114">
        <f>[5]คำนวณหน่วย!BE109</f>
        <v>33298.020000000004</v>
      </c>
      <c r="AD118" s="115"/>
      <c r="AE118" s="116"/>
      <c r="AG118" s="116"/>
    </row>
    <row r="119" spans="1:35" x14ac:dyDescent="0.55000000000000004">
      <c r="A119" s="113">
        <f>[5]คำนวณหน่วย!A110</f>
        <v>89</v>
      </c>
      <c r="B119" s="203" t="str">
        <f>[5]คำนวณหน่วย!B110</f>
        <v>ฐานการเรียนรู้การผลิตเห็ดเศรษฐกิจ</v>
      </c>
      <c r="C119" s="113">
        <f>[5]คำนวณหน่วย!C110</f>
        <v>0</v>
      </c>
      <c r="D119" s="113">
        <f>[5]คำนวณหน่วย!D110</f>
        <v>1</v>
      </c>
      <c r="E119" s="171">
        <f>[5]คำนวณหน่วย!E110</f>
        <v>0</v>
      </c>
      <c r="F119" s="156">
        <f>[5]คำนวณหน่วย!L110</f>
        <v>127</v>
      </c>
      <c r="G119" s="114">
        <f>[5]คำนวณหน่วย!M110</f>
        <v>464.82</v>
      </c>
      <c r="H119" s="156">
        <f>[5]คำนวณหน่วย!P110</f>
        <v>78</v>
      </c>
      <c r="I119" s="114">
        <f>[5]คำนวณหน่วย!Q110</f>
        <v>290.94</v>
      </c>
      <c r="J119" s="156">
        <f>[5]คำนวณหน่วย!T110</f>
        <v>127</v>
      </c>
      <c r="K119" s="114">
        <f>[5]คำนวณหน่วย!U110</f>
        <v>505.46</v>
      </c>
      <c r="L119" s="156">
        <f>[5]คำนวณหน่วย!X110</f>
        <v>153</v>
      </c>
      <c r="M119" s="114">
        <f>[5]คำนวณหน่วย!Y110</f>
        <v>587.52</v>
      </c>
      <c r="N119" s="156">
        <f>[5]คำนวณหน่วย!AB110</f>
        <v>148</v>
      </c>
      <c r="O119" s="114">
        <f>[5]คำนวณหน่วย!AC110</f>
        <v>624.55999999999995</v>
      </c>
      <c r="P119" s="136">
        <f>[5]คำนวณหน่วย!AF110</f>
        <v>131</v>
      </c>
      <c r="Q119" s="114">
        <f>[5]คำนวณหน่วย!AG110</f>
        <v>558.05999999999995</v>
      </c>
      <c r="R119" s="156">
        <f>[5]คำนวณหน่วย!AJ110</f>
        <v>99</v>
      </c>
      <c r="S119" s="114">
        <f>[5]คำนวณหน่วย!AK110</f>
        <v>404.90999999999997</v>
      </c>
      <c r="T119" s="156">
        <f>[5]คำนวณหน่วย!AN110</f>
        <v>118</v>
      </c>
      <c r="U119" s="114">
        <f>[5]คำนวณหน่วย!AO110</f>
        <v>495.6</v>
      </c>
      <c r="V119" s="156">
        <f>[5]คำนวณหน่วย!AR110</f>
        <v>98</v>
      </c>
      <c r="W119" s="114">
        <f>[5]คำนวณหน่วย!AS110</f>
        <v>484.12000000000006</v>
      </c>
      <c r="X119" s="156">
        <f>[5]คำนวณหน่วย!AV110</f>
        <v>86</v>
      </c>
      <c r="Y119" s="114">
        <f>[5]คำนวณหน่วย!AW110</f>
        <v>417.09999999999997</v>
      </c>
      <c r="Z119" s="156">
        <f>[5]คำนวณหน่วย!AZ110</f>
        <v>86</v>
      </c>
      <c r="AA119" s="114">
        <f>[5]คำนวณหน่วย!BA110</f>
        <v>425.7</v>
      </c>
      <c r="AB119" s="156">
        <f>[5]คำนวณหน่วย!BD110</f>
        <v>141</v>
      </c>
      <c r="AC119" s="114">
        <f>[5]คำนวณหน่วย!BE110</f>
        <v>681.03</v>
      </c>
      <c r="AD119" s="115"/>
      <c r="AE119" s="116"/>
      <c r="AG119" s="116"/>
      <c r="AH119" s="116"/>
      <c r="AI119" s="116"/>
    </row>
    <row r="120" spans="1:35" x14ac:dyDescent="0.55000000000000004">
      <c r="A120" s="113">
        <f>[5]คำนวณหน่วย!A111</f>
        <v>90</v>
      </c>
      <c r="B120" s="203" t="str">
        <f>[5]คำนวณหน่วย!B111</f>
        <v>โรงเรือนเพาะเมล็ดพันธ์และขยายพันธุ์ไม้ดอกไม้ประดับ</v>
      </c>
      <c r="C120" s="113">
        <f>[5]คำนวณหน่วย!C111</f>
        <v>0</v>
      </c>
      <c r="D120" s="113">
        <f>[5]คำนวณหน่วย!D111</f>
        <v>1</v>
      </c>
      <c r="E120" s="171">
        <f>[5]คำนวณหน่วย!E111</f>
        <v>8385459</v>
      </c>
      <c r="F120" s="156">
        <f>[5]คำนวณหน่วย!L111</f>
        <v>46</v>
      </c>
      <c r="G120" s="114">
        <f>[5]คำนวณหน่วย!M111</f>
        <v>168.36</v>
      </c>
      <c r="H120" s="156">
        <f>[5]คำนวณหน่วย!P111</f>
        <v>67</v>
      </c>
      <c r="I120" s="114">
        <f>[5]คำนวณหน่วย!Q111</f>
        <v>249.91</v>
      </c>
      <c r="J120" s="156">
        <f>[5]คำนวณหน่วย!T111</f>
        <v>124</v>
      </c>
      <c r="K120" s="114">
        <f>[5]คำนวณหน่วย!U111</f>
        <v>493.52</v>
      </c>
      <c r="L120" s="156">
        <f>[5]คำนวณหน่วย!X111</f>
        <v>101</v>
      </c>
      <c r="M120" s="114">
        <f>[5]คำนวณหน่วย!Y111</f>
        <v>387.84</v>
      </c>
      <c r="N120" s="156">
        <f>[5]คำนวณหน่วย!AB111</f>
        <v>105</v>
      </c>
      <c r="O120" s="114">
        <f>[5]คำนวณหน่วย!AC111</f>
        <v>443.09999999999997</v>
      </c>
      <c r="P120" s="136">
        <f>[5]คำนวณหน่วย!AF111</f>
        <v>100</v>
      </c>
      <c r="Q120" s="114">
        <f>[5]คำนวณหน่วย!AG111</f>
        <v>426</v>
      </c>
      <c r="R120" s="156">
        <f>[5]คำนวณหน่วย!AJ111</f>
        <v>75</v>
      </c>
      <c r="S120" s="114">
        <f>[5]คำนวณหน่วย!AK111</f>
        <v>306.75</v>
      </c>
      <c r="T120" s="156">
        <f>[5]คำนวณหน่วย!AN111</f>
        <v>113</v>
      </c>
      <c r="U120" s="114">
        <f>[5]คำนวณหน่วย!AO111</f>
        <v>474.6</v>
      </c>
      <c r="V120" s="156">
        <f>[5]คำนวณหน่วย!AR111</f>
        <v>90</v>
      </c>
      <c r="W120" s="114">
        <f>[5]คำนวณหน่วย!AS111</f>
        <v>444.6</v>
      </c>
      <c r="X120" s="156">
        <f>[5]คำนวณหน่วย!AV111</f>
        <v>106</v>
      </c>
      <c r="Y120" s="114">
        <f>[5]คำนวณหน่วย!AW111</f>
        <v>514.09999999999991</v>
      </c>
      <c r="Z120" s="156">
        <f>[5]คำนวณหน่วย!AZ111</f>
        <v>80</v>
      </c>
      <c r="AA120" s="114">
        <f>[5]คำนวณหน่วย!BA111</f>
        <v>396</v>
      </c>
      <c r="AB120" s="156">
        <f>[5]คำนวณหน่วย!BD111</f>
        <v>61</v>
      </c>
      <c r="AC120" s="114">
        <f>[5]คำนวณหน่วย!BE111</f>
        <v>294.63</v>
      </c>
      <c r="AD120" s="115"/>
      <c r="AE120" s="116"/>
      <c r="AG120" s="116"/>
    </row>
    <row r="121" spans="1:35" x14ac:dyDescent="0.55000000000000004">
      <c r="A121" s="113">
        <f>[5]คำนวณหน่วย!A112</f>
        <v>91</v>
      </c>
      <c r="B121" s="203" t="str">
        <f>[5]คำนวณหน่วย!B112</f>
        <v>อาคารเทคโนโลยีด้านการผลิตไม้ดอกไม้ประดับ</v>
      </c>
      <c r="C121" s="113">
        <f>[5]คำนวณหน่วย!C112</f>
        <v>0</v>
      </c>
      <c r="D121" s="113">
        <f>[5]คำนวณหน่วย!D112</f>
        <v>50</v>
      </c>
      <c r="E121" s="171">
        <f>[5]คำนวณหน่วย!E112</f>
        <v>8399218</v>
      </c>
      <c r="F121" s="156">
        <f>[5]คำนวณหน่วย!L112</f>
        <v>800</v>
      </c>
      <c r="G121" s="114">
        <f>[5]คำนวณหน่วย!M112</f>
        <v>2928</v>
      </c>
      <c r="H121" s="156">
        <f>[5]คำนวณหน่วย!P112</f>
        <v>700</v>
      </c>
      <c r="I121" s="114">
        <f>[5]คำนวณหน่วย!Q112</f>
        <v>2611</v>
      </c>
      <c r="J121" s="156">
        <f>[5]คำนวณหน่วย!T112</f>
        <v>850</v>
      </c>
      <c r="K121" s="114">
        <f>[5]คำนวณหน่วย!U112</f>
        <v>3383</v>
      </c>
      <c r="L121" s="156">
        <f>[5]คำนวณหน่วย!X112</f>
        <v>850</v>
      </c>
      <c r="M121" s="114">
        <f>[5]คำนวณหน่วย!Y112</f>
        <v>3264</v>
      </c>
      <c r="N121" s="156">
        <f>[5]คำนวณหน่วย!AB112</f>
        <v>650</v>
      </c>
      <c r="O121" s="114">
        <f>[5]คำนวณหน่วย!AC112</f>
        <v>2743</v>
      </c>
      <c r="P121" s="136">
        <f>[5]คำนวณหน่วย!AF112</f>
        <v>1100</v>
      </c>
      <c r="Q121" s="114">
        <f>[5]คำนวณหน่วย!AG112</f>
        <v>4686</v>
      </c>
      <c r="R121" s="156">
        <f>[5]คำนวณหน่วย!AJ112</f>
        <v>950</v>
      </c>
      <c r="S121" s="114">
        <f>[5]คำนวณหน่วย!AK112</f>
        <v>3885.5</v>
      </c>
      <c r="T121" s="156">
        <f>[5]คำนวณหน่วย!AN112</f>
        <v>1250</v>
      </c>
      <c r="U121" s="114">
        <f>[5]คำนวณหน่วย!AO112</f>
        <v>5250</v>
      </c>
      <c r="V121" s="156">
        <f>[5]คำนวณหน่วย!AR112</f>
        <v>1100</v>
      </c>
      <c r="W121" s="114">
        <f>[5]คำนวณหน่วย!AS112</f>
        <v>5434</v>
      </c>
      <c r="X121" s="156">
        <f>[5]คำนวณหน่วย!AV112</f>
        <v>750</v>
      </c>
      <c r="Y121" s="114">
        <f>[5]คำนวณหน่วย!AW112</f>
        <v>3637.4999999999995</v>
      </c>
      <c r="Z121" s="156">
        <f>[5]คำนวณหน่วย!AZ112</f>
        <v>600</v>
      </c>
      <c r="AA121" s="114">
        <f>[5]คำนวณหน่วย!BA112</f>
        <v>2970</v>
      </c>
      <c r="AB121" s="156">
        <f>[5]คำนวณหน่วย!BD112</f>
        <v>700</v>
      </c>
      <c r="AC121" s="114">
        <f>[5]คำนวณหน่วย!BE112</f>
        <v>3381</v>
      </c>
      <c r="AD121" s="115"/>
      <c r="AE121" s="116"/>
      <c r="AG121" s="116"/>
    </row>
    <row r="122" spans="1:35" x14ac:dyDescent="0.55000000000000004">
      <c r="A122" s="113">
        <f>[5]คำนวณหน่วย!A113</f>
        <v>92</v>
      </c>
      <c r="B122" s="203" t="str">
        <f>[5]คำนวณหน่วย!B113</f>
        <v>อาคารโดมจัดแสดงกล้วยไม้และไม้ดอกไม้ประดับ</v>
      </c>
      <c r="C122" s="113">
        <f>[5]คำนวณหน่วย!C113</f>
        <v>0</v>
      </c>
      <c r="D122" s="113">
        <f>[5]คำนวณหน่วย!D113</f>
        <v>1</v>
      </c>
      <c r="E122" s="171">
        <f>[5]คำนวณหน่วย!E113</f>
        <v>8882737</v>
      </c>
      <c r="F122" s="156">
        <f>[5]คำนวณหน่วย!L113</f>
        <v>236</v>
      </c>
      <c r="G122" s="114">
        <f>[5]คำนวณหน่วย!M113</f>
        <v>863.76</v>
      </c>
      <c r="H122" s="156">
        <f>[5]คำนวณหน่วย!P113</f>
        <v>190</v>
      </c>
      <c r="I122" s="114">
        <f>[5]คำนวณหน่วย!Q113</f>
        <v>708.7</v>
      </c>
      <c r="J122" s="156">
        <f>[5]คำนวณหน่วย!T113</f>
        <v>174</v>
      </c>
      <c r="K122" s="114">
        <f>[5]คำนวณหน่วย!U113</f>
        <v>692.52</v>
      </c>
      <c r="L122" s="156">
        <f>[5]คำนวณหน่วย!X113</f>
        <v>235</v>
      </c>
      <c r="M122" s="114">
        <f>[5]คำนวณหน่วย!Y113</f>
        <v>902.4</v>
      </c>
      <c r="N122" s="156">
        <f>[5]คำนวณหน่วย!AB113</f>
        <v>202</v>
      </c>
      <c r="O122" s="114">
        <f>[5]คำนวณหน่วย!AC113</f>
        <v>852.43999999999994</v>
      </c>
      <c r="P122" s="136">
        <f>[5]คำนวณหน่วย!AF113</f>
        <v>220</v>
      </c>
      <c r="Q122" s="114">
        <f>[5]คำนวณหน่วย!AG113</f>
        <v>937.19999999999993</v>
      </c>
      <c r="R122" s="156">
        <f>[5]คำนวณหน่วย!AJ113</f>
        <v>182</v>
      </c>
      <c r="S122" s="114">
        <f>[5]คำนวณหน่วย!AK113</f>
        <v>744.38</v>
      </c>
      <c r="T122" s="156">
        <f>[5]คำนวณหน่วย!AN113</f>
        <v>262</v>
      </c>
      <c r="U122" s="114">
        <f>[5]คำนวณหน่วย!AO113</f>
        <v>1100.4000000000001</v>
      </c>
      <c r="V122" s="156">
        <f>[5]คำนวณหน่วย!AR113</f>
        <v>173</v>
      </c>
      <c r="W122" s="114">
        <f>[5]คำนวณหน่วย!AS113</f>
        <v>854.62000000000012</v>
      </c>
      <c r="X122" s="156">
        <f>[5]คำนวณหน่วย!AV113</f>
        <v>169</v>
      </c>
      <c r="Y122" s="114">
        <f>[5]คำนวณหน่วย!AW113</f>
        <v>819.65</v>
      </c>
      <c r="Z122" s="156">
        <f>[5]คำนวณหน่วย!AZ113</f>
        <v>208</v>
      </c>
      <c r="AA122" s="114">
        <f>[5]คำนวณหน่วย!BA113</f>
        <v>1029.6000000000001</v>
      </c>
      <c r="AB122" s="156">
        <f>[5]คำนวณหน่วย!BD113</f>
        <v>181</v>
      </c>
      <c r="AC122" s="114">
        <f>[5]คำนวณหน่วย!BE113</f>
        <v>874.23</v>
      </c>
      <c r="AD122" s="115"/>
      <c r="AE122" s="116"/>
      <c r="AG122" s="116"/>
    </row>
    <row r="123" spans="1:35" x14ac:dyDescent="0.55000000000000004">
      <c r="A123" s="113">
        <f>[5]คำนวณหน่วย!A114</f>
        <v>93</v>
      </c>
      <c r="B123" s="203" t="str">
        <f>[5]คำนวณหน่วย!B114</f>
        <v>อาคารกล้วยไม้ไทย</v>
      </c>
      <c r="C123" s="113">
        <f>[5]คำนวณหน่วย!C114</f>
        <v>0</v>
      </c>
      <c r="D123" s="113">
        <f>[5]คำนวณหน่วย!D114</f>
        <v>100</v>
      </c>
      <c r="E123" s="171">
        <f>[5]คำนวณหน่วย!E114</f>
        <v>8882962</v>
      </c>
      <c r="F123" s="156">
        <f>[5]คำนวณหน่วย!L114</f>
        <v>2800</v>
      </c>
      <c r="G123" s="114">
        <f>[5]คำนวณหน่วย!M114</f>
        <v>10248</v>
      </c>
      <c r="H123" s="156">
        <f>[5]คำนวณหน่วย!P114</f>
        <v>2300</v>
      </c>
      <c r="I123" s="114">
        <f>[5]คำนวณหน่วย!Q114</f>
        <v>8579</v>
      </c>
      <c r="J123" s="156">
        <f>[5]คำนวณหน่วย!T114</f>
        <v>3100</v>
      </c>
      <c r="K123" s="114">
        <f>[5]คำนวณหน่วย!U114</f>
        <v>12338</v>
      </c>
      <c r="L123" s="156">
        <f>[5]คำนวณหน่วย!X114</f>
        <v>2700</v>
      </c>
      <c r="M123" s="114">
        <f>[5]คำนวณหน่วย!Y114</f>
        <v>10368</v>
      </c>
      <c r="N123" s="156">
        <f>[5]คำนวณหน่วย!AB114</f>
        <v>1400</v>
      </c>
      <c r="O123" s="114">
        <f>[5]คำนวณหน่วย!AC114</f>
        <v>5908</v>
      </c>
      <c r="P123" s="136">
        <f>[5]คำนวณหน่วย!AF114</f>
        <v>1200</v>
      </c>
      <c r="Q123" s="114">
        <f>[5]คำนวณหน่วย!AG114</f>
        <v>5112</v>
      </c>
      <c r="R123" s="156">
        <f>[5]คำนวณหน่วย!AJ114</f>
        <v>500</v>
      </c>
      <c r="S123" s="114">
        <f>[5]คำนวณหน่วย!AK114</f>
        <v>2045</v>
      </c>
      <c r="T123" s="156">
        <f>[5]คำนวณหน่วย!AN114</f>
        <v>500</v>
      </c>
      <c r="U123" s="114">
        <f>[5]คำนวณหน่วย!AO114</f>
        <v>2100</v>
      </c>
      <c r="V123" s="156">
        <f>[5]คำนวณหน่วย!AR114</f>
        <v>200</v>
      </c>
      <c r="W123" s="114">
        <f>[5]คำนวณหน่วย!AS114</f>
        <v>988.00000000000011</v>
      </c>
      <c r="X123" s="156">
        <f>[5]คำนวณหน่วย!AV114</f>
        <v>200</v>
      </c>
      <c r="Y123" s="114">
        <f>[5]คำนวณหน่วย!AW114</f>
        <v>969.99999999999989</v>
      </c>
      <c r="Z123" s="156">
        <f>[5]คำนวณหน่วย!AZ114</f>
        <v>100</v>
      </c>
      <c r="AA123" s="114">
        <f>[5]คำนวณหน่วย!BA114</f>
        <v>495</v>
      </c>
      <c r="AB123" s="156">
        <f>[5]คำนวณหน่วย!BD114</f>
        <v>0</v>
      </c>
      <c r="AC123" s="114">
        <f>[5]คำนวณหน่วย!BE114</f>
        <v>0</v>
      </c>
      <c r="AD123" s="115"/>
      <c r="AE123" s="116"/>
      <c r="AG123" s="116"/>
    </row>
    <row r="124" spans="1:35" x14ac:dyDescent="0.55000000000000004">
      <c r="A124" s="113">
        <f>[5]คำนวณหน่วย!A115</f>
        <v>94</v>
      </c>
      <c r="B124" s="203" t="str">
        <f>[5]คำนวณหน่วย!B115</f>
        <v>อาคารอนุบาลต้นอ่อน</v>
      </c>
      <c r="C124" s="113">
        <f>[5]คำนวณหน่วย!C115</f>
        <v>0</v>
      </c>
      <c r="D124" s="113">
        <f>[5]คำนวณหน่วย!D115</f>
        <v>1</v>
      </c>
      <c r="E124" s="171">
        <f>[5]คำนวณหน่วย!E115</f>
        <v>8882746</v>
      </c>
      <c r="F124" s="156">
        <f>[5]คำนวณหน่วย!L115</f>
        <v>635</v>
      </c>
      <c r="G124" s="114">
        <f>[5]คำนวณหน่วย!M115</f>
        <v>2324.1</v>
      </c>
      <c r="H124" s="156">
        <f>[5]คำนวณหน่วย!P115</f>
        <v>435</v>
      </c>
      <c r="I124" s="114">
        <f>[5]คำนวณหน่วย!Q115</f>
        <v>1622.55</v>
      </c>
      <c r="J124" s="156">
        <f>[5]คำนวณหน่วย!T115</f>
        <v>546</v>
      </c>
      <c r="K124" s="114">
        <f>[5]คำนวณหน่วย!U115</f>
        <v>2173.08</v>
      </c>
      <c r="L124" s="156">
        <f>[5]คำนวณหน่วย!X115</f>
        <v>648</v>
      </c>
      <c r="M124" s="114">
        <f>[5]คำนวณหน่วย!Y115</f>
        <v>2488.3199999999997</v>
      </c>
      <c r="N124" s="156">
        <f>[5]คำนวณหน่วย!AB115</f>
        <v>1361</v>
      </c>
      <c r="O124" s="114">
        <f>[5]คำนวณหน่วย!AC115</f>
        <v>5743.42</v>
      </c>
      <c r="P124" s="136">
        <f>[5]คำนวณหน่วย!AF115</f>
        <v>1248</v>
      </c>
      <c r="Q124" s="114">
        <f>[5]คำนวณหน่วย!AG115</f>
        <v>5316.48</v>
      </c>
      <c r="R124" s="156">
        <f>[5]คำนวณหน่วย!AJ115</f>
        <v>865</v>
      </c>
      <c r="S124" s="114">
        <f>[5]คำนวณหน่วย!AK115</f>
        <v>3537.85</v>
      </c>
      <c r="T124" s="156">
        <f>[5]คำนวณหน่วย!AN115</f>
        <v>1080</v>
      </c>
      <c r="U124" s="114">
        <f>[5]คำนวณหน่วย!AO115</f>
        <v>4536</v>
      </c>
      <c r="V124" s="156">
        <f>[5]คำนวณหน่วย!AR115</f>
        <v>533</v>
      </c>
      <c r="W124" s="114">
        <f>[5]คำนวณหน่วย!AS115</f>
        <v>2633.02</v>
      </c>
      <c r="X124" s="156">
        <f>[5]คำนวณหน่วย!AV115</f>
        <v>132</v>
      </c>
      <c r="Y124" s="114">
        <f>[5]คำนวณหน่วย!AW115</f>
        <v>640.19999999999993</v>
      </c>
      <c r="Z124" s="156">
        <f>[5]คำนวณหน่วย!AZ115</f>
        <v>142</v>
      </c>
      <c r="AA124" s="114">
        <f>[5]คำนวณหน่วย!BA115</f>
        <v>702.9</v>
      </c>
      <c r="AB124" s="156">
        <f>[5]คำนวณหน่วย!BD115</f>
        <v>125</v>
      </c>
      <c r="AC124" s="114">
        <f>[5]คำนวณหน่วย!BE115</f>
        <v>603.75</v>
      </c>
      <c r="AD124" s="115"/>
      <c r="AE124" s="116"/>
      <c r="AG124" s="116"/>
    </row>
    <row r="125" spans="1:35" x14ac:dyDescent="0.55000000000000004">
      <c r="A125" s="113">
        <f>[5]คำนวณหน่วย!A116</f>
        <v>95</v>
      </c>
      <c r="B125" s="203" t="str">
        <f>[5]คำนวณหน่วย!B116</f>
        <v>อาคารชั้นเรียนการจัดและแต่งดอกไม้</v>
      </c>
      <c r="C125" s="113">
        <f>[5]คำนวณหน่วย!C116</f>
        <v>0</v>
      </c>
      <c r="D125" s="113">
        <f>[5]คำนวณหน่วย!D116</f>
        <v>1</v>
      </c>
      <c r="E125" s="171">
        <f>[5]คำนวณหน่วย!E116</f>
        <v>8320209</v>
      </c>
      <c r="F125" s="156">
        <f>[5]คำนวณหน่วย!L116</f>
        <v>108</v>
      </c>
      <c r="G125" s="114">
        <f>[5]คำนวณหน่วย!M116</f>
        <v>395.28000000000003</v>
      </c>
      <c r="H125" s="156">
        <f>[5]คำนวณหน่วย!P116</f>
        <v>133</v>
      </c>
      <c r="I125" s="114">
        <f>[5]คำนวณหน่วย!Q116</f>
        <v>496.09</v>
      </c>
      <c r="J125" s="156">
        <f>[5]คำนวณหน่วย!T116</f>
        <v>139</v>
      </c>
      <c r="K125" s="114">
        <f>[5]คำนวณหน่วย!U116</f>
        <v>553.22</v>
      </c>
      <c r="L125" s="156">
        <f>[5]คำนวณหน่วย!X116</f>
        <v>146</v>
      </c>
      <c r="M125" s="114">
        <f>[5]คำนวณหน่วย!Y116</f>
        <v>560.64</v>
      </c>
      <c r="N125" s="156">
        <f>[5]คำนวณหน่วย!AB116</f>
        <v>58</v>
      </c>
      <c r="O125" s="114">
        <f>[5]คำนวณหน่วย!AC116</f>
        <v>244.76</v>
      </c>
      <c r="P125" s="136">
        <f>[5]คำนวณหน่วย!AF116</f>
        <v>148</v>
      </c>
      <c r="Q125" s="114">
        <f>[5]คำนวณหน่วย!AG116</f>
        <v>630.48</v>
      </c>
      <c r="R125" s="156">
        <f>[5]คำนวณหน่วย!AJ116</f>
        <v>113</v>
      </c>
      <c r="S125" s="114">
        <f>[5]คำนวณหน่วย!AK116</f>
        <v>462.16999999999996</v>
      </c>
      <c r="T125" s="156">
        <f>[5]คำนวณหน่วย!AN116</f>
        <v>233</v>
      </c>
      <c r="U125" s="114">
        <f>[5]คำนวณหน่วย!AO116</f>
        <v>978.6</v>
      </c>
      <c r="V125" s="156">
        <f>[5]คำนวณหน่วย!AR116</f>
        <v>151</v>
      </c>
      <c r="W125" s="114">
        <f>[5]คำนวณหน่วย!AS116</f>
        <v>745.94</v>
      </c>
      <c r="X125" s="156">
        <f>[5]คำนวณหน่วย!AV116</f>
        <v>154</v>
      </c>
      <c r="Y125" s="114">
        <f>[5]คำนวณหน่วย!AW116</f>
        <v>746.9</v>
      </c>
      <c r="Z125" s="156">
        <f>[5]คำนวณหน่วย!AZ116</f>
        <v>167</v>
      </c>
      <c r="AA125" s="114">
        <f>[5]คำนวณหน่วย!BA116</f>
        <v>826.65</v>
      </c>
      <c r="AB125" s="156">
        <f>[5]คำนวณหน่วย!BD116</f>
        <v>215</v>
      </c>
      <c r="AC125" s="114">
        <f>[5]คำนวณหน่วย!BE116</f>
        <v>1038.45</v>
      </c>
      <c r="AD125" s="115"/>
      <c r="AE125" s="116"/>
      <c r="AG125" s="116"/>
    </row>
    <row r="126" spans="1:35" x14ac:dyDescent="0.55000000000000004">
      <c r="A126" s="113">
        <f>[5]คำนวณหน่วย!A117</f>
        <v>96</v>
      </c>
      <c r="B126" s="203" t="str">
        <f>[5]คำนวณหน่วย!B117</f>
        <v>อาคารเลี้ยงไส้เดือนดิน</v>
      </c>
      <c r="C126" s="113">
        <f>[5]คำนวณหน่วย!C117</f>
        <v>0</v>
      </c>
      <c r="D126" s="113">
        <f>[5]คำนวณหน่วย!D117</f>
        <v>1</v>
      </c>
      <c r="E126" s="171">
        <f>[5]คำนวณหน่วย!E117</f>
        <v>80545</v>
      </c>
      <c r="F126" s="156" t="str">
        <f>[5]คำนวณหน่วย!L117</f>
        <v>รื้อถอน</v>
      </c>
      <c r="G126" s="114" t="str">
        <f>[5]คำนวณหน่วย!M117</f>
        <v>รื้อถอน</v>
      </c>
      <c r="H126" s="156" t="str">
        <f>[5]คำนวณหน่วย!P117</f>
        <v>รื้อถอน</v>
      </c>
      <c r="I126" s="114" t="str">
        <f>[5]คำนวณหน่วย!Q117</f>
        <v>รื้อถอน</v>
      </c>
      <c r="J126" s="156" t="str">
        <f>[5]คำนวณหน่วย!T117</f>
        <v>รื้อถอน</v>
      </c>
      <c r="K126" s="114" t="str">
        <f>[5]คำนวณหน่วย!U117</f>
        <v>รื้อถอน</v>
      </c>
      <c r="L126" s="156" t="str">
        <f>[5]คำนวณหน่วย!X117</f>
        <v>รื้อถอน</v>
      </c>
      <c r="M126" s="114" t="str">
        <f>[5]คำนวณหน่วย!Y117</f>
        <v>รื้อถอน</v>
      </c>
      <c r="N126" s="156" t="s">
        <v>105</v>
      </c>
      <c r="O126" s="114" t="s">
        <v>105</v>
      </c>
      <c r="P126" s="136" t="str">
        <f>[5]คำนวณหน่วย!AF117</f>
        <v>รื้อถอน</v>
      </c>
      <c r="Q126" s="114" t="str">
        <f>[5]คำนวณหน่วย!AG117</f>
        <v>รื้อถอน</v>
      </c>
      <c r="R126" s="156" t="str">
        <f>[5]คำนวณหน่วย!AJ117</f>
        <v>รื้อถอน</v>
      </c>
      <c r="S126" s="114" t="str">
        <f>[5]คำนวณหน่วย!AK117</f>
        <v>รื้อถอน</v>
      </c>
      <c r="T126" s="156" t="str">
        <f>[5]คำนวณหน่วย!AN117</f>
        <v>รื้อถอน</v>
      </c>
      <c r="U126" s="114" t="str">
        <f>[5]คำนวณหน่วย!AO117</f>
        <v>รื้อถอน</v>
      </c>
      <c r="V126" s="156" t="str">
        <f>[5]คำนวณหน่วย!AR117</f>
        <v>รื้อถอน</v>
      </c>
      <c r="W126" s="114" t="str">
        <f>[5]คำนวณหน่วย!AS117</f>
        <v>รื้อถอน</v>
      </c>
      <c r="X126" s="156" t="str">
        <f>[5]คำนวณหน่วย!AV117</f>
        <v>รื้อถอน</v>
      </c>
      <c r="Y126" s="114" t="str">
        <f>[5]คำนวณหน่วย!AW117</f>
        <v>รื้อถอน</v>
      </c>
      <c r="Z126" s="156" t="str">
        <f>[5]คำนวณหน่วย!AZ117</f>
        <v>รื้อถอน</v>
      </c>
      <c r="AA126" s="114" t="str">
        <f>[5]คำนวณหน่วย!BA117</f>
        <v>รื้อถอน</v>
      </c>
      <c r="AB126" s="156" t="s">
        <v>105</v>
      </c>
      <c r="AC126" s="114" t="s">
        <v>105</v>
      </c>
      <c r="AD126" s="115"/>
      <c r="AE126" s="116"/>
      <c r="AG126" s="116"/>
    </row>
    <row r="127" spans="1:35" x14ac:dyDescent="0.55000000000000004">
      <c r="A127" s="113">
        <f>[5]คำนวณหน่วย!A118</f>
        <v>97</v>
      </c>
      <c r="B127" s="203" t="str">
        <f>[5]คำนวณหน่วย!B118</f>
        <v>อาคารหม่อนไหม 1  มิเตอร์ตัวที่ 1</v>
      </c>
      <c r="C127" s="113">
        <f>[5]คำนวณหน่วย!C118</f>
        <v>0</v>
      </c>
      <c r="D127" s="113">
        <f>[5]คำนวณหน่วย!D118</f>
        <v>1</v>
      </c>
      <c r="E127" s="171">
        <f>[5]คำนวณหน่วย!E118</f>
        <v>8304740</v>
      </c>
      <c r="F127" s="156">
        <f>[5]คำนวณหน่วย!L118</f>
        <v>35</v>
      </c>
      <c r="G127" s="114">
        <f>[5]คำนวณหน่วย!M118</f>
        <v>128.1</v>
      </c>
      <c r="H127" s="156">
        <f>[5]คำนวณหน่วย!P118</f>
        <v>47</v>
      </c>
      <c r="I127" s="114">
        <f>[5]คำนวณหน่วย!Q118</f>
        <v>175.31</v>
      </c>
      <c r="J127" s="156">
        <f>[5]คำนวณหน่วย!T118</f>
        <v>34</v>
      </c>
      <c r="K127" s="114">
        <f>[5]คำนวณหน่วย!U118</f>
        <v>135.32</v>
      </c>
      <c r="L127" s="156">
        <f>[5]คำนวณหน่วย!X118</f>
        <v>61</v>
      </c>
      <c r="M127" s="114">
        <f>[5]คำนวณหน่วย!Y118</f>
        <v>234.23999999999998</v>
      </c>
      <c r="N127" s="156">
        <f>[5]คำนวณหน่วย!AB118</f>
        <v>47</v>
      </c>
      <c r="O127" s="114">
        <f>[5]คำนวณหน่วย!AC118</f>
        <v>198.33999999999997</v>
      </c>
      <c r="P127" s="136">
        <f>[5]คำนวณหน่วย!AF118</f>
        <v>34</v>
      </c>
      <c r="Q127" s="114">
        <f>[5]คำนวณหน่วย!AG118</f>
        <v>144.84</v>
      </c>
      <c r="R127" s="156">
        <f>[5]คำนวณหน่วย!AJ118</f>
        <v>44</v>
      </c>
      <c r="S127" s="114">
        <f>[5]คำนวณหน่วย!AK118</f>
        <v>179.95999999999998</v>
      </c>
      <c r="T127" s="156">
        <f>[5]คำนวณหน่วย!AN118</f>
        <v>38</v>
      </c>
      <c r="U127" s="114">
        <f>[5]คำนวณหน่วย!AO118</f>
        <v>159.6</v>
      </c>
      <c r="V127" s="156">
        <f>[5]คำนวณหน่วย!AR118</f>
        <v>26</v>
      </c>
      <c r="W127" s="114">
        <f>[5]คำนวณหน่วย!AS118</f>
        <v>128.44</v>
      </c>
      <c r="X127" s="156">
        <f>[5]คำนวณหน่วย!AV118</f>
        <v>28</v>
      </c>
      <c r="Y127" s="114">
        <f>[5]คำนวณหน่วย!AW118</f>
        <v>135.79999999999998</v>
      </c>
      <c r="Z127" s="156">
        <f>[5]คำนวณหน่วย!AZ118</f>
        <v>37</v>
      </c>
      <c r="AA127" s="114">
        <f>[5]คำนวณหน่วย!BA118</f>
        <v>183.15</v>
      </c>
      <c r="AB127" s="156">
        <f>[5]คำนวณหน่วย!BD118</f>
        <v>34</v>
      </c>
      <c r="AC127" s="114">
        <f>[5]คำนวณหน่วย!BE118</f>
        <v>164.22</v>
      </c>
      <c r="AD127" s="115"/>
      <c r="AE127" s="116"/>
      <c r="AG127" s="116"/>
    </row>
    <row r="128" spans="1:35" x14ac:dyDescent="0.55000000000000004">
      <c r="A128" s="113">
        <f>[5]คำนวณหน่วย!A119</f>
        <v>98</v>
      </c>
      <c r="B128" s="203" t="str">
        <f>[5]คำนวณหน่วย!B119</f>
        <v>อาคารหม่อนไหม 1  มิเตอร์ตัวที่ 2</v>
      </c>
      <c r="C128" s="113">
        <f>[5]คำนวณหน่วย!C119</f>
        <v>0</v>
      </c>
      <c r="D128" s="113">
        <f>[5]คำนวณหน่วย!D119</f>
        <v>1</v>
      </c>
      <c r="E128" s="171">
        <f>[5]คำนวณหน่วย!E119</f>
        <v>8304741</v>
      </c>
      <c r="F128" s="156">
        <f>[5]คำนวณหน่วย!L119</f>
        <v>0</v>
      </c>
      <c r="G128" s="114">
        <f>[5]คำนวณหน่วย!M119</f>
        <v>0</v>
      </c>
      <c r="H128" s="156">
        <f>[5]คำนวณหน่วย!P119</f>
        <v>0</v>
      </c>
      <c r="I128" s="114">
        <f>[5]คำนวณหน่วย!Q119</f>
        <v>0</v>
      </c>
      <c r="J128" s="156">
        <f>[5]คำนวณหน่วย!T119</f>
        <v>0</v>
      </c>
      <c r="K128" s="114">
        <f>[5]คำนวณหน่วย!U119</f>
        <v>0</v>
      </c>
      <c r="L128" s="156">
        <f>[5]คำนวณหน่วย!X119</f>
        <v>0</v>
      </c>
      <c r="M128" s="114">
        <f>[5]คำนวณหน่วย!Y119</f>
        <v>0</v>
      </c>
      <c r="N128" s="156">
        <f>[5]คำนวณหน่วย!AB119</f>
        <v>0</v>
      </c>
      <c r="O128" s="114">
        <f>[5]คำนวณหน่วย!AC119</f>
        <v>0</v>
      </c>
      <c r="P128" s="136">
        <f>[5]คำนวณหน่วย!AF119</f>
        <v>0</v>
      </c>
      <c r="Q128" s="114">
        <f>[5]คำนวณหน่วย!AG119</f>
        <v>0</v>
      </c>
      <c r="R128" s="156">
        <f>[5]คำนวณหน่วย!AJ119</f>
        <v>0</v>
      </c>
      <c r="S128" s="114">
        <f>[5]คำนวณหน่วย!AK119</f>
        <v>0</v>
      </c>
      <c r="T128" s="156">
        <f>[5]คำนวณหน่วย!AN119</f>
        <v>0</v>
      </c>
      <c r="U128" s="114">
        <f>[5]คำนวณหน่วย!AO119</f>
        <v>0</v>
      </c>
      <c r="V128" s="156">
        <f>[5]คำนวณหน่วย!AR119</f>
        <v>0</v>
      </c>
      <c r="W128" s="114">
        <f>[5]คำนวณหน่วย!AS119</f>
        <v>0</v>
      </c>
      <c r="X128" s="156">
        <f>[5]คำนวณหน่วย!AV119</f>
        <v>0</v>
      </c>
      <c r="Y128" s="114">
        <f>[5]คำนวณหน่วย!AW119</f>
        <v>0</v>
      </c>
      <c r="Z128" s="156">
        <f>[5]คำนวณหน่วย!AZ119</f>
        <v>0</v>
      </c>
      <c r="AA128" s="114">
        <f>[5]คำนวณหน่วย!BA119</f>
        <v>0</v>
      </c>
      <c r="AB128" s="156">
        <f>[5]คำนวณหน่วย!BD119</f>
        <v>0</v>
      </c>
      <c r="AC128" s="114">
        <f>[5]คำนวณหน่วย!BE119</f>
        <v>0</v>
      </c>
      <c r="AD128" s="115"/>
      <c r="AE128" s="116"/>
      <c r="AG128" s="116"/>
    </row>
    <row r="129" spans="1:35" x14ac:dyDescent="0.55000000000000004">
      <c r="A129" s="113">
        <f>[5]คำนวณหน่วย!A120</f>
        <v>99</v>
      </c>
      <c r="B129" s="203" t="str">
        <f>[5]คำนวณหน่วย!B120</f>
        <v>อาคารหม่อนไหม 1  มิเตอร์ตัวที่ 3</v>
      </c>
      <c r="C129" s="113">
        <f>[5]คำนวณหน่วย!C120</f>
        <v>0</v>
      </c>
      <c r="D129" s="113">
        <f>[5]คำนวณหน่วย!D120</f>
        <v>1</v>
      </c>
      <c r="E129" s="171">
        <f>[5]คำนวณหน่วย!E120</f>
        <v>8304742</v>
      </c>
      <c r="F129" s="156">
        <f>[5]คำนวณหน่วย!L120</f>
        <v>136</v>
      </c>
      <c r="G129" s="114">
        <f>[5]คำนวณหน่วย!M120</f>
        <v>497.76</v>
      </c>
      <c r="H129" s="156">
        <f>[5]คำนวณหน่วย!P120</f>
        <v>36</v>
      </c>
      <c r="I129" s="114">
        <f>[5]คำนวณหน่วย!Q120</f>
        <v>134.28</v>
      </c>
      <c r="J129" s="156">
        <f>[5]คำนวณหน่วย!T120</f>
        <v>43</v>
      </c>
      <c r="K129" s="114">
        <f>[5]คำนวณหน่วย!U120</f>
        <v>171.14</v>
      </c>
      <c r="L129" s="156">
        <f>[5]คำนวณหน่วย!X120</f>
        <v>44</v>
      </c>
      <c r="M129" s="114">
        <f>[5]คำนวณหน่วย!Y120</f>
        <v>168.95999999999998</v>
      </c>
      <c r="N129" s="156">
        <f>[5]คำนวณหน่วย!AB120</f>
        <v>52</v>
      </c>
      <c r="O129" s="114">
        <f>[5]คำนวณหน่วย!AC120</f>
        <v>219.44</v>
      </c>
      <c r="P129" s="136">
        <f>[5]คำนวณหน่วย!AF120</f>
        <v>46</v>
      </c>
      <c r="Q129" s="114">
        <f>[5]คำนวณหน่วย!AG120</f>
        <v>195.95999999999998</v>
      </c>
      <c r="R129" s="156">
        <f>[5]คำนวณหน่วย!AJ120</f>
        <v>54</v>
      </c>
      <c r="S129" s="114">
        <f>[5]คำนวณหน่วย!AK120</f>
        <v>220.85999999999999</v>
      </c>
      <c r="T129" s="156">
        <f>[5]คำนวณหน่วย!AN120</f>
        <v>96</v>
      </c>
      <c r="U129" s="114">
        <f>[5]คำนวณหน่วย!AO120</f>
        <v>403.20000000000005</v>
      </c>
      <c r="V129" s="156">
        <f>[5]คำนวณหน่วย!AR120</f>
        <v>179</v>
      </c>
      <c r="W129" s="114">
        <f>[5]คำนวณหน่วย!AS120</f>
        <v>884.2600000000001</v>
      </c>
      <c r="X129" s="156">
        <f>[5]คำนวณหน่วย!AV120</f>
        <v>139</v>
      </c>
      <c r="Y129" s="114">
        <f>[5]คำนวณหน่วย!AW120</f>
        <v>674.15</v>
      </c>
      <c r="Z129" s="156">
        <f>[5]คำนวณหน่วย!AZ120</f>
        <v>131</v>
      </c>
      <c r="AA129" s="114">
        <f>[5]คำนวณหน่วย!BA120</f>
        <v>648.45000000000005</v>
      </c>
      <c r="AB129" s="156">
        <f>[5]คำนวณหน่วย!BD120</f>
        <v>93</v>
      </c>
      <c r="AC129" s="114">
        <f>[5]คำนวณหน่วย!BE120</f>
        <v>449.19</v>
      </c>
      <c r="AD129" s="115"/>
      <c r="AE129" s="116"/>
      <c r="AG129" s="116"/>
    </row>
    <row r="130" spans="1:35" x14ac:dyDescent="0.55000000000000004">
      <c r="A130" s="130" t="s">
        <v>9</v>
      </c>
      <c r="B130" s="205"/>
      <c r="C130" s="131"/>
      <c r="D130" s="131"/>
      <c r="E130" s="132"/>
      <c r="F130" s="158">
        <f t="shared" ref="F130:AC130" si="9">SUM(F101:F129)</f>
        <v>42020.72</v>
      </c>
      <c r="G130" s="146">
        <f t="shared" si="9"/>
        <v>153705.69228225001</v>
      </c>
      <c r="H130" s="158">
        <f t="shared" si="9"/>
        <v>39811.050000000003</v>
      </c>
      <c r="I130" s="146">
        <f t="shared" si="9"/>
        <v>148561.73112318598</v>
      </c>
      <c r="J130" s="158">
        <f t="shared" si="9"/>
        <v>57318.369999999995</v>
      </c>
      <c r="K130" s="146">
        <f t="shared" si="9"/>
        <v>228285.55141072071</v>
      </c>
      <c r="L130" s="158">
        <f t="shared" si="9"/>
        <v>55647.61</v>
      </c>
      <c r="M130" s="146">
        <f t="shared" si="9"/>
        <v>213764.52094846821</v>
      </c>
      <c r="N130" s="158">
        <f t="shared" si="9"/>
        <v>60398.19</v>
      </c>
      <c r="O130" s="146">
        <f t="shared" si="9"/>
        <v>254884.52956758704</v>
      </c>
      <c r="P130" s="158">
        <f t="shared" si="9"/>
        <v>58478.22</v>
      </c>
      <c r="Q130" s="146">
        <f t="shared" si="9"/>
        <v>249258.05068739055</v>
      </c>
      <c r="R130" s="158">
        <f t="shared" si="9"/>
        <v>56052.18</v>
      </c>
      <c r="S130" s="146">
        <f t="shared" si="9"/>
        <v>229319.38340205359</v>
      </c>
      <c r="T130" s="158">
        <f t="shared" si="9"/>
        <v>68651.819999999992</v>
      </c>
      <c r="U130" s="146">
        <f t="shared" si="9"/>
        <v>288447.13645279891</v>
      </c>
      <c r="V130" s="158">
        <f t="shared" si="9"/>
        <v>66567.66</v>
      </c>
      <c r="W130" s="146">
        <f t="shared" si="9"/>
        <v>328783.88567349099</v>
      </c>
      <c r="X130" s="158">
        <f t="shared" si="9"/>
        <v>55125.07</v>
      </c>
      <c r="Y130" s="146">
        <f t="shared" si="9"/>
        <v>267429.36698980507</v>
      </c>
      <c r="Z130" s="158">
        <f t="shared" si="9"/>
        <v>47236.15</v>
      </c>
      <c r="AA130" s="146">
        <f t="shared" si="9"/>
        <v>233881.3605510795</v>
      </c>
      <c r="AB130" s="158">
        <f t="shared" si="9"/>
        <v>46645.07</v>
      </c>
      <c r="AC130" s="146">
        <f t="shared" si="9"/>
        <v>225375.73363943878</v>
      </c>
      <c r="AD130" s="167">
        <f>SUM(F130+H130+J130+L130+N130+P130+R130+T130+V130+X130+Z130+AB130)</f>
        <v>653952.11</v>
      </c>
      <c r="AE130" s="168">
        <f>SUM(G130+I130+K130+M130+O130+Q130+S130+U130+W130+Y130+AA130+AC130)</f>
        <v>2821696.9427282689</v>
      </c>
      <c r="AF130" s="167">
        <f>SUM(F130+H130+J130+L130+N130+P130+R130+T130+V130)</f>
        <v>504945.82000000007</v>
      </c>
      <c r="AG130" s="168">
        <f>SUM(G130+I130+K130+M130+O130+Q130+S130+U130+W130)</f>
        <v>2095010.4815479461</v>
      </c>
      <c r="AH130" s="167">
        <f>SUM(X130+Z130+AB130)</f>
        <v>149006.29</v>
      </c>
      <c r="AI130" s="168">
        <f>SUM(Y130+AA130+AC130)</f>
        <v>726686.46118032339</v>
      </c>
    </row>
    <row r="131" spans="1:35" x14ac:dyDescent="0.55000000000000004">
      <c r="A131" s="110" t="str">
        <f>[5]คำนวณหน่วย!$A$121</f>
        <v>สำนักวิจัยและส่งเสริมการเกษตร</v>
      </c>
      <c r="B131" s="206"/>
      <c r="C131" s="119"/>
      <c r="D131" s="119"/>
      <c r="E131" s="160"/>
      <c r="F131" s="138"/>
      <c r="G131" s="160"/>
      <c r="H131" s="138"/>
      <c r="I131" s="160"/>
      <c r="J131" s="138"/>
      <c r="K131" s="160"/>
      <c r="L131" s="138"/>
      <c r="M131" s="160"/>
      <c r="N131" s="138"/>
      <c r="O131" s="160"/>
      <c r="P131" s="181"/>
      <c r="Q131" s="160"/>
      <c r="R131" s="138"/>
      <c r="S131" s="160"/>
      <c r="T131" s="138"/>
      <c r="U131" s="160"/>
      <c r="V131" s="138"/>
      <c r="W131" s="160"/>
      <c r="X131" s="138"/>
      <c r="Y131" s="160"/>
      <c r="Z131" s="138"/>
      <c r="AA131" s="160"/>
      <c r="AB131" s="138"/>
      <c r="AC131" s="129"/>
      <c r="AD131" s="115"/>
      <c r="AE131" s="116"/>
      <c r="AG131" s="116"/>
      <c r="AH131" s="116"/>
      <c r="AI131" s="116"/>
    </row>
    <row r="132" spans="1:35" x14ac:dyDescent="0.55000000000000004">
      <c r="A132" s="113">
        <f>[5]คำนวณหน่วย!A122</f>
        <v>100</v>
      </c>
      <c r="B132" s="203" t="str">
        <f>[5]คำนวณหน่วย!B122</f>
        <v>อาคารธรรมศักดิ์มนตรี</v>
      </c>
      <c r="C132" s="113">
        <f>[5]คำนวณหน่วย!C122</f>
        <v>0</v>
      </c>
      <c r="D132" s="113">
        <f>[5]คำนวณหน่วย!D122</f>
        <v>40</v>
      </c>
      <c r="E132" s="171">
        <f>[5]คำนวณหน่วย!E122</f>
        <v>8409822</v>
      </c>
      <c r="F132" s="156">
        <f>[5]คำนวณหน่วย!L122</f>
        <v>360</v>
      </c>
      <c r="G132" s="114">
        <f>[5]คำนวณหน่วย!M122</f>
        <v>1317.6000000000001</v>
      </c>
      <c r="H132" s="156">
        <f>[5]คำนวณหน่วย!P122</f>
        <v>360</v>
      </c>
      <c r="I132" s="114">
        <f>[5]คำนวณหน่วย!Q122</f>
        <v>1342.8</v>
      </c>
      <c r="J132" s="156">
        <f>[5]คำนวณหน่วย!T122</f>
        <v>320</v>
      </c>
      <c r="K132" s="114">
        <f>[5]คำนวณหน่วย!U122</f>
        <v>1273.5999999999999</v>
      </c>
      <c r="L132" s="156">
        <f>[5]คำนวณหน่วย!X122</f>
        <v>160</v>
      </c>
      <c r="M132" s="114">
        <f>[5]คำนวณหน่วย!Y122</f>
        <v>614.4</v>
      </c>
      <c r="N132" s="156">
        <f>[5]คำนวณหน่วย!AB122</f>
        <v>40</v>
      </c>
      <c r="O132" s="114">
        <f>[5]คำนวณหน่วย!AC122</f>
        <v>168.79999999999998</v>
      </c>
      <c r="P132" s="136">
        <f>[5]คำนวณหน่วย!AF122</f>
        <v>0</v>
      </c>
      <c r="Q132" s="114">
        <f>[5]คำนวณหน่วย!AG122</f>
        <v>0</v>
      </c>
      <c r="R132" s="156">
        <f>[5]คำนวณหน่วย!AJ122</f>
        <v>0</v>
      </c>
      <c r="S132" s="114">
        <f>[5]คำนวณหน่วย!AK122</f>
        <v>0</v>
      </c>
      <c r="T132" s="156">
        <f>[5]คำนวณหน่วย!AN122</f>
        <v>0</v>
      </c>
      <c r="U132" s="114">
        <f>[5]คำนวณหน่วย!AO122</f>
        <v>0</v>
      </c>
      <c r="V132" s="156">
        <f>[5]คำนวณหน่วย!AR122</f>
        <v>0</v>
      </c>
      <c r="W132" s="114">
        <f>[5]คำนวณหน่วย!AS122</f>
        <v>0</v>
      </c>
      <c r="X132" s="156">
        <f>[5]คำนวณหน่วย!AV122</f>
        <v>0</v>
      </c>
      <c r="Y132" s="114">
        <f>[5]คำนวณหน่วย!AW122</f>
        <v>0</v>
      </c>
      <c r="Z132" s="156">
        <f>[5]คำนวณหน่วย!AZ122</f>
        <v>0</v>
      </c>
      <c r="AA132" s="114">
        <f>[5]คำนวณหน่วย!BA122</f>
        <v>0</v>
      </c>
      <c r="AB132" s="156">
        <f>[5]คำนวณหน่วย!BD122</f>
        <v>0</v>
      </c>
      <c r="AC132" s="114">
        <f>[5]คำนวณหน่วย!BE122</f>
        <v>0</v>
      </c>
      <c r="AD132" s="115"/>
      <c r="AE132" s="116"/>
      <c r="AG132" s="116"/>
    </row>
    <row r="133" spans="1:35" x14ac:dyDescent="0.55000000000000004">
      <c r="A133" s="113">
        <f>[5]คำนวณหน่วย!A123</f>
        <v>101</v>
      </c>
      <c r="B133" s="203" t="str">
        <f>[5]คำนวณหน่วย!B123</f>
        <v>อาคารมงคลชัยสิทธิ์</v>
      </c>
      <c r="C133" s="113">
        <f>[5]คำนวณหน่วย!C123</f>
        <v>0</v>
      </c>
      <c r="D133" s="113">
        <f>[5]คำนวณหน่วย!D123</f>
        <v>40</v>
      </c>
      <c r="E133" s="171">
        <f>[5]คำนวณหน่วย!E123</f>
        <v>8161523</v>
      </c>
      <c r="F133" s="156">
        <f>[5]คำนวณหน่วย!L123</f>
        <v>1800</v>
      </c>
      <c r="G133" s="114">
        <f>[5]คำนวณหน่วย!M123</f>
        <v>6588</v>
      </c>
      <c r="H133" s="156">
        <f>[5]คำนวณหน่วย!P123</f>
        <v>1680</v>
      </c>
      <c r="I133" s="114">
        <f>[5]คำนวณหน่วย!Q123</f>
        <v>6266.4</v>
      </c>
      <c r="J133" s="156">
        <f>[5]คำนวณหน่วย!T123</f>
        <v>3040</v>
      </c>
      <c r="K133" s="114">
        <f>[5]คำนวณหน่วย!U123</f>
        <v>12099.2</v>
      </c>
      <c r="L133" s="156">
        <f>[5]คำนวณหน่วย!X123</f>
        <v>2920</v>
      </c>
      <c r="M133" s="114">
        <f>[5]คำนวณหน่วย!Y123</f>
        <v>11212.8</v>
      </c>
      <c r="N133" s="156">
        <f>[5]คำนวณหน่วย!AB123</f>
        <v>4080</v>
      </c>
      <c r="O133" s="114">
        <f>[5]คำนวณหน่วย!AC123</f>
        <v>17217.599999999999</v>
      </c>
      <c r="P133" s="136">
        <f>[5]คำนวณหน่วย!AF123</f>
        <v>3760</v>
      </c>
      <c r="Q133" s="114">
        <f>[5]คำนวณหน่วย!AG123</f>
        <v>16017.599999999999</v>
      </c>
      <c r="R133" s="156">
        <f>[5]คำนวณหน่วย!AJ123</f>
        <v>3040</v>
      </c>
      <c r="S133" s="114">
        <f>[5]คำนวณหน่วย!AK123</f>
        <v>12433.6</v>
      </c>
      <c r="T133" s="156">
        <f>[5]คำนวณหน่วย!AN123</f>
        <v>3400</v>
      </c>
      <c r="U133" s="114">
        <f>[5]คำนวณหน่วย!AO123</f>
        <v>14280</v>
      </c>
      <c r="V133" s="156">
        <f>[5]คำนวณหน่วย!AR123</f>
        <v>2360</v>
      </c>
      <c r="W133" s="114">
        <f>[5]คำนวณหน่วย!AS123</f>
        <v>11658.400000000001</v>
      </c>
      <c r="X133" s="156">
        <f>[5]คำนวณหน่วย!AV123</f>
        <v>1920</v>
      </c>
      <c r="Y133" s="114">
        <f>[5]คำนวณหน่วย!AW123</f>
        <v>9312</v>
      </c>
      <c r="Z133" s="156">
        <f>[5]คำนวณหน่วย!AZ123</f>
        <v>1760</v>
      </c>
      <c r="AA133" s="114">
        <f>[5]คำนวณหน่วย!BA123</f>
        <v>8712</v>
      </c>
      <c r="AB133" s="156">
        <f>[5]คำนวณหน่วย!BD123</f>
        <v>1440</v>
      </c>
      <c r="AC133" s="114">
        <f>[5]คำนวณหน่วย!BE123</f>
        <v>6955.2</v>
      </c>
      <c r="AD133" s="115"/>
      <c r="AE133" s="116"/>
      <c r="AG133" s="116"/>
      <c r="AH133" s="116"/>
      <c r="AI133" s="116"/>
    </row>
    <row r="134" spans="1:35" x14ac:dyDescent="0.55000000000000004">
      <c r="A134" s="113">
        <f>[5]คำนวณหน่วย!A124</f>
        <v>102</v>
      </c>
      <c r="B134" s="203" t="str">
        <f>[5]คำนวณหน่วย!B124</f>
        <v>ฐานการเรียนรู้การผลิตไม้และไม้ดอกไม้ประดับครบวงจร</v>
      </c>
      <c r="C134" s="113">
        <f>[5]คำนวณหน่วย!C124</f>
        <v>0</v>
      </c>
      <c r="D134" s="113">
        <f>[5]คำนวณหน่วย!D124</f>
        <v>1</v>
      </c>
      <c r="E134" s="171">
        <f>[5]คำนวณหน่วย!E124</f>
        <v>8493542</v>
      </c>
      <c r="F134" s="156">
        <f>[5]คำนวณหน่วย!L124</f>
        <v>3157</v>
      </c>
      <c r="G134" s="114">
        <f>[5]คำนวณหน่วย!M124</f>
        <v>11554.62</v>
      </c>
      <c r="H134" s="156">
        <f>[5]คำนวณหน่วย!P124</f>
        <v>2300</v>
      </c>
      <c r="I134" s="114">
        <f>[5]คำนวณหน่วย!Q124</f>
        <v>8579</v>
      </c>
      <c r="J134" s="156">
        <f>[5]คำนวณหน่วย!T124</f>
        <v>3149</v>
      </c>
      <c r="K134" s="114">
        <f>[5]คำนวณหน่วย!U124</f>
        <v>12533.02</v>
      </c>
      <c r="L134" s="156">
        <f>[5]คำนวณหน่วย!X124</f>
        <v>3500</v>
      </c>
      <c r="M134" s="114">
        <f>[5]คำนวณหน่วย!Y124</f>
        <v>13440</v>
      </c>
      <c r="N134" s="156">
        <f>[5]คำนวณหน่วย!AB124</f>
        <v>4530</v>
      </c>
      <c r="O134" s="114">
        <f>[5]คำนวณหน่วย!AC124</f>
        <v>19116.599999999999</v>
      </c>
      <c r="P134" s="136">
        <f>[5]คำนวณหน่วย!AF124</f>
        <v>4392</v>
      </c>
      <c r="Q134" s="114">
        <f>[5]คำนวณหน่วย!AG124</f>
        <v>18709.919999999998</v>
      </c>
      <c r="R134" s="156">
        <f>[5]คำนวณหน่วย!AJ124</f>
        <v>4450</v>
      </c>
      <c r="S134" s="114">
        <f>[5]คำนวณหน่วย!AK124</f>
        <v>18200.5</v>
      </c>
      <c r="T134" s="156">
        <f>[5]คำนวณหน่วย!AN124</f>
        <v>5449</v>
      </c>
      <c r="U134" s="114">
        <f>[5]คำนวณหน่วย!AO124</f>
        <v>22885.8</v>
      </c>
      <c r="V134" s="156">
        <f>[5]คำนวณหน่วย!AR124</f>
        <v>3169</v>
      </c>
      <c r="W134" s="114">
        <f>[5]คำนวณหน่วย!AS124</f>
        <v>15654.86</v>
      </c>
      <c r="X134" s="156">
        <f>[5]คำนวณหน่วย!AV124</f>
        <v>2470</v>
      </c>
      <c r="Y134" s="114">
        <f>[5]คำนวณหน่วย!AW124</f>
        <v>11979.5</v>
      </c>
      <c r="Z134" s="156">
        <f>[5]คำนวณหน่วย!AZ124</f>
        <v>2391</v>
      </c>
      <c r="AA134" s="114">
        <f>[5]คำนวณหน่วย!BA124</f>
        <v>11835.45</v>
      </c>
      <c r="AB134" s="156">
        <f>[5]คำนวณหน่วย!BD124</f>
        <v>1388</v>
      </c>
      <c r="AC134" s="114">
        <f>[5]คำนวณหน่วย!BE124</f>
        <v>6704.04</v>
      </c>
      <c r="AD134" s="115"/>
      <c r="AE134" s="116"/>
      <c r="AG134" s="116"/>
      <c r="AH134" s="116"/>
      <c r="AI134" s="116"/>
    </row>
    <row r="135" spans="1:35" x14ac:dyDescent="0.55000000000000004">
      <c r="A135" s="113">
        <f>[5]คำนวณหน่วย!A125</f>
        <v>103</v>
      </c>
      <c r="B135" s="203" t="str">
        <f>[5]คำนวณหน่วย!B125</f>
        <v>แปลงสาธิตปลูกข้าว  ผศ. ดร.วราภรณ์ แสงทอง มิเตอร์ที่ 1</v>
      </c>
      <c r="C135" s="113">
        <f>[5]คำนวณหน่วย!C125</f>
        <v>0</v>
      </c>
      <c r="D135" s="113">
        <f>[5]คำนวณหน่วย!D125</f>
        <v>1</v>
      </c>
      <c r="E135" s="171">
        <f>[5]คำนวณหน่วย!E125</f>
        <v>1924751</v>
      </c>
      <c r="F135" s="156">
        <f>[5]คำนวณหน่วย!L125</f>
        <v>237</v>
      </c>
      <c r="G135" s="114">
        <f>[5]คำนวณหน่วย!M125</f>
        <v>867.42000000000007</v>
      </c>
      <c r="H135" s="156">
        <f>[5]คำนวณหน่วย!P125</f>
        <v>232</v>
      </c>
      <c r="I135" s="114">
        <f>[5]คำนวณหน่วย!Q125</f>
        <v>865.36</v>
      </c>
      <c r="J135" s="156">
        <f>[5]คำนวณหน่วย!T125</f>
        <v>110</v>
      </c>
      <c r="K135" s="114">
        <f>[5]คำนวณหน่วย!U125</f>
        <v>437.8</v>
      </c>
      <c r="L135" s="156">
        <f>[5]คำนวณหน่วย!X125</f>
        <v>140</v>
      </c>
      <c r="M135" s="114">
        <f>[5]คำนวณหน่วย!Y125</f>
        <v>537.6</v>
      </c>
      <c r="N135" s="156">
        <f>[5]คำนวณหน่วย!AB125</f>
        <v>144</v>
      </c>
      <c r="O135" s="114">
        <f>[5]คำนวณหน่วย!AC125</f>
        <v>607.67999999999995</v>
      </c>
      <c r="P135" s="136">
        <f>[5]คำนวณหน่วย!AF125</f>
        <v>143</v>
      </c>
      <c r="Q135" s="114">
        <f>[5]คำนวณหน่วย!AG125</f>
        <v>609.17999999999995</v>
      </c>
      <c r="R135" s="156">
        <f>[5]คำนวณหน่วย!AJ125</f>
        <v>115</v>
      </c>
      <c r="S135" s="114">
        <f>[5]คำนวณหน่วย!AK125</f>
        <v>470.34999999999997</v>
      </c>
      <c r="T135" s="156">
        <f>[5]คำนวณหน่วย!AN125</f>
        <v>87</v>
      </c>
      <c r="U135" s="114">
        <f>[5]คำนวณหน่วย!AO125</f>
        <v>365.40000000000003</v>
      </c>
      <c r="V135" s="156">
        <f>[5]คำนวณหน่วย!AR125</f>
        <v>85</v>
      </c>
      <c r="W135" s="114">
        <f>[5]คำนวณหน่วย!AS125</f>
        <v>419.90000000000003</v>
      </c>
      <c r="X135" s="156">
        <f>[5]คำนวณหน่วย!AV125</f>
        <v>94</v>
      </c>
      <c r="Y135" s="114">
        <f>[5]คำนวณหน่วย!AW125</f>
        <v>455.9</v>
      </c>
      <c r="Z135" s="156">
        <f>[5]คำนวณหน่วย!AZ125</f>
        <v>139</v>
      </c>
      <c r="AA135" s="114">
        <f>[5]คำนวณหน่วย!BA125</f>
        <v>688.05000000000007</v>
      </c>
      <c r="AB135" s="156">
        <f>[5]คำนวณหน่วย!BD125</f>
        <v>64</v>
      </c>
      <c r="AC135" s="114">
        <f>[5]คำนวณหน่วย!BE125</f>
        <v>309.12</v>
      </c>
      <c r="AD135" s="115"/>
      <c r="AE135" s="116"/>
      <c r="AG135" s="116"/>
      <c r="AH135" s="116"/>
      <c r="AI135" s="116"/>
    </row>
    <row r="136" spans="1:35" x14ac:dyDescent="0.55000000000000004">
      <c r="A136" s="113">
        <f>[5]คำนวณหน่วย!A126</f>
        <v>104</v>
      </c>
      <c r="B136" s="203" t="str">
        <f>[5]คำนวณหน่วย!B126</f>
        <v>แปลงสาธิตปลูกข้าว  ผศ. ดร.วราภรณ์ แสงทอง มิเตอร์ที่ 2</v>
      </c>
      <c r="C136" s="113">
        <f>[5]คำนวณหน่วย!C126</f>
        <v>0</v>
      </c>
      <c r="D136" s="113">
        <f>[5]คำนวณหน่วย!D126</f>
        <v>1</v>
      </c>
      <c r="E136" s="171">
        <f>[5]คำนวณหน่วย!E126</f>
        <v>4050380</v>
      </c>
      <c r="F136" s="156">
        <f>[5]คำนวณหน่วย!L126</f>
        <v>66</v>
      </c>
      <c r="G136" s="114">
        <f>[5]คำนวณหน่วย!M126</f>
        <v>241.56</v>
      </c>
      <c r="H136" s="156">
        <f>[5]คำนวณหน่วย!P126</f>
        <v>15</v>
      </c>
      <c r="I136" s="114">
        <f>[5]คำนวณหน่วย!Q126</f>
        <v>55.95</v>
      </c>
      <c r="J136" s="156">
        <f>[5]คำนวณหน่วย!T126</f>
        <v>8</v>
      </c>
      <c r="K136" s="114">
        <f>[5]คำนวณหน่วย!U126</f>
        <v>31.84</v>
      </c>
      <c r="L136" s="156">
        <f>[5]คำนวณหน่วย!X126</f>
        <v>23</v>
      </c>
      <c r="M136" s="114">
        <f>[5]คำนวณหน่วย!Y126</f>
        <v>88.32</v>
      </c>
      <c r="N136" s="156">
        <f>[5]คำนวณหน่วย!AB126</f>
        <v>2</v>
      </c>
      <c r="O136" s="114">
        <f>[5]คำนวณหน่วย!AC126</f>
        <v>8.44</v>
      </c>
      <c r="P136" s="136">
        <f>[5]คำนวณหน่วย!AF126</f>
        <v>1</v>
      </c>
      <c r="Q136" s="114">
        <f>[5]คำนวณหน่วย!AG126</f>
        <v>4.26</v>
      </c>
      <c r="R136" s="156">
        <f>[5]คำนวณหน่วย!AJ126</f>
        <v>2</v>
      </c>
      <c r="S136" s="114">
        <f>[5]คำนวณหน่วย!AK126</f>
        <v>8.18</v>
      </c>
      <c r="T136" s="156">
        <f>[5]คำนวณหน่วย!AN126</f>
        <v>3</v>
      </c>
      <c r="U136" s="114">
        <f>[5]คำนวณหน่วย!AO126</f>
        <v>12.600000000000001</v>
      </c>
      <c r="V136" s="156">
        <f>[5]คำนวณหน่วย!AR126</f>
        <v>0</v>
      </c>
      <c r="W136" s="114">
        <f>[5]คำนวณหน่วย!AS126</f>
        <v>0</v>
      </c>
      <c r="X136" s="156">
        <f>[5]คำนวณหน่วย!AV126</f>
        <v>2</v>
      </c>
      <c r="Y136" s="114">
        <f>[5]คำนวณหน่วย!AW126</f>
        <v>9.6999999999999993</v>
      </c>
      <c r="Z136" s="156">
        <f>[5]คำนวณหน่วย!AZ126</f>
        <v>9</v>
      </c>
      <c r="AA136" s="114">
        <f>[5]คำนวณหน่วย!BA126</f>
        <v>44.550000000000004</v>
      </c>
      <c r="AB136" s="156">
        <f>[5]คำนวณหน่วย!BD126</f>
        <v>1</v>
      </c>
      <c r="AC136" s="114">
        <f>[5]คำนวณหน่วย!BE126</f>
        <v>4.83</v>
      </c>
      <c r="AD136" s="115"/>
      <c r="AE136" s="116"/>
      <c r="AG136" s="116"/>
      <c r="AH136" s="116"/>
      <c r="AI136" s="116"/>
    </row>
    <row r="137" spans="1:35" x14ac:dyDescent="0.55000000000000004">
      <c r="A137" s="113">
        <f>[5]คำนวณหน่วย!A127</f>
        <v>105</v>
      </c>
      <c r="B137" s="203" t="str">
        <f>[5]คำนวณหน่วย!B127</f>
        <v>โรงเก็บอุปกรณ์จัดนิทรรศการ</v>
      </c>
      <c r="C137" s="113">
        <f>[5]คำนวณหน่วย!C127</f>
        <v>0</v>
      </c>
      <c r="D137" s="113">
        <f>[5]คำนวณหน่วย!D127</f>
        <v>1</v>
      </c>
      <c r="E137" s="171">
        <f>[5]คำนวณหน่วย!E127</f>
        <v>2101066095</v>
      </c>
      <c r="F137" s="156">
        <f>[5]คำนวณหน่วย!L127</f>
        <v>0</v>
      </c>
      <c r="G137" s="114">
        <f>[5]คำนวณหน่วย!M127</f>
        <v>0</v>
      </c>
      <c r="H137" s="156">
        <f>[5]คำนวณหน่วย!P127</f>
        <v>0</v>
      </c>
      <c r="I137" s="114">
        <f>[5]คำนวณหน่วย!Q127</f>
        <v>0</v>
      </c>
      <c r="J137" s="156">
        <f>[5]คำนวณหน่วย!T127</f>
        <v>0</v>
      </c>
      <c r="K137" s="114">
        <f>[5]คำนวณหน่วย!U127</f>
        <v>0</v>
      </c>
      <c r="L137" s="156">
        <f>[5]คำนวณหน่วย!X127</f>
        <v>24.5</v>
      </c>
      <c r="M137" s="114">
        <f>[5]คำนวณหน่วย!Y127</f>
        <v>94.08</v>
      </c>
      <c r="N137" s="156">
        <f>[5]คำนวณหน่วย!AB127</f>
        <v>29</v>
      </c>
      <c r="O137" s="114">
        <f>[5]คำนวณหน่วย!AC127</f>
        <v>122.38</v>
      </c>
      <c r="P137" s="136">
        <f>[5]คำนวณหน่วย!AF127</f>
        <v>27</v>
      </c>
      <c r="Q137" s="114">
        <f>[5]คำนวณหน่วย!AG127</f>
        <v>115.02</v>
      </c>
      <c r="R137" s="156">
        <f>[5]คำนวณหน่วย!AJ127</f>
        <v>34</v>
      </c>
      <c r="S137" s="114">
        <f>[5]คำนวณหน่วย!AK127</f>
        <v>139.06</v>
      </c>
      <c r="T137" s="156">
        <f>[5]คำนวณหน่วย!AN127</f>
        <v>23</v>
      </c>
      <c r="U137" s="114">
        <f>[5]คำนวณหน่วย!AO127</f>
        <v>96.600000000000009</v>
      </c>
      <c r="V137" s="156">
        <f>[5]คำนวณหน่วย!AR127</f>
        <v>17</v>
      </c>
      <c r="W137" s="114">
        <f>[5]คำนวณหน่วย!AS127</f>
        <v>83.98</v>
      </c>
      <c r="X137" s="156">
        <f>[5]คำนวณหน่วย!AV127</f>
        <v>17</v>
      </c>
      <c r="Y137" s="114">
        <f>[5]คำนวณหน่วย!AW127</f>
        <v>82.449999999999989</v>
      </c>
      <c r="Z137" s="156" t="s">
        <v>122</v>
      </c>
      <c r="AA137" s="114" t="s">
        <v>122</v>
      </c>
      <c r="AB137" s="156" t="s">
        <v>122</v>
      </c>
      <c r="AC137" s="114" t="s">
        <v>122</v>
      </c>
      <c r="AD137" s="115"/>
      <c r="AE137" s="116"/>
      <c r="AG137" s="116"/>
      <c r="AH137" s="116"/>
      <c r="AI137" s="116"/>
    </row>
    <row r="138" spans="1:35" x14ac:dyDescent="0.55000000000000004">
      <c r="A138" s="130" t="s">
        <v>9</v>
      </c>
      <c r="B138" s="205"/>
      <c r="C138" s="131"/>
      <c r="D138" s="131"/>
      <c r="E138" s="132"/>
      <c r="F138" s="145">
        <f t="shared" ref="F138:AC138" si="10">SUM(F132:F137)</f>
        <v>5620</v>
      </c>
      <c r="G138" s="146">
        <f t="shared" si="10"/>
        <v>20569.2</v>
      </c>
      <c r="H138" s="145">
        <f t="shared" si="10"/>
        <v>4587</v>
      </c>
      <c r="I138" s="146">
        <f t="shared" si="10"/>
        <v>17109.510000000002</v>
      </c>
      <c r="J138" s="145">
        <f t="shared" si="10"/>
        <v>6627</v>
      </c>
      <c r="K138" s="146">
        <f t="shared" si="10"/>
        <v>26375.46</v>
      </c>
      <c r="L138" s="145">
        <f t="shared" si="10"/>
        <v>6767.5</v>
      </c>
      <c r="M138" s="146">
        <f t="shared" si="10"/>
        <v>25987.199999999997</v>
      </c>
      <c r="N138" s="145">
        <f t="shared" si="10"/>
        <v>8825</v>
      </c>
      <c r="O138" s="146">
        <f t="shared" si="10"/>
        <v>37241.5</v>
      </c>
      <c r="P138" s="145">
        <f t="shared" si="10"/>
        <v>8323</v>
      </c>
      <c r="Q138" s="146">
        <f t="shared" si="10"/>
        <v>35455.979999999996</v>
      </c>
      <c r="R138" s="145">
        <f t="shared" si="10"/>
        <v>7641</v>
      </c>
      <c r="S138" s="146">
        <f t="shared" si="10"/>
        <v>31251.69</v>
      </c>
      <c r="T138" s="145">
        <f t="shared" si="10"/>
        <v>8962</v>
      </c>
      <c r="U138" s="146">
        <f t="shared" si="10"/>
        <v>37640.400000000001</v>
      </c>
      <c r="V138" s="145">
        <f t="shared" si="10"/>
        <v>5631</v>
      </c>
      <c r="W138" s="146">
        <f t="shared" si="10"/>
        <v>27817.140000000003</v>
      </c>
      <c r="X138" s="145">
        <f t="shared" si="10"/>
        <v>4503</v>
      </c>
      <c r="Y138" s="146">
        <f t="shared" si="10"/>
        <v>21839.550000000003</v>
      </c>
      <c r="Z138" s="145">
        <f t="shared" si="10"/>
        <v>4299</v>
      </c>
      <c r="AA138" s="146">
        <f t="shared" si="10"/>
        <v>21280.05</v>
      </c>
      <c r="AB138" s="158">
        <f t="shared" si="10"/>
        <v>2893</v>
      </c>
      <c r="AC138" s="146">
        <f t="shared" si="10"/>
        <v>13973.19</v>
      </c>
      <c r="AD138" s="167">
        <f>SUM(F138+H138+J138+L138+N138+P138+R138+T138+V138+X138+Z138+AB138)</f>
        <v>74678.5</v>
      </c>
      <c r="AE138" s="168">
        <f>SUM(G138+I138+K138+M138+O138+Q138+S138+U138+W138+Y138+AA138+AC138)</f>
        <v>316540.87</v>
      </c>
      <c r="AF138" s="167">
        <f>SUM(F138+H138+J138+L138+N138+P138+R138+T138+V138)</f>
        <v>62983.5</v>
      </c>
      <c r="AG138" s="168">
        <f>SUM(G138+I138+K138+M138+O138+Q138+S138+U138+W138)</f>
        <v>259448.08</v>
      </c>
      <c r="AH138" s="167">
        <f>SUM(X138+Z138+AB138)</f>
        <v>11695</v>
      </c>
      <c r="AI138" s="168">
        <f>SUM(Y138+AA138+AC138)</f>
        <v>57092.790000000008</v>
      </c>
    </row>
    <row r="139" spans="1:35" x14ac:dyDescent="0.55000000000000004">
      <c r="A139" s="110" t="str">
        <f>[5]คำนวณหน่วย!$A$128</f>
        <v>ศูนย์วิจัยพลังงาน</v>
      </c>
      <c r="B139" s="206"/>
      <c r="C139" s="119"/>
      <c r="D139" s="119"/>
      <c r="E139" s="160"/>
      <c r="F139" s="138"/>
      <c r="G139" s="160"/>
      <c r="H139" s="138"/>
      <c r="I139" s="160"/>
      <c r="J139" s="138"/>
      <c r="K139" s="160"/>
      <c r="L139" s="138"/>
      <c r="M139" s="160"/>
      <c r="N139" s="138"/>
      <c r="O139" s="160"/>
      <c r="P139" s="181"/>
      <c r="Q139" s="160"/>
      <c r="R139" s="138"/>
      <c r="S139" s="160"/>
      <c r="T139" s="138"/>
      <c r="U139" s="160"/>
      <c r="V139" s="138"/>
      <c r="W139" s="160"/>
      <c r="X139" s="138"/>
      <c r="Y139" s="160"/>
      <c r="Z139" s="138"/>
      <c r="AA139" s="160"/>
      <c r="AB139" s="138"/>
      <c r="AC139" s="129"/>
      <c r="AD139" s="101"/>
      <c r="AF139" s="101"/>
    </row>
    <row r="140" spans="1:35" x14ac:dyDescent="0.55000000000000004">
      <c r="A140" s="117">
        <f>[5]คำนวณหน่วย!A129</f>
        <v>106</v>
      </c>
      <c r="B140" s="204" t="str">
        <f>[5]คำนวณหน่วย!B129</f>
        <v>อาคารศูนย์วิจัยพลังงาน 1</v>
      </c>
      <c r="C140" s="117">
        <f>[5]คำนวณหน่วย!C129</f>
        <v>0</v>
      </c>
      <c r="D140" s="117">
        <f>[5]คำนวณหน่วย!D129</f>
        <v>1</v>
      </c>
      <c r="E140" s="172">
        <f>[5]คำนวณหน่วย!E129</f>
        <v>8673844</v>
      </c>
      <c r="F140" s="157">
        <f>[5]คำนวณหน่วย!L129</f>
        <v>946</v>
      </c>
      <c r="G140" s="118">
        <f>[5]คำนวณหน่วย!M129</f>
        <v>3462.36</v>
      </c>
      <c r="H140" s="157">
        <f>[5]คำนวณหน่วย!$P$129</f>
        <v>877</v>
      </c>
      <c r="I140" s="118">
        <f>[5]คำนวณหน่วย!$Q$129</f>
        <v>3271.21</v>
      </c>
      <c r="J140" s="157">
        <f>[5]คำนวณหน่วย!$T$129</f>
        <v>1400</v>
      </c>
      <c r="K140" s="118">
        <f>[5]คำนวณหน่วย!$U$129</f>
        <v>5572</v>
      </c>
      <c r="L140" s="157">
        <f>[5]คำนวณหน่วย!$X$129</f>
        <v>1663</v>
      </c>
      <c r="M140" s="118">
        <f>[5]คำนวณหน่วย!$Y$129</f>
        <v>6385.92</v>
      </c>
      <c r="N140" s="157">
        <f>[5]คำนวณหน่วย!$AB$129</f>
        <v>1114</v>
      </c>
      <c r="O140" s="118">
        <f>[5]คำนวณหน่วย!$AC$129</f>
        <v>4701.08</v>
      </c>
      <c r="P140" s="137">
        <f>[5]คำนวณหน่วย!$AF$129</f>
        <v>937</v>
      </c>
      <c r="Q140" s="118">
        <f>[5]คำนวณหน่วย!$AG$129</f>
        <v>3991.62</v>
      </c>
      <c r="R140" s="157">
        <f>[5]คำนวณหน่วย!$AJ$129</f>
        <v>697</v>
      </c>
      <c r="S140" s="118">
        <f>[5]คำนวณหน่วย!$AK$129</f>
        <v>2850.73</v>
      </c>
      <c r="T140" s="157">
        <f>[5]คำนวณหน่วย!$AN$129</f>
        <v>729</v>
      </c>
      <c r="U140" s="118">
        <f>[5]คำนวณหน่วย!$AO$129</f>
        <v>3061.8</v>
      </c>
      <c r="V140" s="157">
        <f>[5]คำนวณหน่วย!$AR$129</f>
        <v>332</v>
      </c>
      <c r="W140" s="118">
        <f>[5]คำนวณหน่วย!$AS$129</f>
        <v>1640.0800000000002</v>
      </c>
      <c r="X140" s="157">
        <f>[5]คำนวณหน่วย!$AV$129</f>
        <v>332</v>
      </c>
      <c r="Y140" s="118">
        <f>[5]คำนวณหน่วย!$AW$129</f>
        <v>1610.1999999999998</v>
      </c>
      <c r="Z140" s="157">
        <f>[5]คำนวณหน่วย!$AZ$129</f>
        <v>368</v>
      </c>
      <c r="AA140" s="118">
        <f>[5]คำนวณหน่วย!$BA$129</f>
        <v>1821.6000000000001</v>
      </c>
      <c r="AB140" s="157">
        <f>[5]คำนวณหน่วย!$BD$129</f>
        <v>748</v>
      </c>
      <c r="AC140" s="118">
        <f>[5]คำนวณหน่วย!$BE$129</f>
        <v>3612.84</v>
      </c>
      <c r="AD140" s="167">
        <f>SUM(F140+H140+J140+L140+N140+P140+R140+T140+V140+X140+Z140+AB140)</f>
        <v>10143</v>
      </c>
      <c r="AE140" s="168">
        <f>SUM(G140+I140+K140+M140+O140+Q140+S140+U140+W140+Y140+AA140+AC140)</f>
        <v>41981.440000000002</v>
      </c>
      <c r="AF140" s="167">
        <f>SUM(F140+H140+J140+L140+N140+P140+R140+T140+V140)</f>
        <v>8695</v>
      </c>
      <c r="AG140" s="168">
        <f>SUM(G140+I140+K140+M140+O140+Q140+S140+U140+W140)</f>
        <v>34936.800000000003</v>
      </c>
      <c r="AH140" s="167">
        <f>SUM(X140+Z140+AB140)</f>
        <v>1448</v>
      </c>
      <c r="AI140" s="168">
        <f>SUM(Y140+AA140+AC140)</f>
        <v>7044.64</v>
      </c>
    </row>
    <row r="141" spans="1:35" x14ac:dyDescent="0.55000000000000004">
      <c r="A141" s="110" t="str">
        <f>[5]คำนวณหน่วย!$A$130</f>
        <v>ศูนย์อาคารที่พัก</v>
      </c>
      <c r="B141" s="206"/>
      <c r="C141" s="119"/>
      <c r="D141" s="119"/>
      <c r="E141" s="160"/>
      <c r="F141" s="138"/>
      <c r="G141" s="160"/>
      <c r="H141" s="138"/>
      <c r="I141" s="160"/>
      <c r="J141" s="138"/>
      <c r="K141" s="160"/>
      <c r="L141" s="138"/>
      <c r="M141" s="160"/>
      <c r="N141" s="138"/>
      <c r="O141" s="160"/>
      <c r="P141" s="181"/>
      <c r="Q141" s="160"/>
      <c r="R141" s="138"/>
      <c r="S141" s="160"/>
      <c r="T141" s="138"/>
      <c r="U141" s="160"/>
      <c r="V141" s="138"/>
      <c r="W141" s="160"/>
      <c r="X141" s="138"/>
      <c r="Y141" s="160"/>
      <c r="Z141" s="138"/>
      <c r="AA141" s="160"/>
      <c r="AB141" s="138"/>
      <c r="AC141" s="129"/>
      <c r="AD141" s="101"/>
      <c r="AF141" s="101"/>
    </row>
    <row r="142" spans="1:35" s="127" customFormat="1" x14ac:dyDescent="0.55000000000000004">
      <c r="A142" s="117">
        <f>[5]คำนวณหน่วย!A131</f>
        <v>107</v>
      </c>
      <c r="B142" s="204" t="str">
        <f>[5]คำนวณหน่วย!B131</f>
        <v>อาคารศูนย์การศึกษาและอบรมนานาชาติ</v>
      </c>
      <c r="C142" s="117">
        <f>[5]คำนวณหน่วย!C131</f>
        <v>0</v>
      </c>
      <c r="D142" s="117">
        <f>[5]คำนวณหน่วย!D131</f>
        <v>320</v>
      </c>
      <c r="E142" s="172">
        <f>[5]คำนวณหน่วย!E131</f>
        <v>1030</v>
      </c>
      <c r="F142" s="157">
        <f>[5]คำนวณหน่วย!L131</f>
        <v>8826.24</v>
      </c>
      <c r="G142" s="118">
        <f>[5]คำนวณหน่วย!M131</f>
        <v>32304.038400000001</v>
      </c>
      <c r="H142" s="157">
        <f>[5]คำนวณหน่วย!$P$131</f>
        <v>9789.1299999999992</v>
      </c>
      <c r="I142" s="118">
        <f>[5]คำนวณหน่วย!$Q$131</f>
        <v>36513.454899999997</v>
      </c>
      <c r="J142" s="157">
        <f>[5]คำนวณหน่วย!$T$131</f>
        <v>21148</v>
      </c>
      <c r="K142" s="118">
        <f>[5]คำนวณหน่วย!$U$131</f>
        <v>84169.04</v>
      </c>
      <c r="L142" s="157">
        <f>[5]คำนวณหน่วย!$X$131</f>
        <v>23198.16</v>
      </c>
      <c r="M142" s="118">
        <f>[5]คำนวณหน่วย!$Y$131</f>
        <v>89080.934399999998</v>
      </c>
      <c r="N142" s="157">
        <f>[5]คำนวณหน่วย!$AB$131</f>
        <v>13694.68</v>
      </c>
      <c r="O142" s="118">
        <f>[5]คำนวณหน่วย!$AC$131</f>
        <v>57791.549599999998</v>
      </c>
      <c r="P142" s="137">
        <f>[5]คำนวณหน่วย!$AF$131</f>
        <v>15815.96</v>
      </c>
      <c r="Q142" s="118">
        <f>[5]คำนวณหน่วย!$AG$131</f>
        <v>67375.989599999986</v>
      </c>
      <c r="R142" s="157">
        <f>[5]คำนวณหน่วย!$AJ$131</f>
        <v>12227.78</v>
      </c>
      <c r="S142" s="118">
        <f>[5]คำนวณหน่วย!$AK$131</f>
        <v>50011.620199999998</v>
      </c>
      <c r="T142" s="157">
        <f>[5]คำนวณหน่วย!$AN$131</f>
        <v>11556.02</v>
      </c>
      <c r="U142" s="118">
        <f>[5]คำนวณหน่วย!$AO$131</f>
        <v>48535.284000000007</v>
      </c>
      <c r="V142" s="157">
        <f>[5]คำนวณหน่วย!$AR$131</f>
        <v>20517.89</v>
      </c>
      <c r="W142" s="118">
        <f>[5]คำนวณหน่วย!$AS$131</f>
        <v>101358.3766</v>
      </c>
      <c r="X142" s="157">
        <f>[5]คำนวณหน่วย!$AV$131</f>
        <v>18171.7</v>
      </c>
      <c r="Y142" s="118">
        <f>[5]คำนวณหน่วย!$AW$131</f>
        <v>88132.744999999995</v>
      </c>
      <c r="Z142" s="157">
        <f>[5]คำนวณหน่วย!$AZ$131</f>
        <v>12433.98</v>
      </c>
      <c r="AA142" s="118">
        <f>[5]คำนวณหน่วย!$BA$131</f>
        <v>61548.201000000001</v>
      </c>
      <c r="AB142" s="157">
        <f>[5]คำนวณหน่วย!$BD$131</f>
        <v>11072.09</v>
      </c>
      <c r="AC142" s="118">
        <f>[5]คำนวณหน่วย!$BE$131</f>
        <v>53478.1947</v>
      </c>
      <c r="AD142" s="167">
        <f>SUM(F142+H142+J142+L142+N142+P142+R142+T142+V142+X142+Z142+AB142)</f>
        <v>178451.63</v>
      </c>
      <c r="AE142" s="168">
        <f>SUM(G142+I142+K142+M142+O142+Q142+S142+U142+W142+Y142+AA142+AC142)</f>
        <v>770299.42839999998</v>
      </c>
      <c r="AF142" s="167">
        <f>SUM(F142+H142+J142+L142+N142+P142+R142+T50+V142)</f>
        <v>125217.83999999998</v>
      </c>
      <c r="AG142" s="168">
        <f>SUM(G142+I142+K142+M142+O142+Q142+S142+U142+W142)</f>
        <v>567140.28769999999</v>
      </c>
      <c r="AH142" s="167">
        <f>SUM(X142+Z142+AB142)</f>
        <v>41677.770000000004</v>
      </c>
      <c r="AI142" s="168">
        <f>SUM(Y142+AA142+AC142)</f>
        <v>203159.14069999999</v>
      </c>
    </row>
    <row r="143" spans="1:35" x14ac:dyDescent="0.55000000000000004">
      <c r="A143" s="110" t="str">
        <f>[5]คำนวณหน่วย!$A$132</f>
        <v>คณะวิศวกรรมศาสตร์</v>
      </c>
      <c r="B143" s="206"/>
      <c r="C143" s="119"/>
      <c r="D143" s="119"/>
      <c r="E143" s="160"/>
      <c r="F143" s="138"/>
      <c r="G143" s="160"/>
      <c r="H143" s="138"/>
      <c r="I143" s="160"/>
      <c r="J143" s="138"/>
      <c r="K143" s="160"/>
      <c r="L143" s="138"/>
      <c r="M143" s="160"/>
      <c r="N143" s="138"/>
      <c r="O143" s="160"/>
      <c r="P143" s="181"/>
      <c r="Q143" s="160"/>
      <c r="R143" s="138"/>
      <c r="S143" s="160"/>
      <c r="T143" s="138"/>
      <c r="U143" s="160"/>
      <c r="V143" s="138"/>
      <c r="W143" s="160"/>
      <c r="X143" s="138"/>
      <c r="Y143" s="160"/>
      <c r="Z143" s="138"/>
      <c r="AA143" s="160"/>
      <c r="AB143" s="138"/>
      <c r="AC143" s="129"/>
      <c r="AD143" s="124"/>
      <c r="AE143" s="125"/>
      <c r="AF143" s="126"/>
      <c r="AG143" s="125"/>
      <c r="AH143" s="116"/>
      <c r="AI143" s="116"/>
    </row>
    <row r="144" spans="1:35" x14ac:dyDescent="0.55000000000000004">
      <c r="A144" s="117">
        <f>[5]คำนวณหน่วย!A133</f>
        <v>108</v>
      </c>
      <c r="B144" s="204" t="str">
        <f>[5]คำนวณหน่วย!B133</f>
        <v>อาคารเรียนรวมสาขาวิศวกรรมศาสตร์</v>
      </c>
      <c r="C144" s="117">
        <f>[5]คำนวณหน่วย!C133</f>
        <v>0</v>
      </c>
      <c r="D144" s="117">
        <f>[5]คำนวณหน่วย!D133</f>
        <v>600</v>
      </c>
      <c r="E144" s="172">
        <f>[5]คำนวณหน่วย!E133</f>
        <v>8391762</v>
      </c>
      <c r="F144" s="217">
        <f>[5]คำนวณหน่วย!L133-'[7]คำนวณ (รวมแต่ละอาคาร)'!$I$252</f>
        <v>11442.75</v>
      </c>
      <c r="G144" s="227">
        <f>F144*'2565-บิลค่าไฟฟ้า'!G$5</f>
        <v>41827.041660937502</v>
      </c>
      <c r="H144" s="217">
        <f>[5]คำนวณหน่วย!P133-'[6]คำนวณ (รวมแต่ละอาคาร)'!$L$251</f>
        <v>11581.03</v>
      </c>
      <c r="I144" s="227">
        <f>H144*'2565-บิลค่าไฟฟ้า'!K$5</f>
        <v>43236.901368855601</v>
      </c>
      <c r="J144" s="217">
        <f>[5]คำนวณหน่วย!T133-'[6]คำนวณ (รวมแต่ละอาคาร)'!$O$251</f>
        <v>19781.189999999999</v>
      </c>
      <c r="K144" s="227">
        <f>J144*'2565-บิลค่าไฟฟ้า'!O$5</f>
        <v>78825.789270270892</v>
      </c>
      <c r="L144" s="217">
        <f>[5]คำนวณหน่วย!X133-'[6]คำนวณ (รวมแต่ละอาคาร)'!$R$251-'[6]คำนวณ (รวมแต่ละอาคาร)'!$R$251</f>
        <v>15392.46</v>
      </c>
      <c r="M144" s="227">
        <f>L144*'2565-บิลค่าไฟฟ้า'!S$5</f>
        <v>59150.631997585202</v>
      </c>
      <c r="N144" s="217">
        <f>[5]คำนวณหน่วย!AB133-'[6]คำนวณ (รวมแต่ละอาคาร)'!$U$251</f>
        <v>17724.64</v>
      </c>
      <c r="O144" s="227">
        <f>N144*'2565-บิลค่าไฟฟ้า'!W$5</f>
        <v>74800.414393072002</v>
      </c>
      <c r="P144" s="218">
        <f>[5]คำนวณหน่วย!AF133-'[6]คำนวณ (รวมแต่ละอาคาร)'!$X$251</f>
        <v>19478.05</v>
      </c>
      <c r="Q144" s="227">
        <f>P144*'2565-บิลค่าไฟฟ้า'!AA$5</f>
        <v>83067.518407601485</v>
      </c>
      <c r="R144" s="217">
        <f>[5]คำนวณหน่วย!AJ133-'[6]คำนวณ (รวมแต่ละอาคาร)'!$AA$251</f>
        <v>19540.650000000001</v>
      </c>
      <c r="S144" s="227">
        <f>R144*'2565-บิลค่าไฟฟ้า'!AE$5</f>
        <v>79958.474058738007</v>
      </c>
      <c r="T144" s="217">
        <f>[5]คำนวณหน่วย!AN133-'[6]คำนวณ (รวมแต่ละอาคาร)'!$AD$251</f>
        <v>21953.02</v>
      </c>
      <c r="U144" s="227">
        <f>T144*'2565-บิลค่าไฟฟ้า'!AI$5</f>
        <v>92265.238032839014</v>
      </c>
      <c r="V144" s="217">
        <f>[5]คำนวณหน่วย!AR133-'[6]คำนวณ (รวมแต่ละอาคาร)'!$AG$251</f>
        <v>21366.5</v>
      </c>
      <c r="W144" s="227">
        <f>V144*'2565-บิลค่าไฟฟ้า'!AM$5</f>
        <v>105518.435678525</v>
      </c>
      <c r="X144" s="217">
        <f>[5]คำนวณหน่วย!AV133-'[6]คำนวณ (รวมแต่ละอาคาร)'!$AJ$251</f>
        <v>19596.93</v>
      </c>
      <c r="Y144" s="227">
        <f>X144*'2565-บิลค่าไฟฟ้า'!AQ$5</f>
        <v>95089.428957195007</v>
      </c>
      <c r="Z144" s="217">
        <f>[5]คำนวณหน่วย!AZ133-'[6]คำนวณ (รวมแต่ละอาคาร)'!$AM$251</f>
        <v>17029.89</v>
      </c>
      <c r="AA144" s="227">
        <f>Z144*'2565-บิลค่าไฟฟ้า'!AU$5</f>
        <v>84336.939132095693</v>
      </c>
      <c r="AB144" s="217">
        <f>[5]คำนวณหน่วย!BD133-'[6]คำนวณ (รวมแต่ละอาคาร)'!$AP$251</f>
        <v>15143.81</v>
      </c>
      <c r="AC144" s="227">
        <f>AB144*'2565-บิลค่าไฟฟ้า'!AY$5</f>
        <v>73191.2968751921</v>
      </c>
      <c r="AD144" s="115"/>
      <c r="AE144" s="116"/>
      <c r="AG144" s="116"/>
      <c r="AH144" s="116"/>
      <c r="AI144" s="116"/>
    </row>
    <row r="145" spans="1:35" s="127" customFormat="1" x14ac:dyDescent="0.55000000000000004">
      <c r="A145" s="190">
        <f>[5]คำนวณหน่วย!A134</f>
        <v>109</v>
      </c>
      <c r="B145" s="207" t="str">
        <f>[5]คำนวณหน่วย!B134</f>
        <v>อาคารปฏิบัติการวิศวกรรมทั่วไป</v>
      </c>
      <c r="C145" s="190">
        <f>[5]คำนวณหน่วย!C134</f>
        <v>0</v>
      </c>
      <c r="D145" s="190">
        <f>[5]คำนวณหน่วย!D134</f>
        <v>100</v>
      </c>
      <c r="E145" s="188">
        <f>[5]คำนวณหน่วย!E134</f>
        <v>8510876</v>
      </c>
      <c r="F145" s="159">
        <f>[5]คำนวณหน่วย!L134</f>
        <v>5700</v>
      </c>
      <c r="G145" s="153">
        <f>[5]คำนวณหน่วย!M134</f>
        <v>20862</v>
      </c>
      <c r="H145" s="159">
        <f>[5]คำนวณหน่วย!P134</f>
        <v>4200</v>
      </c>
      <c r="I145" s="153">
        <f>[5]คำนวณหน่วย!Q134</f>
        <v>15666</v>
      </c>
      <c r="J145" s="159">
        <f>[5]คำนวณหน่วย!T134</f>
        <v>6300</v>
      </c>
      <c r="K145" s="153">
        <f>[5]คำนวณหน่วย!U134</f>
        <v>25074</v>
      </c>
      <c r="L145" s="159">
        <f>[5]คำนวณหน่วย!X134</f>
        <v>5400</v>
      </c>
      <c r="M145" s="153">
        <f>[5]คำนวณหน่วย!Y134</f>
        <v>20736</v>
      </c>
      <c r="N145" s="159">
        <f>[5]คำนวณหน่วย!AB134</f>
        <v>7200</v>
      </c>
      <c r="O145" s="153">
        <f>[5]คำนวณหน่วย!AC134</f>
        <v>30384</v>
      </c>
      <c r="P145" s="152">
        <f>[5]คำนวณหน่วย!AF134</f>
        <v>6200</v>
      </c>
      <c r="Q145" s="153">
        <f>[5]คำนวณหน่วย!AG134</f>
        <v>26412</v>
      </c>
      <c r="R145" s="159">
        <f>[5]คำนวณหน่วย!AJ134</f>
        <v>5000</v>
      </c>
      <c r="S145" s="153">
        <f>[5]คำนวณหน่วย!AK134</f>
        <v>20450</v>
      </c>
      <c r="T145" s="159">
        <f>[5]คำนวณหน่วย!AN134</f>
        <v>6000</v>
      </c>
      <c r="U145" s="153">
        <f>[5]คำนวณหน่วย!AO134</f>
        <v>25200</v>
      </c>
      <c r="V145" s="159">
        <f>[5]คำนวณหน่วย!AR134</f>
        <v>3800</v>
      </c>
      <c r="W145" s="153">
        <f>[5]คำนวณหน่วย!AS134</f>
        <v>18772</v>
      </c>
      <c r="X145" s="159">
        <f>[5]คำนวณหน่วย!AV134</f>
        <v>6700</v>
      </c>
      <c r="Y145" s="153">
        <f>[5]คำนวณหน่วย!AW134</f>
        <v>32494.999999999996</v>
      </c>
      <c r="Z145" s="159">
        <f>[5]คำนวณหน่วย!AZ134</f>
        <v>600</v>
      </c>
      <c r="AA145" s="153">
        <f>[5]คำนวณหน่วย!BA134</f>
        <v>2970</v>
      </c>
      <c r="AB145" s="159">
        <f>[5]คำนวณหน่วย!BD134</f>
        <v>2700</v>
      </c>
      <c r="AC145" s="153">
        <f>[5]คำนวณหน่วย!BE134</f>
        <v>13041</v>
      </c>
      <c r="AD145" s="124"/>
      <c r="AE145" s="125"/>
      <c r="AF145" s="126"/>
      <c r="AG145" s="125"/>
      <c r="AH145" s="116"/>
      <c r="AI145" s="116"/>
    </row>
    <row r="146" spans="1:35" x14ac:dyDescent="0.55000000000000004">
      <c r="A146" s="117">
        <f>[5]คำนวณหน่วย!A135</f>
        <v>110</v>
      </c>
      <c r="B146" s="204" t="str">
        <f>[5]คำนวณหน่วย!B135</f>
        <v>อาคารสมิตานนท์</v>
      </c>
      <c r="C146" s="117">
        <f>[5]คำนวณหน่วย!C135</f>
        <v>0</v>
      </c>
      <c r="D146" s="117">
        <f>[5]คำนวณหน่วย!D135</f>
        <v>300</v>
      </c>
      <c r="E146" s="172">
        <f>[5]คำนวณหน่วย!E135</f>
        <v>8195975</v>
      </c>
      <c r="F146" s="217">
        <f>[5]คำนวณหน่วย!L135-'[7]คำนวณ (รวมแต่ละอาคาร)'!$I$257</f>
        <v>11058.7</v>
      </c>
      <c r="G146" s="227">
        <f>F146*'2565-บิลค่าไฟฟ้า'!G$5</f>
        <v>40423.211694375001</v>
      </c>
      <c r="H146" s="217">
        <f>[5]คำนวณหน่วย!P135-'[6]คำนวณ (รวมแต่ละอาคาร)'!$L$256</f>
        <v>11403.28</v>
      </c>
      <c r="I146" s="227">
        <f>H146*'2565-บิลค่าไฟฟ้า'!K$5</f>
        <v>42573.285160425599</v>
      </c>
      <c r="J146" s="217">
        <f>[5]คำนวณหน่วย!T135-'[6]คำนวณ (รวมแต่ละอาคาร)'!$O$256</f>
        <v>15443.78</v>
      </c>
      <c r="K146" s="227">
        <f>J146*'2565-บิลค่าไฟฟ้า'!O$5</f>
        <v>61541.704407895806</v>
      </c>
      <c r="L146" s="217">
        <f>[5]คำนวณหน่วย!X135-'[6]คำนวณ (รวมแต่ละอาคาร)'!$R$256-'[6]คำนวณ (รวมแต่ละอาคาร)'!$R$256</f>
        <v>12489.98</v>
      </c>
      <c r="M146" s="227">
        <f>L146*'2565-บิลค่าไฟฟ้า'!S$5</f>
        <v>47996.890077167598</v>
      </c>
      <c r="N146" s="217">
        <f>[5]คำนวณหน่วย!AB135-'[6]คำนวณ (รวมแต่ละอาคาร)'!$U$256</f>
        <v>13110.93</v>
      </c>
      <c r="O146" s="227">
        <f>N146*'2565-บิลค่าไฟฟ้า'!W$5</f>
        <v>55329.924730689003</v>
      </c>
      <c r="P146" s="218">
        <f>[5]คำนวณหน่วย!AF135-'[6]คำนวณ (รวมแต่ละอาคาร)'!$AA$256</f>
        <v>14049.93</v>
      </c>
      <c r="Q146" s="227">
        <f>P146*'2565-บิลค่าไฟฟ้า'!AA$5</f>
        <v>59918.360354373894</v>
      </c>
      <c r="R146" s="217">
        <f>[5]คำนวณหน่วย!AJ135-'[6]คำนวณ (รวมแต่ละอาคาร)'!$AA$256</f>
        <v>15434.17</v>
      </c>
      <c r="S146" s="227">
        <f>R146*'2565-บิลค่าไฟฟ้า'!AE$5</f>
        <v>63155.149985448399</v>
      </c>
      <c r="T146" s="217">
        <f>[5]คำนวณหน่วย!AN135-'[6]คำนวณ (รวมแต่ละอาคาร)'!$AD$256</f>
        <v>16132.72</v>
      </c>
      <c r="U146" s="227">
        <f>T146*'2565-บิลค่าไฟฟ้า'!AI$5</f>
        <v>67803.393379004003</v>
      </c>
      <c r="V146" s="217">
        <f>[5]คำนวณหน่วย!AR135-'[6]คำนวณ (รวมแต่ละอาคาร)'!$AG$256</f>
        <v>14617.81</v>
      </c>
      <c r="W146" s="227">
        <f>V146*'2565-บิลค่าไฟฟ้า'!AM$5</f>
        <v>72190.037874518501</v>
      </c>
      <c r="X146" s="217">
        <f>[5]คำนวณหน่วย!AV135-'[6]คำนวณ (รวมแต่ละอาคาร)'!$AM$256</f>
        <v>13591.21</v>
      </c>
      <c r="Y146" s="227">
        <f>X146*'2565-บิลค่าไฟฟ้า'!AQ$5</f>
        <v>65948.105021415002</v>
      </c>
      <c r="Z146" s="217">
        <f>[5]คำนวณหน่วย!AZ135-'[6]คำนวณ (รวมแต่ละอาคาร)'!$AM$256</f>
        <v>12242.33</v>
      </c>
      <c r="AA146" s="227">
        <f>Z146*'2565-บิลค่าไฟฟ้า'!AU$5</f>
        <v>60627.557784872894</v>
      </c>
      <c r="AB146" s="217">
        <f>[5]คำนวณหน่วย!BD135-'[6]คำนวณ (รวมแต่ละอาคาร)'!$AP$256</f>
        <v>12274.12</v>
      </c>
      <c r="AC146" s="227">
        <f>AB146*'2565-บิลค่าไฟฟ้า'!AY$5</f>
        <v>59321.845744349208</v>
      </c>
      <c r="AD146" s="115"/>
      <c r="AE146" s="116"/>
      <c r="AG146" s="116"/>
      <c r="AH146" s="116"/>
      <c r="AI146" s="116"/>
    </row>
    <row r="147" spans="1:35" x14ac:dyDescent="0.55000000000000004">
      <c r="A147" s="190">
        <f>[5]คำนวณหน่วย!A136</f>
        <v>111</v>
      </c>
      <c r="B147" s="207" t="str">
        <f>[5]คำนวณหน่วย!B136</f>
        <v>อาคารโรงงานนำร่อง</v>
      </c>
      <c r="C147" s="190">
        <f>[5]คำนวณหน่วย!C136</f>
        <v>0</v>
      </c>
      <c r="D147" s="190">
        <f>[5]คำนวณหน่วย!D136</f>
        <v>200</v>
      </c>
      <c r="E147" s="188">
        <f>[5]คำนวณหน่วย!E136</f>
        <v>8389601</v>
      </c>
      <c r="F147" s="159">
        <f>[5]คำนวณหน่วย!L136</f>
        <v>2200</v>
      </c>
      <c r="G147" s="153">
        <f>[5]คำนวณหน่วย!M136</f>
        <v>8052</v>
      </c>
      <c r="H147" s="159">
        <f>[5]คำนวณหน่วย!P136</f>
        <v>2000</v>
      </c>
      <c r="I147" s="153">
        <f>[5]คำนวณหน่วย!Q136</f>
        <v>7460</v>
      </c>
      <c r="J147" s="159">
        <f>[5]คำนวณหน่วย!T136</f>
        <v>1800</v>
      </c>
      <c r="K147" s="153">
        <f>[5]คำนวณหน่วย!U136</f>
        <v>7164</v>
      </c>
      <c r="L147" s="159">
        <f>[5]คำนวณหน่วย!X136</f>
        <v>2000</v>
      </c>
      <c r="M147" s="153">
        <f>[5]คำนวณหน่วย!Y136</f>
        <v>7680</v>
      </c>
      <c r="N147" s="159">
        <f>[5]คำนวณหน่วย!AB136</f>
        <v>2800</v>
      </c>
      <c r="O147" s="153">
        <f>[5]คำนวณหน่วย!AC136</f>
        <v>11816</v>
      </c>
      <c r="P147" s="152">
        <f>[5]คำนวณหน่วย!AF136</f>
        <v>2460.0000000000364</v>
      </c>
      <c r="Q147" s="153">
        <f>[5]คำนวณหน่วย!AG136</f>
        <v>10479.600000000155</v>
      </c>
      <c r="R147" s="159">
        <f>[5]คำนวณหน่วย!AJ136</f>
        <v>1739.9999999999636</v>
      </c>
      <c r="S147" s="153">
        <f>[5]คำนวณหน่วย!AK136</f>
        <v>7116.5999999998512</v>
      </c>
      <c r="T147" s="159">
        <f>[5]คำนวณหน่วย!AN136</f>
        <v>1800</v>
      </c>
      <c r="U147" s="153">
        <f>[5]คำนวณหน่วย!AO136</f>
        <v>7560</v>
      </c>
      <c r="V147" s="159">
        <f>[5]คำนวณหน่วย!AR136</f>
        <v>3200</v>
      </c>
      <c r="W147" s="153">
        <f>[5]คำนวณหน่วย!AS136</f>
        <v>15808.000000000002</v>
      </c>
      <c r="X147" s="159">
        <f>[5]คำนวณหน่วย!AV136</f>
        <v>1600</v>
      </c>
      <c r="Y147" s="153">
        <f>[5]คำนวณหน่วย!AW136</f>
        <v>7759.9999999999991</v>
      </c>
      <c r="Z147" s="159">
        <f>[5]คำนวณหน่วย!AZ136</f>
        <v>2000</v>
      </c>
      <c r="AA147" s="153">
        <f>[5]คำนวณหน่วย!BA136</f>
        <v>9900</v>
      </c>
      <c r="AB147" s="159">
        <f>[5]คำนวณหน่วย!BD136</f>
        <v>2400</v>
      </c>
      <c r="AC147" s="153">
        <f>[5]คำนวณหน่วย!BE136</f>
        <v>11592</v>
      </c>
      <c r="AD147" s="115"/>
      <c r="AE147" s="116"/>
      <c r="AG147" s="116"/>
    </row>
    <row r="148" spans="1:35" x14ac:dyDescent="0.55000000000000004">
      <c r="A148" s="190">
        <f>[5]คำนวณหน่วย!A137</f>
        <v>112</v>
      </c>
      <c r="B148" s="207" t="str">
        <f>[5]คำนวณหน่วย!B137</f>
        <v>อาคารคัดบรรจุผลิตผลเกษตร</v>
      </c>
      <c r="C148" s="190">
        <f>[5]คำนวณหน่วย!C137</f>
        <v>0</v>
      </c>
      <c r="D148" s="190">
        <f>[5]คำนวณหน่วย!D137</f>
        <v>60</v>
      </c>
      <c r="E148" s="188">
        <f>[5]คำนวณหน่วย!E137</f>
        <v>8142023</v>
      </c>
      <c r="F148" s="217">
        <f>[5]คำนวณหน่วย!L137-'[7]คำนวณ (รวมแต่ละอาคาร)'!$I$259</f>
        <v>2520</v>
      </c>
      <c r="G148" s="227">
        <f>F148*'2565-บิลค่าไฟฟ้า'!G$5</f>
        <v>9211.4347500000003</v>
      </c>
      <c r="H148" s="217">
        <f>[5]คำนวณหน่วย!P137-'[6]คำนวณ (รวมแต่ละอาคาร)'!$L$258</f>
        <v>2760</v>
      </c>
      <c r="I148" s="227">
        <f>H148*'2565-บิลค่าไฟฟ้า'!K$5</f>
        <v>10304.251675199999</v>
      </c>
      <c r="J148" s="217">
        <f>[5]คำนวณหน่วย!T137-'[6]คำนวณ (รวมแต่ละอาคาร)'!$O$258</f>
        <v>3600</v>
      </c>
      <c r="K148" s="227">
        <f>J148*'2565-บิลค่าไฟฟ้า'!O$5</f>
        <v>14345.589996000001</v>
      </c>
      <c r="L148" s="217">
        <f>[5]คำนวณหน่วย!X137-'[6]คำนวณ (รวมแต่ละอาคาร)'!$R$258</f>
        <v>3240</v>
      </c>
      <c r="M148" s="227">
        <f>L148*'2565-บิลค่าไฟฟ้า'!S$5</f>
        <v>12450.774448800001</v>
      </c>
      <c r="N148" s="217">
        <f>[5]คำนวณหน่วย!AB137-'[6]คำนวณ (รวมแต่ละอาคาร)'!$U$258</f>
        <v>1980</v>
      </c>
      <c r="O148" s="227">
        <f>N148*'2565-บิลค่าไฟฟ้า'!W$5</f>
        <v>8355.8718540000009</v>
      </c>
      <c r="P148" s="218">
        <f>[5]คำนวณหน่วย!AF137-'[6]คำนวณ (รวมแต่ละอาคาร)'!$AA$258</f>
        <v>1560</v>
      </c>
      <c r="Q148" s="227">
        <f>P148*'2565-บิลค่าไฟฟ้า'!AA$5</f>
        <v>6652.8902387999997</v>
      </c>
      <c r="R148" s="217">
        <f>[5]คำนวณหน่วย!AJ137-'[6]คำนวณ (รวมแต่ละอาคาร)'!$AA$258</f>
        <v>1200</v>
      </c>
      <c r="S148" s="227">
        <f>R148*'2565-บิลค่าไฟฟ้า'!AE$5</f>
        <v>4910.2854239999997</v>
      </c>
      <c r="T148" s="217">
        <f>[5]คำนวณหน่วย!AN137-'[6]คำนวณ (รวมแต่ละอาคาร)'!$AD$258</f>
        <v>840</v>
      </c>
      <c r="U148" s="227">
        <f>T148*'2565-บิลค่าไฟฟ้า'!AI$5</f>
        <v>3530.3935380000003</v>
      </c>
      <c r="V148" s="217">
        <f>[5]คำนวณหน่วย!AR137-'[6]คำนวณ (รวมแต่ละอาคาร)'!$AG$258</f>
        <v>1500</v>
      </c>
      <c r="W148" s="227">
        <f>V148*'2565-บิลค่าไฟฟ้า'!AM$5</f>
        <v>7407.7482749999999</v>
      </c>
      <c r="X148" s="217">
        <f>[5]คำนวณหน่วย!AV137-'[6]คำนวณ (รวมแต่ละอาคาร)'!$AM$258</f>
        <v>660</v>
      </c>
      <c r="Y148" s="227">
        <f>X148*'2565-บิลค่าไฟฟ้า'!AQ$5</f>
        <v>3202.4925899999998</v>
      </c>
      <c r="Z148" s="217">
        <f>[5]คำนวณหน่วย!AZ137-'[6]คำนวณ (รวมแต่ละอาคาร)'!$AM$258</f>
        <v>780</v>
      </c>
      <c r="AA148" s="227">
        <f>Z148*'2565-บิลค่าไฟฟ้า'!AU$5</f>
        <v>3862.7855213999997</v>
      </c>
      <c r="AB148" s="217">
        <f>[5]คำนวณหน่วย!BD137-'[6]คำนวณ (รวมแต่ละอาคาร)'!$AP$258</f>
        <v>840</v>
      </c>
      <c r="AC148" s="227">
        <f>AB148*'2565-บิลค่าไฟฟ้า'!AY$5</f>
        <v>4059.7900644000001</v>
      </c>
      <c r="AD148" s="115"/>
      <c r="AE148" s="116"/>
      <c r="AG148" s="116"/>
    </row>
    <row r="149" spans="1:35" x14ac:dyDescent="0.55000000000000004">
      <c r="A149" s="190">
        <f>[5]คำนวณหน่วย!A138</f>
        <v>113</v>
      </c>
      <c r="B149" s="207" t="str">
        <f>[5]คำนวณหน่วย!B138</f>
        <v>อาคารปฏิบัติเทคโนโลยียางและพอลิเมอร์</v>
      </c>
      <c r="C149" s="190">
        <f>[5]คำนวณหน่วย!C138</f>
        <v>0</v>
      </c>
      <c r="D149" s="190">
        <f>[5]คำนวณหน่วย!D138</f>
        <v>200</v>
      </c>
      <c r="E149" s="188">
        <f>[5]คำนวณหน่วย!E138</f>
        <v>9011628</v>
      </c>
      <c r="F149" s="159">
        <f>[5]คำนวณหน่วย!L138</f>
        <v>200</v>
      </c>
      <c r="G149" s="153">
        <f>[5]คำนวณหน่วย!M138</f>
        <v>732</v>
      </c>
      <c r="H149" s="159">
        <f>[5]คำนวณหน่วย!P138</f>
        <v>0</v>
      </c>
      <c r="I149" s="153">
        <f>[5]คำนวณหน่วย!Q138</f>
        <v>0</v>
      </c>
      <c r="J149" s="159">
        <f>[5]คำนวณหน่วย!T138</f>
        <v>0</v>
      </c>
      <c r="K149" s="153">
        <f>[5]คำนวณหน่วย!U138</f>
        <v>0</v>
      </c>
      <c r="L149" s="159">
        <f>[5]คำนวณหน่วย!X138</f>
        <v>0</v>
      </c>
      <c r="M149" s="153">
        <f>[5]คำนวณหน่วย!Y138</f>
        <v>0</v>
      </c>
      <c r="N149" s="159">
        <f>[5]คำนวณหน่วย!AB138</f>
        <v>0</v>
      </c>
      <c r="O149" s="153">
        <f>[5]คำนวณหน่วย!AC138</f>
        <v>0</v>
      </c>
      <c r="P149" s="152">
        <f>[5]คำนวณหน่วย!AF138</f>
        <v>0</v>
      </c>
      <c r="Q149" s="153">
        <f>[5]คำนวณหน่วย!AG138</f>
        <v>0</v>
      </c>
      <c r="R149" s="159">
        <f>[5]คำนวณหน่วย!AJ138</f>
        <v>0</v>
      </c>
      <c r="S149" s="153">
        <f>[5]คำนวณหน่วย!AK138</f>
        <v>0</v>
      </c>
      <c r="T149" s="159">
        <f>[5]คำนวณหน่วย!AN138</f>
        <v>200</v>
      </c>
      <c r="U149" s="153">
        <f>[5]คำนวณหน่วย!AO138</f>
        <v>840</v>
      </c>
      <c r="V149" s="159">
        <f>[5]คำนวณหน่วย!AR138</f>
        <v>0</v>
      </c>
      <c r="W149" s="153">
        <f>[5]คำนวณหน่วย!AS138</f>
        <v>0</v>
      </c>
      <c r="X149" s="159">
        <f>[5]คำนวณหน่วย!AV138</f>
        <v>0</v>
      </c>
      <c r="Y149" s="153">
        <f>[5]คำนวณหน่วย!AW138</f>
        <v>0</v>
      </c>
      <c r="Z149" s="159">
        <f>[5]คำนวณหน่วย!AZ138</f>
        <v>0</v>
      </c>
      <c r="AA149" s="153">
        <f>[5]คำนวณหน่วย!BA138</f>
        <v>0</v>
      </c>
      <c r="AB149" s="159">
        <f>[5]คำนวณหน่วย!BD138</f>
        <v>200</v>
      </c>
      <c r="AC149" s="153">
        <f>[5]คำนวณหน่วย!BE138</f>
        <v>966</v>
      </c>
      <c r="AD149" s="115"/>
      <c r="AE149" s="116"/>
      <c r="AG149" s="116"/>
    </row>
    <row r="150" spans="1:35" hidden="1" x14ac:dyDescent="0.55000000000000004">
      <c r="A150" s="190">
        <f>[5]คำนวณหน่วย!A139</f>
        <v>114</v>
      </c>
      <c r="B150" s="207" t="str">
        <f>[5]คำนวณหน่วย!B139</f>
        <v>อาคารโรงสีข้าวเก่า</v>
      </c>
      <c r="C150" s="190">
        <f>[5]คำนวณหน่วย!C139</f>
        <v>0</v>
      </c>
      <c r="D150" s="190">
        <f>[5]คำนวณหน่วย!D139</f>
        <v>1</v>
      </c>
      <c r="E150" s="188">
        <f>[5]คำนวณหน่วย!E139</f>
        <v>8882703</v>
      </c>
      <c r="F150" s="159">
        <f>[5]คำนวณหน่วย!L139</f>
        <v>0</v>
      </c>
      <c r="G150" s="153">
        <f>[5]คำนวณหน่วย!M139</f>
        <v>0</v>
      </c>
      <c r="H150" s="159" t="str">
        <f>[5]คำนวณหน่วย!P139</f>
        <v>รื้อถอน</v>
      </c>
      <c r="I150" s="153" t="str">
        <f>[5]คำนวณหน่วย!Q139</f>
        <v>รื้อถอน</v>
      </c>
      <c r="J150" s="159" t="str">
        <f>[5]คำนวณหน่วย!T139</f>
        <v>รื้อถอน</v>
      </c>
      <c r="K150" s="153" t="str">
        <f>[5]คำนวณหน่วย!U139</f>
        <v>รื้อถอน</v>
      </c>
      <c r="L150" s="159" t="str">
        <f>[5]คำนวณหน่วย!X139</f>
        <v>รื้อถอน</v>
      </c>
      <c r="M150" s="153" t="str">
        <f>[5]คำนวณหน่วย!Y139</f>
        <v>รื้อถอน</v>
      </c>
      <c r="N150" s="159" t="str">
        <f>[5]คำนวณหน่วย!AB139</f>
        <v>รื้อถอน</v>
      </c>
      <c r="O150" s="153" t="str">
        <f>[5]คำนวณหน่วย!AC139</f>
        <v>รื้อถอน</v>
      </c>
      <c r="P150" s="152" t="str">
        <f>[5]คำนวณหน่วย!AF139</f>
        <v>รื้อถอน</v>
      </c>
      <c r="Q150" s="153" t="str">
        <f>[5]คำนวณหน่วย!AG139</f>
        <v>รื้อถอน</v>
      </c>
      <c r="R150" s="159" t="str">
        <f>[5]คำนวณหน่วย!AJ139</f>
        <v>รื้อถอน</v>
      </c>
      <c r="S150" s="153" t="str">
        <f>[5]คำนวณหน่วย!AK139</f>
        <v>รื้อถอน</v>
      </c>
      <c r="T150" s="159" t="str">
        <f>[5]คำนวณหน่วย!AN139</f>
        <v>รื้อถอน</v>
      </c>
      <c r="U150" s="153" t="str">
        <f>[5]คำนวณหน่วย!AO139</f>
        <v>รื้อถอน</v>
      </c>
      <c r="V150" s="159" t="str">
        <f>[5]คำนวณหน่วย!AR139</f>
        <v>รื้อถอน</v>
      </c>
      <c r="W150" s="153" t="str">
        <f>[5]คำนวณหน่วย!AS139</f>
        <v>รื้อถอน</v>
      </c>
      <c r="X150" s="159" t="str">
        <f>[5]คำนวณหน่วย!AV139</f>
        <v>รื้อถอน</v>
      </c>
      <c r="Y150" s="153" t="str">
        <f>[5]คำนวณหน่วย!AW139</f>
        <v>รื้อถอน</v>
      </c>
      <c r="Z150" s="159" t="str">
        <f>[5]คำนวณหน่วย!AZ139</f>
        <v>รื้อถอน</v>
      </c>
      <c r="AA150" s="153" t="str">
        <f>[5]คำนวณหน่วย!BA139</f>
        <v>รื้อถอน</v>
      </c>
      <c r="AB150" s="159" t="str">
        <f>[5]คำนวณหน่วย!BD139</f>
        <v>รื้อถอน</v>
      </c>
      <c r="AC150" s="153" t="str">
        <f>[5]คำนวณหน่วย!BE139</f>
        <v>รื้อถอน</v>
      </c>
      <c r="AD150" s="115"/>
      <c r="AE150" s="116"/>
      <c r="AG150" s="116"/>
    </row>
    <row r="151" spans="1:35" x14ac:dyDescent="0.55000000000000004">
      <c r="A151" s="130" t="s">
        <v>9</v>
      </c>
      <c r="B151" s="205"/>
      <c r="C151" s="131"/>
      <c r="D151" s="131"/>
      <c r="E151" s="132"/>
      <c r="F151" s="145">
        <f t="shared" ref="F151:AC151" si="11">SUM(F144:F150)</f>
        <v>33121.449999999997</v>
      </c>
      <c r="G151" s="146">
        <f t="shared" si="11"/>
        <v>121107.68810531251</v>
      </c>
      <c r="H151" s="145">
        <f t="shared" si="11"/>
        <v>31944.31</v>
      </c>
      <c r="I151" s="146">
        <f t="shared" si="11"/>
        <v>119240.43820448119</v>
      </c>
      <c r="J151" s="145">
        <f t="shared" si="11"/>
        <v>46924.97</v>
      </c>
      <c r="K151" s="146">
        <f t="shared" si="11"/>
        <v>186951.0836741667</v>
      </c>
      <c r="L151" s="145">
        <f t="shared" si="11"/>
        <v>38522.44</v>
      </c>
      <c r="M151" s="146">
        <f t="shared" si="11"/>
        <v>148014.2965235528</v>
      </c>
      <c r="N151" s="145">
        <f t="shared" si="11"/>
        <v>42815.57</v>
      </c>
      <c r="O151" s="146">
        <f t="shared" si="11"/>
        <v>180686.21097776099</v>
      </c>
      <c r="P151" s="145">
        <f t="shared" si="11"/>
        <v>43747.980000000032</v>
      </c>
      <c r="Q151" s="146">
        <f t="shared" si="11"/>
        <v>186530.36900077554</v>
      </c>
      <c r="R151" s="145">
        <f t="shared" si="11"/>
        <v>42914.819999999963</v>
      </c>
      <c r="S151" s="146">
        <f t="shared" si="11"/>
        <v>175590.50946818627</v>
      </c>
      <c r="T151" s="145">
        <f t="shared" si="11"/>
        <v>46925.74</v>
      </c>
      <c r="U151" s="146">
        <f t="shared" si="11"/>
        <v>197199.02494984301</v>
      </c>
      <c r="V151" s="145">
        <f t="shared" si="11"/>
        <v>44484.31</v>
      </c>
      <c r="W151" s="146">
        <f t="shared" si="11"/>
        <v>219696.22182804349</v>
      </c>
      <c r="X151" s="145">
        <f t="shared" si="11"/>
        <v>42148.14</v>
      </c>
      <c r="Y151" s="146">
        <f t="shared" si="11"/>
        <v>204495.02656861002</v>
      </c>
      <c r="Z151" s="145">
        <f t="shared" si="11"/>
        <v>32652.22</v>
      </c>
      <c r="AA151" s="146">
        <f t="shared" si="11"/>
        <v>161697.28243836857</v>
      </c>
      <c r="AB151" s="158">
        <f t="shared" si="11"/>
        <v>33557.93</v>
      </c>
      <c r="AC151" s="146">
        <f t="shared" si="11"/>
        <v>162171.93268394133</v>
      </c>
      <c r="AD151" s="167">
        <f>SUM(F151+H151+J151+L151+N151+P151+R151+T151+V151+X151+Z151+AB151)</f>
        <v>479759.87999999995</v>
      </c>
      <c r="AE151" s="168">
        <f>SUM(G151+I151+K151+M151+O151+Q151+S151+U151+W151+Y151+AA151+AC151)</f>
        <v>2063380.0844230424</v>
      </c>
      <c r="AF151" s="167">
        <f>SUM(F151+H151+J151+L151+N151+P151+R151+T151+V151)</f>
        <v>371401.58999999997</v>
      </c>
      <c r="AG151" s="168">
        <f>SUM(G151+I151+K151+M151+O151+Q151+S151+U151+W151)</f>
        <v>1535015.8427321224</v>
      </c>
      <c r="AH151" s="167">
        <f>SUM(X151+Z151+AB151)</f>
        <v>108358.29000000001</v>
      </c>
      <c r="AI151" s="168">
        <f>SUM(Y151+AA151+AC151)</f>
        <v>528364.24169091997</v>
      </c>
    </row>
    <row r="152" spans="1:35" x14ac:dyDescent="0.55000000000000004">
      <c r="A152" s="110" t="str">
        <f>[5]คำนวณหน่วย!$A$140</f>
        <v>คณะเทคโนโลยีการประมง</v>
      </c>
      <c r="B152" s="206"/>
      <c r="C152" s="119"/>
      <c r="D152" s="119"/>
      <c r="E152" s="160"/>
      <c r="F152" s="138"/>
      <c r="G152" s="160"/>
      <c r="H152" s="138"/>
      <c r="I152" s="160"/>
      <c r="J152" s="138"/>
      <c r="K152" s="160"/>
      <c r="L152" s="138"/>
      <c r="M152" s="160"/>
      <c r="N152" s="138"/>
      <c r="O152" s="160"/>
      <c r="P152" s="181"/>
      <c r="Q152" s="160"/>
      <c r="R152" s="138"/>
      <c r="S152" s="160"/>
      <c r="T152" s="138"/>
      <c r="U152" s="160"/>
      <c r="V152" s="138"/>
      <c r="W152" s="160"/>
      <c r="X152" s="138"/>
      <c r="Y152" s="160"/>
      <c r="Z152" s="138"/>
      <c r="AA152" s="160"/>
      <c r="AB152" s="138"/>
      <c r="AC152" s="129"/>
      <c r="AD152" s="115"/>
      <c r="AE152" s="116"/>
      <c r="AG152" s="116"/>
    </row>
    <row r="153" spans="1:35" x14ac:dyDescent="0.55000000000000004">
      <c r="A153" s="113">
        <f>[5]คำนวณหน่วย!A141</f>
        <v>115</v>
      </c>
      <c r="B153" s="208" t="str">
        <f>[5]คำนวณหน่วย!B141</f>
        <v>อาคารเทคโนโลยีการประมง มิเตอร์ตัวที่ 1</v>
      </c>
      <c r="C153" s="113">
        <f>[5]คำนวณหน่วย!C141</f>
        <v>0</v>
      </c>
      <c r="D153" s="113">
        <f>[5]คำนวณหน่วย!D141</f>
        <v>160</v>
      </c>
      <c r="E153" s="171">
        <f>[5]คำนวณหน่วย!E141</f>
        <v>9264072</v>
      </c>
      <c r="F153" s="217">
        <f>[5]คำนวณหน่วย!L141-'[7]คำนวณ (รวมแต่ละอาคาร)'!$I$262</f>
        <v>4178</v>
      </c>
      <c r="G153" s="227">
        <f>F153*'2565-บิลค่าไฟฟ้า'!G$5</f>
        <v>15271.9739625</v>
      </c>
      <c r="H153" s="217">
        <f>[5]คำนวณหน่วย!P141-'[6]คำนวณ (รวมแต่ละอาคาร)'!$L$261</f>
        <v>4000</v>
      </c>
      <c r="I153" s="227">
        <f>H153*'2565-บิลค่าไฟฟ้า'!K$5</f>
        <v>14933.698079999998</v>
      </c>
      <c r="J153" s="217">
        <f>[5]คำนวณหน่วย!T141-'[6]คำนวณ (รวมแต่ละอาคาร)'!$O$261</f>
        <v>5120</v>
      </c>
      <c r="K153" s="227">
        <f>J153*'2565-บิลค่าไฟฟ้า'!O$5</f>
        <v>20402.6168832</v>
      </c>
      <c r="L153" s="217">
        <f>[5]คำนวณหน่วย!X141-'[6]คำนวณ (รวมแต่ละอาคาร)'!$R$261</f>
        <v>4800</v>
      </c>
      <c r="M153" s="227">
        <f>L153*'2565-บิลค่าไฟฟ้า'!S$5</f>
        <v>18445.591776000001</v>
      </c>
      <c r="N153" s="217">
        <f>[5]คำนวณหน่วย!AB141-'[6]คำนวณ (รวมแต่ละอาคาร)'!$U$261</f>
        <v>5280</v>
      </c>
      <c r="O153" s="227">
        <f>N153*'2565-บิลค่าไฟฟ้า'!W$5</f>
        <v>22282.324944</v>
      </c>
      <c r="P153" s="218">
        <f>[5]คำนวณหน่วย!AF141-'[6]คำนวณ (รวมแต่ละอาคาร)'!$X$261</f>
        <v>4960</v>
      </c>
      <c r="Q153" s="227">
        <f>P153*'2565-บิลค่าไฟฟ้า'!AA$5</f>
        <v>21152.779220799999</v>
      </c>
      <c r="R153" s="217">
        <f>[5]คำนวณหน่วย!AJ141-'[6]คำนวณ (รวมแต่ละอาคาร)'!$AA$261</f>
        <v>4160</v>
      </c>
      <c r="S153" s="227">
        <f>R153*'2565-บิลค่าไฟฟ้า'!AE$5</f>
        <v>17022.322803200001</v>
      </c>
      <c r="T153" s="217">
        <f>[5]คำนวณหน่วย!AN141-'[6]คำนวณ (รวมแต่ละอาคาร)'!$AD$261</f>
        <v>4960</v>
      </c>
      <c r="U153" s="227">
        <f>T153*'2565-บิลค่าไฟฟ้า'!AI$5</f>
        <v>20846.133272000003</v>
      </c>
      <c r="V153" s="217">
        <f>[5]คำนวณหน่วย!AR141-'[6]คำนวณ (รวมแต่ละอาคาร)'!$AG$261</f>
        <v>7200</v>
      </c>
      <c r="W153" s="227">
        <f>V153*'2565-บิลค่าไฟฟ้า'!AM$5</f>
        <v>35557.191720000003</v>
      </c>
      <c r="X153" s="217">
        <f>[5]คำนวณหน่วย!AV141-'[6]คำนวณ (รวมแต่ละอาคาร)'!$AJ$261</f>
        <v>4960</v>
      </c>
      <c r="Y153" s="227">
        <f>X153*'2565-บิลค่าไฟฟ้า'!AQ$5</f>
        <v>24067.21704</v>
      </c>
      <c r="Z153" s="217">
        <f>[5]คำนวณหน่วย!AZ141-'[6]คำนวณ (รวมแต่ละอาคาร)'!$AM$261</f>
        <v>4960</v>
      </c>
      <c r="AA153" s="227">
        <f>Z153*'2565-บิลค่าไฟฟ้า'!AU$5</f>
        <v>24563.354084799998</v>
      </c>
      <c r="AB153" s="217">
        <f>[5]คำนวณหน่วย!BD141-'[6]คำนวณ (รวมแต่ละอาคาร)'!$AP$261</f>
        <v>3680</v>
      </c>
      <c r="AC153" s="227">
        <f>AB153*'2565-บิลค่าไฟฟ้า'!AY$5</f>
        <v>17785.746948800002</v>
      </c>
      <c r="AD153" s="115"/>
      <c r="AE153" s="116"/>
      <c r="AG153" s="116"/>
    </row>
    <row r="154" spans="1:35" x14ac:dyDescent="0.55000000000000004">
      <c r="A154" s="113">
        <f>[5]คำนวณหน่วย!A142</f>
        <v>116</v>
      </c>
      <c r="B154" s="208" t="str">
        <f>[5]คำนวณหน่วย!B142</f>
        <v>อาคารเทคโนโลยีการประมง มิเตอร์ตัวที่ 2</v>
      </c>
      <c r="C154" s="113">
        <f>[5]คำนวณหน่วย!C142</f>
        <v>0</v>
      </c>
      <c r="D154" s="113">
        <f>[5]คำนวณหน่วย!D142</f>
        <v>160</v>
      </c>
      <c r="E154" s="171">
        <f>[5]คำนวณหน่วย!E142</f>
        <v>9264102</v>
      </c>
      <c r="F154" s="156" t="str">
        <f>[5]คำนวณหน่วย!L142</f>
        <v>ชำรุด</v>
      </c>
      <c r="G154" s="114" t="str">
        <f>[5]คำนวณหน่วย!M142</f>
        <v>ชำรุด</v>
      </c>
      <c r="H154" s="156" t="str">
        <f>[5]คำนวณหน่วย!P142</f>
        <v>ชำรุด</v>
      </c>
      <c r="I154" s="114" t="str">
        <f>[5]คำนวณหน่วย!Q142</f>
        <v>ชำรุด</v>
      </c>
      <c r="J154" s="156">
        <f>[5]คำนวณหน่วย!T142</f>
        <v>480</v>
      </c>
      <c r="K154" s="114">
        <f>[5]คำนวณหน่วย!U142</f>
        <v>1910.4</v>
      </c>
      <c r="L154" s="156">
        <f>[5]คำนวณหน่วย!X142</f>
        <v>320</v>
      </c>
      <c r="M154" s="114">
        <f>[5]คำนวณหน่วย!Y142</f>
        <v>1228.8</v>
      </c>
      <c r="N154" s="156">
        <f>[5]คำนวณหน่วย!AB142</f>
        <v>480</v>
      </c>
      <c r="O154" s="114">
        <f>[5]คำนวณหน่วย!AC142</f>
        <v>2025.6</v>
      </c>
      <c r="P154" s="136">
        <f>[5]คำนวณหน่วย!AF142</f>
        <v>480</v>
      </c>
      <c r="Q154" s="114">
        <f>[5]คำนวณหน่วย!AG142</f>
        <v>2044.8</v>
      </c>
      <c r="R154" s="222">
        <f>[5]คำนวณหน่วย!AJ142</f>
        <v>800</v>
      </c>
      <c r="S154" s="224">
        <f>[5]คำนวณหน่วย!AK142</f>
        <v>3272</v>
      </c>
      <c r="T154" s="223">
        <f>[5]คำนวณหน่วย!AN142</f>
        <v>640</v>
      </c>
      <c r="U154" s="225">
        <f>[5]คำนวณหน่วย!AO142</f>
        <v>2688</v>
      </c>
      <c r="V154" s="223">
        <f>[5]คำนวณหน่วย!AR142</f>
        <v>800</v>
      </c>
      <c r="W154" s="225">
        <f>[5]คำนวณหน่วย!AS142</f>
        <v>3952.0000000000005</v>
      </c>
      <c r="X154" s="223">
        <f>[5]คำนวณหน่วย!AV142</f>
        <v>160</v>
      </c>
      <c r="Y154" s="225">
        <f>[5]คำนวณหน่วย!AW142</f>
        <v>776</v>
      </c>
      <c r="Z154" s="223">
        <f>[5]คำนวณหน่วย!AZ142</f>
        <v>320</v>
      </c>
      <c r="AA154" s="225">
        <f>[5]คำนวณหน่วย!BA142</f>
        <v>1584</v>
      </c>
      <c r="AB154" s="223">
        <f>[5]คำนวณหน่วย!BD142</f>
        <v>0</v>
      </c>
      <c r="AC154" s="226">
        <f>[5]คำนวณหน่วย!BE142</f>
        <v>0</v>
      </c>
      <c r="AD154" s="115"/>
      <c r="AE154" s="116"/>
      <c r="AG154" s="116"/>
    </row>
    <row r="155" spans="1:35" x14ac:dyDescent="0.55000000000000004">
      <c r="A155" s="113">
        <f>[5]คำนวณหน่วย!A143</f>
        <v>117</v>
      </c>
      <c r="B155" s="208" t="str">
        <f>[5]คำนวณหน่วย!B143</f>
        <v>การเพาะเลี้ยงสาหร่าย</v>
      </c>
      <c r="C155" s="113">
        <f>[5]คำนวณหน่วย!C143</f>
        <v>0</v>
      </c>
      <c r="D155" s="113">
        <f>[5]คำนวณหน่วย!D143</f>
        <v>1</v>
      </c>
      <c r="E155" s="171">
        <f>[5]คำนวณหน่วย!E143</f>
        <v>8708215</v>
      </c>
      <c r="F155" s="156">
        <f>[5]คำนวณหน่วย!L143</f>
        <v>4244</v>
      </c>
      <c r="G155" s="114">
        <f>[5]คำนวณหน่วย!M143</f>
        <v>15533.04</v>
      </c>
      <c r="H155" s="156">
        <f>[5]คำนวณหน่วย!P143</f>
        <v>2541</v>
      </c>
      <c r="I155" s="114">
        <f>[5]คำนวณหน่วย!Q143</f>
        <v>9477.93</v>
      </c>
      <c r="J155" s="156">
        <f>[5]คำนวณหน่วย!T143</f>
        <v>2755</v>
      </c>
      <c r="K155" s="114">
        <f>[5]คำนวณหน่วย!U143</f>
        <v>10964.9</v>
      </c>
      <c r="L155" s="156">
        <f>[5]คำนวณหน่วย!X143</f>
        <v>2620</v>
      </c>
      <c r="M155" s="114">
        <f>[5]คำนวณหน่วย!Y143</f>
        <v>10060.799999999999</v>
      </c>
      <c r="N155" s="156">
        <f>[5]คำนวณหน่วย!AB143</f>
        <v>2591</v>
      </c>
      <c r="O155" s="114">
        <f>[5]คำนวณหน่วย!AC143</f>
        <v>10934.019999999999</v>
      </c>
      <c r="P155" s="136">
        <f>[5]คำนวณหน่วย!AF143</f>
        <v>2261</v>
      </c>
      <c r="Q155" s="114">
        <f>[5]คำนวณหน่วย!AG143</f>
        <v>9631.8599999999988</v>
      </c>
      <c r="R155" s="156">
        <f>[5]คำนวณหน่วย!AJ143</f>
        <v>1893</v>
      </c>
      <c r="S155" s="114">
        <f>[5]คำนวณหน่วย!AK143</f>
        <v>7742.37</v>
      </c>
      <c r="T155" s="156">
        <f>[5]คำนวณหน่วย!AN143</f>
        <v>2210</v>
      </c>
      <c r="U155" s="114">
        <f>[5]คำนวณหน่วย!AO143</f>
        <v>9282</v>
      </c>
      <c r="V155" s="156">
        <f>[5]คำนวณหน่วย!AR143</f>
        <v>1628</v>
      </c>
      <c r="W155" s="114">
        <f>[5]คำนวณหน่วย!AS143</f>
        <v>8042.3200000000006</v>
      </c>
      <c r="X155" s="156">
        <f>[5]คำนวณหน่วย!AV143</f>
        <v>1176</v>
      </c>
      <c r="Y155" s="114">
        <f>[5]คำนวณหน่วย!AW143</f>
        <v>5703.5999999999995</v>
      </c>
      <c r="Z155" s="156">
        <f>[5]คำนวณหน่วย!AZ143</f>
        <v>1489</v>
      </c>
      <c r="AA155" s="114">
        <f>[5]คำนวณหน่วย!BA143</f>
        <v>7370.55</v>
      </c>
      <c r="AB155" s="156">
        <f>[5]คำนวณหน่วย!BD143</f>
        <v>1640</v>
      </c>
      <c r="AC155" s="114">
        <f>[5]คำนวณหน่วย!BE143</f>
        <v>7921.2</v>
      </c>
      <c r="AD155" s="115"/>
      <c r="AE155" s="116"/>
      <c r="AG155" s="116"/>
    </row>
    <row r="156" spans="1:35" x14ac:dyDescent="0.55000000000000004">
      <c r="A156" s="113">
        <f>[5]คำนวณหน่วย!A144</f>
        <v>118</v>
      </c>
      <c r="B156" s="208" t="str">
        <f>[5]คำนวณหน่วย!B144</f>
        <v>อาคารพัฒนาบ่อเพาะเลี้ยงสัตว์น้ำ</v>
      </c>
      <c r="C156" s="113" t="str">
        <f>[5]คำนวณหน่วย!C144</f>
        <v>MWh</v>
      </c>
      <c r="D156" s="113">
        <f>[5]คำนวณหน่วย!D144</f>
        <v>1000</v>
      </c>
      <c r="E156" s="171" t="str">
        <f>[5]คำนวณหน่วย!E144</f>
        <v>Digital</v>
      </c>
      <c r="F156" s="156" t="str">
        <f>[5]คำนวณหน่วย!L144</f>
        <v>ยังไม่เปิด</v>
      </c>
      <c r="G156" s="114" t="str">
        <f>[5]คำนวณหน่วย!M144</f>
        <v>ยังไม่เปิด</v>
      </c>
      <c r="H156" s="156" t="str">
        <f>[5]คำนวณหน่วย!P144</f>
        <v>ยังไม่เปิด</v>
      </c>
      <c r="I156" s="114" t="str">
        <f>[5]คำนวณหน่วย!Q144</f>
        <v>ยังไม่เปิด</v>
      </c>
      <c r="J156" s="156" t="str">
        <f>[5]คำนวณหน่วย!T144</f>
        <v>ยังไม่เปิด</v>
      </c>
      <c r="K156" s="114" t="str">
        <f>[5]คำนวณหน่วย!U144</f>
        <v>ยังไม่เปิด</v>
      </c>
      <c r="L156" s="156" t="str">
        <f>[5]คำนวณหน่วย!X144</f>
        <v>ยังไม่เปิด</v>
      </c>
      <c r="M156" s="114" t="str">
        <f>[5]คำนวณหน่วย!Y144</f>
        <v>ยังไม่เปิด</v>
      </c>
      <c r="N156" s="156" t="str">
        <f>[5]คำนวณหน่วย!AB144</f>
        <v>ยังไม่เปิด</v>
      </c>
      <c r="O156" s="114" t="str">
        <f>[5]คำนวณหน่วย!AC144</f>
        <v>ยังไม่เปิด</v>
      </c>
      <c r="P156" s="136">
        <f>[5]คำนวณหน่วย!AF144</f>
        <v>1768.3</v>
      </c>
      <c r="Q156" s="114">
        <f>[5]คำนวณหน่วย!AG144</f>
        <v>7532.9579999999996</v>
      </c>
      <c r="R156" s="156">
        <f>[5]คำนวณหน่วย!AJ144</f>
        <v>210.39999999999992</v>
      </c>
      <c r="S156" s="114">
        <f>[5]คำนวณหน่วย!AK144</f>
        <v>860.5359999999996</v>
      </c>
      <c r="T156" s="156">
        <f>[5]คำนวณหน่วย!AN144</f>
        <v>226.39999999999992</v>
      </c>
      <c r="U156" s="114">
        <f>[5]คำนวณหน่วย!AO144</f>
        <v>950.87999999999965</v>
      </c>
      <c r="V156" s="156">
        <f>[5]คำนวณหน่วย!AR144</f>
        <v>2154.9000000000005</v>
      </c>
      <c r="W156" s="114">
        <f>[5]คำนวณหน่วย!AS144</f>
        <v>10645.206000000004</v>
      </c>
      <c r="X156" s="156">
        <f>[5]คำนวณหน่วย!AV144</f>
        <v>4475.9000000000005</v>
      </c>
      <c r="Y156" s="114">
        <f>[5]คำนวณหน่วย!AW144</f>
        <v>21708.115000000002</v>
      </c>
      <c r="Z156" s="156">
        <f>[5]คำนวณหน่วย!AZ144</f>
        <v>6358.1</v>
      </c>
      <c r="AA156" s="114">
        <f>[5]คำนวณหน่วย!BA144</f>
        <v>31472.595000000001</v>
      </c>
      <c r="AB156" s="156">
        <f>[5]คำนวณหน่วย!BD144</f>
        <v>12255</v>
      </c>
      <c r="AC156" s="114">
        <f>[5]คำนวณหน่วย!BE144</f>
        <v>59191.65</v>
      </c>
      <c r="AD156" s="115"/>
      <c r="AE156" s="116"/>
      <c r="AG156" s="116"/>
    </row>
    <row r="157" spans="1:35" x14ac:dyDescent="0.55000000000000004">
      <c r="A157" s="130" t="s">
        <v>9</v>
      </c>
      <c r="B157" s="205"/>
      <c r="C157" s="131"/>
      <c r="D157" s="131"/>
      <c r="E157" s="132"/>
      <c r="F157" s="158">
        <f t="shared" ref="F157:AC157" si="12">SUM(F153:F155)</f>
        <v>8422</v>
      </c>
      <c r="G157" s="146">
        <f t="shared" si="12"/>
        <v>30805.013962500001</v>
      </c>
      <c r="H157" s="158">
        <f>SUM(H153:H155)</f>
        <v>6541</v>
      </c>
      <c r="I157" s="146">
        <f>SUM(I153:I155)</f>
        <v>24411.628079999999</v>
      </c>
      <c r="J157" s="158">
        <f t="shared" si="12"/>
        <v>8355</v>
      </c>
      <c r="K157" s="146">
        <f t="shared" si="12"/>
        <v>33277.9168832</v>
      </c>
      <c r="L157" s="158">
        <f t="shared" si="12"/>
        <v>7740</v>
      </c>
      <c r="M157" s="146">
        <f t="shared" si="12"/>
        <v>29735.191776</v>
      </c>
      <c r="N157" s="158">
        <f t="shared" si="12"/>
        <v>8351</v>
      </c>
      <c r="O157" s="146">
        <f t="shared" si="12"/>
        <v>35241.944943999995</v>
      </c>
      <c r="P157" s="145">
        <f t="shared" si="12"/>
        <v>7701</v>
      </c>
      <c r="Q157" s="146">
        <f t="shared" si="12"/>
        <v>32829.439220799999</v>
      </c>
      <c r="R157" s="158">
        <f t="shared" si="12"/>
        <v>6853</v>
      </c>
      <c r="S157" s="146">
        <f t="shared" si="12"/>
        <v>28036.6928032</v>
      </c>
      <c r="T157" s="158">
        <f t="shared" si="12"/>
        <v>7810</v>
      </c>
      <c r="U157" s="146">
        <f t="shared" si="12"/>
        <v>32816.133272000006</v>
      </c>
      <c r="V157" s="158">
        <f t="shared" si="12"/>
        <v>9628</v>
      </c>
      <c r="W157" s="146">
        <f t="shared" si="12"/>
        <v>47551.511720000002</v>
      </c>
      <c r="X157" s="158">
        <f t="shared" si="12"/>
        <v>6296</v>
      </c>
      <c r="Y157" s="146">
        <f t="shared" si="12"/>
        <v>30546.817039999998</v>
      </c>
      <c r="Z157" s="158">
        <f t="shared" si="12"/>
        <v>6769</v>
      </c>
      <c r="AA157" s="146">
        <f t="shared" si="12"/>
        <v>33517.9040848</v>
      </c>
      <c r="AB157" s="158">
        <f>SUM(AB153:AB155)</f>
        <v>5320</v>
      </c>
      <c r="AC157" s="146">
        <f t="shared" si="12"/>
        <v>25706.946948800003</v>
      </c>
      <c r="AD157" s="167">
        <f>SUM(F157+H157+J157+L157+N157+P157+R157+T157+V157+X157+Z157+AB157)</f>
        <v>89786</v>
      </c>
      <c r="AE157" s="168">
        <f>SUM(G157+I157+K157+M157+O157+Q157+S157+U157+W157+Y157+AA157+AC157)</f>
        <v>384477.14073529997</v>
      </c>
      <c r="AF157" s="167">
        <f>SUM(F157+H157+J157+L157+N157+P157+R157+T157+V157)</f>
        <v>71401</v>
      </c>
      <c r="AG157" s="168">
        <f>SUM(G157+I157+K157+M157+O157+Q157+S157+U157+W157)</f>
        <v>294705.47266169998</v>
      </c>
      <c r="AH157" s="167">
        <f>SUM(X157+Z157+AB157)</f>
        <v>18385</v>
      </c>
      <c r="AI157" s="168">
        <f>SUM(Y157+AA157+AC157)</f>
        <v>89771.668073599998</v>
      </c>
    </row>
    <row r="158" spans="1:35" x14ac:dyDescent="0.55000000000000004">
      <c r="A158" s="110" t="s">
        <v>119</v>
      </c>
      <c r="B158" s="206"/>
      <c r="C158" s="119"/>
      <c r="D158" s="119"/>
      <c r="E158" s="160"/>
      <c r="F158" s="138"/>
      <c r="G158" s="160"/>
      <c r="H158" s="138"/>
      <c r="I158" s="160"/>
      <c r="J158" s="138"/>
      <c r="K158" s="160"/>
      <c r="L158" s="138"/>
      <c r="M158" s="160"/>
      <c r="N158" s="138"/>
      <c r="O158" s="160"/>
      <c r="P158" s="181"/>
      <c r="Q158" s="160"/>
      <c r="R158" s="138"/>
      <c r="S158" s="160"/>
      <c r="T158" s="138"/>
      <c r="U158" s="160"/>
      <c r="V158" s="138"/>
      <c r="W158" s="160"/>
      <c r="X158" s="138"/>
      <c r="Y158" s="160"/>
      <c r="Z158" s="138"/>
      <c r="AA158" s="160"/>
      <c r="AB158" s="138"/>
      <c r="AC158" s="129"/>
      <c r="AD158" s="101"/>
      <c r="AF158" s="101"/>
    </row>
    <row r="159" spans="1:35" x14ac:dyDescent="0.55000000000000004">
      <c r="A159" s="117">
        <f>[5]คำนวณหน่วย!A146</f>
        <v>119</v>
      </c>
      <c r="B159" s="204" t="str">
        <f>[5]คำนวณหน่วย!B146</f>
        <v>คลินิกรักษาสัตว์</v>
      </c>
      <c r="C159" s="117">
        <f>[5]คำนวณหน่วย!C146</f>
        <v>0</v>
      </c>
      <c r="D159" s="117">
        <f>[5]คำนวณหน่วย!D146</f>
        <v>1</v>
      </c>
      <c r="E159" s="172" t="str">
        <f>[5]คำนวณหน่วย!E146</f>
        <v>0003510</v>
      </c>
      <c r="F159" s="157">
        <f>[5]คำนวณหน่วย!L146</f>
        <v>279</v>
      </c>
      <c r="G159" s="118">
        <f>[5]คำนวณหน่วย!M146</f>
        <v>1021.14</v>
      </c>
      <c r="H159" s="157">
        <f>[5]คำนวณหน่วย!$P$146</f>
        <v>211</v>
      </c>
      <c r="I159" s="118">
        <f>[5]คำนวณหน่วย!$Q$146</f>
        <v>787.03</v>
      </c>
      <c r="J159" s="157">
        <f>[5]คำนวณหน่วย!$T$146</f>
        <v>360</v>
      </c>
      <c r="K159" s="118">
        <f>[5]คำนวณหน่วย!$U$146</f>
        <v>1432.8</v>
      </c>
      <c r="L159" s="157">
        <f>[5]คำนวณหน่วย!$X$146</f>
        <v>876</v>
      </c>
      <c r="M159" s="118">
        <f>[5]คำนวณหน่วย!$Y$146</f>
        <v>3363.8399999999997</v>
      </c>
      <c r="N159" s="157">
        <f>[5]คำนวณหน่วย!$AB$146</f>
        <v>1209</v>
      </c>
      <c r="O159" s="118">
        <f>[5]คำนวณหน่วย!$AC$146</f>
        <v>5101.9799999999996</v>
      </c>
      <c r="P159" s="137">
        <f>[5]คำนวณหน่วย!$AF$146</f>
        <v>1288</v>
      </c>
      <c r="Q159" s="118">
        <f>[5]คำนวณหน่วย!$AG$146</f>
        <v>5486.88</v>
      </c>
      <c r="R159" s="157">
        <f>[5]คำนวณหน่วย!$AJ$146</f>
        <v>978</v>
      </c>
      <c r="S159" s="118">
        <f>[5]คำนวณหน่วย!$AK$146</f>
        <v>4000.02</v>
      </c>
      <c r="T159" s="157">
        <f>[5]คำนวณหน่วย!$AN$146</f>
        <v>1343</v>
      </c>
      <c r="U159" s="118">
        <f>[5]คำนวณหน่วย!$AO$146</f>
        <v>5640.6</v>
      </c>
      <c r="V159" s="157">
        <f>[5]คำนวณหน่วย!$AR$146</f>
        <v>844</v>
      </c>
      <c r="W159" s="118">
        <f>[5]คำนวณหน่วย!$AS$146</f>
        <v>4169.3600000000006</v>
      </c>
      <c r="X159" s="157">
        <f>[5]คำนวณหน่วย!$AV$146</f>
        <v>711</v>
      </c>
      <c r="Y159" s="118">
        <f>[5]คำนวณหน่วย!$AW$146</f>
        <v>3448.35</v>
      </c>
      <c r="Z159" s="157">
        <f>[5]คำนวณหน่วย!$AZ$146</f>
        <v>1065</v>
      </c>
      <c r="AA159" s="118">
        <f>[5]คำนวณหน่วย!$BA$146</f>
        <v>5271.75</v>
      </c>
      <c r="AB159" s="157">
        <f>[5]คำนวณหน่วย!$BD$146</f>
        <v>523</v>
      </c>
      <c r="AC159" s="118">
        <f>[5]คำนวณหน่วย!$BE$146</f>
        <v>2526.09</v>
      </c>
      <c r="AD159" s="167">
        <f>SUM(F159+H159+J159+L159+N159+P159+R159+T159+V159+X159+Z159+AB159)</f>
        <v>9687</v>
      </c>
      <c r="AE159" s="168">
        <f>SUM(G159+I159+K159+M159+O159+Q159+S159+U159+W159+Y159+AA159+AC159)</f>
        <v>42249.84</v>
      </c>
      <c r="AF159" s="167">
        <f>SUM(F159+H159+J159+L159+N159+P159+R159+T159+V159)</f>
        <v>7388</v>
      </c>
      <c r="AG159" s="168">
        <f>SUM(G159+I159+K159+M159+O159+Q159+S159+U159+W159)</f>
        <v>31003.65</v>
      </c>
      <c r="AH159" s="167">
        <f>SUM(X159+Z159+AB159)</f>
        <v>2299</v>
      </c>
      <c r="AI159" s="168">
        <f>SUM(Y159+AA159+AC159)</f>
        <v>11246.19</v>
      </c>
    </row>
    <row r="160" spans="1:35" ht="21" customHeight="1" x14ac:dyDescent="0.55000000000000004">
      <c r="A160" s="185"/>
      <c r="E160" s="173"/>
      <c r="G160" s="228"/>
      <c r="I160" s="164"/>
      <c r="K160" s="164"/>
      <c r="M160" s="164"/>
      <c r="O160" s="164"/>
      <c r="P160" s="182"/>
      <c r="Q160" s="164"/>
      <c r="S160" s="164"/>
      <c r="U160" s="164"/>
      <c r="W160" s="164"/>
      <c r="Y160" s="164"/>
    </row>
    <row r="161" spans="1:35" s="82" customFormat="1" x14ac:dyDescent="0.55000000000000004">
      <c r="A161" s="42" t="s">
        <v>50</v>
      </c>
      <c r="B161" s="209"/>
      <c r="C161" s="81"/>
      <c r="D161" s="81"/>
      <c r="E161" s="174"/>
      <c r="F161" s="43"/>
      <c r="G161" s="44"/>
      <c r="H161" s="43"/>
      <c r="I161" s="44"/>
      <c r="J161" s="43"/>
      <c r="K161" s="44"/>
      <c r="L161" s="43"/>
      <c r="M161" s="44"/>
      <c r="N161" s="43"/>
      <c r="O161" s="44"/>
      <c r="P161" s="183"/>
      <c r="Q161" s="51"/>
      <c r="R161" s="43"/>
      <c r="S161" s="51"/>
      <c r="T161" s="43"/>
      <c r="U161" s="44"/>
      <c r="V161" s="43"/>
      <c r="W161" s="44"/>
      <c r="X161" s="43"/>
      <c r="Y161" s="44"/>
      <c r="Z161" s="43"/>
      <c r="AA161" s="44"/>
      <c r="AB161" s="43"/>
      <c r="AC161" s="44"/>
    </row>
    <row r="162" spans="1:35" s="82" customFormat="1" x14ac:dyDescent="0.55000000000000004">
      <c r="A162" s="47">
        <v>118</v>
      </c>
      <c r="B162" s="210" t="s">
        <v>50</v>
      </c>
      <c r="C162" s="83"/>
      <c r="D162" s="186"/>
      <c r="E162" s="187"/>
      <c r="F162" s="50">
        <v>11325</v>
      </c>
      <c r="G162" s="49">
        <v>50962.5</v>
      </c>
      <c r="H162" s="48">
        <v>9864</v>
      </c>
      <c r="I162" s="49">
        <v>44388</v>
      </c>
      <c r="J162" s="48">
        <v>11281</v>
      </c>
      <c r="K162" s="49">
        <v>50764.5</v>
      </c>
      <c r="L162" s="48">
        <v>12472</v>
      </c>
      <c r="M162" s="49">
        <v>56124</v>
      </c>
      <c r="N162" s="48">
        <v>11164</v>
      </c>
      <c r="O162" s="49">
        <v>50238</v>
      </c>
      <c r="P162" s="50">
        <v>12832</v>
      </c>
      <c r="Q162" s="49">
        <v>57744</v>
      </c>
      <c r="R162" s="48">
        <v>12839</v>
      </c>
      <c r="S162" s="49">
        <v>57775.5</v>
      </c>
      <c r="T162" s="178">
        <v>11395</v>
      </c>
      <c r="U162" s="179">
        <v>51277.5</v>
      </c>
      <c r="V162" s="48">
        <v>10645</v>
      </c>
      <c r="W162" s="49">
        <v>47902.5</v>
      </c>
      <c r="X162" s="48">
        <v>10729</v>
      </c>
      <c r="Y162" s="49">
        <v>48280.5</v>
      </c>
      <c r="Z162" s="48">
        <v>8541</v>
      </c>
      <c r="AA162" s="49">
        <v>38434.5</v>
      </c>
      <c r="AB162" s="50">
        <v>8949</v>
      </c>
      <c r="AC162" s="49">
        <v>40270.5</v>
      </c>
      <c r="AD162" s="167">
        <f>SUM(F162+H162+J162+L162+N162+P162+R162+T162+V162+X162+Z162+AB162)</f>
        <v>132036</v>
      </c>
      <c r="AE162" s="168">
        <f>SUM(G162+I162+K162+M162+O162+Q162+S162+U162+W162+Y162+AA162+AC162)</f>
        <v>594162</v>
      </c>
      <c r="AF162" s="167">
        <f>SUM(F162+H162+J162+L162+N162+P162+R162+T162+V162)</f>
        <v>103817</v>
      </c>
      <c r="AG162" s="168">
        <f>SUM(G162+I162+K162+M162+O162+Q162+S162+U162+W162)</f>
        <v>467176.5</v>
      </c>
      <c r="AH162" s="167">
        <f>SUM(X162+Z162+AB162)</f>
        <v>28219</v>
      </c>
      <c r="AI162" s="168">
        <f>SUM(Y162+AA162+AC162)</f>
        <v>126985.5</v>
      </c>
    </row>
    <row r="163" spans="1:35" s="82" customFormat="1" x14ac:dyDescent="0.55000000000000004">
      <c r="A163" s="42" t="s">
        <v>51</v>
      </c>
      <c r="B163" s="209"/>
      <c r="C163" s="81"/>
      <c r="D163" s="81"/>
      <c r="E163" s="174"/>
      <c r="F163" s="43"/>
      <c r="G163" s="51"/>
      <c r="H163" s="43"/>
      <c r="I163" s="51"/>
      <c r="J163" s="43"/>
      <c r="K163" s="44"/>
      <c r="L163" s="43"/>
      <c r="M163" s="44"/>
      <c r="N163" s="43"/>
      <c r="O163" s="44"/>
      <c r="P163" s="183"/>
      <c r="Q163" s="44"/>
      <c r="R163" s="43"/>
      <c r="S163" s="44"/>
      <c r="T163" s="43"/>
      <c r="U163" s="44"/>
      <c r="V163" s="43"/>
      <c r="W163" s="44"/>
      <c r="X163" s="43"/>
      <c r="Y163" s="44"/>
      <c r="Z163" s="43"/>
      <c r="AA163" s="44"/>
      <c r="AB163" s="43"/>
      <c r="AC163" s="44"/>
    </row>
    <row r="164" spans="1:35" s="82" customFormat="1" x14ac:dyDescent="0.55000000000000004">
      <c r="A164" s="47">
        <v>119</v>
      </c>
      <c r="B164" s="210" t="s">
        <v>51</v>
      </c>
      <c r="C164" s="83"/>
      <c r="D164" s="186"/>
      <c r="E164" s="187"/>
      <c r="F164" s="50">
        <v>42394</v>
      </c>
      <c r="G164" s="49">
        <v>213451.5</v>
      </c>
      <c r="H164" s="48">
        <v>42830</v>
      </c>
      <c r="I164" s="49">
        <v>215231.5</v>
      </c>
      <c r="J164" s="48">
        <v>35974</v>
      </c>
      <c r="K164" s="49">
        <v>180895</v>
      </c>
      <c r="L164" s="48">
        <v>37955</v>
      </c>
      <c r="M164" s="49">
        <v>190344.5</v>
      </c>
      <c r="N164" s="48">
        <v>31575</v>
      </c>
      <c r="O164" s="49">
        <v>158138.5</v>
      </c>
      <c r="P164" s="50">
        <v>38599</v>
      </c>
      <c r="Q164" s="49">
        <v>193911.5</v>
      </c>
      <c r="R164" s="48">
        <v>57416</v>
      </c>
      <c r="S164" s="49">
        <v>288967</v>
      </c>
      <c r="T164" s="48">
        <v>46693</v>
      </c>
      <c r="U164" s="49">
        <v>231667</v>
      </c>
      <c r="V164" s="48">
        <v>64246</v>
      </c>
      <c r="W164" s="49">
        <v>325058</v>
      </c>
      <c r="X164" s="48">
        <v>49369</v>
      </c>
      <c r="Y164" s="49">
        <v>248577.5</v>
      </c>
      <c r="Z164" s="48">
        <v>57677</v>
      </c>
      <c r="AA164" s="49">
        <v>287730.5</v>
      </c>
      <c r="AB164" s="50">
        <v>44023</v>
      </c>
      <c r="AC164" s="49">
        <v>219143</v>
      </c>
      <c r="AD164" s="167">
        <f>SUM(F164+H164+J164+L164+N164+P164+R164+T164+V164+X164+Z164+AB164)</f>
        <v>548751</v>
      </c>
      <c r="AE164" s="168">
        <f>SUM(G164+I164+K164+M164+O164+Q164+S164+U164+W164+Y164+AA164+AC164)</f>
        <v>2753115.5</v>
      </c>
      <c r="AF164" s="167">
        <f>SUM(F164+H164+J164+L164+N164+P164+R164+T164+V164)</f>
        <v>397682</v>
      </c>
      <c r="AG164" s="168">
        <f>SUM(G164+I164+K164+M164+O164+Q164+S164+U164+W164)</f>
        <v>1997664.5</v>
      </c>
      <c r="AH164" s="167">
        <f>SUM(X164+Z164+AB164)</f>
        <v>151069</v>
      </c>
      <c r="AI164" s="168">
        <f>SUM(Y164+AA164+AC164)</f>
        <v>755451</v>
      </c>
    </row>
    <row r="165" spans="1:35" s="4" customFormat="1" x14ac:dyDescent="0.55000000000000004">
      <c r="A165" s="162" t="s">
        <v>8</v>
      </c>
      <c r="B165" s="211"/>
      <c r="C165" s="3"/>
      <c r="D165" s="3"/>
      <c r="E165" s="175"/>
      <c r="F165" s="5"/>
      <c r="G165" s="161"/>
      <c r="H165" s="5"/>
      <c r="I165" s="161"/>
      <c r="J165" s="5"/>
      <c r="K165" s="161"/>
      <c r="L165" s="59"/>
      <c r="M165" s="169"/>
      <c r="N165" s="59"/>
      <c r="O165" s="169"/>
      <c r="P165" s="184"/>
      <c r="Q165" s="169"/>
      <c r="R165" s="59"/>
      <c r="S165" s="169"/>
      <c r="T165" s="59"/>
      <c r="U165" s="169"/>
      <c r="V165" s="59"/>
      <c r="W165" s="169"/>
      <c r="X165" s="59"/>
      <c r="Y165" s="169"/>
      <c r="Z165" s="59"/>
      <c r="AA165" s="60"/>
      <c r="AB165" s="59"/>
      <c r="AC165" s="266"/>
    </row>
    <row r="166" spans="1:35" s="82" customFormat="1" x14ac:dyDescent="0.55000000000000004">
      <c r="A166" s="31">
        <v>120</v>
      </c>
      <c r="B166" s="212" t="s">
        <v>8</v>
      </c>
      <c r="C166" s="98"/>
      <c r="D166" s="81"/>
      <c r="E166" s="253"/>
      <c r="F166" s="34">
        <v>7</v>
      </c>
      <c r="G166" s="33">
        <v>31.5</v>
      </c>
      <c r="H166" s="32">
        <v>51</v>
      </c>
      <c r="I166" s="33">
        <v>229.5</v>
      </c>
      <c r="J166" s="32">
        <v>263</v>
      </c>
      <c r="K166" s="33">
        <v>1183.5</v>
      </c>
      <c r="L166" s="32">
        <v>251</v>
      </c>
      <c r="M166" s="33">
        <v>1129.5</v>
      </c>
      <c r="N166" s="32">
        <v>315</v>
      </c>
      <c r="O166" s="33">
        <v>1417.5</v>
      </c>
      <c r="P166" s="34">
        <v>559</v>
      </c>
      <c r="Q166" s="33">
        <v>2515.5</v>
      </c>
      <c r="R166" s="32">
        <v>456</v>
      </c>
      <c r="S166" s="33">
        <v>2052</v>
      </c>
      <c r="T166" s="32">
        <v>483</v>
      </c>
      <c r="U166" s="33">
        <v>2173.5</v>
      </c>
      <c r="V166" s="32">
        <v>502</v>
      </c>
      <c r="W166" s="33">
        <v>2259</v>
      </c>
      <c r="X166" s="32">
        <v>315</v>
      </c>
      <c r="Y166" s="33">
        <v>1417.5</v>
      </c>
      <c r="Z166" s="32">
        <v>321</v>
      </c>
      <c r="AA166" s="33">
        <v>1444.5</v>
      </c>
      <c r="AB166" s="34">
        <v>237</v>
      </c>
      <c r="AC166" s="33">
        <v>1066.5</v>
      </c>
    </row>
    <row r="167" spans="1:35" s="82" customFormat="1" x14ac:dyDescent="0.55000000000000004">
      <c r="A167" s="31"/>
      <c r="B167" s="212" t="s">
        <v>127</v>
      </c>
      <c r="C167" s="98"/>
      <c r="D167" s="81"/>
      <c r="E167" s="253"/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 s="33">
        <v>0</v>
      </c>
      <c r="R167" s="34">
        <v>0</v>
      </c>
      <c r="S167" s="33">
        <v>0</v>
      </c>
      <c r="T167" s="34">
        <v>0</v>
      </c>
      <c r="U167" s="33">
        <v>0</v>
      </c>
      <c r="V167" s="34">
        <v>0</v>
      </c>
      <c r="W167" s="33">
        <v>0</v>
      </c>
      <c r="X167" s="254">
        <v>0</v>
      </c>
      <c r="Y167" s="255">
        <v>0</v>
      </c>
      <c r="Z167" s="254">
        <v>0</v>
      </c>
      <c r="AA167" s="255">
        <v>0</v>
      </c>
      <c r="AB167" s="34">
        <v>0.90000000000000036</v>
      </c>
      <c r="AC167" s="33">
        <v>4.0500000000000016</v>
      </c>
    </row>
    <row r="168" spans="1:35" s="82" customFormat="1" x14ac:dyDescent="0.55000000000000004">
      <c r="A168" s="31">
        <v>121</v>
      </c>
      <c r="B168" s="212" t="s">
        <v>60</v>
      </c>
      <c r="C168" s="98"/>
      <c r="D168" s="81"/>
      <c r="E168" s="253"/>
      <c r="F168" s="34">
        <v>1504</v>
      </c>
      <c r="G168" s="33">
        <v>6768</v>
      </c>
      <c r="H168" s="32">
        <v>2423</v>
      </c>
      <c r="I168" s="33">
        <v>10903.5</v>
      </c>
      <c r="J168" s="32">
        <v>1788</v>
      </c>
      <c r="K168" s="33">
        <v>8046</v>
      </c>
      <c r="L168" s="32">
        <v>3298</v>
      </c>
      <c r="M168" s="33">
        <v>14841</v>
      </c>
      <c r="N168" s="32">
        <v>2361</v>
      </c>
      <c r="O168" s="33">
        <v>10624.5</v>
      </c>
      <c r="P168" s="34">
        <v>3588</v>
      </c>
      <c r="Q168" s="33">
        <v>16146</v>
      </c>
      <c r="R168" s="32">
        <v>3788</v>
      </c>
      <c r="S168" s="33">
        <v>17046</v>
      </c>
      <c r="T168" s="32">
        <v>3529</v>
      </c>
      <c r="U168" s="33">
        <v>15880.5</v>
      </c>
      <c r="V168" s="32">
        <v>2868</v>
      </c>
      <c r="W168" s="33">
        <v>12906</v>
      </c>
      <c r="X168" s="32">
        <v>2452</v>
      </c>
      <c r="Y168" s="33">
        <v>11034</v>
      </c>
      <c r="Z168" s="32">
        <v>3541</v>
      </c>
      <c r="AA168" s="33">
        <v>15934.5</v>
      </c>
      <c r="AB168" s="34">
        <v>2422</v>
      </c>
      <c r="AC168" s="33">
        <v>10899</v>
      </c>
    </row>
    <row r="169" spans="1:35" s="82" customFormat="1" x14ac:dyDescent="0.55000000000000004">
      <c r="A169" s="31"/>
      <c r="B169" s="212" t="s">
        <v>61</v>
      </c>
      <c r="C169" s="98"/>
      <c r="D169" s="81"/>
      <c r="E169" s="253">
        <v>7000887</v>
      </c>
      <c r="F169" s="34">
        <v>26</v>
      </c>
      <c r="G169" s="33">
        <v>117</v>
      </c>
      <c r="H169" s="32">
        <v>27</v>
      </c>
      <c r="I169" s="33">
        <v>121.5</v>
      </c>
      <c r="J169" s="32">
        <v>32</v>
      </c>
      <c r="K169" s="33">
        <v>144</v>
      </c>
      <c r="L169" s="32">
        <v>44</v>
      </c>
      <c r="M169" s="33">
        <v>198</v>
      </c>
      <c r="N169" s="32">
        <v>38</v>
      </c>
      <c r="O169" s="33">
        <v>171</v>
      </c>
      <c r="P169" s="32">
        <v>53</v>
      </c>
      <c r="Q169" s="33">
        <v>238.5</v>
      </c>
      <c r="R169" s="34">
        <v>47</v>
      </c>
      <c r="S169" s="33">
        <v>211.5</v>
      </c>
      <c r="T169" s="32">
        <v>46</v>
      </c>
      <c r="U169" s="33">
        <v>207</v>
      </c>
      <c r="V169" s="32">
        <v>3840</v>
      </c>
      <c r="W169" s="33">
        <v>17280</v>
      </c>
      <c r="X169" s="32">
        <v>3200</v>
      </c>
      <c r="Y169" s="33">
        <v>14400</v>
      </c>
      <c r="Z169" s="32">
        <v>2800</v>
      </c>
      <c r="AA169" s="33">
        <v>12600</v>
      </c>
      <c r="AB169" s="34">
        <v>2240</v>
      </c>
      <c r="AC169" s="33">
        <v>10080</v>
      </c>
    </row>
    <row r="170" spans="1:35" s="4" customFormat="1" x14ac:dyDescent="0.55000000000000004">
      <c r="A170" s="147" t="s">
        <v>9</v>
      </c>
      <c r="B170" s="213"/>
      <c r="C170" s="37"/>
      <c r="D170" s="37"/>
      <c r="E170" s="38"/>
      <c r="F170" s="41">
        <f t="shared" ref="F170:AC170" si="13">SUM(F166:F169)</f>
        <v>1537</v>
      </c>
      <c r="G170" s="40">
        <f t="shared" si="13"/>
        <v>6916.5</v>
      </c>
      <c r="H170" s="39">
        <f t="shared" si="13"/>
        <v>2501</v>
      </c>
      <c r="I170" s="40">
        <f t="shared" si="13"/>
        <v>11254.5</v>
      </c>
      <c r="J170" s="39">
        <f t="shared" si="13"/>
        <v>2083</v>
      </c>
      <c r="K170" s="40">
        <f t="shared" si="13"/>
        <v>9373.5</v>
      </c>
      <c r="L170" s="39">
        <f t="shared" si="13"/>
        <v>3593</v>
      </c>
      <c r="M170" s="40">
        <f t="shared" si="13"/>
        <v>16168.5</v>
      </c>
      <c r="N170" s="39">
        <f t="shared" si="13"/>
        <v>2714</v>
      </c>
      <c r="O170" s="40">
        <f t="shared" si="13"/>
        <v>12213</v>
      </c>
      <c r="P170" s="39">
        <f t="shared" si="13"/>
        <v>4200</v>
      </c>
      <c r="Q170" s="40">
        <f t="shared" si="13"/>
        <v>18900</v>
      </c>
      <c r="R170" s="41">
        <f t="shared" si="13"/>
        <v>4291</v>
      </c>
      <c r="S170" s="40">
        <f t="shared" si="13"/>
        <v>19309.5</v>
      </c>
      <c r="T170" s="39">
        <f t="shared" si="13"/>
        <v>4058</v>
      </c>
      <c r="U170" s="40">
        <f t="shared" si="13"/>
        <v>18261</v>
      </c>
      <c r="V170" s="39">
        <f t="shared" si="13"/>
        <v>7210</v>
      </c>
      <c r="W170" s="40">
        <f t="shared" si="13"/>
        <v>32445</v>
      </c>
      <c r="X170" s="39">
        <f t="shared" si="13"/>
        <v>5967</v>
      </c>
      <c r="Y170" s="40">
        <f t="shared" si="13"/>
        <v>26851.5</v>
      </c>
      <c r="Z170" s="39">
        <f t="shared" si="13"/>
        <v>6662</v>
      </c>
      <c r="AA170" s="40">
        <f t="shared" si="13"/>
        <v>29979</v>
      </c>
      <c r="AB170" s="41">
        <f t="shared" si="13"/>
        <v>4899.8999999999996</v>
      </c>
      <c r="AC170" s="40">
        <f t="shared" si="13"/>
        <v>22049.55</v>
      </c>
      <c r="AD170" s="167">
        <f>SUM(F170+H170+J170+L170+N170+P170+R170+T170+V170+X170+Z170+AB170)</f>
        <v>49715.9</v>
      </c>
      <c r="AE170" s="168">
        <f>SUM(G170+I170+K170+M170+O170+Q170+S170+U170+W170+Y170+AA170+AC170)</f>
        <v>223721.55</v>
      </c>
      <c r="AF170" s="167">
        <f>SUM(F170+H170+J170+L170+N170+P170+R170+T170+V170)</f>
        <v>32187</v>
      </c>
      <c r="AG170" s="168">
        <f>SUM(G170+I170+K170+M170+O170+Q170+S170+U170+W170)</f>
        <v>144841.5</v>
      </c>
      <c r="AH170" s="167">
        <f>SUM(X170+Z170+AB170)</f>
        <v>17528.900000000001</v>
      </c>
      <c r="AI170" s="168">
        <f>SUM(Y170+AA170+AC170)</f>
        <v>78880.05</v>
      </c>
    </row>
  </sheetData>
  <autoFilter ref="A3:AD157"/>
  <pageMargins left="0.55118110236220474" right="0.15748031496062992" top="0.70866141732283472" bottom="0.59055118110236227" header="0.51181102362204722" footer="0.51181102362204722"/>
  <pageSetup paperSize="9" scale="85" orientation="landscape" r:id="rId1"/>
  <headerFooter alignWithMargins="0">
    <oddFooter>&amp;Rงานจัดการพลังงาน
นายสุรเดช  คิดการงาน (ผอส.04244)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F43"/>
  <sheetViews>
    <sheetView showGridLines="0" view="pageBreakPreview" topLeftCell="B4" zoomScaleNormal="100" zoomScaleSheetLayoutView="100" workbookViewId="0">
      <selection activeCell="E16" sqref="E16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'2565-คณะ,สำนัก'!B49</f>
        <v>คณะสัตวศาสตร์และเทคโนโลยี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'[8]2564-คณะ,สำนัก'!C49</f>
        <v>45599.99</v>
      </c>
      <c r="D4" s="257">
        <f>'[8]2564-คณะ,สำนัก'!D49</f>
        <v>175210.48</v>
      </c>
      <c r="E4" s="236">
        <f>'2565-คณะ,สำนัก'!C49</f>
        <v>52844</v>
      </c>
      <c r="F4" s="257">
        <f>'2565-คณะ,สำนัก'!D49</f>
        <v>213455.5</v>
      </c>
    </row>
    <row r="5" spans="2:6" x14ac:dyDescent="0.5">
      <c r="B5" s="235" t="s">
        <v>85</v>
      </c>
      <c r="C5" s="236">
        <f>'[8]2564-คณะ,สำนัก'!E49</f>
        <v>56792</v>
      </c>
      <c r="D5" s="257">
        <f>'[8]2564-คณะ,สำนัก'!F49</f>
        <v>221230.86</v>
      </c>
      <c r="E5" s="236">
        <f>'2565-คณะ,สำนัก'!E49</f>
        <v>57172</v>
      </c>
      <c r="F5" s="257">
        <f>'2565-คณะ,สำนัก'!F49</f>
        <v>227702.14</v>
      </c>
    </row>
    <row r="6" spans="2:6" x14ac:dyDescent="0.5">
      <c r="B6" s="235" t="s">
        <v>86</v>
      </c>
      <c r="C6" s="236">
        <f>'[8]2564-คณะ,สำนัก'!G49</f>
        <v>66940</v>
      </c>
      <c r="D6" s="257">
        <f>'[8]2564-คณะ,สำนัก'!H49</f>
        <v>263667.37</v>
      </c>
      <c r="E6" s="236">
        <f>'2565-คณะ,สำนัก'!G49</f>
        <v>70208.009999999995</v>
      </c>
      <c r="F6" s="257">
        <f>'2565-คณะ,สำนัก'!H49</f>
        <v>274753.73</v>
      </c>
    </row>
    <row r="7" spans="2:6" x14ac:dyDescent="0.5">
      <c r="B7" s="235" t="s">
        <v>87</v>
      </c>
      <c r="C7" s="236">
        <f>'[8]2564-คณะ,สำนัก'!I49</f>
        <v>52084</v>
      </c>
      <c r="D7" s="257">
        <f>'[8]2564-คณะ,สำนัก'!J49</f>
        <v>197747.04</v>
      </c>
      <c r="E7" s="236">
        <f>'2565-คณะ,สำนัก'!I49</f>
        <v>58368</v>
      </c>
      <c r="F7" s="257">
        <f>'2565-คณะ,สำนัก'!J49</f>
        <v>231956.91</v>
      </c>
    </row>
    <row r="8" spans="2:6" x14ac:dyDescent="0.5">
      <c r="B8" s="235" t="s">
        <v>88</v>
      </c>
      <c r="C8" s="236">
        <f>'[8]2564-คณะ,สำนัก'!K49</f>
        <v>59560.01</v>
      </c>
      <c r="D8" s="257">
        <f>'[8]2564-คณะ,สำนัก'!L49</f>
        <v>230938.45</v>
      </c>
      <c r="E8" s="236">
        <f>'2565-คณะ,สำนัก'!K49</f>
        <v>64344</v>
      </c>
      <c r="F8" s="257">
        <f>'2565-คณะ,สำนัก'!L49</f>
        <v>273587.42</v>
      </c>
    </row>
    <row r="9" spans="2:6" x14ac:dyDescent="0.5">
      <c r="B9" s="235" t="s">
        <v>89</v>
      </c>
      <c r="C9" s="236">
        <f>'[8]2564-คณะ,สำนัก'!M49</f>
        <v>55548</v>
      </c>
      <c r="D9" s="257">
        <f>'[8]2564-คณะ,สำนัก'!N49</f>
        <v>208772.08</v>
      </c>
      <c r="E9" s="236">
        <f>'2565-คณะ,สำนัก'!M49</f>
        <v>61812</v>
      </c>
      <c r="F9" s="257">
        <f>'2565-คณะ,สำนัก'!N49</f>
        <v>262324.34000000003</v>
      </c>
    </row>
    <row r="10" spans="2:6" x14ac:dyDescent="0.5">
      <c r="B10" s="235" t="s">
        <v>90</v>
      </c>
      <c r="C10" s="236">
        <f>'[8]2564-คณะ,สำนัก'!O49</f>
        <v>50624</v>
      </c>
      <c r="D10" s="257">
        <f>'[8]2564-คณะ,สำนัก'!P49</f>
        <v>198854.43</v>
      </c>
      <c r="E10" s="236">
        <f>'2565-คณะ,สำนัก'!O49</f>
        <v>66895.990000000005</v>
      </c>
      <c r="F10" s="257">
        <f>'2565-คณะ,สำนัก'!P49</f>
        <v>279860.8</v>
      </c>
    </row>
    <row r="11" spans="2:6" x14ac:dyDescent="0.5">
      <c r="B11" s="235" t="s">
        <v>91</v>
      </c>
      <c r="C11" s="236">
        <f>'[8]2564-คณะ,สำนัก'!Q49</f>
        <v>57282</v>
      </c>
      <c r="D11" s="257">
        <f>'[8]2564-คณะ,สำนัก'!R49</f>
        <v>221617.84</v>
      </c>
      <c r="E11" s="236">
        <f>'2565-คณะ,สำนัก'!Q49</f>
        <v>61400</v>
      </c>
      <c r="F11" s="257">
        <f>'2565-คณะ,สำนัก'!R49</f>
        <v>258007.3</v>
      </c>
    </row>
    <row r="12" spans="2:6" x14ac:dyDescent="0.5">
      <c r="B12" s="235" t="s">
        <v>92</v>
      </c>
      <c r="C12" s="236">
        <f>'[8]2564-คณะ,สำนัก'!S49</f>
        <v>53240</v>
      </c>
      <c r="D12" s="257">
        <f>'[8]2564-คณะ,สำนัก'!T49</f>
        <v>200286.03</v>
      </c>
      <c r="E12" s="236">
        <f>'2565-คณะ,สำนัก'!S49</f>
        <v>66144</v>
      </c>
      <c r="F12" s="257">
        <f>'2565-คณะ,สำนัก'!T49</f>
        <v>338485.69</v>
      </c>
    </row>
    <row r="13" spans="2:6" x14ac:dyDescent="0.5">
      <c r="B13" s="235" t="s">
        <v>93</v>
      </c>
      <c r="C13" s="236">
        <f>'[8]2564-คณะ,สำนัก'!U49</f>
        <v>56984.01</v>
      </c>
      <c r="D13" s="257">
        <f>'[8]2564-คณะ,สำนัก'!V49</f>
        <v>220014.5</v>
      </c>
      <c r="E13" s="236">
        <f>'2565-คณะ,สำนัก'!U49</f>
        <v>60420</v>
      </c>
      <c r="F13" s="257">
        <f>'2565-คณะ,สำนัก'!V49</f>
        <v>299474.21000000002</v>
      </c>
    </row>
    <row r="14" spans="2:6" ht="19.2" customHeight="1" x14ac:dyDescent="0.5">
      <c r="B14" s="235" t="s">
        <v>94</v>
      </c>
      <c r="C14" s="236">
        <f>'[8]2564-คณะ,สำนัก'!W49</f>
        <v>60628</v>
      </c>
      <c r="D14" s="257">
        <f>'[8]2564-คณะ,สำนัก'!X49</f>
        <v>232676.04</v>
      </c>
      <c r="E14" s="236">
        <f>'2565-คณะ,สำนัก'!W49</f>
        <v>65732</v>
      </c>
      <c r="F14" s="257">
        <f>'2565-คณะ,สำนัก'!X49</f>
        <v>32284.69</v>
      </c>
    </row>
    <row r="15" spans="2:6" x14ac:dyDescent="0.5">
      <c r="B15" s="235" t="s">
        <v>95</v>
      </c>
      <c r="C15" s="236">
        <f>'[8]2564-คณะ,สำนัก'!Y49</f>
        <v>58435.99</v>
      </c>
      <c r="D15" s="257">
        <f>'[8]2564-คณะ,สำนัก'!Z49</f>
        <v>224776.71</v>
      </c>
      <c r="E15" s="236">
        <f>'2565-คณะ,สำนัก'!Y49</f>
        <v>71972</v>
      </c>
      <c r="F15" s="257">
        <f>'2565-คณะ,สำนัก'!Z49</f>
        <v>357955.49</v>
      </c>
    </row>
    <row r="30" spans="2:6" x14ac:dyDescent="0.5">
      <c r="B30" s="230" t="s">
        <v>53</v>
      </c>
      <c r="C30" s="231" t="str">
        <f>C2</f>
        <v>คณะสัตวศาสตร์และเทคโนโลยี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175210.48</v>
      </c>
      <c r="D32" s="257"/>
      <c r="E32" s="236">
        <f>F4</f>
        <v>213455.5</v>
      </c>
      <c r="F32" s="259"/>
    </row>
    <row r="33" spans="2:6" x14ac:dyDescent="0.5">
      <c r="B33" s="235" t="s">
        <v>85</v>
      </c>
      <c r="C33" s="236">
        <f t="shared" ref="C33:C43" si="0">D5</f>
        <v>221230.86</v>
      </c>
      <c r="D33" s="257"/>
      <c r="E33" s="236">
        <f t="shared" ref="E33:E43" si="1">F5</f>
        <v>227702.14</v>
      </c>
      <c r="F33" s="259"/>
    </row>
    <row r="34" spans="2:6" x14ac:dyDescent="0.5">
      <c r="B34" s="235" t="s">
        <v>86</v>
      </c>
      <c r="C34" s="236">
        <f t="shared" si="0"/>
        <v>263667.37</v>
      </c>
      <c r="D34" s="257"/>
      <c r="E34" s="236">
        <f t="shared" si="1"/>
        <v>274753.73</v>
      </c>
      <c r="F34" s="259"/>
    </row>
    <row r="35" spans="2:6" x14ac:dyDescent="0.5">
      <c r="B35" s="235" t="s">
        <v>87</v>
      </c>
      <c r="C35" s="236">
        <f t="shared" si="0"/>
        <v>197747.04</v>
      </c>
      <c r="D35" s="257"/>
      <c r="E35" s="236">
        <f t="shared" si="1"/>
        <v>231956.91</v>
      </c>
      <c r="F35" s="259"/>
    </row>
    <row r="36" spans="2:6" x14ac:dyDescent="0.5">
      <c r="B36" s="235" t="s">
        <v>88</v>
      </c>
      <c r="C36" s="236">
        <f t="shared" si="0"/>
        <v>230938.45</v>
      </c>
      <c r="D36" s="257"/>
      <c r="E36" s="236">
        <f t="shared" si="1"/>
        <v>273587.42</v>
      </c>
      <c r="F36" s="259"/>
    </row>
    <row r="37" spans="2:6" x14ac:dyDescent="0.5">
      <c r="B37" s="235" t="s">
        <v>89</v>
      </c>
      <c r="C37" s="236">
        <f t="shared" si="0"/>
        <v>208772.08</v>
      </c>
      <c r="D37" s="257"/>
      <c r="E37" s="236">
        <f t="shared" si="1"/>
        <v>262324.34000000003</v>
      </c>
      <c r="F37" s="259"/>
    </row>
    <row r="38" spans="2:6" x14ac:dyDescent="0.5">
      <c r="B38" s="235" t="s">
        <v>90</v>
      </c>
      <c r="C38" s="236">
        <f t="shared" si="0"/>
        <v>198854.43</v>
      </c>
      <c r="D38" s="257"/>
      <c r="E38" s="236">
        <f t="shared" si="1"/>
        <v>279860.8</v>
      </c>
      <c r="F38" s="259"/>
    </row>
    <row r="39" spans="2:6" x14ac:dyDescent="0.5">
      <c r="B39" s="235" t="s">
        <v>91</v>
      </c>
      <c r="C39" s="236">
        <f t="shared" si="0"/>
        <v>221617.84</v>
      </c>
      <c r="D39" s="257"/>
      <c r="E39" s="236">
        <f t="shared" si="1"/>
        <v>258007.3</v>
      </c>
      <c r="F39" s="259"/>
    </row>
    <row r="40" spans="2:6" x14ac:dyDescent="0.5">
      <c r="B40" s="235" t="s">
        <v>92</v>
      </c>
      <c r="C40" s="236">
        <f t="shared" si="0"/>
        <v>200286.03</v>
      </c>
      <c r="D40" s="257"/>
      <c r="E40" s="236">
        <f t="shared" si="1"/>
        <v>338485.69</v>
      </c>
      <c r="F40" s="259"/>
    </row>
    <row r="41" spans="2:6" x14ac:dyDescent="0.5">
      <c r="B41" s="235" t="s">
        <v>93</v>
      </c>
      <c r="C41" s="236">
        <f t="shared" si="0"/>
        <v>220014.5</v>
      </c>
      <c r="D41" s="257"/>
      <c r="E41" s="236">
        <f t="shared" si="1"/>
        <v>299474.21000000002</v>
      </c>
      <c r="F41" s="259"/>
    </row>
    <row r="42" spans="2:6" x14ac:dyDescent="0.5">
      <c r="B42" s="235" t="s">
        <v>94</v>
      </c>
      <c r="C42" s="236">
        <f t="shared" si="0"/>
        <v>232676.04</v>
      </c>
      <c r="D42" s="257"/>
      <c r="E42" s="236">
        <f t="shared" si="1"/>
        <v>32284.69</v>
      </c>
      <c r="F42" s="259"/>
    </row>
    <row r="43" spans="2:6" x14ac:dyDescent="0.5">
      <c r="B43" s="235" t="s">
        <v>95</v>
      </c>
      <c r="C43" s="236">
        <f t="shared" si="0"/>
        <v>224776.71</v>
      </c>
      <c r="D43" s="257"/>
      <c r="E43" s="236">
        <f t="shared" si="1"/>
        <v>357955.49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F43"/>
  <sheetViews>
    <sheetView showGridLines="0" view="pageBreakPreview" topLeftCell="B1" zoomScaleNormal="100" zoomScaleSheetLayoutView="100" workbookViewId="0">
      <selection activeCell="K21" sqref="K21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'2565-คณะ,สำนัก'!B47</f>
        <v>คลินิกรักษาสัตว์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 t="str">
        <f>'[8]2564-คณะ,สำนัก'!C47</f>
        <v>ยังไม่เปิด</v>
      </c>
      <c r="D4" s="257" t="str">
        <f>'[8]2564-คณะ,สำนัก'!D47</f>
        <v>ยังไม่เปิด</v>
      </c>
      <c r="E4" s="236">
        <f>'2565-คณะ,สำนัก'!C47</f>
        <v>279</v>
      </c>
      <c r="F4" s="257">
        <f>'2565-คณะ,สำนัก'!D47</f>
        <v>1021.14</v>
      </c>
    </row>
    <row r="5" spans="2:6" x14ac:dyDescent="0.5">
      <c r="B5" s="235" t="s">
        <v>85</v>
      </c>
      <c r="C5" s="236" t="str">
        <f>'[8]2564-คณะ,สำนัก'!E47</f>
        <v>ยังไม่เปิด</v>
      </c>
      <c r="D5" s="257" t="str">
        <f>'[8]2564-คณะ,สำนัก'!F47</f>
        <v>ยังไม่เปิด</v>
      </c>
      <c r="E5" s="236">
        <f>'2565-คณะ,สำนัก'!E47</f>
        <v>211</v>
      </c>
      <c r="F5" s="257">
        <f>'2565-คณะ,สำนัก'!F47</f>
        <v>787.03</v>
      </c>
    </row>
    <row r="6" spans="2:6" x14ac:dyDescent="0.5">
      <c r="B6" s="235" t="s">
        <v>86</v>
      </c>
      <c r="C6" s="236" t="str">
        <f>'[8]2564-คณะ,สำนัก'!G47</f>
        <v>ยังไม่เปิด</v>
      </c>
      <c r="D6" s="257" t="str">
        <f>'[8]2564-คณะ,สำนัก'!H47</f>
        <v>ยังไม่เปิด</v>
      </c>
      <c r="E6" s="236">
        <f>'2565-คณะ,สำนัก'!G47</f>
        <v>360</v>
      </c>
      <c r="F6" s="257">
        <f>'2565-คณะ,สำนัก'!H47</f>
        <v>1432.8</v>
      </c>
    </row>
    <row r="7" spans="2:6" x14ac:dyDescent="0.5">
      <c r="B7" s="235" t="s">
        <v>87</v>
      </c>
      <c r="C7" s="236" t="str">
        <f>'[8]2564-คณะ,สำนัก'!I47</f>
        <v>ยังไม่เปิด</v>
      </c>
      <c r="D7" s="257" t="str">
        <f>'[8]2564-คณะ,สำนัก'!J47</f>
        <v>ยังไม่เปิด</v>
      </c>
      <c r="E7" s="236">
        <f>'2565-คณะ,สำนัก'!I47</f>
        <v>876</v>
      </c>
      <c r="F7" s="257">
        <f>'2565-คณะ,สำนัก'!J47</f>
        <v>3363.8399999999997</v>
      </c>
    </row>
    <row r="8" spans="2:6" x14ac:dyDescent="0.5">
      <c r="B8" s="235" t="s">
        <v>88</v>
      </c>
      <c r="C8" s="236" t="str">
        <f>'[8]2564-คณะ,สำนัก'!K47</f>
        <v>ยังไม่เปิด</v>
      </c>
      <c r="D8" s="257" t="str">
        <f>'[8]2564-คณะ,สำนัก'!L47</f>
        <v>ยังไม่เปิด</v>
      </c>
      <c r="E8" s="236">
        <f>'2565-คณะ,สำนัก'!K47</f>
        <v>1209</v>
      </c>
      <c r="F8" s="257">
        <f>'2565-คณะ,สำนัก'!L47</f>
        <v>5101.9799999999996</v>
      </c>
    </row>
    <row r="9" spans="2:6" x14ac:dyDescent="0.5">
      <c r="B9" s="235" t="s">
        <v>89</v>
      </c>
      <c r="C9" s="236" t="str">
        <f>'[8]2564-คณะ,สำนัก'!M47</f>
        <v>ยังไม่เปิด</v>
      </c>
      <c r="D9" s="257" t="str">
        <f>'[8]2564-คณะ,สำนัก'!N47</f>
        <v>ยังไม่เปิด</v>
      </c>
      <c r="E9" s="236">
        <f>'2565-คณะ,สำนัก'!M47</f>
        <v>1288</v>
      </c>
      <c r="F9" s="257">
        <f>'2565-คณะ,สำนัก'!N47</f>
        <v>5486.88</v>
      </c>
    </row>
    <row r="10" spans="2:6" x14ac:dyDescent="0.5">
      <c r="B10" s="235" t="s">
        <v>90</v>
      </c>
      <c r="C10" s="236" t="str">
        <f>'[8]2564-คณะ,สำนัก'!O47</f>
        <v>ยังไม่เปิด</v>
      </c>
      <c r="D10" s="257" t="str">
        <f>'[8]2564-คณะ,สำนัก'!P47</f>
        <v>ยังไม่เปิด</v>
      </c>
      <c r="E10" s="236">
        <f>'2565-คณะ,สำนัก'!O47</f>
        <v>978</v>
      </c>
      <c r="F10" s="257">
        <f>'2565-คณะ,สำนัก'!P47</f>
        <v>4000.02</v>
      </c>
    </row>
    <row r="11" spans="2:6" x14ac:dyDescent="0.5">
      <c r="B11" s="235" t="s">
        <v>91</v>
      </c>
      <c r="C11" s="236" t="str">
        <f>'[8]2564-คณะ,สำนัก'!Q47</f>
        <v>ยังไม่เปิด</v>
      </c>
      <c r="D11" s="257" t="str">
        <f>'[8]2564-คณะ,สำนัก'!R47</f>
        <v>ยังไม่เปิด</v>
      </c>
      <c r="E11" s="337">
        <f>'2565-คณะ,สำนัก'!Q47</f>
        <v>1343</v>
      </c>
      <c r="F11" s="257">
        <f>'2565-คณะ,สำนัก'!R47</f>
        <v>5640.6</v>
      </c>
    </row>
    <row r="12" spans="2:6" x14ac:dyDescent="0.5">
      <c r="B12" s="235" t="s">
        <v>92</v>
      </c>
      <c r="C12" s="236" t="str">
        <f>'[8]2564-คณะ,สำนัก'!S47</f>
        <v>ยังไม่เปิด</v>
      </c>
      <c r="D12" s="257" t="str">
        <f>'[8]2564-คณะ,สำนัก'!T47</f>
        <v>ยังไม่เปิด</v>
      </c>
      <c r="E12" s="337">
        <f>'2565-คณะ,สำนัก'!S47</f>
        <v>844</v>
      </c>
      <c r="F12" s="257">
        <f>'2565-คณะ,สำนัก'!T47</f>
        <v>4169.3600000000006</v>
      </c>
    </row>
    <row r="13" spans="2:6" x14ac:dyDescent="0.5">
      <c r="B13" s="235" t="s">
        <v>93</v>
      </c>
      <c r="C13" s="236" t="str">
        <f>'[8]2564-คณะ,สำนัก'!U47</f>
        <v>ยังไม่เปิด</v>
      </c>
      <c r="D13" s="257" t="str">
        <f>'[8]2564-คณะ,สำนัก'!V47</f>
        <v>ยังไม่เปิด</v>
      </c>
      <c r="E13" s="236">
        <f>'2565-คณะ,สำนัก'!U47</f>
        <v>711</v>
      </c>
      <c r="F13" s="257">
        <f>'2565-คณะ,สำนัก'!V47</f>
        <v>3448.35</v>
      </c>
    </row>
    <row r="14" spans="2:6" ht="19.2" customHeight="1" x14ac:dyDescent="0.5">
      <c r="B14" s="235" t="s">
        <v>94</v>
      </c>
      <c r="C14" s="236" t="str">
        <f>'[8]2564-คณะ,สำนัก'!W47</f>
        <v>ยังไม่เปิด</v>
      </c>
      <c r="D14" s="257" t="str">
        <f>'[8]2564-คณะ,สำนัก'!X47</f>
        <v>ยังไม่เปิด</v>
      </c>
      <c r="E14" s="236">
        <f>'2565-คณะ,สำนัก'!W47</f>
        <v>1065</v>
      </c>
      <c r="F14" s="257">
        <f>'2565-คณะ,สำนัก'!X47</f>
        <v>5271.75</v>
      </c>
    </row>
    <row r="15" spans="2:6" x14ac:dyDescent="0.5">
      <c r="B15" s="235" t="s">
        <v>95</v>
      </c>
      <c r="C15" s="236">
        <f>'[8]2564-คณะ,สำนัก'!Y47</f>
        <v>219</v>
      </c>
      <c r="D15" s="257">
        <f>'[8]2564-คณะ,สำนัก'!Z47</f>
        <v>779.64</v>
      </c>
      <c r="E15" s="236">
        <f>'2565-คณะ,สำนัก'!Y47</f>
        <v>523</v>
      </c>
      <c r="F15" s="257">
        <f>'2565-คณะ,สำนัก'!Z47</f>
        <v>2526.09</v>
      </c>
    </row>
    <row r="30" spans="2:6" x14ac:dyDescent="0.5">
      <c r="B30" s="230" t="s">
        <v>53</v>
      </c>
      <c r="C30" s="231" t="str">
        <f>C2</f>
        <v>คลินิกรักษาสัตว์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 t="str">
        <f>D4</f>
        <v>ยังไม่เปิด</v>
      </c>
      <c r="D32" s="257"/>
      <c r="E32" s="236">
        <f>F4</f>
        <v>1021.14</v>
      </c>
      <c r="F32" s="259"/>
    </row>
    <row r="33" spans="2:6" x14ac:dyDescent="0.5">
      <c r="B33" s="235" t="s">
        <v>85</v>
      </c>
      <c r="C33" s="236" t="str">
        <f t="shared" ref="C33:C43" si="0">D5</f>
        <v>ยังไม่เปิด</v>
      </c>
      <c r="D33" s="257"/>
      <c r="E33" s="236">
        <f t="shared" ref="E33:E43" si="1">F5</f>
        <v>787.03</v>
      </c>
      <c r="F33" s="259"/>
    </row>
    <row r="34" spans="2:6" x14ac:dyDescent="0.5">
      <c r="B34" s="235" t="s">
        <v>86</v>
      </c>
      <c r="C34" s="236" t="str">
        <f t="shared" si="0"/>
        <v>ยังไม่เปิด</v>
      </c>
      <c r="D34" s="257"/>
      <c r="E34" s="236">
        <f t="shared" si="1"/>
        <v>1432.8</v>
      </c>
      <c r="F34" s="259"/>
    </row>
    <row r="35" spans="2:6" x14ac:dyDescent="0.5">
      <c r="B35" s="235" t="s">
        <v>87</v>
      </c>
      <c r="C35" s="236" t="str">
        <f t="shared" si="0"/>
        <v>ยังไม่เปิด</v>
      </c>
      <c r="D35" s="257"/>
      <c r="E35" s="236">
        <f t="shared" si="1"/>
        <v>3363.8399999999997</v>
      </c>
      <c r="F35" s="259"/>
    </row>
    <row r="36" spans="2:6" x14ac:dyDescent="0.5">
      <c r="B36" s="235" t="s">
        <v>88</v>
      </c>
      <c r="C36" s="236" t="str">
        <f t="shared" si="0"/>
        <v>ยังไม่เปิด</v>
      </c>
      <c r="D36" s="257"/>
      <c r="E36" s="236">
        <f t="shared" si="1"/>
        <v>5101.9799999999996</v>
      </c>
      <c r="F36" s="259"/>
    </row>
    <row r="37" spans="2:6" x14ac:dyDescent="0.5">
      <c r="B37" s="235" t="s">
        <v>89</v>
      </c>
      <c r="C37" s="236" t="str">
        <f t="shared" si="0"/>
        <v>ยังไม่เปิด</v>
      </c>
      <c r="D37" s="257"/>
      <c r="E37" s="236">
        <f t="shared" si="1"/>
        <v>5486.88</v>
      </c>
      <c r="F37" s="259"/>
    </row>
    <row r="38" spans="2:6" x14ac:dyDescent="0.5">
      <c r="B38" s="235" t="s">
        <v>90</v>
      </c>
      <c r="C38" s="236" t="str">
        <f t="shared" si="0"/>
        <v>ยังไม่เปิด</v>
      </c>
      <c r="D38" s="257"/>
      <c r="E38" s="236">
        <f t="shared" si="1"/>
        <v>4000.02</v>
      </c>
      <c r="F38" s="259"/>
    </row>
    <row r="39" spans="2:6" x14ac:dyDescent="0.5">
      <c r="B39" s="235" t="s">
        <v>91</v>
      </c>
      <c r="C39" s="236" t="str">
        <f t="shared" si="0"/>
        <v>ยังไม่เปิด</v>
      </c>
      <c r="D39" s="257"/>
      <c r="E39" s="236">
        <f t="shared" si="1"/>
        <v>5640.6</v>
      </c>
      <c r="F39" s="259"/>
    </row>
    <row r="40" spans="2:6" x14ac:dyDescent="0.5">
      <c r="B40" s="235" t="s">
        <v>92</v>
      </c>
      <c r="C40" s="236" t="str">
        <f t="shared" si="0"/>
        <v>ยังไม่เปิด</v>
      </c>
      <c r="D40" s="257"/>
      <c r="E40" s="236">
        <f t="shared" si="1"/>
        <v>4169.3600000000006</v>
      </c>
      <c r="F40" s="259"/>
    </row>
    <row r="41" spans="2:6" x14ac:dyDescent="0.5">
      <c r="B41" s="235" t="s">
        <v>93</v>
      </c>
      <c r="C41" s="236" t="str">
        <f t="shared" si="0"/>
        <v>ยังไม่เปิด</v>
      </c>
      <c r="D41" s="257"/>
      <c r="E41" s="236">
        <f t="shared" si="1"/>
        <v>3448.35</v>
      </c>
      <c r="F41" s="259"/>
    </row>
    <row r="42" spans="2:6" x14ac:dyDescent="0.5">
      <c r="B42" s="235" t="s">
        <v>94</v>
      </c>
      <c r="C42" s="236" t="str">
        <f t="shared" si="0"/>
        <v>ยังไม่เปิด</v>
      </c>
      <c r="D42" s="257"/>
      <c r="E42" s="236">
        <f t="shared" si="1"/>
        <v>5271.75</v>
      </c>
      <c r="F42" s="259"/>
    </row>
    <row r="43" spans="2:6" x14ac:dyDescent="0.5">
      <c r="B43" s="235" t="s">
        <v>95</v>
      </c>
      <c r="C43" s="236">
        <f t="shared" si="0"/>
        <v>779.64</v>
      </c>
      <c r="D43" s="257"/>
      <c r="E43" s="236">
        <f t="shared" si="1"/>
        <v>2526.09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F43"/>
  <sheetViews>
    <sheetView showGridLines="0" view="pageBreakPreview" topLeftCell="B1" zoomScaleNormal="100" zoomScaleSheetLayoutView="100" workbookViewId="0">
      <selection activeCell="I21" sqref="I21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'2565-คณะ,สำนัก'!B45</f>
        <v>คณะเทคโนโลยีการประมง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'[8]2564-คณะ,สำนัก'!C45</f>
        <v>6511</v>
      </c>
      <c r="D4" s="257">
        <f>'[8]2564-คณะ,สำนัก'!D45</f>
        <v>22540.967011199999</v>
      </c>
      <c r="E4" s="236">
        <f>'2565-คณะ,สำนัก'!C45</f>
        <v>8422</v>
      </c>
      <c r="F4" s="257">
        <f>'2565-คณะ,สำนัก'!D45</f>
        <v>30805.013962500001</v>
      </c>
    </row>
    <row r="5" spans="2:6" x14ac:dyDescent="0.5">
      <c r="B5" s="235" t="s">
        <v>85</v>
      </c>
      <c r="C5" s="236">
        <f>'[8]2564-คณะ,สำนัก'!E45</f>
        <v>8381</v>
      </c>
      <c r="D5" s="257">
        <f>'[8]2564-คณะ,สำนัก'!F45</f>
        <v>30477.266667199998</v>
      </c>
      <c r="E5" s="236">
        <f>'2565-คณะ,สำนัก'!E45</f>
        <v>6541</v>
      </c>
      <c r="F5" s="257">
        <f>'2565-คณะ,สำนัก'!F45</f>
        <v>24411.628079999999</v>
      </c>
    </row>
    <row r="6" spans="2:6" x14ac:dyDescent="0.5">
      <c r="B6" s="235" t="s">
        <v>86</v>
      </c>
      <c r="C6" s="236">
        <f>'[8]2564-คณะ,สำนัก'!G45</f>
        <v>9629</v>
      </c>
      <c r="D6" s="257">
        <f>'[8]2564-คณะ,สำนัก'!H45</f>
        <v>36578.817536000002</v>
      </c>
      <c r="E6" s="236">
        <f>'2565-คณะ,สำนัก'!G45</f>
        <v>8355</v>
      </c>
      <c r="F6" s="257">
        <f>'2565-คณะ,สำนัก'!H45</f>
        <v>33277.9168832</v>
      </c>
    </row>
    <row r="7" spans="2:6" x14ac:dyDescent="0.5">
      <c r="B7" s="235" t="s">
        <v>87</v>
      </c>
      <c r="C7" s="236">
        <f>'[8]2564-คณะ,สำนัก'!I45</f>
        <v>9613</v>
      </c>
      <c r="D7" s="257">
        <f>'[8]2564-คณะ,สำนัก'!J45</f>
        <v>34808.075473600002</v>
      </c>
      <c r="E7" s="236">
        <f>'2565-คณะ,สำนัก'!I45</f>
        <v>7740</v>
      </c>
      <c r="F7" s="257">
        <f>'2565-คณะ,สำนัก'!J45</f>
        <v>29735.191776</v>
      </c>
    </row>
    <row r="8" spans="2:6" x14ac:dyDescent="0.5">
      <c r="B8" s="235" t="s">
        <v>88</v>
      </c>
      <c r="C8" s="236">
        <f>'[8]2564-คณะ,สำนัก'!K45</f>
        <v>9361</v>
      </c>
      <c r="D8" s="257">
        <f>'[8]2564-คณะ,สำนัก'!L45</f>
        <v>34931.531801599995</v>
      </c>
      <c r="E8" s="236">
        <f>'2565-คณะ,สำนัก'!K45</f>
        <v>8351</v>
      </c>
      <c r="F8" s="257">
        <f>'2565-คณะ,สำนัก'!L45</f>
        <v>35241.944943999995</v>
      </c>
    </row>
    <row r="9" spans="2:6" x14ac:dyDescent="0.5">
      <c r="B9" s="235" t="s">
        <v>89</v>
      </c>
      <c r="C9" s="236">
        <f>'[8]2564-คณะ,สำนัก'!M45</f>
        <v>9329</v>
      </c>
      <c r="D9" s="257">
        <f>'[8]2564-คณะ,สำนัก'!N45</f>
        <v>35572.470486400001</v>
      </c>
      <c r="E9" s="236">
        <f>'2565-คณะ,สำนัก'!M45</f>
        <v>7701</v>
      </c>
      <c r="F9" s="257">
        <f>'2565-คณะ,สำนัก'!N45</f>
        <v>32829.439220799999</v>
      </c>
    </row>
    <row r="10" spans="2:6" x14ac:dyDescent="0.5">
      <c r="B10" s="235" t="s">
        <v>90</v>
      </c>
      <c r="C10" s="236">
        <f>'[8]2564-คณะ,สำนัก'!O45</f>
        <v>9875</v>
      </c>
      <c r="D10" s="257">
        <f>'[8]2564-คณะ,สำนัก'!P45</f>
        <v>37124.850848000002</v>
      </c>
      <c r="E10" s="236">
        <f>'2565-คณะ,สำนัก'!O45</f>
        <v>6853</v>
      </c>
      <c r="F10" s="257">
        <f>'2565-คณะ,สำนัก'!P45</f>
        <v>28036.6928032</v>
      </c>
    </row>
    <row r="11" spans="2:6" x14ac:dyDescent="0.5">
      <c r="B11" s="235" t="s">
        <v>91</v>
      </c>
      <c r="C11" s="236">
        <f>'[8]2564-คณะ,สำนัก'!Q45</f>
        <v>7535</v>
      </c>
      <c r="D11" s="257">
        <f>'[8]2564-คณะ,สำนัก'!R45</f>
        <v>28012.922713600004</v>
      </c>
      <c r="E11" s="236">
        <f>'2565-คณะ,สำนัก'!Q45</f>
        <v>7810</v>
      </c>
      <c r="F11" s="257">
        <f>'2565-คณะ,สำนัก'!R45</f>
        <v>32816.133272000006</v>
      </c>
    </row>
    <row r="12" spans="2:6" x14ac:dyDescent="0.5">
      <c r="B12" s="235" t="s">
        <v>92</v>
      </c>
      <c r="C12" s="236">
        <f>'[8]2564-คณะ,สำนัก'!S45</f>
        <v>6967</v>
      </c>
      <c r="D12" s="257">
        <f>'[8]2564-คณะ,สำนัก'!T45</f>
        <v>25964.654380799999</v>
      </c>
      <c r="E12" s="236">
        <f>'2565-คณะ,สำนัก'!S45</f>
        <v>9628</v>
      </c>
      <c r="F12" s="257">
        <f>'2565-คณะ,สำนัก'!T45</f>
        <v>47551.511720000002</v>
      </c>
    </row>
    <row r="13" spans="2:6" x14ac:dyDescent="0.5">
      <c r="B13" s="235" t="s">
        <v>93</v>
      </c>
      <c r="C13" s="236">
        <f>'[8]2564-คณะ,สำนัก'!U45</f>
        <v>6667</v>
      </c>
      <c r="D13" s="257">
        <f>'[8]2564-คณะ,สำนัก'!V45</f>
        <v>24472.848761599998</v>
      </c>
      <c r="E13" s="236">
        <f>'2565-คณะ,สำนัก'!U45</f>
        <v>6296</v>
      </c>
      <c r="F13" s="257">
        <f>'2565-คณะ,สำนัก'!V45</f>
        <v>30546.817039999998</v>
      </c>
    </row>
    <row r="14" spans="2:6" ht="19.2" customHeight="1" x14ac:dyDescent="0.5">
      <c r="B14" s="235" t="s">
        <v>94</v>
      </c>
      <c r="C14" s="236">
        <f>'[8]2564-คณะ,สำนัก'!W45</f>
        <v>8089</v>
      </c>
      <c r="D14" s="257">
        <f>'[8]2564-คณะ,สำนัก'!X45</f>
        <v>30352.189151999999</v>
      </c>
      <c r="E14" s="236">
        <f>'2565-คณะ,สำนัก'!W45</f>
        <v>6769</v>
      </c>
      <c r="F14" s="257">
        <f>'2565-คณะ,สำนัก'!X45</f>
        <v>33517.9040848</v>
      </c>
    </row>
    <row r="15" spans="2:6" x14ac:dyDescent="0.5">
      <c r="B15" s="235" t="s">
        <v>95</v>
      </c>
      <c r="C15" s="236">
        <f>'[8]2564-คณะ,สำนัก'!Y45</f>
        <v>9003</v>
      </c>
      <c r="D15" s="257">
        <f>'[8]2564-คณะ,สำนัก'!Z45</f>
        <v>32036.768064</v>
      </c>
      <c r="E15" s="236">
        <f>'2565-คณะ,สำนัก'!Y45</f>
        <v>5320</v>
      </c>
      <c r="F15" s="257">
        <f>'2565-คณะ,สำนัก'!Z45</f>
        <v>25706.946948800003</v>
      </c>
    </row>
    <row r="30" spans="2:6" x14ac:dyDescent="0.5">
      <c r="B30" s="230" t="s">
        <v>53</v>
      </c>
      <c r="C30" s="231" t="str">
        <f>C2</f>
        <v>คณะเทคโนโลยีการประมง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22540.967011199999</v>
      </c>
      <c r="D32" s="257"/>
      <c r="E32" s="236">
        <f>F4</f>
        <v>30805.013962500001</v>
      </c>
      <c r="F32" s="259"/>
    </row>
    <row r="33" spans="2:6" x14ac:dyDescent="0.5">
      <c r="B33" s="235" t="s">
        <v>85</v>
      </c>
      <c r="C33" s="236">
        <f t="shared" ref="C33:C43" si="0">D5</f>
        <v>30477.266667199998</v>
      </c>
      <c r="D33" s="257"/>
      <c r="E33" s="236">
        <f t="shared" ref="E33:E43" si="1">F5</f>
        <v>24411.628079999999</v>
      </c>
      <c r="F33" s="259"/>
    </row>
    <row r="34" spans="2:6" x14ac:dyDescent="0.5">
      <c r="B34" s="235" t="s">
        <v>86</v>
      </c>
      <c r="C34" s="236">
        <f t="shared" si="0"/>
        <v>36578.817536000002</v>
      </c>
      <c r="D34" s="257"/>
      <c r="E34" s="236">
        <f t="shared" si="1"/>
        <v>33277.9168832</v>
      </c>
      <c r="F34" s="259"/>
    </row>
    <row r="35" spans="2:6" x14ac:dyDescent="0.5">
      <c r="B35" s="235" t="s">
        <v>87</v>
      </c>
      <c r="C35" s="236">
        <f t="shared" si="0"/>
        <v>34808.075473600002</v>
      </c>
      <c r="D35" s="257"/>
      <c r="E35" s="236">
        <f t="shared" si="1"/>
        <v>29735.191776</v>
      </c>
      <c r="F35" s="259"/>
    </row>
    <row r="36" spans="2:6" x14ac:dyDescent="0.5">
      <c r="B36" s="235" t="s">
        <v>88</v>
      </c>
      <c r="C36" s="236">
        <f t="shared" si="0"/>
        <v>34931.531801599995</v>
      </c>
      <c r="D36" s="257"/>
      <c r="E36" s="236">
        <f t="shared" si="1"/>
        <v>35241.944943999995</v>
      </c>
      <c r="F36" s="259"/>
    </row>
    <row r="37" spans="2:6" x14ac:dyDescent="0.5">
      <c r="B37" s="235" t="s">
        <v>89</v>
      </c>
      <c r="C37" s="236">
        <f t="shared" si="0"/>
        <v>35572.470486400001</v>
      </c>
      <c r="D37" s="257"/>
      <c r="E37" s="236">
        <f t="shared" si="1"/>
        <v>32829.439220799999</v>
      </c>
      <c r="F37" s="259"/>
    </row>
    <row r="38" spans="2:6" x14ac:dyDescent="0.5">
      <c r="B38" s="235" t="s">
        <v>90</v>
      </c>
      <c r="C38" s="236">
        <f t="shared" si="0"/>
        <v>37124.850848000002</v>
      </c>
      <c r="D38" s="257"/>
      <c r="E38" s="236">
        <f t="shared" si="1"/>
        <v>28036.6928032</v>
      </c>
      <c r="F38" s="259"/>
    </row>
    <row r="39" spans="2:6" x14ac:dyDescent="0.5">
      <c r="B39" s="235" t="s">
        <v>91</v>
      </c>
      <c r="C39" s="236">
        <f t="shared" si="0"/>
        <v>28012.922713600004</v>
      </c>
      <c r="D39" s="257"/>
      <c r="E39" s="236">
        <f t="shared" si="1"/>
        <v>32816.133272000006</v>
      </c>
      <c r="F39" s="259"/>
    </row>
    <row r="40" spans="2:6" x14ac:dyDescent="0.5">
      <c r="B40" s="235" t="s">
        <v>92</v>
      </c>
      <c r="C40" s="236">
        <f t="shared" si="0"/>
        <v>25964.654380799999</v>
      </c>
      <c r="D40" s="257"/>
      <c r="E40" s="236">
        <f t="shared" si="1"/>
        <v>47551.511720000002</v>
      </c>
      <c r="F40" s="259"/>
    </row>
    <row r="41" spans="2:6" x14ac:dyDescent="0.5">
      <c r="B41" s="235" t="s">
        <v>93</v>
      </c>
      <c r="C41" s="236">
        <f t="shared" si="0"/>
        <v>24472.848761599998</v>
      </c>
      <c r="D41" s="257"/>
      <c r="E41" s="236">
        <f t="shared" si="1"/>
        <v>30546.817039999998</v>
      </c>
      <c r="F41" s="259"/>
    </row>
    <row r="42" spans="2:6" x14ac:dyDescent="0.5">
      <c r="B42" s="235" t="s">
        <v>94</v>
      </c>
      <c r="C42" s="236">
        <f t="shared" si="0"/>
        <v>30352.189151999999</v>
      </c>
      <c r="D42" s="257"/>
      <c r="E42" s="236">
        <f t="shared" si="1"/>
        <v>33517.9040848</v>
      </c>
      <c r="F42" s="259"/>
    </row>
    <row r="43" spans="2:6" x14ac:dyDescent="0.5">
      <c r="B43" s="235" t="s">
        <v>95</v>
      </c>
      <c r="C43" s="236">
        <f t="shared" si="0"/>
        <v>32036.768064</v>
      </c>
      <c r="D43" s="257"/>
      <c r="E43" s="236">
        <f t="shared" si="1"/>
        <v>25706.946948800003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F43"/>
  <sheetViews>
    <sheetView showGridLines="0" view="pageBreakPreview" topLeftCell="B1" zoomScaleNormal="100" zoomScaleSheetLayoutView="100" workbookViewId="0">
      <selection activeCell="K19" sqref="K19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'2565-คณะ,สำนัก'!B43</f>
        <v>คณะวิศวกรรมศาสตร์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'[8]2564-คณะ,สำนัก'!C43</f>
        <v>31967.33</v>
      </c>
      <c r="D4" s="257">
        <f>'[8]2564-คณะ,สำนัก'!D43</f>
        <v>110675.05755169259</v>
      </c>
      <c r="E4" s="236">
        <f>'2565-คณะ,สำนัก'!C43</f>
        <v>33121.449999999997</v>
      </c>
      <c r="F4" s="257">
        <f>'2565-คณะ,สำนัก'!D43</f>
        <v>121107.68810531251</v>
      </c>
    </row>
    <row r="5" spans="2:6" x14ac:dyDescent="0.5">
      <c r="B5" s="235" t="s">
        <v>85</v>
      </c>
      <c r="C5" s="236">
        <f>'[8]2564-คณะ,สำนัก'!E43</f>
        <v>34578.32</v>
      </c>
      <c r="D5" s="257">
        <f>'[8]2564-คณะ,สำนัก'!F43</f>
        <v>125739.95570111841</v>
      </c>
      <c r="E5" s="236">
        <f>'2565-คณะ,สำนัก'!E43</f>
        <v>31944.31</v>
      </c>
      <c r="F5" s="257">
        <f>'2565-คณะ,สำนัก'!F43</f>
        <v>119240.43820448119</v>
      </c>
    </row>
    <row r="6" spans="2:6" x14ac:dyDescent="0.5">
      <c r="B6" s="235" t="s">
        <v>86</v>
      </c>
      <c r="C6" s="236">
        <f>'[8]2564-คณะ,สำนัก'!G43</f>
        <v>48741.54</v>
      </c>
      <c r="D6" s="257">
        <f>'[8]2564-คณะ,สำนัก'!H43</f>
        <v>185147.54476079458</v>
      </c>
      <c r="E6" s="236">
        <f>'2565-คณะ,สำนัก'!G43</f>
        <v>46924.97</v>
      </c>
      <c r="F6" s="257">
        <f>'2565-คณะ,สำนัก'!H43</f>
        <v>186951.0836741667</v>
      </c>
    </row>
    <row r="7" spans="2:6" x14ac:dyDescent="0.5">
      <c r="B7" s="235" t="s">
        <v>87</v>
      </c>
      <c r="C7" s="236">
        <f>'[8]2564-คณะ,สำนัก'!I43</f>
        <v>34542.519999999997</v>
      </c>
      <c r="D7" s="257">
        <f>'[8]2564-คณะ,สำนัก'!J43</f>
        <v>125078.59558163119</v>
      </c>
      <c r="E7" s="236">
        <f>'2565-คณะ,สำนัก'!I43</f>
        <v>38522.44</v>
      </c>
      <c r="F7" s="257">
        <f>'2565-คณะ,สำนัก'!J43</f>
        <v>148014.2965235528</v>
      </c>
    </row>
    <row r="8" spans="2:6" x14ac:dyDescent="0.5">
      <c r="B8" s="235" t="s">
        <v>88</v>
      </c>
      <c r="C8" s="236">
        <f>'[8]2564-คณะ,สำนัก'!K43</f>
        <v>44237.25</v>
      </c>
      <c r="D8" s="257">
        <f>'[8]2564-คณะ,สำนัก'!L43</f>
        <v>165085.69895889497</v>
      </c>
      <c r="E8" s="236">
        <f>'2565-คณะ,สำนัก'!K43</f>
        <v>42815.57</v>
      </c>
      <c r="F8" s="257">
        <f>'2565-คณะ,สำนัก'!L43</f>
        <v>180686.21097776099</v>
      </c>
    </row>
    <row r="9" spans="2:6" x14ac:dyDescent="0.5">
      <c r="B9" s="235" t="s">
        <v>89</v>
      </c>
      <c r="C9" s="236">
        <f>'[8]2564-คณะ,สำนัก'!M43</f>
        <v>45627.77</v>
      </c>
      <c r="D9" s="257">
        <f>'[8]2564-คณะ,สำนัก'!N43</f>
        <v>173995.24345473561</v>
      </c>
      <c r="E9" s="236">
        <f>'2565-คณะ,สำนัก'!M43</f>
        <v>43747.980000000032</v>
      </c>
      <c r="F9" s="257">
        <f>'2565-คณะ,สำนัก'!N43</f>
        <v>186530.36900077554</v>
      </c>
    </row>
    <row r="10" spans="2:6" x14ac:dyDescent="0.5">
      <c r="B10" s="235" t="s">
        <v>90</v>
      </c>
      <c r="C10" s="236">
        <f>'[8]2564-คณะ,สำนัก'!O43</f>
        <v>43036.959999999999</v>
      </c>
      <c r="D10" s="257">
        <f>'[8]2564-คณะ,สำนัก'!P43</f>
        <v>161795.84349968642</v>
      </c>
      <c r="E10" s="337">
        <f>'2565-คณะ,สำนัก'!O43</f>
        <v>42914.819999999963</v>
      </c>
      <c r="F10" s="338">
        <f>'2565-คณะ,สำนัก'!P43</f>
        <v>175590.50946818627</v>
      </c>
    </row>
    <row r="11" spans="2:6" x14ac:dyDescent="0.5">
      <c r="B11" s="235" t="s">
        <v>91</v>
      </c>
      <c r="C11" s="236">
        <f>'[8]2564-คณะ,สำนัก'!Q43</f>
        <v>42866.05</v>
      </c>
      <c r="D11" s="257">
        <f>'[8]2564-คณะ,สำนัก'!R43</f>
        <v>159343.71411325649</v>
      </c>
      <c r="E11" s="337">
        <f>'2565-คณะ,สำนัก'!Q43</f>
        <v>46925.74</v>
      </c>
      <c r="F11" s="257">
        <f>'2565-คณะ,สำนัก'!R43</f>
        <v>197199.02494984301</v>
      </c>
    </row>
    <row r="12" spans="2:6" x14ac:dyDescent="0.5">
      <c r="B12" s="235" t="s">
        <v>92</v>
      </c>
      <c r="C12" s="236">
        <f>'[8]2564-คณะ,สำนัก'!S43</f>
        <v>41018.639999999999</v>
      </c>
      <c r="D12" s="257">
        <f>'[8]2564-คณะ,สำนัก'!T43</f>
        <v>152849.12839194719</v>
      </c>
      <c r="E12" s="337">
        <f>'2565-คณะ,สำนัก'!S43</f>
        <v>44484.31</v>
      </c>
      <c r="F12" s="257">
        <f>'2565-คณะ,สำนัก'!T43</f>
        <v>219696.22182804349</v>
      </c>
    </row>
    <row r="13" spans="2:6" x14ac:dyDescent="0.5">
      <c r="B13" s="235" t="s">
        <v>93</v>
      </c>
      <c r="C13" s="236">
        <f>'[8]2564-คณะ,สำนัก'!U43</f>
        <v>40783.51</v>
      </c>
      <c r="D13" s="257">
        <f>'[8]2564-คณะ,สำนัก'!V43</f>
        <v>149714.55997175508</v>
      </c>
      <c r="E13" s="236">
        <f>'2565-คณะ,สำนัก'!U43</f>
        <v>42148.14</v>
      </c>
      <c r="F13" s="257">
        <f>'2565-คณะ,สำนัก'!V43</f>
        <v>204495.02656861002</v>
      </c>
    </row>
    <row r="14" spans="2:6" ht="19.2" customHeight="1" x14ac:dyDescent="0.5">
      <c r="B14" s="235" t="s">
        <v>94</v>
      </c>
      <c r="C14" s="236">
        <f>'[8]2564-คณะ,สำนัก'!W43</f>
        <v>39729.69</v>
      </c>
      <c r="D14" s="257">
        <f>'[8]2564-คณะ,สำนัก'!X43</f>
        <v>149108.95666993811</v>
      </c>
      <c r="E14" s="236">
        <f>'2565-คณะ,สำนัก'!W43</f>
        <v>32652.22</v>
      </c>
      <c r="F14" s="257">
        <f>'2565-คณะ,สำนัก'!X43</f>
        <v>161697.28243836857</v>
      </c>
    </row>
    <row r="15" spans="2:6" x14ac:dyDescent="0.5">
      <c r="B15" s="235" t="s">
        <v>95</v>
      </c>
      <c r="C15" s="236">
        <f>'[8]2564-คณะ,สำนัก'!Y43</f>
        <v>33424.870000000003</v>
      </c>
      <c r="D15" s="257">
        <f>'[8]2564-คณะ,สำนัก'!Z43</f>
        <v>118919.5173027016</v>
      </c>
      <c r="E15" s="236">
        <f>'2565-คณะ,สำนัก'!Y43</f>
        <v>33557.93</v>
      </c>
      <c r="F15" s="257">
        <f>'2565-คณะ,สำนัก'!Z43</f>
        <v>162171.93268394133</v>
      </c>
    </row>
    <row r="30" spans="2:6" x14ac:dyDescent="0.5">
      <c r="B30" s="230" t="s">
        <v>53</v>
      </c>
      <c r="C30" s="231" t="str">
        <f>C2</f>
        <v>คณะวิศวกรรมศาสตร์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110675.05755169259</v>
      </c>
      <c r="D32" s="257"/>
      <c r="E32" s="236">
        <f>F4</f>
        <v>121107.68810531251</v>
      </c>
      <c r="F32" s="259"/>
    </row>
    <row r="33" spans="2:6" x14ac:dyDescent="0.5">
      <c r="B33" s="235" t="s">
        <v>85</v>
      </c>
      <c r="C33" s="236">
        <f t="shared" ref="C33:C43" si="0">D5</f>
        <v>125739.95570111841</v>
      </c>
      <c r="D33" s="257"/>
      <c r="E33" s="236">
        <f t="shared" ref="E33:E43" si="1">F5</f>
        <v>119240.43820448119</v>
      </c>
      <c r="F33" s="259"/>
    </row>
    <row r="34" spans="2:6" x14ac:dyDescent="0.5">
      <c r="B34" s="235" t="s">
        <v>86</v>
      </c>
      <c r="C34" s="236">
        <f t="shared" si="0"/>
        <v>185147.54476079458</v>
      </c>
      <c r="D34" s="257"/>
      <c r="E34" s="236">
        <f t="shared" si="1"/>
        <v>186951.0836741667</v>
      </c>
      <c r="F34" s="259"/>
    </row>
    <row r="35" spans="2:6" x14ac:dyDescent="0.5">
      <c r="B35" s="235" t="s">
        <v>87</v>
      </c>
      <c r="C35" s="236">
        <f t="shared" si="0"/>
        <v>125078.59558163119</v>
      </c>
      <c r="D35" s="257"/>
      <c r="E35" s="236">
        <f t="shared" si="1"/>
        <v>148014.2965235528</v>
      </c>
      <c r="F35" s="259"/>
    </row>
    <row r="36" spans="2:6" x14ac:dyDescent="0.5">
      <c r="B36" s="235" t="s">
        <v>88</v>
      </c>
      <c r="C36" s="236">
        <f t="shared" si="0"/>
        <v>165085.69895889497</v>
      </c>
      <c r="D36" s="257"/>
      <c r="E36" s="236">
        <f t="shared" si="1"/>
        <v>180686.21097776099</v>
      </c>
      <c r="F36" s="259"/>
    </row>
    <row r="37" spans="2:6" x14ac:dyDescent="0.5">
      <c r="B37" s="235" t="s">
        <v>89</v>
      </c>
      <c r="C37" s="236">
        <f t="shared" si="0"/>
        <v>173995.24345473561</v>
      </c>
      <c r="D37" s="257"/>
      <c r="E37" s="236">
        <f t="shared" si="1"/>
        <v>186530.36900077554</v>
      </c>
      <c r="F37" s="259"/>
    </row>
    <row r="38" spans="2:6" x14ac:dyDescent="0.5">
      <c r="B38" s="235" t="s">
        <v>90</v>
      </c>
      <c r="C38" s="236">
        <f t="shared" si="0"/>
        <v>161795.84349968642</v>
      </c>
      <c r="D38" s="257"/>
      <c r="E38" s="236">
        <f t="shared" si="1"/>
        <v>175590.50946818627</v>
      </c>
      <c r="F38" s="259"/>
    </row>
    <row r="39" spans="2:6" x14ac:dyDescent="0.5">
      <c r="B39" s="235" t="s">
        <v>91</v>
      </c>
      <c r="C39" s="236">
        <f t="shared" si="0"/>
        <v>159343.71411325649</v>
      </c>
      <c r="D39" s="257"/>
      <c r="E39" s="236">
        <f t="shared" si="1"/>
        <v>197199.02494984301</v>
      </c>
      <c r="F39" s="259"/>
    </row>
    <row r="40" spans="2:6" x14ac:dyDescent="0.5">
      <c r="B40" s="235" t="s">
        <v>92</v>
      </c>
      <c r="C40" s="236">
        <f t="shared" si="0"/>
        <v>152849.12839194719</v>
      </c>
      <c r="D40" s="257"/>
      <c r="E40" s="236">
        <f t="shared" si="1"/>
        <v>219696.22182804349</v>
      </c>
      <c r="F40" s="259"/>
    </row>
    <row r="41" spans="2:6" x14ac:dyDescent="0.5">
      <c r="B41" s="235" t="s">
        <v>93</v>
      </c>
      <c r="C41" s="236">
        <f t="shared" si="0"/>
        <v>149714.55997175508</v>
      </c>
      <c r="D41" s="257"/>
      <c r="E41" s="236">
        <f t="shared" si="1"/>
        <v>204495.02656861002</v>
      </c>
      <c r="F41" s="259"/>
    </row>
    <row r="42" spans="2:6" x14ac:dyDescent="0.5">
      <c r="B42" s="235" t="s">
        <v>94</v>
      </c>
      <c r="C42" s="236">
        <f t="shared" si="0"/>
        <v>149108.95666993811</v>
      </c>
      <c r="D42" s="257"/>
      <c r="E42" s="236">
        <f t="shared" si="1"/>
        <v>161697.28243836857</v>
      </c>
      <c r="F42" s="259"/>
    </row>
    <row r="43" spans="2:6" x14ac:dyDescent="0.5">
      <c r="B43" s="235" t="s">
        <v>95</v>
      </c>
      <c r="C43" s="236">
        <f t="shared" si="0"/>
        <v>118919.5173027016</v>
      </c>
      <c r="D43" s="257"/>
      <c r="E43" s="236">
        <f t="shared" si="1"/>
        <v>162171.93268394133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F43"/>
  <sheetViews>
    <sheetView showGridLines="0" view="pageBreakPreview" topLeftCell="B7" zoomScaleNormal="100" zoomScaleSheetLayoutView="100" workbookViewId="0">
      <selection activeCell="E42" sqref="E42:E4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7" width="8.88671875" style="197"/>
    <col min="18" max="18" width="0" style="197" hidden="1" customWidth="1"/>
    <col min="19" max="16384" width="8.88671875" style="197"/>
  </cols>
  <sheetData>
    <row r="2" spans="2:6" x14ac:dyDescent="0.5">
      <c r="B2" s="230" t="s">
        <v>53</v>
      </c>
      <c r="C2" s="231" t="str">
        <f>'2565-คณะ,สำนัก'!B41</f>
        <v>ศูนย์อาคารที่พัก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'[8]2564-คณะ,สำนัก'!C41</f>
        <v>8146.41</v>
      </c>
      <c r="D4" s="257">
        <f>'[8]2564-คณะ,สำนัก'!D41</f>
        <v>28186.578600000001</v>
      </c>
      <c r="E4" s="236">
        <f>'2565-คณะ,สำนัก'!C41</f>
        <v>8826.24</v>
      </c>
      <c r="F4" s="257">
        <f>'2565-คณะ,สำนัก'!D41</f>
        <v>32304.038400000001</v>
      </c>
    </row>
    <row r="5" spans="2:6" x14ac:dyDescent="0.5">
      <c r="B5" s="235" t="s">
        <v>85</v>
      </c>
      <c r="C5" s="236">
        <f>'[8]2564-คณะ,สำนัก'!E41</f>
        <v>8392.23</v>
      </c>
      <c r="D5" s="257">
        <f>'[8]2564-คณะ,สำนัก'!F41</f>
        <v>30547.717199999999</v>
      </c>
      <c r="E5" s="236">
        <f>'2565-คณะ,สำนัก'!E41</f>
        <v>9789.1299999999992</v>
      </c>
      <c r="F5" s="257">
        <f>'2565-คณะ,สำนัก'!F41</f>
        <v>36513.454899999997</v>
      </c>
    </row>
    <row r="6" spans="2:6" x14ac:dyDescent="0.5">
      <c r="B6" s="235" t="s">
        <v>86</v>
      </c>
      <c r="C6" s="236">
        <f>'[8]2564-คณะ,สำนัก'!G41</f>
        <v>11960.2</v>
      </c>
      <c r="D6" s="257">
        <f>'[8]2564-คณะ,สำนัก'!H41</f>
        <v>45448.76</v>
      </c>
      <c r="E6" s="236">
        <f>'2565-คณะ,สำนัก'!G41</f>
        <v>21148</v>
      </c>
      <c r="F6" s="257">
        <f>'2565-คณะ,สำนัก'!H41</f>
        <v>84169.04</v>
      </c>
    </row>
    <row r="7" spans="2:6" x14ac:dyDescent="0.5">
      <c r="B7" s="235" t="s">
        <v>87</v>
      </c>
      <c r="C7" s="236">
        <f>'[8]2564-คณะ,สำนัก'!I41</f>
        <v>10307.74</v>
      </c>
      <c r="D7" s="257">
        <f>'[8]2564-คณะ,สำนัก'!J41</f>
        <v>37314.018799999998</v>
      </c>
      <c r="E7" s="236">
        <f>'2565-คณะ,สำนัก'!I41</f>
        <v>23198.16</v>
      </c>
      <c r="F7" s="257">
        <f>'2565-คณะ,สำนัก'!J41</f>
        <v>89080.934399999998</v>
      </c>
    </row>
    <row r="8" spans="2:6" x14ac:dyDescent="0.5">
      <c r="B8" s="235" t="s">
        <v>88</v>
      </c>
      <c r="C8" s="236">
        <f>'[8]2564-คณะ,สำนัก'!K41</f>
        <v>11022.09</v>
      </c>
      <c r="D8" s="257">
        <f>'[8]2564-คณะ,สำนัก'!L41</f>
        <v>41112.395700000001</v>
      </c>
      <c r="E8" s="236">
        <f>'2565-คณะ,สำนัก'!K41</f>
        <v>13694.68</v>
      </c>
      <c r="F8" s="257">
        <f>'2565-คณะ,สำนัก'!L41</f>
        <v>57791.549599999998</v>
      </c>
    </row>
    <row r="9" spans="2:6" x14ac:dyDescent="0.5">
      <c r="B9" s="235" t="s">
        <v>89</v>
      </c>
      <c r="C9" s="236">
        <f>'[8]2564-คณะ,สำนัก'!M41</f>
        <v>7955.38</v>
      </c>
      <c r="D9" s="257">
        <f>'[8]2564-คณะ,สำนัก'!N41</f>
        <v>30309.997800000001</v>
      </c>
      <c r="E9" s="236">
        <f>'2565-คณะ,สำนัก'!M41</f>
        <v>15815.96</v>
      </c>
      <c r="F9" s="257">
        <f>'2565-คณะ,สำนัก'!N41</f>
        <v>67375.989599999986</v>
      </c>
    </row>
    <row r="10" spans="2:6" x14ac:dyDescent="0.5">
      <c r="B10" s="235" t="s">
        <v>90</v>
      </c>
      <c r="C10" s="236">
        <f>'[8]2564-คณะ,สำนัก'!O41</f>
        <v>8214.18</v>
      </c>
      <c r="D10" s="257">
        <f>'[8]2564-คณะ,สำนัก'!P41</f>
        <v>30885.316800000001</v>
      </c>
      <c r="E10" s="236">
        <f>'2565-คณะ,สำนัก'!O41</f>
        <v>12227.78</v>
      </c>
      <c r="F10" s="257">
        <f>'2565-คณะ,สำนัก'!P41</f>
        <v>50011.620199999998</v>
      </c>
    </row>
    <row r="11" spans="2:6" x14ac:dyDescent="0.5">
      <c r="B11" s="235" t="s">
        <v>91</v>
      </c>
      <c r="C11" s="236">
        <f>'[8]2564-คณะ,สำนัก'!Q41</f>
        <v>8329.1200000000008</v>
      </c>
      <c r="D11" s="257">
        <f>'[8]2564-คณะ,สำนัก'!R41</f>
        <v>30984.326400000005</v>
      </c>
      <c r="E11" s="236">
        <f>'2565-คณะ,สำนัก'!Q41</f>
        <v>11556.02</v>
      </c>
      <c r="F11" s="257">
        <f>'2565-คณะ,สำนัก'!R41</f>
        <v>48535.284000000007</v>
      </c>
    </row>
    <row r="12" spans="2:6" x14ac:dyDescent="0.5">
      <c r="B12" s="235" t="s">
        <v>92</v>
      </c>
      <c r="C12" s="236">
        <f>'[8]2564-คณะ,สำนัก'!S41</f>
        <v>14218.68</v>
      </c>
      <c r="D12" s="257">
        <f>'[8]2564-คณะ,สำนัก'!T41</f>
        <v>53035.676400000004</v>
      </c>
      <c r="E12" s="236">
        <f>'2565-คณะ,สำนัก'!S41</f>
        <v>20517.89</v>
      </c>
      <c r="F12" s="257">
        <f>'2565-คณะ,สำนัก'!T41</f>
        <v>101358.3766</v>
      </c>
    </row>
    <row r="13" spans="2:6" x14ac:dyDescent="0.5">
      <c r="B13" s="235" t="s">
        <v>93</v>
      </c>
      <c r="C13" s="236">
        <f>'[8]2564-คณะ,สำนัก'!U41</f>
        <v>20642.919999999998</v>
      </c>
      <c r="D13" s="257">
        <f>'[8]2564-คณะ,สำนัก'!V41</f>
        <v>75759.516399999993</v>
      </c>
      <c r="E13" s="236">
        <f>'2565-คณะ,สำนัก'!U41</f>
        <v>18171.7</v>
      </c>
      <c r="F13" s="257">
        <f>'2565-คณะ,สำนัก'!V41</f>
        <v>88132.744999999995</v>
      </c>
    </row>
    <row r="14" spans="2:6" ht="19.2" customHeight="1" x14ac:dyDescent="0.5">
      <c r="B14" s="235" t="s">
        <v>94</v>
      </c>
      <c r="C14" s="236">
        <f>'[8]2564-คณะ,สำนัก'!W41</f>
        <v>10931.81</v>
      </c>
      <c r="D14" s="257">
        <f>'[8]2564-คณะ,สำนัก'!X41</f>
        <v>40994.287499999999</v>
      </c>
      <c r="E14" s="236">
        <f>'2565-คณะ,สำนัก'!W41</f>
        <v>12433.98</v>
      </c>
      <c r="F14" s="257">
        <f>'2565-คณะ,สำนัก'!X41</f>
        <v>61548.201000000001</v>
      </c>
    </row>
    <row r="15" spans="2:6" x14ac:dyDescent="0.5">
      <c r="B15" s="235" t="s">
        <v>95</v>
      </c>
      <c r="C15" s="236">
        <f>'[8]2564-คณะ,สำนัก'!Y41</f>
        <v>9289.11</v>
      </c>
      <c r="D15" s="257">
        <f>'[8]2564-คณะ,สำนัก'!Z41</f>
        <v>33069.231599999999</v>
      </c>
      <c r="E15" s="236">
        <f>'2565-คณะ,สำนัก'!Y41</f>
        <v>11072.09</v>
      </c>
      <c r="F15" s="257">
        <f>'2565-คณะ,สำนัก'!Z41</f>
        <v>53478.1947</v>
      </c>
    </row>
    <row r="30" spans="2:6" x14ac:dyDescent="0.5">
      <c r="B30" s="230" t="s">
        <v>53</v>
      </c>
      <c r="C30" s="231" t="str">
        <f>C2</f>
        <v>ศูนย์อาคารที่พัก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28186.578600000001</v>
      </c>
      <c r="D32" s="257"/>
      <c r="E32" s="236">
        <f>F4</f>
        <v>32304.038400000001</v>
      </c>
      <c r="F32" s="259"/>
    </row>
    <row r="33" spans="2:6" x14ac:dyDescent="0.5">
      <c r="B33" s="235" t="s">
        <v>85</v>
      </c>
      <c r="C33" s="236">
        <f t="shared" ref="C33:C43" si="0">D5</f>
        <v>30547.717199999999</v>
      </c>
      <c r="D33" s="257"/>
      <c r="E33" s="236">
        <f t="shared" ref="E33:E43" si="1">F5</f>
        <v>36513.454899999997</v>
      </c>
      <c r="F33" s="259"/>
    </row>
    <row r="34" spans="2:6" x14ac:dyDescent="0.5">
      <c r="B34" s="235" t="s">
        <v>86</v>
      </c>
      <c r="C34" s="236">
        <f t="shared" si="0"/>
        <v>45448.76</v>
      </c>
      <c r="D34" s="257"/>
      <c r="E34" s="236">
        <f t="shared" si="1"/>
        <v>84169.04</v>
      </c>
      <c r="F34" s="259"/>
    </row>
    <row r="35" spans="2:6" x14ac:dyDescent="0.5">
      <c r="B35" s="235" t="s">
        <v>87</v>
      </c>
      <c r="C35" s="236">
        <f t="shared" si="0"/>
        <v>37314.018799999998</v>
      </c>
      <c r="D35" s="257"/>
      <c r="E35" s="236">
        <f t="shared" si="1"/>
        <v>89080.934399999998</v>
      </c>
      <c r="F35" s="259"/>
    </row>
    <row r="36" spans="2:6" x14ac:dyDescent="0.5">
      <c r="B36" s="235" t="s">
        <v>88</v>
      </c>
      <c r="C36" s="236">
        <f t="shared" si="0"/>
        <v>41112.395700000001</v>
      </c>
      <c r="D36" s="257"/>
      <c r="E36" s="236">
        <f t="shared" si="1"/>
        <v>57791.549599999998</v>
      </c>
      <c r="F36" s="259"/>
    </row>
    <row r="37" spans="2:6" x14ac:dyDescent="0.5">
      <c r="B37" s="235" t="s">
        <v>89</v>
      </c>
      <c r="C37" s="236">
        <f t="shared" si="0"/>
        <v>30309.997800000001</v>
      </c>
      <c r="D37" s="257"/>
      <c r="E37" s="236">
        <f t="shared" si="1"/>
        <v>67375.989599999986</v>
      </c>
      <c r="F37" s="259"/>
    </row>
    <row r="38" spans="2:6" x14ac:dyDescent="0.5">
      <c r="B38" s="235" t="s">
        <v>90</v>
      </c>
      <c r="C38" s="236">
        <f t="shared" si="0"/>
        <v>30885.316800000001</v>
      </c>
      <c r="D38" s="257"/>
      <c r="E38" s="236">
        <f t="shared" si="1"/>
        <v>50011.620199999998</v>
      </c>
      <c r="F38" s="259"/>
    </row>
    <row r="39" spans="2:6" x14ac:dyDescent="0.5">
      <c r="B39" s="235" t="s">
        <v>91</v>
      </c>
      <c r="C39" s="236">
        <f t="shared" si="0"/>
        <v>30984.326400000005</v>
      </c>
      <c r="D39" s="257"/>
      <c r="E39" s="236">
        <f t="shared" si="1"/>
        <v>48535.284000000007</v>
      </c>
      <c r="F39" s="259"/>
    </row>
    <row r="40" spans="2:6" x14ac:dyDescent="0.5">
      <c r="B40" s="235" t="s">
        <v>92</v>
      </c>
      <c r="C40" s="236">
        <f t="shared" si="0"/>
        <v>53035.676400000004</v>
      </c>
      <c r="D40" s="257"/>
      <c r="E40" s="236">
        <f t="shared" si="1"/>
        <v>101358.3766</v>
      </c>
      <c r="F40" s="259"/>
    </row>
    <row r="41" spans="2:6" x14ac:dyDescent="0.5">
      <c r="B41" s="235" t="s">
        <v>93</v>
      </c>
      <c r="C41" s="236">
        <f t="shared" si="0"/>
        <v>75759.516399999993</v>
      </c>
      <c r="D41" s="257"/>
      <c r="E41" s="236">
        <f t="shared" si="1"/>
        <v>88132.744999999995</v>
      </c>
      <c r="F41" s="259"/>
    </row>
    <row r="42" spans="2:6" x14ac:dyDescent="0.5">
      <c r="B42" s="235" t="s">
        <v>94</v>
      </c>
      <c r="C42" s="236">
        <f t="shared" si="0"/>
        <v>40994.287499999999</v>
      </c>
      <c r="D42" s="257"/>
      <c r="E42" s="236">
        <f t="shared" si="1"/>
        <v>61548.201000000001</v>
      </c>
      <c r="F42" s="259"/>
    </row>
    <row r="43" spans="2:6" x14ac:dyDescent="0.5">
      <c r="B43" s="235" t="s">
        <v>95</v>
      </c>
      <c r="C43" s="236">
        <f t="shared" si="0"/>
        <v>33069.231599999999</v>
      </c>
      <c r="D43" s="257"/>
      <c r="E43" s="236">
        <f t="shared" si="1"/>
        <v>53478.1947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2:F43"/>
  <sheetViews>
    <sheetView showGridLines="0" view="pageBreakPreview" topLeftCell="B4" zoomScaleNormal="100" zoomScaleSheetLayoutView="100" workbookViewId="0">
      <selection activeCell="J23" sqref="J2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'2565-คณะ,สำนัก'!B39</f>
        <v>ศูนย์วิจัยพลังงาน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'[8]2564-คณะ,สำนัก'!C39</f>
        <v>727</v>
      </c>
      <c r="D4" s="257">
        <f>'[8]2564-คณะ,สำนัก'!D39</f>
        <v>2515.42</v>
      </c>
      <c r="E4" s="236">
        <f>'2565-คณะ,สำนัก'!C39</f>
        <v>946</v>
      </c>
      <c r="F4" s="257">
        <f>'2565-คณะ,สำนัก'!D39</f>
        <v>3462.36</v>
      </c>
    </row>
    <row r="5" spans="2:6" x14ac:dyDescent="0.5">
      <c r="B5" s="235" t="s">
        <v>85</v>
      </c>
      <c r="C5" s="236">
        <f>'[8]2564-คณะ,สำนัก'!E39</f>
        <v>1093</v>
      </c>
      <c r="D5" s="257">
        <f>'[8]2564-คณะ,สำนัก'!F39</f>
        <v>3978.52</v>
      </c>
      <c r="E5" s="236">
        <f>'2565-คณะ,สำนัก'!E39</f>
        <v>877</v>
      </c>
      <c r="F5" s="257">
        <f>'2565-คณะ,สำนัก'!F39</f>
        <v>3271.21</v>
      </c>
    </row>
    <row r="6" spans="2:6" x14ac:dyDescent="0.5">
      <c r="B6" s="235" t="s">
        <v>86</v>
      </c>
      <c r="C6" s="236">
        <f>'[8]2564-คณะ,สำนัก'!G39</f>
        <v>1019</v>
      </c>
      <c r="D6" s="257">
        <f>'[8]2564-คณะ,สำนัก'!H39</f>
        <v>3872.2</v>
      </c>
      <c r="E6" s="236">
        <f>'2565-คณะ,สำนัก'!G39</f>
        <v>1400</v>
      </c>
      <c r="F6" s="257">
        <f>'2565-คณะ,สำนัก'!H39</f>
        <v>5572</v>
      </c>
    </row>
    <row r="7" spans="2:6" x14ac:dyDescent="0.5">
      <c r="B7" s="235" t="s">
        <v>87</v>
      </c>
      <c r="C7" s="236">
        <f>'[8]2564-คณะ,สำนัก'!I39</f>
        <v>1533</v>
      </c>
      <c r="D7" s="257">
        <f>'[8]2564-คณะ,สำนัก'!J39</f>
        <v>5549.46</v>
      </c>
      <c r="E7" s="236">
        <f>'2565-คณะ,สำนัก'!I39</f>
        <v>1663</v>
      </c>
      <c r="F7" s="257">
        <f>'2565-คณะ,สำนัก'!J39</f>
        <v>6385.92</v>
      </c>
    </row>
    <row r="8" spans="2:6" x14ac:dyDescent="0.5">
      <c r="B8" s="235" t="s">
        <v>88</v>
      </c>
      <c r="C8" s="236">
        <f>'[8]2564-คณะ,สำนัก'!K39</f>
        <v>1770</v>
      </c>
      <c r="D8" s="257">
        <f>'[8]2564-คณะ,สำนัก'!L39</f>
        <v>6602.1</v>
      </c>
      <c r="E8" s="236">
        <f>'2565-คณะ,สำนัก'!K39</f>
        <v>1114</v>
      </c>
      <c r="F8" s="257">
        <f>'2565-คณะ,สำนัก'!L39</f>
        <v>4701.08</v>
      </c>
    </row>
    <row r="9" spans="2:6" x14ac:dyDescent="0.5">
      <c r="B9" s="235" t="s">
        <v>89</v>
      </c>
      <c r="C9" s="236">
        <f>'[8]2564-คณะ,สำนัก'!M39</f>
        <v>905</v>
      </c>
      <c r="D9" s="257">
        <f>'[8]2564-คณะ,สำนัก'!N39</f>
        <v>3448.05</v>
      </c>
      <c r="E9" s="337">
        <f>'2565-คณะ,สำนัก'!M39</f>
        <v>937</v>
      </c>
      <c r="F9" s="257">
        <f>'2565-คณะ,สำนัก'!N39</f>
        <v>3991.62</v>
      </c>
    </row>
    <row r="10" spans="2:6" x14ac:dyDescent="0.5">
      <c r="B10" s="235" t="s">
        <v>90</v>
      </c>
      <c r="C10" s="236">
        <f>'[8]2564-คณะ,สำนัก'!O39</f>
        <v>2387</v>
      </c>
      <c r="D10" s="257">
        <f>'[8]2564-คณะ,สำนัก'!P39</f>
        <v>8975.119999999999</v>
      </c>
      <c r="E10" s="337">
        <f>'2565-คณะ,สำนัก'!O39</f>
        <v>697</v>
      </c>
      <c r="F10" s="257">
        <f>'2565-คณะ,สำนัก'!P39</f>
        <v>2850.73</v>
      </c>
    </row>
    <row r="11" spans="2:6" x14ac:dyDescent="0.5">
      <c r="B11" s="235" t="s">
        <v>91</v>
      </c>
      <c r="C11" s="236">
        <f>'[8]2564-คณะ,สำนัก'!Q39</f>
        <v>1386</v>
      </c>
      <c r="D11" s="257">
        <f>'[8]2564-คณะ,สำนัก'!R39</f>
        <v>5155.92</v>
      </c>
      <c r="E11" s="337">
        <f>'2565-คณะ,สำนัก'!Q39</f>
        <v>729</v>
      </c>
      <c r="F11" s="257">
        <f>'2565-คณะ,สำนัก'!R39</f>
        <v>3061.8</v>
      </c>
    </row>
    <row r="12" spans="2:6" x14ac:dyDescent="0.5">
      <c r="B12" s="235" t="s">
        <v>92</v>
      </c>
      <c r="C12" s="236">
        <f>'[8]2564-คณะ,สำนัก'!S39</f>
        <v>1245</v>
      </c>
      <c r="D12" s="257">
        <f>'[8]2564-คณะ,สำนัก'!T39</f>
        <v>4643.8500000000004</v>
      </c>
      <c r="E12" s="337">
        <f>'2565-คณะ,สำนัก'!S39</f>
        <v>332</v>
      </c>
      <c r="F12" s="257">
        <f>'2565-คณะ,สำนัก'!T39</f>
        <v>1640.0800000000002</v>
      </c>
    </row>
    <row r="13" spans="2:6" x14ac:dyDescent="0.5">
      <c r="B13" s="235" t="s">
        <v>93</v>
      </c>
      <c r="C13" s="236">
        <f>'[8]2564-คณะ,สำนัก'!U39</f>
        <v>1424</v>
      </c>
      <c r="D13" s="257">
        <f>'[8]2564-คณะ,สำนัก'!V39</f>
        <v>5226.08</v>
      </c>
      <c r="E13" s="236">
        <f>'2565-คณะ,สำนัก'!U39</f>
        <v>332</v>
      </c>
      <c r="F13" s="257">
        <f>'2565-คณะ,สำนัก'!V39</f>
        <v>1610.1999999999998</v>
      </c>
    </row>
    <row r="14" spans="2:6" ht="19.2" customHeight="1" x14ac:dyDescent="0.5">
      <c r="B14" s="235" t="s">
        <v>94</v>
      </c>
      <c r="C14" s="236">
        <f>'[8]2564-คณะ,สำนัก'!W39</f>
        <v>1085</v>
      </c>
      <c r="D14" s="257">
        <f>'[8]2564-คณะ,สำนัก'!X39</f>
        <v>4068.75</v>
      </c>
      <c r="E14" s="236">
        <f>'2565-คณะ,สำนัก'!W39</f>
        <v>368</v>
      </c>
      <c r="F14" s="257">
        <f>'2565-คณะ,สำนัก'!X39</f>
        <v>1821.6000000000001</v>
      </c>
    </row>
    <row r="15" spans="2:6" x14ac:dyDescent="0.5">
      <c r="B15" s="235" t="s">
        <v>95</v>
      </c>
      <c r="C15" s="236">
        <f>'[8]2564-คณะ,สำนัก'!Y39</f>
        <v>983</v>
      </c>
      <c r="D15" s="257">
        <f>'[8]2564-คณะ,สำนัก'!Z39</f>
        <v>3499.48</v>
      </c>
      <c r="E15" s="236">
        <f>'2565-คณะ,สำนัก'!Y39</f>
        <v>748</v>
      </c>
      <c r="F15" s="257">
        <f>'2565-คณะ,สำนัก'!Z39</f>
        <v>3612.84</v>
      </c>
    </row>
    <row r="30" spans="2:6" x14ac:dyDescent="0.5">
      <c r="B30" s="230" t="s">
        <v>53</v>
      </c>
      <c r="C30" s="231" t="str">
        <f>C2</f>
        <v>ศูนย์วิจัยพลังงาน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2515.42</v>
      </c>
      <c r="D32" s="257"/>
      <c r="E32" s="236">
        <f>F4</f>
        <v>3462.36</v>
      </c>
      <c r="F32" s="259"/>
    </row>
    <row r="33" spans="2:6" x14ac:dyDescent="0.5">
      <c r="B33" s="235" t="s">
        <v>85</v>
      </c>
      <c r="C33" s="236">
        <f t="shared" ref="C33:C43" si="0">D5</f>
        <v>3978.52</v>
      </c>
      <c r="D33" s="257"/>
      <c r="E33" s="236">
        <f t="shared" ref="E33:E43" si="1">F5</f>
        <v>3271.21</v>
      </c>
      <c r="F33" s="259"/>
    </row>
    <row r="34" spans="2:6" x14ac:dyDescent="0.5">
      <c r="B34" s="235" t="s">
        <v>86</v>
      </c>
      <c r="C34" s="236">
        <f t="shared" si="0"/>
        <v>3872.2</v>
      </c>
      <c r="D34" s="257"/>
      <c r="E34" s="236">
        <f t="shared" si="1"/>
        <v>5572</v>
      </c>
      <c r="F34" s="259"/>
    </row>
    <row r="35" spans="2:6" x14ac:dyDescent="0.5">
      <c r="B35" s="235" t="s">
        <v>87</v>
      </c>
      <c r="C35" s="236">
        <f t="shared" si="0"/>
        <v>5549.46</v>
      </c>
      <c r="D35" s="257"/>
      <c r="E35" s="236">
        <f t="shared" si="1"/>
        <v>6385.92</v>
      </c>
      <c r="F35" s="259"/>
    </row>
    <row r="36" spans="2:6" x14ac:dyDescent="0.5">
      <c r="B36" s="235" t="s">
        <v>88</v>
      </c>
      <c r="C36" s="236">
        <f t="shared" si="0"/>
        <v>6602.1</v>
      </c>
      <c r="D36" s="257"/>
      <c r="E36" s="236">
        <f t="shared" si="1"/>
        <v>4701.08</v>
      </c>
      <c r="F36" s="259"/>
    </row>
    <row r="37" spans="2:6" x14ac:dyDescent="0.5">
      <c r="B37" s="235" t="s">
        <v>89</v>
      </c>
      <c r="C37" s="236">
        <f t="shared" si="0"/>
        <v>3448.05</v>
      </c>
      <c r="D37" s="257"/>
      <c r="E37" s="236">
        <f t="shared" si="1"/>
        <v>3991.62</v>
      </c>
      <c r="F37" s="259"/>
    </row>
    <row r="38" spans="2:6" x14ac:dyDescent="0.5">
      <c r="B38" s="235" t="s">
        <v>90</v>
      </c>
      <c r="C38" s="236">
        <f t="shared" si="0"/>
        <v>8975.119999999999</v>
      </c>
      <c r="D38" s="257"/>
      <c r="E38" s="236">
        <f t="shared" si="1"/>
        <v>2850.73</v>
      </c>
      <c r="F38" s="259"/>
    </row>
    <row r="39" spans="2:6" x14ac:dyDescent="0.5">
      <c r="B39" s="235" t="s">
        <v>91</v>
      </c>
      <c r="C39" s="236">
        <f t="shared" si="0"/>
        <v>5155.92</v>
      </c>
      <c r="D39" s="257"/>
      <c r="E39" s="236">
        <f t="shared" si="1"/>
        <v>3061.8</v>
      </c>
      <c r="F39" s="259"/>
    </row>
    <row r="40" spans="2:6" x14ac:dyDescent="0.5">
      <c r="B40" s="235" t="s">
        <v>92</v>
      </c>
      <c r="C40" s="236">
        <f t="shared" si="0"/>
        <v>4643.8500000000004</v>
      </c>
      <c r="D40" s="257"/>
      <c r="E40" s="236">
        <f t="shared" si="1"/>
        <v>1640.0800000000002</v>
      </c>
      <c r="F40" s="259"/>
    </row>
    <row r="41" spans="2:6" x14ac:dyDescent="0.5">
      <c r="B41" s="235" t="s">
        <v>93</v>
      </c>
      <c r="C41" s="236">
        <f t="shared" si="0"/>
        <v>5226.08</v>
      </c>
      <c r="D41" s="257"/>
      <c r="E41" s="236">
        <f t="shared" si="1"/>
        <v>1610.1999999999998</v>
      </c>
      <c r="F41" s="259"/>
    </row>
    <row r="42" spans="2:6" x14ac:dyDescent="0.5">
      <c r="B42" s="235" t="s">
        <v>94</v>
      </c>
      <c r="C42" s="236">
        <f t="shared" si="0"/>
        <v>4068.75</v>
      </c>
      <c r="D42" s="257"/>
      <c r="E42" s="236">
        <f t="shared" si="1"/>
        <v>1821.6000000000001</v>
      </c>
      <c r="F42" s="259"/>
    </row>
    <row r="43" spans="2:6" x14ac:dyDescent="0.5">
      <c r="B43" s="235" t="s">
        <v>95</v>
      </c>
      <c r="C43" s="236">
        <f t="shared" si="0"/>
        <v>3499.48</v>
      </c>
      <c r="D43" s="257"/>
      <c r="E43" s="236">
        <f t="shared" si="1"/>
        <v>3612.84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F43"/>
  <sheetViews>
    <sheetView showGridLines="0" view="pageBreakPreview" topLeftCell="B28" zoomScaleNormal="100" zoomScaleSheetLayoutView="100" workbookViewId="0">
      <selection activeCell="L28" sqref="L2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'2565-คณะ,สำนัก'!B37</f>
        <v>สำนักวิจัยและส่งเสริมการเกษตร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'[8]2564-คณะ,สำนัก'!C37</f>
        <v>3249</v>
      </c>
      <c r="D4" s="257">
        <f>'[8]2564-คณะ,สำนัก'!D37</f>
        <v>11241.54</v>
      </c>
      <c r="E4" s="236">
        <f>'2565-คณะ,สำนัก'!C37</f>
        <v>5620</v>
      </c>
      <c r="F4" s="257">
        <f>'2565-คณะ,สำนัก'!D37</f>
        <v>20569.2</v>
      </c>
    </row>
    <row r="5" spans="2:6" x14ac:dyDescent="0.5">
      <c r="B5" s="235" t="s">
        <v>85</v>
      </c>
      <c r="C5" s="236">
        <f>'[8]2564-คณะ,สำนัก'!E37</f>
        <v>4602</v>
      </c>
      <c r="D5" s="257">
        <f>'[8]2564-คณะ,สำนัก'!F37</f>
        <v>16751.28</v>
      </c>
      <c r="E5" s="236">
        <f>'2565-คณะ,สำนัก'!E37</f>
        <v>4587</v>
      </c>
      <c r="F5" s="257">
        <f>'2565-คณะ,สำนัก'!F37</f>
        <v>17109.510000000002</v>
      </c>
    </row>
    <row r="6" spans="2:6" x14ac:dyDescent="0.5">
      <c r="B6" s="235" t="s">
        <v>86</v>
      </c>
      <c r="C6" s="236">
        <f>'[8]2564-คณะ,สำนัก'!G37</f>
        <v>6684</v>
      </c>
      <c r="D6" s="257">
        <f>'[8]2564-คณะ,สำนัก'!H37</f>
        <v>25399.199999999997</v>
      </c>
      <c r="E6" s="236">
        <f>'2565-คณะ,สำนัก'!G37</f>
        <v>6627</v>
      </c>
      <c r="F6" s="257">
        <f>'2565-คณะ,สำนัก'!H37</f>
        <v>26375.46</v>
      </c>
    </row>
    <row r="7" spans="2:6" x14ac:dyDescent="0.5">
      <c r="B7" s="235" t="s">
        <v>87</v>
      </c>
      <c r="C7" s="236">
        <f>'[8]2564-คณะ,สำนัก'!I37</f>
        <v>4432</v>
      </c>
      <c r="D7" s="257">
        <f>'[8]2564-คณะ,สำนัก'!J37</f>
        <v>16043.84</v>
      </c>
      <c r="E7" s="236">
        <f>'2565-คณะ,สำนัก'!I37</f>
        <v>6767.5</v>
      </c>
      <c r="F7" s="257">
        <f>'2565-คณะ,สำนัก'!J37</f>
        <v>25987.199999999997</v>
      </c>
    </row>
    <row r="8" spans="2:6" x14ac:dyDescent="0.5">
      <c r="B8" s="235" t="s">
        <v>88</v>
      </c>
      <c r="C8" s="236">
        <f>'[8]2564-คณะ,สำนัก'!K37</f>
        <v>10997</v>
      </c>
      <c r="D8" s="257">
        <f>'[8]2564-คณะ,สำนัก'!L37</f>
        <v>41018.81</v>
      </c>
      <c r="E8" s="236">
        <f>'2565-คณะ,สำนัก'!K37</f>
        <v>8825</v>
      </c>
      <c r="F8" s="257">
        <f>'2565-คณะ,สำนัก'!L37</f>
        <v>37241.5</v>
      </c>
    </row>
    <row r="9" spans="2:6" x14ac:dyDescent="0.5">
      <c r="B9" s="235" t="s">
        <v>89</v>
      </c>
      <c r="C9" s="236">
        <f>'[8]2564-คณะ,สำนัก'!M37</f>
        <v>8427</v>
      </c>
      <c r="D9" s="257">
        <f>'[8]2564-คณะ,สำนัก'!N37</f>
        <v>32106.87</v>
      </c>
      <c r="E9" s="236">
        <f>'2565-คณะ,สำนัก'!M37</f>
        <v>8323</v>
      </c>
      <c r="F9" s="257">
        <f>'2565-คณะ,สำนัก'!N37</f>
        <v>35455.979999999996</v>
      </c>
    </row>
    <row r="10" spans="2:6" x14ac:dyDescent="0.5">
      <c r="B10" s="235" t="s">
        <v>90</v>
      </c>
      <c r="C10" s="236">
        <f>'[8]2564-คณะ,สำนัก'!O37</f>
        <v>9116</v>
      </c>
      <c r="D10" s="257">
        <f>'[8]2564-คณะ,สำนัก'!P37</f>
        <v>34276.160000000003</v>
      </c>
      <c r="E10" s="337">
        <f>'2565-คณะ,สำนัก'!O37</f>
        <v>7641</v>
      </c>
      <c r="F10" s="257">
        <f>'2565-คณะ,สำนัก'!P37</f>
        <v>31251.69</v>
      </c>
    </row>
    <row r="11" spans="2:6" x14ac:dyDescent="0.5">
      <c r="B11" s="235" t="s">
        <v>91</v>
      </c>
      <c r="C11" s="236">
        <f>'[8]2564-คณะ,สำนัก'!Q37</f>
        <v>7939</v>
      </c>
      <c r="D11" s="257">
        <f>'[8]2564-คณะ,สำนัก'!R37</f>
        <v>29533.08</v>
      </c>
      <c r="E11" s="337">
        <f>'2565-คณะ,สำนัก'!Q37</f>
        <v>8962</v>
      </c>
      <c r="F11" s="257">
        <f>'2565-คณะ,สำนัก'!R37</f>
        <v>37640.400000000001</v>
      </c>
    </row>
    <row r="12" spans="2:6" x14ac:dyDescent="0.5">
      <c r="B12" s="235" t="s">
        <v>92</v>
      </c>
      <c r="C12" s="236">
        <f>'[8]2564-คณะ,สำนัก'!S37</f>
        <v>6634</v>
      </c>
      <c r="D12" s="257">
        <f>'[8]2564-คณะ,สำนัก'!T37</f>
        <v>24744.82</v>
      </c>
      <c r="E12" s="337">
        <f>'2565-คณะ,สำนัก'!S37</f>
        <v>5631</v>
      </c>
      <c r="F12" s="257">
        <f>'2565-คณะ,สำนัก'!T37</f>
        <v>27817.140000000003</v>
      </c>
    </row>
    <row r="13" spans="2:6" x14ac:dyDescent="0.5">
      <c r="B13" s="235" t="s">
        <v>93</v>
      </c>
      <c r="C13" s="236">
        <f>'[8]2564-คณะ,สำนัก'!U37</f>
        <v>6018</v>
      </c>
      <c r="D13" s="257">
        <f>'[8]2564-คณะ,สำนัก'!V37</f>
        <v>22086.059999999998</v>
      </c>
      <c r="E13" s="236">
        <f>'2565-คณะ,สำนัก'!U37</f>
        <v>4503</v>
      </c>
      <c r="F13" s="257">
        <f>'2565-คณะ,สำนัก'!V37</f>
        <v>21839.550000000003</v>
      </c>
    </row>
    <row r="14" spans="2:6" ht="19.2" customHeight="1" x14ac:dyDescent="0.5">
      <c r="B14" s="235" t="s">
        <v>94</v>
      </c>
      <c r="C14" s="236">
        <f>'[8]2564-คณะ,สำนัก'!W37</f>
        <v>9009</v>
      </c>
      <c r="D14" s="257">
        <f>'[8]2564-คณะ,สำนัก'!X37</f>
        <v>33783.75</v>
      </c>
      <c r="E14" s="236">
        <f>'2565-คณะ,สำนัก'!W37</f>
        <v>4299</v>
      </c>
      <c r="F14" s="257">
        <f>'2565-คณะ,สำนัก'!X37</f>
        <v>21280.05</v>
      </c>
    </row>
    <row r="15" spans="2:6" x14ac:dyDescent="0.5">
      <c r="B15" s="235" t="s">
        <v>95</v>
      </c>
      <c r="C15" s="236">
        <f>'[8]2564-คณะ,สำนัก'!Y37</f>
        <v>6315</v>
      </c>
      <c r="D15" s="257">
        <f>'[8]2564-คณะ,สำนัก'!Z37</f>
        <v>22481.400000000005</v>
      </c>
      <c r="E15" s="236">
        <f>'2565-คณะ,สำนัก'!Y37</f>
        <v>2893</v>
      </c>
      <c r="F15" s="257">
        <f>'2565-คณะ,สำนัก'!Z37</f>
        <v>13973.19</v>
      </c>
    </row>
    <row r="30" spans="2:6" x14ac:dyDescent="0.5">
      <c r="B30" s="230" t="s">
        <v>53</v>
      </c>
      <c r="C30" s="231" t="str">
        <f>C2</f>
        <v>สำนักวิจัยและส่งเสริมการเกษตร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11241.54</v>
      </c>
      <c r="D32" s="257"/>
      <c r="E32" s="236">
        <f>F4</f>
        <v>20569.2</v>
      </c>
      <c r="F32" s="259"/>
    </row>
    <row r="33" spans="2:6" x14ac:dyDescent="0.5">
      <c r="B33" s="235" t="s">
        <v>85</v>
      </c>
      <c r="C33" s="236">
        <f t="shared" ref="C33:C43" si="0">D5</f>
        <v>16751.28</v>
      </c>
      <c r="D33" s="257"/>
      <c r="E33" s="236">
        <f t="shared" ref="E33:E43" si="1">F5</f>
        <v>17109.510000000002</v>
      </c>
      <c r="F33" s="259"/>
    </row>
    <row r="34" spans="2:6" x14ac:dyDescent="0.5">
      <c r="B34" s="235" t="s">
        <v>86</v>
      </c>
      <c r="C34" s="236">
        <f t="shared" si="0"/>
        <v>25399.199999999997</v>
      </c>
      <c r="D34" s="257"/>
      <c r="E34" s="236">
        <f t="shared" si="1"/>
        <v>26375.46</v>
      </c>
      <c r="F34" s="259"/>
    </row>
    <row r="35" spans="2:6" x14ac:dyDescent="0.5">
      <c r="B35" s="235" t="s">
        <v>87</v>
      </c>
      <c r="C35" s="236">
        <f t="shared" si="0"/>
        <v>16043.84</v>
      </c>
      <c r="D35" s="257"/>
      <c r="E35" s="236">
        <f t="shared" si="1"/>
        <v>25987.199999999997</v>
      </c>
      <c r="F35" s="259"/>
    </row>
    <row r="36" spans="2:6" x14ac:dyDescent="0.5">
      <c r="B36" s="235" t="s">
        <v>88</v>
      </c>
      <c r="C36" s="236">
        <f t="shared" si="0"/>
        <v>41018.81</v>
      </c>
      <c r="D36" s="257"/>
      <c r="E36" s="236">
        <f t="shared" si="1"/>
        <v>37241.5</v>
      </c>
      <c r="F36" s="259"/>
    </row>
    <row r="37" spans="2:6" x14ac:dyDescent="0.5">
      <c r="B37" s="235" t="s">
        <v>89</v>
      </c>
      <c r="C37" s="236">
        <f t="shared" si="0"/>
        <v>32106.87</v>
      </c>
      <c r="D37" s="257"/>
      <c r="E37" s="236">
        <f t="shared" si="1"/>
        <v>35455.979999999996</v>
      </c>
      <c r="F37" s="259"/>
    </row>
    <row r="38" spans="2:6" x14ac:dyDescent="0.5">
      <c r="B38" s="235" t="s">
        <v>90</v>
      </c>
      <c r="C38" s="236">
        <f t="shared" si="0"/>
        <v>34276.160000000003</v>
      </c>
      <c r="D38" s="257"/>
      <c r="E38" s="236">
        <f t="shared" si="1"/>
        <v>31251.69</v>
      </c>
      <c r="F38" s="259"/>
    </row>
    <row r="39" spans="2:6" x14ac:dyDescent="0.5">
      <c r="B39" s="235" t="s">
        <v>91</v>
      </c>
      <c r="C39" s="236">
        <f t="shared" si="0"/>
        <v>29533.08</v>
      </c>
      <c r="D39" s="257"/>
      <c r="E39" s="236">
        <f t="shared" si="1"/>
        <v>37640.400000000001</v>
      </c>
      <c r="F39" s="259"/>
    </row>
    <row r="40" spans="2:6" x14ac:dyDescent="0.5">
      <c r="B40" s="235" t="s">
        <v>92</v>
      </c>
      <c r="C40" s="236">
        <f t="shared" si="0"/>
        <v>24744.82</v>
      </c>
      <c r="D40" s="257"/>
      <c r="E40" s="236">
        <f t="shared" si="1"/>
        <v>27817.140000000003</v>
      </c>
      <c r="F40" s="259"/>
    </row>
    <row r="41" spans="2:6" x14ac:dyDescent="0.5">
      <c r="B41" s="235" t="s">
        <v>93</v>
      </c>
      <c r="C41" s="236">
        <f t="shared" si="0"/>
        <v>22086.059999999998</v>
      </c>
      <c r="D41" s="257"/>
      <c r="E41" s="236">
        <f t="shared" si="1"/>
        <v>21839.550000000003</v>
      </c>
      <c r="F41" s="259"/>
    </row>
    <row r="42" spans="2:6" x14ac:dyDescent="0.5">
      <c r="B42" s="235" t="s">
        <v>94</v>
      </c>
      <c r="C42" s="236">
        <f t="shared" si="0"/>
        <v>33783.75</v>
      </c>
      <c r="D42" s="257"/>
      <c r="E42" s="236">
        <f t="shared" si="1"/>
        <v>21280.05</v>
      </c>
      <c r="F42" s="259"/>
    </row>
    <row r="43" spans="2:6" x14ac:dyDescent="0.5">
      <c r="B43" s="235" t="s">
        <v>95</v>
      </c>
      <c r="C43" s="236">
        <f t="shared" si="0"/>
        <v>22481.400000000005</v>
      </c>
      <c r="D43" s="257"/>
      <c r="E43" s="236">
        <f t="shared" si="1"/>
        <v>13973.19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2:F43"/>
  <sheetViews>
    <sheetView showGridLines="0" view="pageBreakPreview" topLeftCell="B28" zoomScaleNormal="100" zoomScaleSheetLayoutView="100" workbookViewId="0">
      <selection activeCell="C29" sqref="C29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'2565-คณะ,สำนัก'!B35</f>
        <v>คณะผลิตกรรมการเกษตร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'[8]2564-คณะ,สำนัก'!C35</f>
        <v>41420.19</v>
      </c>
      <c r="D4" s="257">
        <f>'[8]2564-คณะ,สำนัก'!D35</f>
        <v>143367.94503712183</v>
      </c>
      <c r="E4" s="236">
        <f>'2565-คณะ,สำนัก'!C35</f>
        <v>42020.72</v>
      </c>
      <c r="F4" s="257">
        <f>'2565-คณะ,สำนัก'!D35</f>
        <v>153705.69228225001</v>
      </c>
    </row>
    <row r="5" spans="2:6" x14ac:dyDescent="0.5">
      <c r="B5" s="235" t="s">
        <v>85</v>
      </c>
      <c r="C5" s="236">
        <f>'[8]2564-คณะ,สำนัก'!E35</f>
        <v>50844.79</v>
      </c>
      <c r="D5" s="257">
        <f>'[8]2564-คณะ,สำนัก'!F35</f>
        <v>184960.85012193728</v>
      </c>
      <c r="E5" s="236">
        <f>'2565-คณะ,สำนัก'!E35</f>
        <v>39811.050000000003</v>
      </c>
      <c r="F5" s="257">
        <f>'2565-คณะ,สำนัก'!F35</f>
        <v>148561.73112318598</v>
      </c>
    </row>
    <row r="6" spans="2:6" x14ac:dyDescent="0.5">
      <c r="B6" s="235" t="s">
        <v>86</v>
      </c>
      <c r="C6" s="236">
        <f>'[8]2564-คณะ,สำนัก'!G35</f>
        <v>65823.899999999994</v>
      </c>
      <c r="D6" s="257">
        <f>'[8]2564-คณะ,สำนัก'!H35</f>
        <v>250060.29336380097</v>
      </c>
      <c r="E6" s="236">
        <f>'2565-คณะ,สำนัก'!G35</f>
        <v>57318.369999999995</v>
      </c>
      <c r="F6" s="257">
        <f>'2565-คณะ,สำนัก'!H35</f>
        <v>228285.55141072071</v>
      </c>
    </row>
    <row r="7" spans="2:6" x14ac:dyDescent="0.5">
      <c r="B7" s="235" t="s">
        <v>87</v>
      </c>
      <c r="C7" s="236">
        <f>'[8]2564-คณะ,สำนัก'!I35</f>
        <v>57870.07</v>
      </c>
      <c r="D7" s="257">
        <f>'[8]2564-คณะ,สำนัก'!J35</f>
        <v>209529.43564777172</v>
      </c>
      <c r="E7" s="236">
        <f>'2565-คณะ,สำนัก'!I35</f>
        <v>55647.61</v>
      </c>
      <c r="F7" s="257">
        <f>'2565-คณะ,สำนัก'!J35</f>
        <v>213764.52094846821</v>
      </c>
    </row>
    <row r="8" spans="2:6" x14ac:dyDescent="0.5">
      <c r="B8" s="235" t="s">
        <v>88</v>
      </c>
      <c r="C8" s="236">
        <f>'[8]2564-คณะ,สำนัก'!K35</f>
        <v>68047.53</v>
      </c>
      <c r="D8" s="257">
        <f>'[8]2564-คณะ,สำนัก'!L35</f>
        <v>253911.1705756158</v>
      </c>
      <c r="E8" s="236">
        <f>'2565-คณะ,สำนัก'!K35</f>
        <v>60398.19</v>
      </c>
      <c r="F8" s="257">
        <f>'2565-คณะ,สำนัก'!L35</f>
        <v>254884.52956758704</v>
      </c>
    </row>
    <row r="9" spans="2:6" x14ac:dyDescent="0.5">
      <c r="B9" s="235" t="s">
        <v>89</v>
      </c>
      <c r="C9" s="236">
        <f>'[8]2564-คณะ,สำนัก'!M35</f>
        <v>60560.06</v>
      </c>
      <c r="D9" s="257">
        <f>'[8]2564-คณะ,สำนัก'!N35</f>
        <v>230874.68328365689</v>
      </c>
      <c r="E9" s="337">
        <f>'2565-คณะ,สำนัก'!M35</f>
        <v>58478.22</v>
      </c>
      <c r="F9" s="257">
        <f>'2565-คณะ,สำนัก'!N35</f>
        <v>249258.05068739055</v>
      </c>
    </row>
    <row r="10" spans="2:6" x14ac:dyDescent="0.5">
      <c r="B10" s="235" t="s">
        <v>90</v>
      </c>
      <c r="C10" s="236">
        <f>'[8]2564-คณะ,สำนัก'!O35</f>
        <v>59109.05</v>
      </c>
      <c r="D10" s="257">
        <f>'[8]2564-คณะ,สำนัก'!P35</f>
        <v>222227.45036304192</v>
      </c>
      <c r="E10" s="337">
        <f>'2565-คณะ,สำนัก'!O35</f>
        <v>56052.18</v>
      </c>
      <c r="F10" s="257">
        <f>'2565-คณะ,สำนัก'!P35</f>
        <v>229319.38340205359</v>
      </c>
    </row>
    <row r="11" spans="2:6" x14ac:dyDescent="0.5">
      <c r="B11" s="235" t="s">
        <v>91</v>
      </c>
      <c r="C11" s="236">
        <f>'[8]2564-คณะ,สำนัก'!Q35</f>
        <v>56724.61</v>
      </c>
      <c r="D11" s="257">
        <f>'[8]2564-คณะ,สำนัก'!R35</f>
        <v>210903.0490607133</v>
      </c>
      <c r="E11" s="236">
        <f>'2565-คณะ,สำนัก'!Q35</f>
        <v>68651.819999999992</v>
      </c>
      <c r="F11" s="257">
        <f>'2565-คณะ,สำนัก'!R35</f>
        <v>288447.13645279891</v>
      </c>
    </row>
    <row r="12" spans="2:6" x14ac:dyDescent="0.5">
      <c r="B12" s="235" t="s">
        <v>92</v>
      </c>
      <c r="C12" s="236">
        <f>'[8]2564-คณะ,สำนัก'!S35</f>
        <v>55306.39</v>
      </c>
      <c r="D12" s="257">
        <f>'[8]2564-คณะ,สำนัก'!T35</f>
        <v>206146.91505966228</v>
      </c>
      <c r="E12" s="236">
        <f>'2565-คณะ,สำนัก'!S35</f>
        <v>66567.66</v>
      </c>
      <c r="F12" s="257">
        <f>'2565-คณะ,สำนัก'!T35</f>
        <v>328783.88567349099</v>
      </c>
    </row>
    <row r="13" spans="2:6" x14ac:dyDescent="0.5">
      <c r="B13" s="235" t="s">
        <v>93</v>
      </c>
      <c r="C13" s="236">
        <f>'[8]2564-คณะ,สำนัก'!U35</f>
        <v>53360</v>
      </c>
      <c r="D13" s="257">
        <f>'[8]2564-คณะ,สำนัก'!V35</f>
        <v>195868.50633696993</v>
      </c>
      <c r="E13" s="236">
        <f>'2565-คณะ,สำนัก'!U35</f>
        <v>55125.07</v>
      </c>
      <c r="F13" s="257">
        <f>'2565-คณะ,สำนัก'!V35</f>
        <v>267429.36698980507</v>
      </c>
    </row>
    <row r="14" spans="2:6" ht="19.2" customHeight="1" x14ac:dyDescent="0.5">
      <c r="B14" s="235" t="s">
        <v>94</v>
      </c>
      <c r="C14" s="236">
        <f>'[8]2564-คณะ,สำนัก'!W35</f>
        <v>53184.66</v>
      </c>
      <c r="D14" s="257">
        <f>'[8]2564-คณะ,สำนัก'!X35</f>
        <v>199551.55664393341</v>
      </c>
      <c r="E14" s="236">
        <f>'2565-คณะ,สำนัก'!W35</f>
        <v>47236.15</v>
      </c>
      <c r="F14" s="257">
        <f>'2565-คณะ,สำนัก'!X35</f>
        <v>233881.3605510795</v>
      </c>
    </row>
    <row r="15" spans="2:6" x14ac:dyDescent="0.5">
      <c r="B15" s="235" t="s">
        <v>95</v>
      </c>
      <c r="C15" s="236">
        <f>'[8]2564-คณะ,สำนัก'!Y35</f>
        <v>43806.84</v>
      </c>
      <c r="D15" s="257">
        <f>'[8]2564-คณะ,สำนัก'!Z35</f>
        <v>155888.10090597125</v>
      </c>
      <c r="E15" s="236">
        <f>'2565-คณะ,สำนัก'!Y35</f>
        <v>46645.07</v>
      </c>
      <c r="F15" s="257">
        <f>'2565-คณะ,สำนัก'!Z35</f>
        <v>225375.73363943878</v>
      </c>
    </row>
    <row r="30" spans="2:6" x14ac:dyDescent="0.5">
      <c r="B30" s="230" t="s">
        <v>53</v>
      </c>
      <c r="C30" s="231" t="str">
        <f>C2</f>
        <v>คณะผลิตกรรมการเกษตร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143367.94503712183</v>
      </c>
      <c r="D32" s="257"/>
      <c r="E32" s="236">
        <f t="shared" ref="E32:E43" si="0">F4</f>
        <v>153705.69228225001</v>
      </c>
      <c r="F32" s="259"/>
    </row>
    <row r="33" spans="2:6" x14ac:dyDescent="0.5">
      <c r="B33" s="235" t="s">
        <v>85</v>
      </c>
      <c r="C33" s="236">
        <f t="shared" ref="C33:C43" si="1">D5</f>
        <v>184960.85012193728</v>
      </c>
      <c r="D33" s="257"/>
      <c r="E33" s="236">
        <f t="shared" si="0"/>
        <v>148561.73112318598</v>
      </c>
      <c r="F33" s="259"/>
    </row>
    <row r="34" spans="2:6" x14ac:dyDescent="0.5">
      <c r="B34" s="235" t="s">
        <v>86</v>
      </c>
      <c r="C34" s="236">
        <f t="shared" si="1"/>
        <v>250060.29336380097</v>
      </c>
      <c r="D34" s="257"/>
      <c r="E34" s="236">
        <f t="shared" si="0"/>
        <v>228285.55141072071</v>
      </c>
      <c r="F34" s="259"/>
    </row>
    <row r="35" spans="2:6" x14ac:dyDescent="0.5">
      <c r="B35" s="235" t="s">
        <v>87</v>
      </c>
      <c r="C35" s="236">
        <f t="shared" si="1"/>
        <v>209529.43564777172</v>
      </c>
      <c r="D35" s="257"/>
      <c r="E35" s="236">
        <f t="shared" si="0"/>
        <v>213764.52094846821</v>
      </c>
      <c r="F35" s="259"/>
    </row>
    <row r="36" spans="2:6" x14ac:dyDescent="0.5">
      <c r="B36" s="235" t="s">
        <v>88</v>
      </c>
      <c r="C36" s="236">
        <f t="shared" si="1"/>
        <v>253911.1705756158</v>
      </c>
      <c r="D36" s="257"/>
      <c r="E36" s="236">
        <f t="shared" si="0"/>
        <v>254884.52956758704</v>
      </c>
      <c r="F36" s="259"/>
    </row>
    <row r="37" spans="2:6" x14ac:dyDescent="0.5">
      <c r="B37" s="235" t="s">
        <v>89</v>
      </c>
      <c r="C37" s="236">
        <f t="shared" si="1"/>
        <v>230874.68328365689</v>
      </c>
      <c r="D37" s="257"/>
      <c r="E37" s="236">
        <f t="shared" si="0"/>
        <v>249258.05068739055</v>
      </c>
      <c r="F37" s="259"/>
    </row>
    <row r="38" spans="2:6" x14ac:dyDescent="0.5">
      <c r="B38" s="235" t="s">
        <v>90</v>
      </c>
      <c r="C38" s="236">
        <f t="shared" si="1"/>
        <v>222227.45036304192</v>
      </c>
      <c r="D38" s="257"/>
      <c r="E38" s="236">
        <f t="shared" si="0"/>
        <v>229319.38340205359</v>
      </c>
      <c r="F38" s="259"/>
    </row>
    <row r="39" spans="2:6" x14ac:dyDescent="0.5">
      <c r="B39" s="235" t="s">
        <v>91</v>
      </c>
      <c r="C39" s="236">
        <f t="shared" si="1"/>
        <v>210903.0490607133</v>
      </c>
      <c r="D39" s="257"/>
      <c r="E39" s="236">
        <f t="shared" si="0"/>
        <v>288447.13645279891</v>
      </c>
      <c r="F39" s="259"/>
    </row>
    <row r="40" spans="2:6" x14ac:dyDescent="0.5">
      <c r="B40" s="235" t="s">
        <v>92</v>
      </c>
      <c r="C40" s="236">
        <f t="shared" si="1"/>
        <v>206146.91505966228</v>
      </c>
      <c r="D40" s="257"/>
      <c r="E40" s="236">
        <f t="shared" si="0"/>
        <v>328783.88567349099</v>
      </c>
      <c r="F40" s="259"/>
    </row>
    <row r="41" spans="2:6" x14ac:dyDescent="0.5">
      <c r="B41" s="235" t="s">
        <v>93</v>
      </c>
      <c r="C41" s="236">
        <f t="shared" si="1"/>
        <v>195868.50633696993</v>
      </c>
      <c r="D41" s="257"/>
      <c r="E41" s="236">
        <f t="shared" si="0"/>
        <v>267429.36698980507</v>
      </c>
      <c r="F41" s="259"/>
    </row>
    <row r="42" spans="2:6" x14ac:dyDescent="0.5">
      <c r="B42" s="235" t="s">
        <v>94</v>
      </c>
      <c r="C42" s="236">
        <f t="shared" si="1"/>
        <v>199551.55664393341</v>
      </c>
      <c r="D42" s="257"/>
      <c r="E42" s="236">
        <f t="shared" si="0"/>
        <v>233881.3605510795</v>
      </c>
      <c r="F42" s="259"/>
    </row>
    <row r="43" spans="2:6" x14ac:dyDescent="0.5">
      <c r="B43" s="235" t="s">
        <v>95</v>
      </c>
      <c r="C43" s="236">
        <f t="shared" si="1"/>
        <v>155888.10090597125</v>
      </c>
      <c r="D43" s="257"/>
      <c r="E43" s="236">
        <f t="shared" si="0"/>
        <v>225375.73363943878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2:F43"/>
  <sheetViews>
    <sheetView showGridLines="0" view="pageBreakPreview" topLeftCell="B13" zoomScaleNormal="100" zoomScaleSheetLayoutView="100" workbookViewId="0">
      <selection activeCell="M22" sqref="M22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'2565-คณะ,สำนัก'!B33</f>
        <v>คณะสถาปัตยกรรมศาสตร์และการออกแบบสิ่งแวดล้อม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'[8]2564-คณะ,สำนัก'!C33</f>
        <v>7476.95</v>
      </c>
      <c r="D4" s="257">
        <f>'[8]2564-คณะ,สำนัก'!D33</f>
        <v>25872.745131200001</v>
      </c>
      <c r="E4" s="236">
        <f>'2565-คณะ,สำนัก'!C33</f>
        <v>4449.3999999999996</v>
      </c>
      <c r="F4" s="257">
        <f>'2565-คณะ,สำนัก'!D33</f>
        <v>16284.804</v>
      </c>
    </row>
    <row r="5" spans="2:6" x14ac:dyDescent="0.5">
      <c r="B5" s="235" t="s">
        <v>85</v>
      </c>
      <c r="C5" s="236">
        <f>'[8]2564-คณะ,สำนัก'!E33</f>
        <v>10507.88</v>
      </c>
      <c r="D5" s="257">
        <f>'[8]2564-คณะ,สำนัก'!F33</f>
        <v>38242.912793599993</v>
      </c>
      <c r="E5" s="236">
        <f>'2565-คณะ,สำนัก'!E33</f>
        <v>4326.87</v>
      </c>
      <c r="F5" s="257">
        <f>'2565-คณะ,สำนัก'!F33</f>
        <v>16139.2251</v>
      </c>
    </row>
    <row r="6" spans="2:6" x14ac:dyDescent="0.5">
      <c r="B6" s="235" t="s">
        <v>86</v>
      </c>
      <c r="C6" s="236">
        <f>'[8]2564-คณะ,สำนัก'!G33</f>
        <v>16440.190000000002</v>
      </c>
      <c r="D6" s="257">
        <f>'[8]2564-คณะ,สำนัก'!H33</f>
        <v>62469.3072608</v>
      </c>
      <c r="E6" s="236">
        <f>'2565-คณะ,สำนัก'!G33</f>
        <v>8913.4</v>
      </c>
      <c r="F6" s="257">
        <f>'2565-คณะ,สำนัก'!H33</f>
        <v>35476.113777599996</v>
      </c>
    </row>
    <row r="7" spans="2:6" x14ac:dyDescent="0.5">
      <c r="B7" s="235" t="s">
        <v>87</v>
      </c>
      <c r="C7" s="236">
        <f>'[8]2564-คณะ,สำนัก'!I33</f>
        <v>11687.02</v>
      </c>
      <c r="D7" s="257">
        <f>'[8]2564-คณะ,สำนัก'!J33</f>
        <v>42308.991406400004</v>
      </c>
      <c r="E7" s="236">
        <f>'2565-คณะ,สำนัก'!I33</f>
        <v>7089.66</v>
      </c>
      <c r="F7" s="257">
        <f>'2565-คณะ,สำนัก'!J33</f>
        <v>27224.294399999999</v>
      </c>
    </row>
    <row r="8" spans="2:6" x14ac:dyDescent="0.5">
      <c r="B8" s="235" t="s">
        <v>88</v>
      </c>
      <c r="C8" s="236">
        <f>'[8]2564-คณะ,สำนัก'!K33</f>
        <v>13049.2</v>
      </c>
      <c r="D8" s="257">
        <f>'[8]2564-คณะ,สำนัก'!L33</f>
        <v>48677.174976000002</v>
      </c>
      <c r="E8" s="236">
        <f>'2565-คณะ,สำนัก'!K33</f>
        <v>9086.83</v>
      </c>
      <c r="F8" s="257">
        <f>'2565-คณะ,สำนัก'!L33</f>
        <v>38346.598343999998</v>
      </c>
    </row>
    <row r="9" spans="2:6" x14ac:dyDescent="0.5">
      <c r="B9" s="235" t="s">
        <v>89</v>
      </c>
      <c r="C9" s="236">
        <f>'[8]2564-คณะ,สำนัก'!M33</f>
        <v>11057.95</v>
      </c>
      <c r="D9" s="257">
        <f>'[8]2564-คณะ,สำนัก'!N33</f>
        <v>42135.507253600001</v>
      </c>
      <c r="E9" s="236">
        <f>'2565-คณะ,สำนัก'!M33</f>
        <v>10124.709999999999</v>
      </c>
      <c r="F9" s="257">
        <f>'2565-คณะ,สำนัก'!N33</f>
        <v>43136.498617599995</v>
      </c>
    </row>
    <row r="10" spans="2:6" x14ac:dyDescent="0.5">
      <c r="B10" s="235" t="s">
        <v>90</v>
      </c>
      <c r="C10" s="236">
        <f>'[8]2564-คณะ,สำนัก'!O33</f>
        <v>9281.23</v>
      </c>
      <c r="D10" s="257">
        <f>'[8]2564-คณะ,สำนัก'!P33</f>
        <v>34896.738246399997</v>
      </c>
      <c r="E10" s="236">
        <f>'2565-คณะ,สำนัก'!O33</f>
        <v>11572.67</v>
      </c>
      <c r="F10" s="257">
        <f>'2565-คณะ,สำนัก'!P33</f>
        <v>47333.439192800004</v>
      </c>
    </row>
    <row r="11" spans="2:6" x14ac:dyDescent="0.5">
      <c r="B11" s="235" t="s">
        <v>91</v>
      </c>
      <c r="C11" s="236">
        <f>'[8]2564-คณะ,สำนัก'!Q33</f>
        <v>8478.68</v>
      </c>
      <c r="D11" s="257">
        <f>'[8]2564-คณะ,สำนัก'!R33</f>
        <v>31539.069854400004</v>
      </c>
      <c r="E11" s="236">
        <f>'2565-คณะ,สำนัก'!Q33</f>
        <v>13254.64</v>
      </c>
      <c r="F11" s="257">
        <f>'2565-คณะ,สำนัก'!R33</f>
        <v>55671.311647999995</v>
      </c>
    </row>
    <row r="12" spans="2:6" x14ac:dyDescent="0.5">
      <c r="B12" s="235" t="s">
        <v>92</v>
      </c>
      <c r="C12" s="236">
        <f>'[8]2564-คณะ,สำนัก'!S33</f>
        <v>8898.2999999999993</v>
      </c>
      <c r="D12" s="257">
        <f>'[8]2564-คณะ,สำนัก'!T33</f>
        <v>33187.069384000002</v>
      </c>
      <c r="E12" s="236">
        <f>'2565-คณะ,สำนัก'!S33</f>
        <v>11007.73</v>
      </c>
      <c r="F12" s="257">
        <f>'2565-คณะ,สำนัก'!T33</f>
        <v>54376.745095999999</v>
      </c>
    </row>
    <row r="13" spans="2:6" x14ac:dyDescent="0.5">
      <c r="B13" s="235" t="s">
        <v>93</v>
      </c>
      <c r="C13" s="236">
        <f>'[8]2564-คณะ,สำนัก'!U33</f>
        <v>7488.68</v>
      </c>
      <c r="D13" s="257">
        <f>'[8]2564-คณะ,สำนัก'!V33</f>
        <v>27483.837043200001</v>
      </c>
      <c r="E13" s="236">
        <f>'2565-คณะ,สำนัก'!U33</f>
        <v>8527.58</v>
      </c>
      <c r="F13" s="257">
        <f>'2565-คณะ,สำนัก'!V33</f>
        <v>41359.486680000002</v>
      </c>
    </row>
    <row r="14" spans="2:6" ht="19.2" customHeight="1" x14ac:dyDescent="0.5">
      <c r="B14" s="235" t="s">
        <v>94</v>
      </c>
      <c r="C14" s="236">
        <f>'[8]2564-คณะ,สำนัก'!W33</f>
        <v>8523.9399999999987</v>
      </c>
      <c r="D14" s="257">
        <f>'[8]2564-คณะ,สำนัก'!X33</f>
        <v>31966.618915199997</v>
      </c>
      <c r="E14" s="236">
        <f>'2565-คณะ,สำนัก'!W33</f>
        <v>9293.2000000000007</v>
      </c>
      <c r="F14" s="257">
        <f>'2565-คณะ,สำนัก'!X33</f>
        <v>46003.537564800004</v>
      </c>
    </row>
    <row r="15" spans="2:6" x14ac:dyDescent="0.5">
      <c r="B15" s="235" t="s">
        <v>95</v>
      </c>
      <c r="C15" s="236">
        <f>'[8]2564-คณะ,สำนัก'!Y33</f>
        <v>5029.8500000000004</v>
      </c>
      <c r="D15" s="257">
        <f>'[8]2564-คณะ,สำนัก'!Z33</f>
        <v>17905.338537600004</v>
      </c>
      <c r="E15" s="236">
        <f>'2565-คณะ,สำนัก'!Y33</f>
        <v>7382.69</v>
      </c>
      <c r="F15" s="257">
        <f>'2565-คณะ,สำนัก'!Z33</f>
        <v>35660.859428000003</v>
      </c>
    </row>
    <row r="30" spans="2:6" x14ac:dyDescent="0.5">
      <c r="B30" s="230" t="s">
        <v>53</v>
      </c>
      <c r="C30" s="231" t="str">
        <f>C2</f>
        <v>คณะสถาปัตยกรรมศาสตร์และการออกแบบสิ่งแวดล้อม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25872.745131200001</v>
      </c>
      <c r="D32" s="257"/>
      <c r="E32" s="236">
        <f>F4</f>
        <v>16284.804</v>
      </c>
      <c r="F32" s="259"/>
    </row>
    <row r="33" spans="2:6" x14ac:dyDescent="0.5">
      <c r="B33" s="235" t="s">
        <v>85</v>
      </c>
      <c r="C33" s="236">
        <f t="shared" ref="C33:C43" si="0">D5</f>
        <v>38242.912793599993</v>
      </c>
      <c r="D33" s="257"/>
      <c r="E33" s="236">
        <f t="shared" ref="E33:E43" si="1">F5</f>
        <v>16139.2251</v>
      </c>
      <c r="F33" s="259"/>
    </row>
    <row r="34" spans="2:6" x14ac:dyDescent="0.5">
      <c r="B34" s="235" t="s">
        <v>86</v>
      </c>
      <c r="C34" s="236">
        <f t="shared" si="0"/>
        <v>62469.3072608</v>
      </c>
      <c r="D34" s="257"/>
      <c r="E34" s="236">
        <f t="shared" si="1"/>
        <v>35476.113777599996</v>
      </c>
      <c r="F34" s="259"/>
    </row>
    <row r="35" spans="2:6" x14ac:dyDescent="0.5">
      <c r="B35" s="235" t="s">
        <v>87</v>
      </c>
      <c r="C35" s="236">
        <f t="shared" si="0"/>
        <v>42308.991406400004</v>
      </c>
      <c r="D35" s="257"/>
      <c r="E35" s="236">
        <f t="shared" si="1"/>
        <v>27224.294399999999</v>
      </c>
      <c r="F35" s="259"/>
    </row>
    <row r="36" spans="2:6" x14ac:dyDescent="0.5">
      <c r="B36" s="235" t="s">
        <v>88</v>
      </c>
      <c r="C36" s="236">
        <f t="shared" si="0"/>
        <v>48677.174976000002</v>
      </c>
      <c r="D36" s="257"/>
      <c r="E36" s="236">
        <f t="shared" si="1"/>
        <v>38346.598343999998</v>
      </c>
      <c r="F36" s="259"/>
    </row>
    <row r="37" spans="2:6" x14ac:dyDescent="0.5">
      <c r="B37" s="235" t="s">
        <v>89</v>
      </c>
      <c r="C37" s="236">
        <f t="shared" si="0"/>
        <v>42135.507253600001</v>
      </c>
      <c r="D37" s="257"/>
      <c r="E37" s="236">
        <f t="shared" si="1"/>
        <v>43136.498617599995</v>
      </c>
      <c r="F37" s="259"/>
    </row>
    <row r="38" spans="2:6" x14ac:dyDescent="0.5">
      <c r="B38" s="235" t="s">
        <v>90</v>
      </c>
      <c r="C38" s="236">
        <f t="shared" si="0"/>
        <v>34896.738246399997</v>
      </c>
      <c r="D38" s="257"/>
      <c r="E38" s="236">
        <f t="shared" si="1"/>
        <v>47333.439192800004</v>
      </c>
      <c r="F38" s="259"/>
    </row>
    <row r="39" spans="2:6" x14ac:dyDescent="0.5">
      <c r="B39" s="235" t="s">
        <v>91</v>
      </c>
      <c r="C39" s="236">
        <f t="shared" si="0"/>
        <v>31539.069854400004</v>
      </c>
      <c r="D39" s="257"/>
      <c r="E39" s="236">
        <f t="shared" si="1"/>
        <v>55671.311647999995</v>
      </c>
      <c r="F39" s="259"/>
    </row>
    <row r="40" spans="2:6" x14ac:dyDescent="0.5">
      <c r="B40" s="235" t="s">
        <v>92</v>
      </c>
      <c r="C40" s="236">
        <f t="shared" si="0"/>
        <v>33187.069384000002</v>
      </c>
      <c r="D40" s="257"/>
      <c r="E40" s="236">
        <f t="shared" si="1"/>
        <v>54376.745095999999</v>
      </c>
      <c r="F40" s="259"/>
    </row>
    <row r="41" spans="2:6" x14ac:dyDescent="0.5">
      <c r="B41" s="235" t="s">
        <v>93</v>
      </c>
      <c r="C41" s="236">
        <f t="shared" si="0"/>
        <v>27483.837043200001</v>
      </c>
      <c r="D41" s="257"/>
      <c r="E41" s="236">
        <f t="shared" si="1"/>
        <v>41359.486680000002</v>
      </c>
      <c r="F41" s="259"/>
    </row>
    <row r="42" spans="2:6" x14ac:dyDescent="0.5">
      <c r="B42" s="235" t="s">
        <v>94</v>
      </c>
      <c r="C42" s="236">
        <f t="shared" si="0"/>
        <v>31966.618915199997</v>
      </c>
      <c r="D42" s="257"/>
      <c r="E42" s="236">
        <f t="shared" si="1"/>
        <v>46003.537564800004</v>
      </c>
      <c r="F42" s="259"/>
    </row>
    <row r="43" spans="2:6" x14ac:dyDescent="0.5">
      <c r="B43" s="235" t="s">
        <v>95</v>
      </c>
      <c r="C43" s="236">
        <f t="shared" si="0"/>
        <v>17905.338537600004</v>
      </c>
      <c r="D43" s="257"/>
      <c r="E43" s="236">
        <f t="shared" si="1"/>
        <v>35660.859428000003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2:F43"/>
  <sheetViews>
    <sheetView showGridLines="0" view="pageBreakPreview" topLeftCell="B1" zoomScaleNormal="100" zoomScaleSheetLayoutView="100" workbookViewId="0">
      <selection activeCell="C17" sqref="C17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'2565-คณะ,สำนัก'!B31</f>
        <v>คณะเทคโนโลยีสารสนเทศและการสื่อสาร</v>
      </c>
      <c r="D2" s="198"/>
      <c r="E2" s="232"/>
      <c r="F2" s="262"/>
    </row>
    <row r="3" spans="2:6" ht="21.6" x14ac:dyDescent="0.5">
      <c r="B3" s="233"/>
      <c r="C3" s="234" t="s">
        <v>96</v>
      </c>
      <c r="D3" s="260" t="s">
        <v>98</v>
      </c>
      <c r="E3" s="234" t="s">
        <v>97</v>
      </c>
      <c r="F3" s="260" t="s">
        <v>99</v>
      </c>
    </row>
    <row r="4" spans="2:6" x14ac:dyDescent="0.5">
      <c r="B4" s="235" t="s">
        <v>84</v>
      </c>
      <c r="C4" s="236">
        <f>'[8]2564-คณะ,สำนัก'!C31</f>
        <v>669.36000000004424</v>
      </c>
      <c r="D4" s="257">
        <f>'[8]2564-คณะ,สำนัก'!D31</f>
        <v>2317.727421979353</v>
      </c>
      <c r="E4" s="236">
        <f>'2565-คณะ,สำนัก'!C31</f>
        <v>708</v>
      </c>
      <c r="F4" s="257">
        <f>'2565-คณะ,สำนัก'!D31</f>
        <v>2587.9745250000001</v>
      </c>
    </row>
    <row r="5" spans="2:6" x14ac:dyDescent="0.5">
      <c r="B5" s="235" t="s">
        <v>85</v>
      </c>
      <c r="C5" s="236">
        <f>'[8]2564-คณะ,สำนัก'!E31</f>
        <v>1345.1999999999534</v>
      </c>
      <c r="D5" s="257">
        <f>'[8]2564-คณะ,สำนัก'!F31</f>
        <v>4890.4636635238312</v>
      </c>
      <c r="E5" s="236">
        <f>'2565-คณะ,สำนัก'!E31</f>
        <v>829.23999999999069</v>
      </c>
      <c r="F5" s="257">
        <f>'2565-คณะ,สำนัก'!F31</f>
        <v>3095.904948964765</v>
      </c>
    </row>
    <row r="6" spans="2:6" x14ac:dyDescent="0.5">
      <c r="B6" s="235" t="s">
        <v>86</v>
      </c>
      <c r="C6" s="236">
        <f>'[8]2564-คณะ,สำนัก'!G31</f>
        <v>2430.2000000000116</v>
      </c>
      <c r="D6" s="257">
        <f>'[8]2564-คณะ,สำนัก'!H31</f>
        <v>9230.4378649980445</v>
      </c>
      <c r="E6" s="236">
        <f>'2565-คณะ,สำนัก'!G31</f>
        <v>1599.6000000000349</v>
      </c>
      <c r="F6" s="257">
        <f>'2565-คณะ,สำนัก'!H31</f>
        <v>6374.2238215561392</v>
      </c>
    </row>
    <row r="7" spans="2:6" x14ac:dyDescent="0.5">
      <c r="B7" s="235" t="s">
        <v>87</v>
      </c>
      <c r="C7" s="236">
        <f>'[8]2564-คณะ,สำนัก'!I31</f>
        <v>1600.8800000000047</v>
      </c>
      <c r="D7" s="257">
        <f>'[8]2564-คณะ,สำนัก'!J31</f>
        <v>5797.3857053928168</v>
      </c>
      <c r="E7" s="236">
        <f>'2565-คณะ,สำนัก'!I31</f>
        <v>847.15999999997439</v>
      </c>
      <c r="F7" s="257">
        <f>'2565-คณะ,สำนัก'!J31</f>
        <v>3255.4932351991015</v>
      </c>
    </row>
    <row r="8" spans="2:6" x14ac:dyDescent="0.5">
      <c r="B8" s="235" t="s">
        <v>88</v>
      </c>
      <c r="C8" s="236">
        <f>'[8]2564-คณะ,สำนัก'!K31</f>
        <v>2408.7600000000093</v>
      </c>
      <c r="D8" s="257">
        <f>'[8]2564-คณะ,สำนัก'!L31</f>
        <v>8990.1832968936342</v>
      </c>
      <c r="E8" s="236">
        <f>'2565-คณะ,สำนัก'!K31</f>
        <v>1877</v>
      </c>
      <c r="F8" s="257">
        <f>'2565-คณะ,สำนัก'!L31</f>
        <v>7921.1977121</v>
      </c>
    </row>
    <row r="9" spans="2:6" x14ac:dyDescent="0.5">
      <c r="B9" s="235" t="s">
        <v>89</v>
      </c>
      <c r="C9" s="236">
        <f>'[8]2564-คณะ,สำนัก'!M31</f>
        <v>2499.5999999999767</v>
      </c>
      <c r="D9" s="257">
        <f>'[8]2564-คณะ,สำนัก'!N31</f>
        <v>9534.0050150879106</v>
      </c>
      <c r="E9" s="236">
        <f>'2565-คณะ,สำนัก'!M31</f>
        <v>2876.5599999999977</v>
      </c>
      <c r="F9" s="257">
        <f>'2565-คณะ,สำนัก'!N31</f>
        <v>12267.588426488788</v>
      </c>
    </row>
    <row r="10" spans="2:6" x14ac:dyDescent="0.5">
      <c r="B10" s="235" t="s">
        <v>90</v>
      </c>
      <c r="C10" s="236">
        <f>'[8]2564-คณะ,สำนัก'!O31</f>
        <v>1850.960000000021</v>
      </c>
      <c r="D10" s="257">
        <f>'[8]2564-คณะ,สำนัก'!P31</f>
        <v>6958.2858674464787</v>
      </c>
      <c r="E10" s="337">
        <f>'2565-คณะ,สำนัก'!O31</f>
        <v>2744.7600000000093</v>
      </c>
      <c r="F10" s="257">
        <f>'2565-คณะ,สำนัก'!P31</f>
        <v>11231.295850315239</v>
      </c>
    </row>
    <row r="11" spans="2:6" x14ac:dyDescent="0.5">
      <c r="B11" s="235" t="s">
        <v>91</v>
      </c>
      <c r="C11" s="236">
        <f>'[8]2564-คณะ,สำนัก'!Q31</f>
        <v>1222.2000000000116</v>
      </c>
      <c r="D11" s="257">
        <f>'[8]2564-คณะ,สำนัก'!R31</f>
        <v>4542.4597227660433</v>
      </c>
      <c r="E11" s="236">
        <f>'2565-คณะ,สำนัก'!Q31</f>
        <v>2874.679999999993</v>
      </c>
      <c r="F11" s="257">
        <f>'2565-คณะ,สำนัก'!R31</f>
        <v>12081.847256925972</v>
      </c>
    </row>
    <row r="12" spans="2:6" x14ac:dyDescent="0.5">
      <c r="B12" s="235" t="s">
        <v>92</v>
      </c>
      <c r="C12" s="236">
        <f>'[8]2564-คณะ,สำนัก'!S31</f>
        <v>1984.359999999986</v>
      </c>
      <c r="D12" s="257">
        <f>'[8]2564-คณะ,สำนัก'!T31</f>
        <v>7392.7589369927482</v>
      </c>
      <c r="E12" s="236">
        <f>'2565-คณะ,สำนัก'!S31</f>
        <v>4271.320000000007</v>
      </c>
      <c r="F12" s="257">
        <f>'2565-คณะ,สำนัก'!T31</f>
        <v>21093.908907982037</v>
      </c>
    </row>
    <row r="13" spans="2:6" x14ac:dyDescent="0.5">
      <c r="B13" s="235" t="s">
        <v>93</v>
      </c>
      <c r="C13" s="236">
        <f>'[8]2564-คณะ,สำนัก'!U31</f>
        <v>1395</v>
      </c>
      <c r="D13" s="257">
        <f>'[8]2564-คณะ,สำนัก'!V31</f>
        <v>5121.3128539500003</v>
      </c>
      <c r="E13" s="236">
        <f>'2565-คณะ,สำนัก'!U31</f>
        <v>1757.1599999999744</v>
      </c>
      <c r="F13" s="257">
        <f>'2565-คณะ,สำนัก'!V31</f>
        <v>8526.1998173398752</v>
      </c>
    </row>
    <row r="14" spans="2:6" ht="19.2" customHeight="1" x14ac:dyDescent="0.5">
      <c r="B14" s="235" t="s">
        <v>94</v>
      </c>
      <c r="C14" s="236">
        <f>'[8]2564-คณะ,สำนัก'!W31</f>
        <v>1489.2399999999907</v>
      </c>
      <c r="D14" s="257">
        <f>'[8]2564-คณะ,สำนัก'!X31</f>
        <v>5590.3709005675655</v>
      </c>
      <c r="E14" s="236">
        <f>'2565-คณะ,สำนัก'!W31</f>
        <v>1639.0400000000373</v>
      </c>
      <c r="F14" s="257">
        <f>'2565-คณะ,สำนัก'!X31</f>
        <v>8116.9999756353836</v>
      </c>
    </row>
    <row r="15" spans="2:6" x14ac:dyDescent="0.5">
      <c r="B15" s="235" t="s">
        <v>95</v>
      </c>
      <c r="C15" s="236">
        <f>'[8]2564-คณะ,สำนัก'!Y31</f>
        <v>601.76000000000931</v>
      </c>
      <c r="D15" s="257">
        <f>'[8]2564-คณะ,สำนัก'!Z31</f>
        <v>2140.521506956833</v>
      </c>
      <c r="E15" s="236">
        <f>'2565-คณะ,สำนัก'!Y31</f>
        <v>2432.6399999999558</v>
      </c>
      <c r="F15" s="257">
        <f>'2565-คณะ,สำนัก'!Z31</f>
        <v>11757.152026502186</v>
      </c>
    </row>
    <row r="30" spans="2:6" x14ac:dyDescent="0.5">
      <c r="B30" s="230" t="s">
        <v>53</v>
      </c>
      <c r="C30" s="231" t="str">
        <f>C2</f>
        <v>คณะเทคโนโลยีสารสนเทศและการสื่อสาร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2317.727421979353</v>
      </c>
      <c r="D32" s="257"/>
      <c r="E32" s="236">
        <f>F4</f>
        <v>2587.9745250000001</v>
      </c>
      <c r="F32" s="259"/>
    </row>
    <row r="33" spans="2:6" x14ac:dyDescent="0.5">
      <c r="B33" s="235" t="s">
        <v>85</v>
      </c>
      <c r="C33" s="236">
        <f t="shared" ref="C33:C43" si="0">D5</f>
        <v>4890.4636635238312</v>
      </c>
      <c r="D33" s="257"/>
      <c r="E33" s="236">
        <f t="shared" ref="E33:E43" si="1">F5</f>
        <v>3095.904948964765</v>
      </c>
      <c r="F33" s="259"/>
    </row>
    <row r="34" spans="2:6" x14ac:dyDescent="0.5">
      <c r="B34" s="235" t="s">
        <v>86</v>
      </c>
      <c r="C34" s="236">
        <f t="shared" si="0"/>
        <v>9230.4378649980445</v>
      </c>
      <c r="D34" s="257"/>
      <c r="E34" s="236">
        <f t="shared" si="1"/>
        <v>6374.2238215561392</v>
      </c>
      <c r="F34" s="259"/>
    </row>
    <row r="35" spans="2:6" x14ac:dyDescent="0.5">
      <c r="B35" s="235" t="s">
        <v>87</v>
      </c>
      <c r="C35" s="236">
        <f t="shared" si="0"/>
        <v>5797.3857053928168</v>
      </c>
      <c r="D35" s="257"/>
      <c r="E35" s="236">
        <f t="shared" si="1"/>
        <v>3255.4932351991015</v>
      </c>
      <c r="F35" s="259"/>
    </row>
    <row r="36" spans="2:6" x14ac:dyDescent="0.5">
      <c r="B36" s="235" t="s">
        <v>88</v>
      </c>
      <c r="C36" s="236">
        <f t="shared" si="0"/>
        <v>8990.1832968936342</v>
      </c>
      <c r="D36" s="257"/>
      <c r="E36" s="236">
        <f t="shared" si="1"/>
        <v>7921.1977121</v>
      </c>
      <c r="F36" s="259"/>
    </row>
    <row r="37" spans="2:6" x14ac:dyDescent="0.5">
      <c r="B37" s="235" t="s">
        <v>89</v>
      </c>
      <c r="C37" s="236">
        <f t="shared" si="0"/>
        <v>9534.0050150879106</v>
      </c>
      <c r="D37" s="257"/>
      <c r="E37" s="236">
        <f t="shared" si="1"/>
        <v>12267.588426488788</v>
      </c>
      <c r="F37" s="259"/>
    </row>
    <row r="38" spans="2:6" x14ac:dyDescent="0.5">
      <c r="B38" s="235" t="s">
        <v>90</v>
      </c>
      <c r="C38" s="236">
        <f t="shared" si="0"/>
        <v>6958.2858674464787</v>
      </c>
      <c r="D38" s="257"/>
      <c r="E38" s="236">
        <f t="shared" si="1"/>
        <v>11231.295850315239</v>
      </c>
      <c r="F38" s="259"/>
    </row>
    <row r="39" spans="2:6" x14ac:dyDescent="0.5">
      <c r="B39" s="235" t="s">
        <v>91</v>
      </c>
      <c r="C39" s="236">
        <f t="shared" si="0"/>
        <v>4542.4597227660433</v>
      </c>
      <c r="D39" s="257"/>
      <c r="E39" s="236">
        <f t="shared" si="1"/>
        <v>12081.847256925972</v>
      </c>
      <c r="F39" s="259"/>
    </row>
    <row r="40" spans="2:6" x14ac:dyDescent="0.5">
      <c r="B40" s="235" t="s">
        <v>92</v>
      </c>
      <c r="C40" s="236">
        <f t="shared" si="0"/>
        <v>7392.7589369927482</v>
      </c>
      <c r="D40" s="257"/>
      <c r="E40" s="236">
        <f t="shared" si="1"/>
        <v>21093.908907982037</v>
      </c>
      <c r="F40" s="259"/>
    </row>
    <row r="41" spans="2:6" x14ac:dyDescent="0.5">
      <c r="B41" s="235" t="s">
        <v>93</v>
      </c>
      <c r="C41" s="236">
        <f t="shared" si="0"/>
        <v>5121.3128539500003</v>
      </c>
      <c r="D41" s="257"/>
      <c r="E41" s="236">
        <f t="shared" si="1"/>
        <v>8526.1998173398752</v>
      </c>
      <c r="F41" s="259"/>
    </row>
    <row r="42" spans="2:6" x14ac:dyDescent="0.5">
      <c r="B42" s="235" t="s">
        <v>94</v>
      </c>
      <c r="C42" s="236">
        <f t="shared" si="0"/>
        <v>5590.3709005675655</v>
      </c>
      <c r="D42" s="257"/>
      <c r="E42" s="236">
        <f t="shared" si="1"/>
        <v>8116.9999756353836</v>
      </c>
      <c r="F42" s="259"/>
    </row>
    <row r="43" spans="2:6" x14ac:dyDescent="0.5">
      <c r="B43" s="235" t="s">
        <v>95</v>
      </c>
      <c r="C43" s="236">
        <f t="shared" si="0"/>
        <v>2140.521506956833</v>
      </c>
      <c r="D43" s="257"/>
      <c r="E43" s="236">
        <f t="shared" si="1"/>
        <v>11757.152026502186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A1:BT467"/>
  <sheetViews>
    <sheetView showGridLines="0" view="pageBreakPreview" zoomScaleNormal="100" zoomScaleSheetLayoutView="100" workbookViewId="0">
      <pane xSplit="4092" ySplit="1740" topLeftCell="C1" activePane="bottomRight"/>
      <selection sqref="A1:XFD1048576"/>
      <selection pane="topRight" activeCell="AA1" sqref="AA1:AB1048576"/>
      <selection pane="bottomLeft" activeCell="B67" sqref="B67"/>
      <selection pane="bottomRight" activeCell="U39" sqref="U39"/>
    </sheetView>
  </sheetViews>
  <sheetFormatPr defaultColWidth="9.109375" defaultRowHeight="20.399999999999999" x14ac:dyDescent="0.55000000000000004"/>
  <cols>
    <col min="1" max="1" width="6.6640625" style="58" customWidth="1"/>
    <col min="2" max="2" width="30.21875" style="2" customWidth="1"/>
    <col min="3" max="3" width="10.5546875" style="5" customWidth="1"/>
    <col min="4" max="4" width="11.5546875" style="6" customWidth="1"/>
    <col min="5" max="5" width="11.5546875" style="5" customWidth="1"/>
    <col min="6" max="6" width="11.44140625" style="6" customWidth="1"/>
    <col min="7" max="7" width="11.33203125" style="5" customWidth="1"/>
    <col min="8" max="8" width="11.44140625" style="6" customWidth="1"/>
    <col min="9" max="9" width="10.5546875" style="59" customWidth="1"/>
    <col min="10" max="10" width="11.44140625" style="60" customWidth="1"/>
    <col min="11" max="11" width="11.109375" style="59" customWidth="1"/>
    <col min="12" max="12" width="11.44140625" style="60" customWidth="1"/>
    <col min="13" max="13" width="9.88671875" style="5" customWidth="1"/>
    <col min="14" max="14" width="11.44140625" style="177" customWidth="1"/>
    <col min="15" max="15" width="10.5546875" style="5" customWidth="1"/>
    <col min="16" max="16" width="11.44140625" style="6" customWidth="1"/>
    <col min="17" max="17" width="10.5546875" style="5" customWidth="1"/>
    <col min="18" max="18" width="11.44140625" style="6" customWidth="1"/>
    <col min="19" max="19" width="11.44140625" style="5" customWidth="1"/>
    <col min="20" max="20" width="11.5546875" style="6" customWidth="1"/>
    <col min="21" max="21" width="10.5546875" style="5" customWidth="1"/>
    <col min="22" max="22" width="11.21875" style="6" customWidth="1"/>
    <col min="23" max="23" width="10.5546875" style="5" customWidth="1"/>
    <col min="24" max="24" width="11.44140625" style="6" customWidth="1"/>
    <col min="25" max="25" width="11.6640625" style="5" customWidth="1"/>
    <col min="26" max="26" width="12.109375" style="6" customWidth="1"/>
    <col min="27" max="28" width="12.109375" style="6" hidden="1" customWidth="1"/>
    <col min="29" max="30" width="9.109375" style="4" customWidth="1"/>
    <col min="31" max="33" width="12.77734375" style="4" hidden="1" customWidth="1"/>
    <col min="34" max="72" width="9.109375" style="4" hidden="1" customWidth="1"/>
    <col min="73" max="133" width="0" style="4" hidden="1" customWidth="1"/>
    <col min="134" max="16384" width="9.109375" style="4"/>
  </cols>
  <sheetData>
    <row r="1" spans="1:43" ht="31.5" customHeight="1" x14ac:dyDescent="0.6">
      <c r="A1" s="1" t="s">
        <v>20</v>
      </c>
      <c r="F1" s="7"/>
      <c r="G1" s="8"/>
      <c r="I1" s="9"/>
      <c r="J1" s="10"/>
      <c r="K1" s="9"/>
      <c r="L1" s="10"/>
      <c r="M1" s="8"/>
      <c r="N1" s="176"/>
      <c r="O1" s="8"/>
      <c r="Q1" s="8"/>
      <c r="R1" s="7"/>
      <c r="V1" s="7"/>
    </row>
    <row r="2" spans="1:43" x14ac:dyDescent="0.55000000000000004">
      <c r="A2" s="11" t="s">
        <v>0</v>
      </c>
      <c r="B2" s="12" t="s">
        <v>1</v>
      </c>
      <c r="C2" s="13" t="s">
        <v>129</v>
      </c>
      <c r="D2" s="14"/>
      <c r="E2" s="13" t="s">
        <v>130</v>
      </c>
      <c r="F2" s="14"/>
      <c r="G2" s="13" t="s">
        <v>131</v>
      </c>
      <c r="H2" s="14"/>
      <c r="I2" s="15" t="s">
        <v>132</v>
      </c>
      <c r="J2" s="16"/>
      <c r="K2" s="17" t="s">
        <v>133</v>
      </c>
      <c r="L2" s="16"/>
      <c r="M2" s="66" t="s">
        <v>134</v>
      </c>
      <c r="N2" s="14"/>
      <c r="O2" s="66" t="s">
        <v>135</v>
      </c>
      <c r="P2" s="14"/>
      <c r="Q2" s="13" t="s">
        <v>136</v>
      </c>
      <c r="R2" s="14"/>
      <c r="S2" s="13" t="s">
        <v>137</v>
      </c>
      <c r="T2" s="14"/>
      <c r="U2" s="13" t="s">
        <v>138</v>
      </c>
      <c r="V2" s="14"/>
      <c r="W2" s="13" t="s">
        <v>139</v>
      </c>
      <c r="X2" s="14"/>
      <c r="Y2" s="13" t="s">
        <v>140</v>
      </c>
      <c r="Z2" s="14"/>
      <c r="AA2" s="143" t="s">
        <v>67</v>
      </c>
      <c r="AB2" s="144"/>
      <c r="AE2" s="84" t="s">
        <v>53</v>
      </c>
      <c r="AF2" s="148" t="s">
        <v>177</v>
      </c>
      <c r="AG2" s="149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3" ht="22.2" x14ac:dyDescent="0.55000000000000004">
      <c r="A3" s="18"/>
      <c r="B3" s="19"/>
      <c r="C3" s="20" t="s">
        <v>6</v>
      </c>
      <c r="D3" s="21" t="s">
        <v>7</v>
      </c>
      <c r="E3" s="20" t="s">
        <v>6</v>
      </c>
      <c r="F3" s="21" t="s">
        <v>7</v>
      </c>
      <c r="G3" s="20" t="s">
        <v>6</v>
      </c>
      <c r="H3" s="21" t="s">
        <v>7</v>
      </c>
      <c r="I3" s="22" t="s">
        <v>6</v>
      </c>
      <c r="J3" s="21" t="s">
        <v>7</v>
      </c>
      <c r="K3" s="23" t="s">
        <v>6</v>
      </c>
      <c r="L3" s="21" t="s">
        <v>7</v>
      </c>
      <c r="M3" s="67" t="s">
        <v>6</v>
      </c>
      <c r="N3" s="21" t="s">
        <v>7</v>
      </c>
      <c r="O3" s="67" t="s">
        <v>6</v>
      </c>
      <c r="P3" s="21" t="s">
        <v>7</v>
      </c>
      <c r="Q3" s="20" t="s">
        <v>6</v>
      </c>
      <c r="R3" s="21" t="s">
        <v>7</v>
      </c>
      <c r="S3" s="20" t="s">
        <v>6</v>
      </c>
      <c r="T3" s="21" t="s">
        <v>7</v>
      </c>
      <c r="U3" s="20" t="s">
        <v>6</v>
      </c>
      <c r="V3" s="21" t="s">
        <v>7</v>
      </c>
      <c r="W3" s="20" t="s">
        <v>6</v>
      </c>
      <c r="X3" s="21" t="s">
        <v>7</v>
      </c>
      <c r="Y3" s="20" t="s">
        <v>6</v>
      </c>
      <c r="Z3" s="21" t="s">
        <v>7</v>
      </c>
      <c r="AA3" s="20" t="s">
        <v>6</v>
      </c>
      <c r="AB3" s="21" t="s">
        <v>7</v>
      </c>
      <c r="AE3" s="92"/>
      <c r="AF3" s="85" t="s">
        <v>58</v>
      </c>
      <c r="AG3" s="85" t="s">
        <v>55</v>
      </c>
      <c r="AH3" s="82"/>
      <c r="AI3" s="82"/>
      <c r="AJ3" s="82"/>
      <c r="AK3" s="82"/>
      <c r="AL3" s="82"/>
      <c r="AM3" s="82"/>
      <c r="AN3" s="82"/>
      <c r="AO3" s="82"/>
      <c r="AP3" s="82"/>
      <c r="AQ3" s="82"/>
    </row>
    <row r="4" spans="1:43" x14ac:dyDescent="0.55000000000000004">
      <c r="A4" s="24" t="str">
        <f>'2565-อาคาร-หักร้านค้าภายในอาคาร'!A4</f>
        <v>ส่วนกลาง</v>
      </c>
      <c r="B4" s="25"/>
      <c r="C4" s="26"/>
      <c r="D4" s="27"/>
      <c r="E4" s="26"/>
      <c r="F4" s="27"/>
      <c r="G4" s="26"/>
      <c r="H4" s="27"/>
      <c r="I4" s="28"/>
      <c r="J4" s="29"/>
      <c r="K4" s="28"/>
      <c r="L4" s="29"/>
      <c r="M4" s="26"/>
      <c r="N4" s="27"/>
      <c r="O4" s="26"/>
      <c r="P4" s="27"/>
      <c r="Q4" s="26"/>
      <c r="R4" s="27"/>
      <c r="S4" s="26"/>
      <c r="T4" s="27"/>
      <c r="U4" s="26"/>
      <c r="V4" s="27"/>
      <c r="W4" s="26"/>
      <c r="X4" s="27"/>
      <c r="Y4" s="26"/>
      <c r="Z4" s="27"/>
      <c r="AA4" s="26"/>
      <c r="AB4" s="27"/>
      <c r="AE4" s="86">
        <v>23377</v>
      </c>
      <c r="AF4" s="87">
        <f>C5</f>
        <v>67803.159999999974</v>
      </c>
      <c r="AG4" s="87">
        <f>D5</f>
        <v>248073.00001856236</v>
      </c>
      <c r="AH4" s="82"/>
      <c r="AI4" s="82"/>
      <c r="AJ4" s="82"/>
      <c r="AK4" s="82"/>
      <c r="AL4" s="82"/>
      <c r="AM4" s="82"/>
      <c r="AN4" s="82"/>
      <c r="AO4" s="82"/>
      <c r="AP4" s="82"/>
      <c r="AQ4" s="82"/>
    </row>
    <row r="5" spans="1:43" x14ac:dyDescent="0.55000000000000004">
      <c r="A5" s="45">
        <v>1</v>
      </c>
      <c r="B5" s="61" t="str">
        <f>'2565-อาคาร-หักร้านค้าภายในอาคาร'!A4</f>
        <v>ส่วนกลาง</v>
      </c>
      <c r="C5" s="39">
        <f>'2565-อาคาร-หักร้านค้าภายในอาคาร'!F29</f>
        <v>67803.159999999974</v>
      </c>
      <c r="D5" s="166">
        <f>'2565-อาคาร-หักร้านค้าภายในอาคาร'!G29</f>
        <v>248073.00001856236</v>
      </c>
      <c r="E5" s="39">
        <f>'2565-อาคาร-หักร้านค้าภายในอาคาร'!H29</f>
        <v>85718.740000000049</v>
      </c>
      <c r="F5" s="166">
        <f>'2565-อาคาร-หักร้านค้าภายในอาคาร'!I29</f>
        <v>319838.50858375337</v>
      </c>
      <c r="G5" s="39">
        <f>'2565-อาคาร-หักร้านค้าภายในอาคาร'!J29</f>
        <v>102598.14999999997</v>
      </c>
      <c r="H5" s="166">
        <f>'2565-อาคาร-หักร้านค้าภายในอาคาร'!K29</f>
        <v>408496.81075670786</v>
      </c>
      <c r="I5" s="39">
        <f>'2565-อาคาร-หักร้านค้าภายในอาคาร'!L29</f>
        <v>79778.920000000027</v>
      </c>
      <c r="J5" s="166">
        <f>'2565-อาคาร-หักร้านค้าภายในอาคาร'!M29</f>
        <v>306427.10116528091</v>
      </c>
      <c r="K5" s="39">
        <f>'2565-อาคาร-หักร้านค้าภายในอาคาร'!N29</f>
        <v>83714.06999999992</v>
      </c>
      <c r="L5" s="166">
        <f>'2565-อาคาร-หักร้านค้าภายในอาคาร'!O29</f>
        <v>353275.98852792464</v>
      </c>
      <c r="M5" s="39">
        <f>'2565-อาคาร-หักร้านค้าภายในอาคาร'!P29</f>
        <v>93943.46000000005</v>
      </c>
      <c r="N5" s="166">
        <f>'2565-อาคาร-หักร้านค้าภายในอาคาร'!Q29</f>
        <v>400323.31465807138</v>
      </c>
      <c r="O5" s="39">
        <f>'2565-อาคาร-หักร้านค้าภายในอาคาร'!R29</f>
        <v>148623.37</v>
      </c>
      <c r="P5" s="166">
        <f>'2565-อาคาร-หักร้านค้าภายในอาคาร'!S29</f>
        <v>608004.09554810799</v>
      </c>
      <c r="Q5" s="39">
        <f>'2565-อาคาร-หักร้านค้าภายในอาคาร'!T29</f>
        <v>175325.97999999998</v>
      </c>
      <c r="R5" s="166">
        <f>'2565-อาคาร-หักร้านค้าภายในอาคาร'!U29</f>
        <v>736603.8549732524</v>
      </c>
      <c r="S5" s="39">
        <f>'2565-อาคาร-หักร้านค้าภายในอาคาร'!V29</f>
        <v>148460.39000000001</v>
      </c>
      <c r="T5" s="166">
        <f>'2565-อาคาร-หักร้านค้าภายในอาคาร'!W29</f>
        <v>733298.58092621749</v>
      </c>
      <c r="U5" s="39">
        <f>'2565-อาคาร-หักร้านค้าภายในอาคาร'!X29</f>
        <v>128186.85000000002</v>
      </c>
      <c r="V5" s="166">
        <f>'2565-อาคาร-หักร้านค้าภายในอาคาร'!Y29</f>
        <v>621823.97281202523</v>
      </c>
      <c r="W5" s="39">
        <f>'2565-อาคาร-หักร้านค้าภายในอาคาร'!Z29</f>
        <v>120078.83000000013</v>
      </c>
      <c r="X5" s="166">
        <f>'2565-อาคาร-หักร้านค้าภายในอาคาร'!AA29</f>
        <v>594503.05967891437</v>
      </c>
      <c r="Y5" s="39">
        <f>'2565-อาคาร-หักร้านค้าภายในอาคาร'!AB29</f>
        <v>123671.95999999993</v>
      </c>
      <c r="Z5" s="166">
        <f>'2565-อาคาร-หักร้านค้าภายในอาคาร'!AC29</f>
        <v>597484.45147190476</v>
      </c>
      <c r="AA5" s="39">
        <f>SUM(C5+E5+G5+I5+K5+M5+O5+Q5+S5+U5+W5+Y5)</f>
        <v>1357903.8800000001</v>
      </c>
      <c r="AB5" s="166">
        <f>SUM(D5+F5+H5+J5+L5+N5+P5+R5+T5+V5+X5+Z5)</f>
        <v>5928152.7391207218</v>
      </c>
      <c r="AE5" s="86">
        <v>23408</v>
      </c>
      <c r="AF5" s="87">
        <f>E5</f>
        <v>85718.740000000049</v>
      </c>
      <c r="AG5" s="87">
        <f>F5</f>
        <v>319838.50858375337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</row>
    <row r="6" spans="1:43" x14ac:dyDescent="0.55000000000000004">
      <c r="A6" s="42" t="str">
        <f>'2565-อาคาร-หักร้านค้าภายในอาคาร'!A30</f>
        <v>สำนักงานมหาวิทยาลัย</v>
      </c>
      <c r="B6" s="25"/>
      <c r="C6" s="43"/>
      <c r="D6" s="44"/>
      <c r="E6" s="43"/>
      <c r="F6" s="44"/>
      <c r="G6" s="43"/>
      <c r="H6" s="44"/>
      <c r="I6" s="43"/>
      <c r="J6" s="44"/>
      <c r="K6" s="43"/>
      <c r="L6" s="44"/>
      <c r="M6" s="75"/>
      <c r="N6" s="44"/>
      <c r="O6" s="75"/>
      <c r="P6" s="44"/>
      <c r="Q6" s="75"/>
      <c r="R6" s="44"/>
      <c r="S6" s="75"/>
      <c r="T6" s="44"/>
      <c r="U6" s="75"/>
      <c r="V6" s="44"/>
      <c r="W6" s="75"/>
      <c r="X6" s="44"/>
      <c r="Y6" s="75"/>
      <c r="Z6" s="44"/>
      <c r="AA6" s="75"/>
      <c r="AB6" s="44"/>
      <c r="AE6" s="86">
        <v>23437</v>
      </c>
      <c r="AF6" s="87">
        <f>G5</f>
        <v>102598.14999999997</v>
      </c>
      <c r="AG6" s="87">
        <f>H5</f>
        <v>408496.81075670786</v>
      </c>
      <c r="AH6" s="82"/>
      <c r="AI6" s="82"/>
      <c r="AJ6" s="82"/>
      <c r="AK6" s="82"/>
      <c r="AL6" s="82"/>
      <c r="AM6" s="82"/>
      <c r="AN6" s="82"/>
      <c r="AO6" s="82"/>
      <c r="AP6" s="82"/>
      <c r="AQ6" s="82"/>
    </row>
    <row r="7" spans="1:43" x14ac:dyDescent="0.55000000000000004">
      <c r="A7" s="53">
        <v>1</v>
      </c>
      <c r="B7" s="62" t="str">
        <f>'2565-อาคาร-หักร้านค้าภายในอาคาร'!A30</f>
        <v>สำนักงานมหาวิทยาลัย</v>
      </c>
      <c r="C7" s="39">
        <f>'2565-อาคาร-หักร้านค้าภายในอาคาร'!F45</f>
        <v>23291.98</v>
      </c>
      <c r="D7" s="166">
        <f>'2565-อาคาร-หักร้านค้าภายในอาคาร'!G45</f>
        <v>85246.345254187516</v>
      </c>
      <c r="E7" s="39">
        <f>'2565-อาคาร-หักร้านค้าภายในอาคาร'!H45</f>
        <v>21494.71</v>
      </c>
      <c r="F7" s="166">
        <f>'2565-อาคาร-หักร้านค้าภายในอาคาร'!I45</f>
        <v>80200.416570826812</v>
      </c>
      <c r="G7" s="39">
        <f>'2565-อาคาร-หักร้านค้าภายในอาคาร'!J45</f>
        <v>34879.97</v>
      </c>
      <c r="H7" s="166">
        <f>'2565-อาคาร-หักร้านค้าภายในอาคาร'!K45</f>
        <v>138907.67685460852</v>
      </c>
      <c r="I7" s="39">
        <f>'2565-อาคาร-หักร้านค้าภายในอาคาร'!L45</f>
        <v>31015.1</v>
      </c>
      <c r="J7" s="166">
        <f>'2565-อาคาร-หักร้านค้าภายในอาคาร'!M45</f>
        <v>119136.98837621961</v>
      </c>
      <c r="K7" s="39">
        <f>'2565-อาคาร-หักร้านค้าภายในอาคาร'!N45</f>
        <v>38380.959999999999</v>
      </c>
      <c r="L7" s="166">
        <f>'2565-อาคาร-หักร้านค้าภายในอาคาร'!O45</f>
        <v>161969.93887337798</v>
      </c>
      <c r="M7" s="39">
        <f>'2565-อาคาร-หักร้านค้าภายในอาคาร'!P45</f>
        <v>38335.379999999997</v>
      </c>
      <c r="N7" s="166">
        <f>'2565-อาคาร-หักร้านค้าภายในอาคาร'!Q45</f>
        <v>163397.20351264736</v>
      </c>
      <c r="O7" s="39">
        <f>'2565-อาคาร-หักร้านค้าภายในอาคาร'!R45</f>
        <v>34047.85</v>
      </c>
      <c r="P7" s="166">
        <f>'2565-อาคาร-หักร้านค้าภายในอาคาร'!S45</f>
        <v>139285.43209579837</v>
      </c>
      <c r="Q7" s="39">
        <f>'2565-อาคาร-หักร้านค้าภายในอาคาร'!T45</f>
        <v>45641.91</v>
      </c>
      <c r="R7" s="166">
        <f>'2565-อาคาร-หักร้านค้าภายในอาคาร'!U45</f>
        <v>191752.40751498452</v>
      </c>
      <c r="S7" s="39">
        <f>'2565-อาคาร-หักร้านค้าภายในอาคาร'!V45</f>
        <v>38624.89</v>
      </c>
      <c r="T7" s="166">
        <f>'2565-อาคาร-หักร้านค้าภายในอาคาร'!W45</f>
        <v>190781.03435150097</v>
      </c>
      <c r="U7" s="39">
        <f>'2565-อาคาร-หักร้านค้าภายในอาคาร'!X45</f>
        <v>30774.86</v>
      </c>
      <c r="V7" s="166">
        <f>'2565-อาคาร-หักร้านค้าภายในอาคาร'!Y45</f>
        <v>149287.23455770497</v>
      </c>
      <c r="W7" s="39">
        <f>'2565-อาคาร-หักร้านค้าภายในอาคาร'!Z45</f>
        <v>34354.100000000006</v>
      </c>
      <c r="X7" s="166">
        <f>'2565-อาคาร-หักร้านค้าภายในอาคาร'!AA45</f>
        <v>170087.02511630289</v>
      </c>
      <c r="Y7" s="39">
        <f>'2565-อาคาร-หักร้านค้าภายในอาคาร'!AB45</f>
        <v>26319.96</v>
      </c>
      <c r="Z7" s="166">
        <f>'2565-อาคาร-หักร้านค้าภายในอาคาร'!AC45</f>
        <v>127163.3495167504</v>
      </c>
      <c r="AA7" s="39">
        <f>SUM(C7+E7+G7+I7+K7+M7+O7+Q7+S7+U7+W7+Y7)</f>
        <v>397161.67</v>
      </c>
      <c r="AB7" s="166">
        <f>SUM(D7+F7+H7+J7+L7+N7+P7+R7+T7+V7+X7+Z7)</f>
        <v>1717215.0525949099</v>
      </c>
      <c r="AE7" s="86">
        <v>23468</v>
      </c>
      <c r="AF7" s="87">
        <f>I5</f>
        <v>79778.920000000027</v>
      </c>
      <c r="AG7" s="87">
        <f>J5</f>
        <v>306427.10116528091</v>
      </c>
      <c r="AH7" s="82"/>
      <c r="AI7" s="82"/>
      <c r="AJ7" s="82"/>
      <c r="AK7" s="82"/>
      <c r="AL7" s="82"/>
      <c r="AM7" s="82"/>
      <c r="AN7" s="82"/>
      <c r="AO7" s="82"/>
      <c r="AP7" s="82"/>
      <c r="AQ7" s="82"/>
    </row>
    <row r="8" spans="1:43" x14ac:dyDescent="0.55000000000000004">
      <c r="A8" s="42" t="str">
        <f>'2565-อาคาร-หักร้านค้าภายในอาคาร'!A46</f>
        <v>สระว่ายน้ำ</v>
      </c>
      <c r="B8" s="25"/>
      <c r="C8" s="43"/>
      <c r="D8" s="44"/>
      <c r="E8" s="43"/>
      <c r="F8" s="44"/>
      <c r="G8" s="43"/>
      <c r="H8" s="44"/>
      <c r="I8" s="43"/>
      <c r="J8" s="44"/>
      <c r="K8" s="43"/>
      <c r="L8" s="44"/>
      <c r="M8" s="75"/>
      <c r="N8" s="44"/>
      <c r="O8" s="75"/>
      <c r="P8" s="44"/>
      <c r="Q8" s="75"/>
      <c r="R8" s="44"/>
      <c r="S8" s="75"/>
      <c r="T8" s="44"/>
      <c r="U8" s="75"/>
      <c r="V8" s="44"/>
      <c r="W8" s="75"/>
      <c r="X8" s="44"/>
      <c r="Y8" s="75"/>
      <c r="Z8" s="44"/>
      <c r="AA8" s="75"/>
      <c r="AB8" s="44"/>
      <c r="AE8" s="86">
        <v>23498</v>
      </c>
      <c r="AF8" s="87">
        <f>K5</f>
        <v>83714.06999999992</v>
      </c>
      <c r="AG8" s="87">
        <f>L5</f>
        <v>353275.98852792464</v>
      </c>
      <c r="AH8" s="82"/>
      <c r="AI8" s="82"/>
      <c r="AJ8" s="82"/>
      <c r="AK8" s="82"/>
      <c r="AL8" s="82"/>
      <c r="AM8" s="82"/>
      <c r="AN8" s="82"/>
      <c r="AO8" s="82"/>
      <c r="AP8" s="82"/>
      <c r="AQ8" s="82"/>
    </row>
    <row r="9" spans="1:43" x14ac:dyDescent="0.55000000000000004">
      <c r="A9" s="53">
        <v>1</v>
      </c>
      <c r="B9" s="62" t="str">
        <f>'2565-อาคาร-หักร้านค้าภายในอาคาร'!A46</f>
        <v>สระว่ายน้ำ</v>
      </c>
      <c r="C9" s="39">
        <f>'2565-อาคาร-หักร้านค้าภายในอาคาร'!F47</f>
        <v>7500</v>
      </c>
      <c r="D9" s="166">
        <f>'2565-อาคาร-หักร้านค้าภายในอาคาร'!G47</f>
        <v>27414.984375</v>
      </c>
      <c r="E9" s="39">
        <f>'2565-อาคาร-หักร้านค้าภายในอาคาร'!H47</f>
        <v>6450</v>
      </c>
      <c r="F9" s="166">
        <f>'2565-อาคาร-หักร้านค้าภายในอาคาร'!I47</f>
        <v>24080.588153999997</v>
      </c>
      <c r="G9" s="39">
        <f>'2565-อาคาร-หักร้านค้าภายในอาคาร'!J47</f>
        <v>6200</v>
      </c>
      <c r="H9" s="166">
        <f>'2565-อาคาร-หักร้านค้าภายในอาคาร'!K47</f>
        <v>24706.293882000002</v>
      </c>
      <c r="I9" s="39">
        <f>'2565-อาคาร-หักร้านค้าภายในอาคาร'!L47</f>
        <v>6850</v>
      </c>
      <c r="J9" s="166">
        <f>'2565-อาคาร-หักร้านค้าภายในอาคาร'!M47</f>
        <v>26323.396596999999</v>
      </c>
      <c r="K9" s="39">
        <f>'2565-อาคาร-หักร้านค้าภายในอาคาร'!N47</f>
        <v>7850</v>
      </c>
      <c r="L9" s="166">
        <f>'2565-อาคาร-หักร้านค้าภายในอาคาร'!O47</f>
        <v>33128.077805000001</v>
      </c>
      <c r="M9" s="39">
        <f>'2565-อาคาร-หักร้านค้าภายในอาคาร'!P47</f>
        <v>6650</v>
      </c>
      <c r="N9" s="166">
        <f>'2565-อาคาร-หักร้านค้าภายในอาคาร'!Q47</f>
        <v>28360.076979499998</v>
      </c>
      <c r="O9" s="39">
        <f>'2565-อาคาร-หักร้านค้าภายในอาคาร'!R47</f>
        <v>5300</v>
      </c>
      <c r="P9" s="166">
        <f>'2565-อาคาร-หักร้านค้าภายในอาคาร'!S47</f>
        <v>21687.093956000001</v>
      </c>
      <c r="Q9" s="39">
        <f>'2565-อาคาร-หักร้านค้าภายในอาคาร'!T47</f>
        <v>3950</v>
      </c>
      <c r="R9" s="166">
        <f>'2565-อาคาร-หักร้านค้าภายในอาคาร'!U47</f>
        <v>16601.255327500003</v>
      </c>
      <c r="S9" s="39">
        <f>'2565-อาคาร-หักร้านค้าภายในอาคาร'!V47</f>
        <v>6950</v>
      </c>
      <c r="T9" s="166">
        <f>'2565-อาคาร-หักร้านค้าภายในอาคาร'!W47</f>
        <v>34322.567007500002</v>
      </c>
      <c r="U9" s="39">
        <f>'2565-อาคาร-หักร้านค้าภายในอาคาร'!X47</f>
        <v>2900</v>
      </c>
      <c r="V9" s="166">
        <f>'2565-อาคาร-หักร้านค้าภายในอาคาร'!Y47</f>
        <v>14071.558349999999</v>
      </c>
      <c r="W9" s="39">
        <f>'2565-อาคาร-หักร้านค้าภายในอาคาร'!Z47</f>
        <v>5750</v>
      </c>
      <c r="X9" s="166">
        <f>'2565-อาคาร-หักร้านค้าภายในอาคาร'!AA47</f>
        <v>28475.662497499998</v>
      </c>
      <c r="Y9" s="39">
        <f>'2565-อาคาร-หักร้านค้าภายในอาคาร'!AB47</f>
        <v>4850</v>
      </c>
      <c r="Z9" s="166">
        <f>'2565-อาคาร-หักร้านค้าภายในอาคาร'!AC47</f>
        <v>23440.454538500002</v>
      </c>
      <c r="AA9" s="39">
        <f>SUM(C9+E9+G9+I9+K9+M9+O9+Q9+S9+U9+W9+Y9)</f>
        <v>71200</v>
      </c>
      <c r="AB9" s="166">
        <f>SUM(D9+F9+H9+J9+L9+N9+P9+R9+T9+V9+X9+Z9)</f>
        <v>302612.00946949999</v>
      </c>
      <c r="AE9" s="86">
        <v>23529</v>
      </c>
      <c r="AF9" s="87">
        <f>M5</f>
        <v>93943.46000000005</v>
      </c>
      <c r="AG9" s="87">
        <f>N5</f>
        <v>400323.31465807138</v>
      </c>
      <c r="AH9" s="82"/>
      <c r="AI9" s="82"/>
      <c r="AJ9" s="82"/>
      <c r="AK9" s="82"/>
      <c r="AL9" s="82"/>
      <c r="AM9" s="82"/>
      <c r="AN9" s="82"/>
      <c r="AO9" s="82"/>
      <c r="AP9" s="82"/>
      <c r="AQ9" s="82"/>
    </row>
    <row r="10" spans="1:43" x14ac:dyDescent="0.55000000000000004">
      <c r="A10" s="42" t="str">
        <f>'2565-อาคาร-หักร้านค้าภายในอาคาร'!A48</f>
        <v>โรงอาหาร</v>
      </c>
      <c r="B10" s="25"/>
      <c r="C10" s="43"/>
      <c r="D10" s="44"/>
      <c r="E10" s="43"/>
      <c r="F10" s="44"/>
      <c r="G10" s="43"/>
      <c r="H10" s="44"/>
      <c r="I10" s="43"/>
      <c r="J10" s="44"/>
      <c r="K10" s="43"/>
      <c r="L10" s="44"/>
      <c r="M10" s="75"/>
      <c r="N10" s="44"/>
      <c r="O10" s="75"/>
      <c r="P10" s="44"/>
      <c r="Q10" s="75"/>
      <c r="R10" s="44"/>
      <c r="S10" s="75"/>
      <c r="T10" s="44"/>
      <c r="U10" s="75"/>
      <c r="V10" s="44"/>
      <c r="W10" s="75"/>
      <c r="X10" s="44"/>
      <c r="Y10" s="75"/>
      <c r="Z10" s="44"/>
      <c r="AA10" s="75"/>
      <c r="AB10" s="44"/>
      <c r="AE10" s="86">
        <v>23559</v>
      </c>
      <c r="AF10" s="87">
        <f>O5</f>
        <v>148623.37</v>
      </c>
      <c r="AG10" s="87">
        <f>P5</f>
        <v>608004.09554810799</v>
      </c>
      <c r="AH10" s="82"/>
      <c r="AI10" s="82"/>
      <c r="AJ10" s="82"/>
      <c r="AK10" s="82"/>
      <c r="AL10" s="82"/>
      <c r="AM10" s="82"/>
      <c r="AN10" s="82"/>
      <c r="AO10" s="82"/>
      <c r="AP10" s="82"/>
      <c r="AQ10" s="82"/>
    </row>
    <row r="11" spans="1:43" x14ac:dyDescent="0.55000000000000004">
      <c r="A11" s="53">
        <v>1</v>
      </c>
      <c r="B11" s="62" t="str">
        <f>'2565-อาคาร-หักร้านค้าภายในอาคาร'!A48</f>
        <v>โรงอาหาร</v>
      </c>
      <c r="C11" s="39">
        <f>'2565-อาคาร-หักร้านค้าภายในอาคาร'!F49</f>
        <v>2414.1999999999998</v>
      </c>
      <c r="D11" s="166">
        <f>'2565-อาคาร-หักร้านค้าภายในอาคาร'!G49</f>
        <v>8824.7007037499989</v>
      </c>
      <c r="E11" s="39">
        <f>'2565-อาคาร-หักร้านค้าภายในอาคาร'!H49</f>
        <v>7940</v>
      </c>
      <c r="F11" s="166">
        <f>'2565-อาคาร-หักร้านค้าภายในอาคาร'!I49</f>
        <v>29643.390688799998</v>
      </c>
      <c r="G11" s="39">
        <f>'2565-อาคาร-หักร้านค้าภายในอาคาร'!J49</f>
        <v>7660</v>
      </c>
      <c r="H11" s="166">
        <f>'2565-อาคาร-หักร้านค้าภายในอาคาร'!K49</f>
        <v>30524.2276026</v>
      </c>
      <c r="I11" s="39">
        <f>'2565-อาคาร-หักร้านค้าภายในอาคาร'!L49</f>
        <v>5200</v>
      </c>
      <c r="J11" s="166">
        <f>'2565-อาคาร-หักร้านค้าภายในอาคาร'!M49</f>
        <v>19982.724424</v>
      </c>
      <c r="K11" s="39">
        <f>'2565-อาคาร-หักร้านค้าภายในอาคาร'!N49</f>
        <v>4520</v>
      </c>
      <c r="L11" s="166">
        <f>'2565-อาคาร-หักร้านค้าภายในอาคาร'!O49</f>
        <v>19075.020596000002</v>
      </c>
      <c r="M11" s="39">
        <f>'2565-อาคาร-หักร้านค้าภายในอาคาร'!P49</f>
        <v>7720</v>
      </c>
      <c r="N11" s="166">
        <f>'2565-อาคาร-หักร้านค้าภายในอาคาร'!Q49</f>
        <v>32923.277335599996</v>
      </c>
      <c r="O11" s="39">
        <f>'2565-อาคาร-หักร้านค้าภายในอาคาร'!R49</f>
        <v>9520</v>
      </c>
      <c r="P11" s="166">
        <f>'2565-อาคาร-หักร้านค้าภายในอาคาร'!S49</f>
        <v>38954.931030400003</v>
      </c>
      <c r="Q11" s="39">
        <f>'2565-อาคาร-หักร้านค้าภายในอาคาร'!T49</f>
        <v>12320</v>
      </c>
      <c r="R11" s="166">
        <f>'2565-อาคาร-หักร้านค้าภายในอาคาร'!U49</f>
        <v>51779.105224000006</v>
      </c>
      <c r="S11" s="39">
        <f>'2565-อาคาร-หักร้านค้าภายในอาคาร'!V49</f>
        <v>8820</v>
      </c>
      <c r="T11" s="166">
        <f>'2565-อาคาร-หักร้านค้าภายในอาคาร'!W49</f>
        <v>43557.559857</v>
      </c>
      <c r="U11" s="39">
        <f>'2565-อาคาร-หักร้านค้าภายในอาคาร'!X49</f>
        <v>6920</v>
      </c>
      <c r="V11" s="166">
        <f>'2565-อาคาร-หักร้านค้าภายในอาคาร'!Y49</f>
        <v>33577.649579999998</v>
      </c>
      <c r="W11" s="39">
        <f>'2565-อาคาร-หักร้านค้าภายในอาคาร'!Z49</f>
        <v>9460</v>
      </c>
      <c r="X11" s="166">
        <f>'2565-อาคาร-หักร้านค้าภายในอาคาร'!AA49</f>
        <v>46848.655169799997</v>
      </c>
      <c r="Y11" s="39">
        <f>'2565-อาคาร-หักร้านค้าภายในอาคาร'!AB49</f>
        <v>8260</v>
      </c>
      <c r="Z11" s="166">
        <f>'2565-อาคาร-หักร้านค้าภายในอาคาร'!AC49</f>
        <v>39921.268966600001</v>
      </c>
      <c r="AA11" s="39">
        <f>SUM(C11+E11+G11+I11+K11+M11+O11+Q11+S11+U11+W11+Y11)</f>
        <v>90754.2</v>
      </c>
      <c r="AB11" s="166">
        <f>SUM(D11+F11+H11+J11+L11+N11+P11+R11+T11+V11+X11+Z11)</f>
        <v>395612.51117854996</v>
      </c>
      <c r="AE11" s="86">
        <v>23590</v>
      </c>
      <c r="AF11" s="87">
        <f>Q5</f>
        <v>175325.97999999998</v>
      </c>
      <c r="AG11" s="87">
        <f>R5</f>
        <v>736603.8549732524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</row>
    <row r="12" spans="1:43" x14ac:dyDescent="0.55000000000000004">
      <c r="A12" s="24" t="str">
        <f>'2565-อาคาร-หักร้านค้าภายในอาคาร'!A50</f>
        <v>หอพักนักศึกษา</v>
      </c>
      <c r="B12" s="25"/>
      <c r="C12" s="43"/>
      <c r="D12" s="44"/>
      <c r="E12" s="43"/>
      <c r="F12" s="44"/>
      <c r="G12" s="43"/>
      <c r="H12" s="44"/>
      <c r="I12" s="43"/>
      <c r="J12" s="44"/>
      <c r="K12" s="43"/>
      <c r="L12" s="44"/>
      <c r="M12" s="75"/>
      <c r="N12" s="44"/>
      <c r="O12" s="75"/>
      <c r="P12" s="44"/>
      <c r="Q12" s="75"/>
      <c r="R12" s="44"/>
      <c r="S12" s="75"/>
      <c r="T12" s="44"/>
      <c r="U12" s="75"/>
      <c r="V12" s="44"/>
      <c r="W12" s="75"/>
      <c r="X12" s="44"/>
      <c r="Y12" s="75"/>
      <c r="Z12" s="44"/>
      <c r="AA12" s="75"/>
      <c r="AB12" s="44"/>
      <c r="AE12" s="86">
        <v>23621</v>
      </c>
      <c r="AF12" s="87">
        <f>S5</f>
        <v>148460.39000000001</v>
      </c>
      <c r="AG12" s="87">
        <f>T5</f>
        <v>733298.58092621749</v>
      </c>
      <c r="AH12" s="82"/>
      <c r="AI12" s="82"/>
      <c r="AJ12" s="82"/>
      <c r="AK12" s="82"/>
      <c r="AL12" s="82"/>
      <c r="AM12" s="82"/>
      <c r="AN12" s="82"/>
      <c r="AO12" s="82"/>
      <c r="AP12" s="82"/>
      <c r="AQ12" s="82"/>
    </row>
    <row r="13" spans="1:43" x14ac:dyDescent="0.55000000000000004">
      <c r="A13" s="53">
        <v>1</v>
      </c>
      <c r="B13" s="62" t="str">
        <f>'2565-อาคาร-หักร้านค้าภายในอาคาร'!A50</f>
        <v>หอพักนักศึกษา</v>
      </c>
      <c r="C13" s="39">
        <f>'2565-อาคาร-หักร้านค้าภายในอาคาร'!F62</f>
        <v>45386</v>
      </c>
      <c r="D13" s="166">
        <f>'2565-อาคาร-หักร้านค้าภายในอาคาร'!G62</f>
        <v>165906.93348750003</v>
      </c>
      <c r="E13" s="39">
        <f>'2565-อาคาร-หักร้านค้าภายในอาคาร'!H62</f>
        <v>44110.000000000044</v>
      </c>
      <c r="F13" s="166">
        <f>'2565-อาคาร-หักร้านค้าภายในอาคาร'!I62</f>
        <v>164676.69823000015</v>
      </c>
      <c r="G13" s="39">
        <f>'2565-อาคาร-หักร้านค้าภายในอาคาร'!J62</f>
        <v>44589.999999999942</v>
      </c>
      <c r="H13" s="166">
        <f>'2565-อาคาร-หักร้านค้าภายในอาคาร'!K62</f>
        <v>177677.37436909979</v>
      </c>
      <c r="I13" s="39">
        <f>'2565-อาคาร-หักร้านค้าภายในอาคาร'!L62</f>
        <v>22190.000000000033</v>
      </c>
      <c r="J13" s="166">
        <f>'2565-อาคาร-หักร้านค้าภายในอาคาร'!M62</f>
        <v>85268.242850200128</v>
      </c>
      <c r="K13" s="39">
        <f>'2565-อาคาร-หักร้านค้าภายในอาคาร'!N62</f>
        <v>17050.000000000004</v>
      </c>
      <c r="L13" s="166">
        <f>'2565-อาคาร-หักร้านค้าภายในอาคาร'!O62</f>
        <v>71953.058127000026</v>
      </c>
      <c r="M13" s="39">
        <f>'2565-อาคาร-หักร้านค้าภายในอาคาร'!P62</f>
        <v>18949.99999999992</v>
      </c>
      <c r="N13" s="166">
        <f>'2565-อาคาร-หักร้านค้าภายในอาคาร'!Q62</f>
        <v>80807.987075899655</v>
      </c>
      <c r="O13" s="39">
        <f>'2565-อาคาร-หักร้านค้าภายในอาคาร'!R62</f>
        <v>115200.00000000003</v>
      </c>
      <c r="P13" s="166">
        <f>'2565-อาคาร-หักร้านค้าภายในอาคาร'!S62</f>
        <v>471379.51599120011</v>
      </c>
      <c r="Q13" s="39">
        <f>'2565-อาคาร-หักร้านค้าภายในอาคาร'!T62</f>
        <v>137970.00000000006</v>
      </c>
      <c r="R13" s="166">
        <f>'2565-อาคาร-หักร้านค้าภายในอาคาร'!U62</f>
        <v>579853.86017950031</v>
      </c>
      <c r="S13" s="39">
        <f>'2565-อาคาร-หักร้านค้าภายในอาคาร'!V62</f>
        <v>153479.99999999994</v>
      </c>
      <c r="T13" s="166">
        <f>'2565-อาคาร-หักร้านค้าภายในอาคาร'!W62</f>
        <v>757968.4293399998</v>
      </c>
      <c r="U13" s="39">
        <f>'2565-อาคาร-หักร้านค้าภายในอาคาร'!X62</f>
        <v>116300</v>
      </c>
      <c r="V13" s="166">
        <f>'2565-อาคาร-หักร้านค้าภายในอาคาร'!Y62</f>
        <v>564308.78552999999</v>
      </c>
      <c r="W13" s="39">
        <f>'2565-อาคาร-หักร้านค้าภายในอาคาร'!Z62</f>
        <v>84130.000000000073</v>
      </c>
      <c r="X13" s="166">
        <f>'2565-อาคาร-หักร้านค้าภายในอาคาร'!AA62</f>
        <v>416629.03398650029</v>
      </c>
      <c r="Y13" s="39">
        <f>'2565-อาคาร-หักร้านค้าภายในอาคาร'!AB62</f>
        <v>103629.99999999994</v>
      </c>
      <c r="Z13" s="166">
        <f>'2565-อาคาร-หักร้านค้าภายในอาคาร'!AC62</f>
        <v>500841.7035114998</v>
      </c>
      <c r="AA13" s="39">
        <f>SUM(C13+E13+G13+I13+K13+M13+O13+Q13+S13+U13+W13+Y13)</f>
        <v>902986</v>
      </c>
      <c r="AB13" s="166">
        <f>SUM(D13+F13+H13+J13+L13+N13+P13+R13+T13+V13+X13+Z13)</f>
        <v>4037271.6226784</v>
      </c>
      <c r="AE13" s="86">
        <v>23651</v>
      </c>
      <c r="AF13" s="87">
        <f>U5</f>
        <v>128186.85000000002</v>
      </c>
      <c r="AG13" s="87">
        <f>V5</f>
        <v>621823.97281202523</v>
      </c>
      <c r="AH13" s="82"/>
      <c r="AI13" s="82"/>
      <c r="AJ13" s="82"/>
      <c r="AK13" s="82"/>
      <c r="AL13" s="82"/>
      <c r="AM13" s="82"/>
      <c r="AN13" s="82"/>
      <c r="AO13" s="82"/>
      <c r="AP13" s="82"/>
      <c r="AQ13" s="82"/>
    </row>
    <row r="14" spans="1:43" x14ac:dyDescent="0.55000000000000004">
      <c r="A14" s="42" t="str">
        <f>'2565-อาคาร-หักร้านค้าภายในอาคาร'!A63</f>
        <v>คณะพัฒนาการท่องเที่ยว</v>
      </c>
      <c r="B14" s="25"/>
      <c r="C14" s="43"/>
      <c r="D14" s="44"/>
      <c r="E14" s="43"/>
      <c r="F14" s="44"/>
      <c r="G14" s="43"/>
      <c r="H14" s="44"/>
      <c r="I14" s="43"/>
      <c r="J14" s="44"/>
      <c r="K14" s="43"/>
      <c r="L14" s="44"/>
      <c r="M14" s="75"/>
      <c r="N14" s="44"/>
      <c r="O14" s="75"/>
      <c r="P14" s="44"/>
      <c r="Q14" s="75"/>
      <c r="R14" s="44"/>
      <c r="S14" s="75"/>
      <c r="T14" s="44"/>
      <c r="U14" s="75"/>
      <c r="V14" s="44"/>
      <c r="W14" s="75"/>
      <c r="X14" s="44"/>
      <c r="Y14" s="75"/>
      <c r="Z14" s="44"/>
      <c r="AA14" s="75"/>
      <c r="AB14" s="44"/>
      <c r="AE14" s="86">
        <v>23682</v>
      </c>
      <c r="AF14" s="87">
        <f>W5</f>
        <v>120078.83000000013</v>
      </c>
      <c r="AG14" s="87">
        <f>X5</f>
        <v>594503.05967891437</v>
      </c>
      <c r="AH14" s="82"/>
      <c r="AI14" s="82"/>
      <c r="AJ14" s="82"/>
      <c r="AK14" s="82"/>
      <c r="AL14" s="82"/>
      <c r="AM14" s="82"/>
      <c r="AN14" s="82"/>
      <c r="AO14" s="82"/>
      <c r="AP14" s="82"/>
      <c r="AQ14" s="82"/>
    </row>
    <row r="15" spans="1:43" x14ac:dyDescent="0.55000000000000004">
      <c r="A15" s="53">
        <v>1</v>
      </c>
      <c r="B15" s="62" t="str">
        <f>'2565-อาคาร-หักร้านค้าภายในอาคาร'!A63</f>
        <v>คณะพัฒนาการท่องเที่ยว</v>
      </c>
      <c r="C15" s="39">
        <f>'2565-อาคาร-หักร้านค้าภายในอาคาร'!F67</f>
        <v>11700.190000000006</v>
      </c>
      <c r="D15" s="166">
        <f>'2565-อาคาร-หักร้านค้าภายในอาคาร'!G67</f>
        <v>43005.908675437524</v>
      </c>
      <c r="E15" s="39">
        <f>'2565-อาคาร-หักร้านค้าภายในอาคาร'!H67</f>
        <v>7474.3</v>
      </c>
      <c r="F15" s="166">
        <f>'2565-อาคาร-หักร้านค้าภายในอาคาร'!I67</f>
        <v>27884.769938236001</v>
      </c>
      <c r="G15" s="39">
        <f>'2565-อาคาร-หักร้านค้าภายในอาคาร'!J67</f>
        <v>8392.7599999999802</v>
      </c>
      <c r="H15" s="166">
        <f>'2565-อาคาร-หักร้านค้าภายในอาคาร'!K67</f>
        <v>33418.638393263522</v>
      </c>
      <c r="I15" s="39">
        <f>'2565-อาคาร-หักร้านค้าภายในอาคาร'!L67</f>
        <v>10578.36000000001</v>
      </c>
      <c r="J15" s="166">
        <f>'2565-อาคาร-หักร้านค้าภายในอาคาร'!M67</f>
        <v>40629.958940143239</v>
      </c>
      <c r="K15" s="39">
        <f>'2565-อาคาร-หักร้านค้าภายในอาคาร'!N67</f>
        <v>9080.1299999999937</v>
      </c>
      <c r="L15" s="166">
        <f>'2565-อาคาร-หักร้านค้าภายในอาคาร'!O67</f>
        <v>38318.575620848977</v>
      </c>
      <c r="M15" s="39">
        <f>'2565-อาคาร-หักร้านค้าภายในอาคาร'!P67</f>
        <v>15192.050000000019</v>
      </c>
      <c r="N15" s="166">
        <f>'2565-อาคาร-หักร้านค้าภายในอาคาร'!Q67</f>
        <v>64734.966208121579</v>
      </c>
      <c r="O15" s="39">
        <f>'2565-อาคาร-หักร้านค้าภายในอาคาร'!R67</f>
        <v>12383.05000000001</v>
      </c>
      <c r="P15" s="166">
        <f>'2565-อาคาร-หักร้านค้าภายในอาคาร'!S67</f>
        <v>50656.507631986038</v>
      </c>
      <c r="Q15" s="39">
        <f>'2565-อาคาร-หักร้านค้าภายในอาคาร'!T67</f>
        <v>13235.250000000007</v>
      </c>
      <c r="R15" s="166">
        <f>'2565-อาคาร-หักร้านค้าภายในอาคาร'!U67</f>
        <v>55607.38423061253</v>
      </c>
      <c r="S15" s="39">
        <f>'2565-อาคาร-หักร้านค้าภายในอาคาร'!V67</f>
        <v>8708.6899999999623</v>
      </c>
      <c r="T15" s="166">
        <f>'2565-อาคาร-หักร้านค้าภายในอาคาร'!W67</f>
        <v>43012.614195506314</v>
      </c>
      <c r="U15" s="39">
        <f>'2565-อาคาร-หักร้านค้าภายในอาคาร'!X67</f>
        <v>6714.2900000000009</v>
      </c>
      <c r="V15" s="166">
        <f>'2565-อาคาร-หักร้านค้าภายในอาคาร'!Y67</f>
        <v>32574.560796835001</v>
      </c>
      <c r="W15" s="39">
        <f>'2565-อาคาร-หักร้านค้าภายในอาคาร'!Z67</f>
        <v>5575.2500000000109</v>
      </c>
      <c r="X15" s="166">
        <f>'2565-อาคาร-หักร้านค้าภายในอาคาร'!AA67</f>
        <v>27607.274103032556</v>
      </c>
      <c r="Y15" s="39">
        <f>'2565-อาคาร-หักร้านค้าภายในอาคาร'!AB67</f>
        <v>8645.970000000023</v>
      </c>
      <c r="Z15" s="166">
        <f>'2565-อาคาร-หักร้านค้าภายในอาคาร'!AC67</f>
        <v>41772.510484357816</v>
      </c>
      <c r="AA15" s="39">
        <f>SUM(C15+E15+G15+I15+K15+M15+O15+Q15+S15+U15+W15+Y15)</f>
        <v>117680.29000000001</v>
      </c>
      <c r="AB15" s="166">
        <f>SUM(D15+F15+H15+J15+L15+N15+P15+R15+T15+V15+X15+Z15)</f>
        <v>499223.66921838111</v>
      </c>
      <c r="AE15" s="86">
        <v>23712</v>
      </c>
      <c r="AF15" s="87">
        <f>Y5</f>
        <v>123671.95999999993</v>
      </c>
      <c r="AG15" s="87">
        <f>Z5</f>
        <v>597484.45147190476</v>
      </c>
      <c r="AH15" s="82"/>
      <c r="AI15" s="82"/>
      <c r="AJ15" s="82"/>
      <c r="AK15" s="82"/>
      <c r="AL15" s="82"/>
      <c r="AM15" s="82"/>
      <c r="AN15" s="82"/>
      <c r="AO15" s="82"/>
      <c r="AP15" s="82"/>
      <c r="AQ15" s="82"/>
    </row>
    <row r="16" spans="1:43" x14ac:dyDescent="0.55000000000000004">
      <c r="A16" s="42" t="str">
        <f>'2565-อาคาร-หักร้านค้าภายในอาคาร'!A68</f>
        <v>คณะศิลป์ศาสตร์</v>
      </c>
      <c r="B16" s="25"/>
      <c r="C16" s="43"/>
      <c r="D16" s="44"/>
      <c r="E16" s="43"/>
      <c r="F16" s="44"/>
      <c r="G16" s="43"/>
      <c r="H16" s="44"/>
      <c r="I16" s="43"/>
      <c r="J16" s="51"/>
      <c r="K16" s="43"/>
      <c r="L16" s="44"/>
      <c r="M16" s="75"/>
      <c r="N16" s="44"/>
      <c r="O16" s="75"/>
      <c r="P16" s="44"/>
      <c r="Q16" s="75"/>
      <c r="R16" s="44"/>
      <c r="S16" s="75"/>
      <c r="T16" s="44"/>
      <c r="U16" s="75"/>
      <c r="V16" s="44"/>
      <c r="W16" s="75"/>
      <c r="X16" s="44"/>
      <c r="Y16" s="75"/>
      <c r="Z16" s="44"/>
      <c r="AA16" s="75"/>
      <c r="AB16" s="44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</row>
    <row r="17" spans="1:43" x14ac:dyDescent="0.55000000000000004">
      <c r="A17" s="53">
        <v>1</v>
      </c>
      <c r="B17" s="62" t="str">
        <f>'2565-อาคาร-หักร้านค้าภายในอาคาร'!A68</f>
        <v>คณะศิลป์ศาสตร์</v>
      </c>
      <c r="C17" s="39">
        <f>'2565-อาคาร-หักร้านค้าภายในอาคาร'!F69</f>
        <v>1159.4000000000001</v>
      </c>
      <c r="D17" s="166">
        <f>'2565-อาคาร-หักร้านค้าภายในอาคาร'!G69</f>
        <v>4237.9910512500001</v>
      </c>
      <c r="E17" s="39">
        <f>'2565-อาคาร-หักร้านค้าภายในอาคาร'!H69</f>
        <v>1174.3699999999999</v>
      </c>
      <c r="F17" s="166">
        <f>'2565-อาคาร-หักร้านค้าภายในอาคาร'!I69</f>
        <v>4384.4217535523994</v>
      </c>
      <c r="G17" s="39">
        <f>'2565-อาคาร-หักร้านค้าภายในอาคาร'!J69</f>
        <v>2267.71</v>
      </c>
      <c r="H17" s="166">
        <f>'2565-อาคาร-หักร้านค้าภายในอาคาร'!K69</f>
        <v>9036.5660805081006</v>
      </c>
      <c r="I17" s="39">
        <f>'2565-อาคาร-หักร้านค้าภายในอาคาร'!L69</f>
        <v>2203.4899999999998</v>
      </c>
      <c r="J17" s="166">
        <f>'2565-อาคาร-หักร้านค้าภายในอาคาร'!M69</f>
        <v>8467.6410463537995</v>
      </c>
      <c r="K17" s="39">
        <f>'2565-อาคาร-หักร้านค้าภายในอาคาร'!N69</f>
        <v>2412.5100000000002</v>
      </c>
      <c r="L17" s="166">
        <f>'2565-อาคาร-หักร้านค้าภายในอาคาร'!O69</f>
        <v>10181.123437623002</v>
      </c>
      <c r="M17" s="39">
        <f>'2565-อาคาร-หักร้านค้าภายในอาคาร'!P69</f>
        <v>2740.5</v>
      </c>
      <c r="N17" s="166">
        <f>'2565-อาคาร-หักร้านค้าภายในอาคาร'!Q69</f>
        <v>11687.336986814998</v>
      </c>
      <c r="O17" s="39">
        <f>'2565-อาคาร-หักร้านค้าภายในอาคาร'!R69</f>
        <v>4396.5600000000004</v>
      </c>
      <c r="P17" s="166">
        <f>'2565-อาคาร-หักร้านค้าภายในอาคาร'!S69</f>
        <v>17990.303736451202</v>
      </c>
      <c r="Q17" s="39">
        <f>'2565-อาคาร-หักร้านค้าภายในอาคาร'!T69</f>
        <v>4851.18</v>
      </c>
      <c r="R17" s="166">
        <f>'2565-อาคาร-หักร้านค้าภายในอาคาร'!U69</f>
        <v>20388.779194851002</v>
      </c>
      <c r="S17" s="39">
        <f>'2565-อาคาร-หักร้านค้าภายในอาคาร'!V69</f>
        <v>4344.76</v>
      </c>
      <c r="T17" s="166">
        <f>'2565-อาคาร-หักร้านค้าภายในอาคาร'!W69</f>
        <v>21456.592263526003</v>
      </c>
      <c r="U17" s="39">
        <f>'2565-อาคาร-หักร้านค้าภายในอาคาร'!X69</f>
        <v>2982.41</v>
      </c>
      <c r="V17" s="166">
        <f>'2565-อาคาร-หักร้านค้าภายในอาคาร'!Y69</f>
        <v>14471.433220215</v>
      </c>
      <c r="W17" s="39">
        <f>'2565-อาคาร-หักร้านค้าภายในอาคาร'!Z69</f>
        <v>2405.39</v>
      </c>
      <c r="X17" s="166">
        <f>'2565-อาคาร-หักร้านค้าภายในอาคาร'!AA69</f>
        <v>11912.186750410698</v>
      </c>
      <c r="Y17" s="39">
        <f>'2565-อาคาร-หักร้านค้าภายในอาคาร'!AB69</f>
        <v>2778</v>
      </c>
      <c r="Z17" s="166">
        <f>'2565-อาคาร-หักร้านค้าภายในอาคาร'!AC69</f>
        <v>13426.305712980002</v>
      </c>
      <c r="AA17" s="39">
        <f>SUM(C17+E17+G17+I17+K17+M17+O17+Q17+S17+U17+W17+Y17)</f>
        <v>33716.28</v>
      </c>
      <c r="AB17" s="166">
        <f>SUM(D17+F17+H17+J17+L17+N17+P17+R17+T17+V17+X17+Z17)</f>
        <v>147640.68123453623</v>
      </c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</row>
    <row r="18" spans="1:43" x14ac:dyDescent="0.55000000000000004">
      <c r="A18" s="42" t="str">
        <f>'2565-อาคาร-หักร้านค้าภายในอาคาร'!A70</f>
        <v>สำนักหอสมุด</v>
      </c>
      <c r="B18" s="25"/>
      <c r="C18" s="43"/>
      <c r="D18" s="44"/>
      <c r="E18" s="43"/>
      <c r="F18" s="44"/>
      <c r="G18" s="43"/>
      <c r="H18" s="44"/>
      <c r="I18" s="43"/>
      <c r="J18" s="44"/>
      <c r="K18" s="43"/>
      <c r="L18" s="44"/>
      <c r="M18" s="75"/>
      <c r="N18" s="44"/>
      <c r="O18" s="75"/>
      <c r="P18" s="44"/>
      <c r="Q18" s="75"/>
      <c r="R18" s="44"/>
      <c r="S18" s="75"/>
      <c r="T18" s="44"/>
      <c r="U18" s="75"/>
      <c r="V18" s="44"/>
      <c r="W18" s="75"/>
      <c r="X18" s="44"/>
      <c r="Y18" s="75"/>
      <c r="Z18" s="44"/>
      <c r="AA18" s="75"/>
      <c r="AB18" s="44"/>
      <c r="AE18" s="84" t="s">
        <v>53</v>
      </c>
      <c r="AF18" s="148" t="str">
        <f>A6</f>
        <v>สำนักงานมหาวิทยาลัย</v>
      </c>
      <c r="AG18" s="149"/>
      <c r="AH18" s="82"/>
      <c r="AI18" s="82"/>
      <c r="AJ18" s="82"/>
      <c r="AK18" s="82"/>
      <c r="AL18" s="82"/>
      <c r="AM18" s="82"/>
      <c r="AN18" s="82"/>
      <c r="AO18" s="82"/>
      <c r="AP18" s="82"/>
      <c r="AQ18" s="82"/>
    </row>
    <row r="19" spans="1:43" ht="22.2" x14ac:dyDescent="0.55000000000000004">
      <c r="A19" s="45">
        <v>1</v>
      </c>
      <c r="B19" s="63" t="str">
        <f>'2565-อาคาร-หักร้านค้าภายในอาคาร'!A70</f>
        <v>สำนักหอสมุด</v>
      </c>
      <c r="C19" s="48">
        <f>'2565-อาคาร-หักร้านค้าภายในอาคาร'!F73</f>
        <v>8236.74</v>
      </c>
      <c r="D19" s="64">
        <f>'2565-อาคาร-หักร้านค้าภายในอาคาร'!G73</f>
        <v>30130.423120125</v>
      </c>
      <c r="E19" s="48">
        <f>'2565-อาคาร-หักร้านค้าภายในอาคาร'!H73</f>
        <v>8778.9399999999987</v>
      </c>
      <c r="F19" s="64">
        <f>'2565-อาคาร-หักร้านค้าภายในอาคาร'!I73</f>
        <v>32761.126871608798</v>
      </c>
      <c r="G19" s="48">
        <f>'2565-อาคาร-หักร้านค้าภายในอาคาร'!J73</f>
        <v>15813.85</v>
      </c>
      <c r="H19" s="64">
        <f>'2565-อาคาร-หักร้านค้าภายในอาคาร'!K73</f>
        <v>62995.869548623501</v>
      </c>
      <c r="I19" s="48">
        <f>'2565-อาคาร-หักร้านค้าภายในอาคาร'!L73</f>
        <v>13366.54</v>
      </c>
      <c r="J19" s="64">
        <f>'2565-อาคาร-หักร้านค้าภายในอาคาร'!M73</f>
        <v>51351.770785994806</v>
      </c>
      <c r="K19" s="48">
        <f>'2565-อาคาร-หักร้านค้าภายในอาคาร'!N73</f>
        <v>17489.61</v>
      </c>
      <c r="L19" s="64">
        <f>'2565-อาคาร-หักร้านค้าภายในอาคาร'!O73</f>
        <v>73807.690533453002</v>
      </c>
      <c r="M19" s="48">
        <f>'2565-อาคาร-หักร้านค้าภายในอาคาร'!P73</f>
        <v>13200</v>
      </c>
      <c r="N19" s="64">
        <f>'2565-อาคาร-หักร้านค้าภายในอาคาร'!Q73</f>
        <v>56262.843317999999</v>
      </c>
      <c r="O19" s="48">
        <f>'2565-อาคาร-หักร้านค้าภายในอาคาร'!R73</f>
        <v>26971.200000000001</v>
      </c>
      <c r="P19" s="64">
        <f>'2565-อาคาร-หักร้านค้าภายในอาคาร'!S73</f>
        <v>110352.148069824</v>
      </c>
      <c r="Q19" s="48">
        <f>'2565-อาคาร-หักร้านค้าภายในอาคาร'!T73</f>
        <v>37562.61</v>
      </c>
      <c r="R19" s="64">
        <f>'2565-อาคาร-หักร้านค้าภายในอาคาร'!U73</f>
        <v>157843.4948940645</v>
      </c>
      <c r="S19" s="48">
        <f>'2565-อาคาร-หักร้านค้าภายในอาคาร'!V73</f>
        <v>31236.400000000001</v>
      </c>
      <c r="T19" s="64">
        <f>'2565-อาคาร-หักร้านค้าภายในอาคาร'!W73</f>
        <v>154270.83306814003</v>
      </c>
      <c r="U19" s="48">
        <f>'2565-อาคาร-หักร้านค้าภายในอาคาร'!X73</f>
        <v>26090.76</v>
      </c>
      <c r="V19" s="64">
        <f>'2565-อาคาร-หักร้านค้าภายในอาคาร'!Y73</f>
        <v>126587.65660373999</v>
      </c>
      <c r="W19" s="48">
        <f>'2565-อาคาร-หักร้านค้าภายในอาคาร'!Z73</f>
        <v>30389.69</v>
      </c>
      <c r="X19" s="64">
        <f>'2565-อาคาร-หักร้านค้าภายในอาคาร'!AA73</f>
        <v>150479.98949806968</v>
      </c>
      <c r="Y19" s="48">
        <f>'2565-อาคาร-หักร้านค้าภายในอาคาร'!AB73</f>
        <v>21145.08</v>
      </c>
      <c r="Z19" s="64">
        <f>'2565-อาคาร-หักร้านค้าภายในอาคาร'!AC73</f>
        <v>102181.1349831228</v>
      </c>
      <c r="AA19" s="39">
        <f>SUM(C19+E19+G19+I19+K19+M19+O19+Q19+S19+U19+W19+Y19)</f>
        <v>250281.41999999998</v>
      </c>
      <c r="AB19" s="166">
        <f>SUM(D19+F19+H19+J19+L19+N19+P19+R19+T19+V19+X19+Z19)</f>
        <v>1109024.9812947661</v>
      </c>
      <c r="AE19" s="92"/>
      <c r="AF19" s="85" t="s">
        <v>58</v>
      </c>
      <c r="AG19" s="85" t="s">
        <v>55</v>
      </c>
      <c r="AH19" s="82"/>
      <c r="AI19" s="82"/>
      <c r="AJ19" s="82"/>
      <c r="AK19" s="82"/>
      <c r="AL19" s="82"/>
      <c r="AM19" s="82"/>
      <c r="AN19" s="82"/>
      <c r="AO19" s="82"/>
      <c r="AP19" s="82"/>
      <c r="AQ19" s="82"/>
    </row>
    <row r="20" spans="1:43" x14ac:dyDescent="0.55000000000000004">
      <c r="A20" s="42" t="str">
        <f>'2565-อาคาร-หักร้านค้าภายในอาคาร'!A74</f>
        <v>คณะบริหารธุรกิจ</v>
      </c>
      <c r="B20" s="25"/>
      <c r="C20" s="43"/>
      <c r="D20" s="44"/>
      <c r="E20" s="43"/>
      <c r="F20" s="44"/>
      <c r="G20" s="43"/>
      <c r="H20" s="44"/>
      <c r="I20" s="43"/>
      <c r="J20" s="44"/>
      <c r="K20" s="43"/>
      <c r="L20" s="44"/>
      <c r="M20" s="75"/>
      <c r="N20" s="44"/>
      <c r="O20" s="75"/>
      <c r="P20" s="44"/>
      <c r="Q20" s="75"/>
      <c r="R20" s="44"/>
      <c r="S20" s="75"/>
      <c r="T20" s="44"/>
      <c r="U20" s="75"/>
      <c r="V20" s="44"/>
      <c r="W20" s="75"/>
      <c r="X20" s="44"/>
      <c r="Y20" s="75"/>
      <c r="Z20" s="44"/>
      <c r="AA20" s="75"/>
      <c r="AB20" s="44"/>
      <c r="AE20" s="86">
        <v>23377</v>
      </c>
      <c r="AF20" s="87">
        <f>C7</f>
        <v>23291.98</v>
      </c>
      <c r="AG20" s="87">
        <f>D7</f>
        <v>85246.345254187516</v>
      </c>
      <c r="AH20" s="82"/>
      <c r="AI20" s="82"/>
      <c r="AJ20" s="82"/>
      <c r="AK20" s="82"/>
      <c r="AL20" s="82"/>
      <c r="AM20" s="82"/>
      <c r="AN20" s="82"/>
      <c r="AO20" s="82"/>
      <c r="AP20" s="82"/>
      <c r="AQ20" s="82"/>
    </row>
    <row r="21" spans="1:43" x14ac:dyDescent="0.55000000000000004">
      <c r="A21" s="45">
        <v>1</v>
      </c>
      <c r="B21" s="63" t="str">
        <f>'2565-อาคาร-หักร้านค้าภายในอาคาร'!A74</f>
        <v>คณะบริหารธุรกิจ</v>
      </c>
      <c r="C21" s="48">
        <f>'2565-อาคาร-หักร้านค้าภายในอาคาร'!F77</f>
        <v>6966.8899999999994</v>
      </c>
      <c r="D21" s="64">
        <f>'2565-อาคาร-หักร้านค้าภายในอาคาร'!G77</f>
        <v>25466.2907323125</v>
      </c>
      <c r="E21" s="48">
        <f>'2565-อาคาร-หักร้านค้าภายในอาคาร'!H77</f>
        <v>6317.3099999999995</v>
      </c>
      <c r="F21" s="64">
        <f>'2565-อาคาร-หักร้านค้าภายในอาคาร'!I77</f>
        <v>23585.2000544412</v>
      </c>
      <c r="G21" s="48">
        <f>'2565-อาคาร-หักร้านค้าภายในอาคาร'!J77</f>
        <v>11707.619999999981</v>
      </c>
      <c r="H21" s="64">
        <f>'2565-อาคาร-หักร้านค้าภายในอาคาร'!K77</f>
        <v>46653.532319158126</v>
      </c>
      <c r="I21" s="48">
        <f>'2565-อาคาร-หักร้านค้าภายในอาคาร'!L77</f>
        <v>7503.7500000000182</v>
      </c>
      <c r="J21" s="64">
        <f>'2565-อาคาร-หักร้านค้าภายในอาคาร'!M77</f>
        <v>28835.647768575072</v>
      </c>
      <c r="K21" s="48">
        <f>'2565-อาคาร-หักร้านค้าภายในอาคาร'!N77</f>
        <v>10321.6</v>
      </c>
      <c r="L21" s="64">
        <f>'2565-อาคาร-หักร้านค้าภายในอาคาร'!O77</f>
        <v>43558.569155680001</v>
      </c>
      <c r="M21" s="48">
        <f>'2565-อาคาร-หักร้านค้าภายในอาคาร'!P77</f>
        <v>12128.59</v>
      </c>
      <c r="N21" s="64">
        <f>'2565-อาคาร-หักร้านค้าภายในอาคาร'!Q77</f>
        <v>51724.473090645697</v>
      </c>
      <c r="O21" s="48">
        <f>'2565-อาคาร-หักร้านค้าภายในอาคาร'!R77</f>
        <v>15621.26</v>
      </c>
      <c r="P21" s="64">
        <f>'2565-อาคาร-หักร้านค้าภายในอาคาร'!S77</f>
        <v>63920.704402095202</v>
      </c>
      <c r="Q21" s="48">
        <f>'2565-อาคาร-หักร้านค้าภายในอาคาร'!T77</f>
        <v>21621.58</v>
      </c>
      <c r="R21" s="64">
        <f>'2565-อาคาร-หักร้านค้าภายในอาคาร'!U77</f>
        <v>90872.245611131017</v>
      </c>
      <c r="S21" s="48">
        <f>'2565-อาคาร-หักร้านค้าภายในอาคาร'!V77</f>
        <v>18261.870000000003</v>
      </c>
      <c r="T21" s="64">
        <f>'2565-อาคาร-หักร้านค้าภายในอาคาร'!W77</f>
        <v>90186.223993849504</v>
      </c>
      <c r="U21" s="48">
        <f>'2565-อาคาร-หักร้านค้าภายในอาคาร'!X77</f>
        <v>11866.46</v>
      </c>
      <c r="V21" s="64">
        <f>'2565-อาคาร-หักร้านค้าภายในอาคาร'!Y77</f>
        <v>57579.166999289999</v>
      </c>
      <c r="W21" s="48">
        <f>'2565-อาคาร-หักร้านค้าภายในอาคาร'!Z77</f>
        <v>11251.91</v>
      </c>
      <c r="X21" s="64">
        <f>'2565-อาคาร-หักร้านค้าภายในอาคาร'!AA77</f>
        <v>55722.711584738296</v>
      </c>
      <c r="Y21" s="48">
        <f>'2565-อาคาร-หักร้านค้าภายในอาคาร'!AB77</f>
        <v>11864.62</v>
      </c>
      <c r="Z21" s="64">
        <f>'2565-อาคาร-หักร้านค้าภายในอาคาร'!AC77</f>
        <v>57342.69808795421</v>
      </c>
      <c r="AA21" s="39">
        <f>SUM(C21+E21+G21+I21+K21+M21+O21+Q21+S21+U21+W21+Y21)</f>
        <v>145433.46</v>
      </c>
      <c r="AB21" s="166">
        <f>SUM(D21+F21+H21+J21+L21+N21+P21+R21+T21+V21+X21+Z21)</f>
        <v>635447.46379987092</v>
      </c>
      <c r="AE21" s="86">
        <v>23408</v>
      </c>
      <c r="AF21" s="87">
        <f>E7</f>
        <v>21494.71</v>
      </c>
      <c r="AG21" s="87">
        <f>F7</f>
        <v>80200.416570826812</v>
      </c>
      <c r="AH21" s="82"/>
      <c r="AI21" s="82"/>
      <c r="AJ21" s="82"/>
      <c r="AK21" s="82"/>
      <c r="AL21" s="82"/>
      <c r="AM21" s="82"/>
      <c r="AN21" s="82"/>
      <c r="AO21" s="82"/>
      <c r="AP21" s="82"/>
      <c r="AQ21" s="82"/>
    </row>
    <row r="22" spans="1:43" x14ac:dyDescent="0.55000000000000004">
      <c r="A22" s="42" t="str">
        <f>'2565-อาคาร-หักร้านค้าภายในอาคาร'!A78</f>
        <v>วิทยาลัยบริหารศาสตร์</v>
      </c>
      <c r="B22" s="25"/>
      <c r="C22" s="43"/>
      <c r="D22" s="44"/>
      <c r="E22" s="43"/>
      <c r="F22" s="44"/>
      <c r="G22" s="43"/>
      <c r="H22" s="44"/>
      <c r="I22" s="43"/>
      <c r="J22" s="44"/>
      <c r="K22" s="43"/>
      <c r="L22" s="44"/>
      <c r="M22" s="75"/>
      <c r="N22" s="44"/>
      <c r="O22" s="75"/>
      <c r="P22" s="44"/>
      <c r="Q22" s="75"/>
      <c r="R22" s="44"/>
      <c r="S22" s="75"/>
      <c r="T22" s="44"/>
      <c r="U22" s="75"/>
      <c r="V22" s="44"/>
      <c r="W22" s="75"/>
      <c r="X22" s="44"/>
      <c r="Y22" s="75"/>
      <c r="Z22" s="44"/>
      <c r="AA22" s="75"/>
      <c r="AB22" s="44"/>
      <c r="AE22" s="86">
        <v>23437</v>
      </c>
      <c r="AF22" s="87">
        <f>G7</f>
        <v>34879.97</v>
      </c>
      <c r="AG22" s="87">
        <f>H7</f>
        <v>138907.67685460852</v>
      </c>
      <c r="AH22" s="82"/>
      <c r="AI22" s="82"/>
      <c r="AJ22" s="82"/>
      <c r="AK22" s="82"/>
      <c r="AL22" s="82"/>
      <c r="AM22" s="82"/>
      <c r="AN22" s="82"/>
      <c r="AO22" s="82"/>
      <c r="AP22" s="82"/>
      <c r="AQ22" s="82"/>
    </row>
    <row r="23" spans="1:43" x14ac:dyDescent="0.55000000000000004">
      <c r="A23" s="45">
        <v>1</v>
      </c>
      <c r="B23" s="63" t="str">
        <f>'2565-อาคาร-หักร้านค้าภายในอาคาร'!A78</f>
        <v>วิทยาลัยบริหารศาสตร์</v>
      </c>
      <c r="C23" s="39">
        <f>'2565-อาคาร-หักร้านค้าภายในอาคาร'!F79</f>
        <v>3469.64</v>
      </c>
      <c r="D23" s="166">
        <f>'2565-อาคาร-หักร้านค้าภายในอาคาร'!G79</f>
        <v>12698.8824</v>
      </c>
      <c r="E23" s="39">
        <f>'2565-อาคาร-หักร้านค้าภายในอาคาร'!H79</f>
        <v>3423.16</v>
      </c>
      <c r="F23" s="166">
        <f>'2565-อาคาร-หักร้านค้าภายในอาคาร'!I79</f>
        <v>12768.3868</v>
      </c>
      <c r="G23" s="39">
        <f>'2565-อาคาร-หักร้านค้าภายในอาคาร'!J79</f>
        <v>6411.21</v>
      </c>
      <c r="H23" s="166">
        <f>'2565-อาคาร-หักร้านค้าภายในอาคาร'!K79</f>
        <v>25516.6158</v>
      </c>
      <c r="I23" s="39">
        <f>'2565-อาคาร-หักร้านค้าภายในอาคาร'!L79</f>
        <v>5811.21</v>
      </c>
      <c r="J23" s="166">
        <f>'2565-อาคาร-หักร้านค้าภายในอาคาร'!M79</f>
        <v>22315.046399999999</v>
      </c>
      <c r="K23" s="39">
        <f>'2565-อาคาร-หักร้านค้าภายในอาคาร'!N79</f>
        <v>7291.42</v>
      </c>
      <c r="L23" s="166">
        <f>'2565-อาคาร-หักร้านค้าภายในอาคาร'!O79</f>
        <v>30769.792399999998</v>
      </c>
      <c r="M23" s="39">
        <f>'2565-อาคาร-หักร้านค้าภายในอาคาร'!P79</f>
        <v>9546.93</v>
      </c>
      <c r="N23" s="166">
        <f>'2565-อาคาร-หักร้านค้าภายในอาคาร'!Q79</f>
        <v>40669.921799999996</v>
      </c>
      <c r="O23" s="39">
        <f>'2565-อาคาร-หักร้านค้าภายในอาคาร'!R79</f>
        <v>12214.47</v>
      </c>
      <c r="P23" s="166">
        <f>'2565-อาคาร-หักร้านค้าภายในอาคาร'!S79</f>
        <v>49957.182299999993</v>
      </c>
      <c r="Q23" s="39">
        <f>'2565-อาคาร-หักร้านค้าภายในอาคาร'!T79</f>
        <v>13145.11</v>
      </c>
      <c r="R23" s="166">
        <f>'2565-อาคาร-หักร้านค้าภายในอาคาร'!U79</f>
        <v>55209.462000000007</v>
      </c>
      <c r="S23" s="39">
        <f>'2565-อาคาร-หักร้านค้าภายในอาคาร'!V79</f>
        <v>10851.67</v>
      </c>
      <c r="T23" s="166">
        <f>'2565-อาคาร-หักร้านค้าภายในอาคาร'!W79</f>
        <v>53607.249800000005</v>
      </c>
      <c r="U23" s="39">
        <f>'2565-อาคาร-หักร้านค้าภายในอาคาร'!X79</f>
        <v>10998.82</v>
      </c>
      <c r="V23" s="166">
        <f>'2565-อาคาร-หักร้านค้าภายในอาคาร'!Y79</f>
        <v>53344.276999999995</v>
      </c>
      <c r="W23" s="39">
        <f>'2565-อาคาร-หักร้านค้าภายในอาคาร'!Z79</f>
        <v>8668.19</v>
      </c>
      <c r="X23" s="166">
        <f>'2565-อาคาร-หักร้านค้าภายในอาคาร'!AA79</f>
        <v>42907.540500000003</v>
      </c>
      <c r="Y23" s="39">
        <f>'2565-อาคาร-หักร้านค้าภายในอาคาร'!AB79</f>
        <v>8442.73</v>
      </c>
      <c r="Z23" s="166">
        <f>'2565-อาคาร-หักร้านค้าภายในอาคาร'!AC79</f>
        <v>40778.385900000001</v>
      </c>
      <c r="AA23" s="39">
        <f>SUM(C23+E23+G23+I23+K23+M23+O23+Q23+S23+U23+W23+Y23)</f>
        <v>100274.56000000001</v>
      </c>
      <c r="AB23" s="166">
        <f>SUM(D23+F23+H23+J23+L23+N23+P23+R23+T23+V23+X23+Z23)</f>
        <v>440542.74309999996</v>
      </c>
      <c r="AE23" s="86">
        <v>23468</v>
      </c>
      <c r="AF23" s="87">
        <f>I7</f>
        <v>31015.1</v>
      </c>
      <c r="AG23" s="87">
        <f>J7</f>
        <v>119136.98837621961</v>
      </c>
      <c r="AH23" s="82"/>
      <c r="AI23" s="82"/>
      <c r="AJ23" s="82"/>
      <c r="AK23" s="82"/>
      <c r="AL23" s="82"/>
      <c r="AM23" s="82"/>
      <c r="AN23" s="82"/>
      <c r="AO23" s="82"/>
      <c r="AP23" s="82"/>
      <c r="AQ23" s="82"/>
    </row>
    <row r="24" spans="1:43" x14ac:dyDescent="0.55000000000000004">
      <c r="A24" s="42" t="str">
        <f>'2565-อาคาร-หักร้านค้าภายในอาคาร'!A80</f>
        <v>ศูนย์กล้วยไม้</v>
      </c>
      <c r="B24" s="25"/>
      <c r="C24" s="43"/>
      <c r="D24" s="44"/>
      <c r="E24" s="43"/>
      <c r="F24" s="44"/>
      <c r="G24" s="43"/>
      <c r="H24" s="44"/>
      <c r="I24" s="43"/>
      <c r="J24" s="44"/>
      <c r="K24" s="43"/>
      <c r="L24" s="44"/>
      <c r="M24" s="75"/>
      <c r="N24" s="44"/>
      <c r="O24" s="75"/>
      <c r="P24" s="44"/>
      <c r="Q24" s="75"/>
      <c r="R24" s="44"/>
      <c r="S24" s="75"/>
      <c r="T24" s="44"/>
      <c r="U24" s="75"/>
      <c r="V24" s="44"/>
      <c r="W24" s="75"/>
      <c r="X24" s="44"/>
      <c r="Y24" s="75"/>
      <c r="Z24" s="44"/>
      <c r="AA24" s="75"/>
      <c r="AB24" s="44"/>
      <c r="AE24" s="86">
        <v>23498</v>
      </c>
      <c r="AF24" s="87">
        <f>K7</f>
        <v>38380.959999999999</v>
      </c>
      <c r="AG24" s="87">
        <f>L7</f>
        <v>161969.93887337798</v>
      </c>
      <c r="AH24" s="82"/>
      <c r="AI24" s="82"/>
      <c r="AJ24" s="82"/>
      <c r="AK24" s="82"/>
      <c r="AL24" s="82"/>
      <c r="AM24" s="82"/>
      <c r="AN24" s="82"/>
      <c r="AO24" s="82"/>
      <c r="AP24" s="82"/>
      <c r="AQ24" s="82"/>
    </row>
    <row r="25" spans="1:43" x14ac:dyDescent="0.55000000000000004">
      <c r="A25" s="45">
        <v>1</v>
      </c>
      <c r="B25" s="63" t="str">
        <f>'2565-อาคาร-หักร้านค้าภายในอาคาร'!A80</f>
        <v>ศูนย์กล้วยไม้</v>
      </c>
      <c r="C25" s="48">
        <f>'2565-อาคาร-หักร้านค้าภายในอาคาร'!F81</f>
        <v>10100.02</v>
      </c>
      <c r="D25" s="64">
        <f>'2565-อาคาร-หักร้านค้าภายในอาคาร'!G81</f>
        <v>36966.073200000006</v>
      </c>
      <c r="E25" s="48">
        <f>'2565-อาคาร-หักร้านค้าภายในอาคาร'!H81</f>
        <v>10430.629999999999</v>
      </c>
      <c r="F25" s="64">
        <f>'2565-อาคาร-หักร้านค้าภายในอาคาร'!I81</f>
        <v>38906.249899999995</v>
      </c>
      <c r="G25" s="48">
        <f>'2565-อาคาร-หักร้านค้าภายในอาคาร'!J81</f>
        <v>15653.83</v>
      </c>
      <c r="H25" s="64">
        <f>'2565-อาคาร-หักร้านค้าภายในอาคาร'!K81</f>
        <v>62302.243399999999</v>
      </c>
      <c r="I25" s="48">
        <f>'2565-อาคาร-หักร้านค้าภายในอาคาร'!L81</f>
        <v>11753.99</v>
      </c>
      <c r="J25" s="64">
        <f>'2565-อาคาร-หักร้านค้าภายในอาคาร'!M81</f>
        <v>45135.321599999996</v>
      </c>
      <c r="K25" s="48">
        <f>'2565-อาคาร-หักร้านค้าภายในอาคาร'!N81</f>
        <v>12086.09</v>
      </c>
      <c r="L25" s="64">
        <f>'2565-อาคาร-หักร้านค้าภายในอาคาร'!O81</f>
        <v>51003.299800000001</v>
      </c>
      <c r="M25" s="48">
        <f>'2565-อาคาร-หักร้านค้าภายในอาคาร'!P81</f>
        <v>12077.21</v>
      </c>
      <c r="N25" s="64">
        <f>'2565-อาคาร-หักร้านค้าภายในอาคาร'!Q81</f>
        <v>51448.914599999996</v>
      </c>
      <c r="O25" s="48">
        <f>'2565-อาคาร-หักร้านค้าภายในอาคาร'!R81</f>
        <v>12467.29</v>
      </c>
      <c r="P25" s="64">
        <f>'2565-อาคาร-หักร้านค้าภายในอาคาร'!S81</f>
        <v>50991.216100000005</v>
      </c>
      <c r="Q25" s="48">
        <f>'2565-อาคาร-หักร้านค้าภายในอาคาร'!T81</f>
        <v>15280.1</v>
      </c>
      <c r="R25" s="64">
        <f>'2565-อาคาร-หักร้านค้าภายในอาคาร'!U81</f>
        <v>64176.420000000006</v>
      </c>
      <c r="S25" s="48">
        <f>'2565-อาคาร-หักร้านค้าภายในอาคาร'!V81</f>
        <v>13410</v>
      </c>
      <c r="T25" s="64">
        <f>'2565-อาคาร-หักร้านค้าภายในอาคาร'!W81</f>
        <v>66245.400000000009</v>
      </c>
      <c r="U25" s="48">
        <f>'2565-อาคาร-หักร้านค้าภายในอาคาร'!X81</f>
        <v>11732.44</v>
      </c>
      <c r="V25" s="64">
        <f>'2565-อาคาร-หักร้านค้าภายในอาคาร'!Y81</f>
        <v>56902.333999999995</v>
      </c>
      <c r="W25" s="48">
        <f>'2565-อาคาร-หักร้านค้าภายในอาคาร'!Z81</f>
        <v>10297.629999999999</v>
      </c>
      <c r="X25" s="64">
        <f>'2565-อาคาร-หักร้านค้าภายในอาคาร'!AA81</f>
        <v>50973.268499999998</v>
      </c>
      <c r="Y25" s="48">
        <f>'2565-อาคาร-หักร้านค้าภายในอาคาร'!AB81</f>
        <v>9446.2099999999991</v>
      </c>
      <c r="Z25" s="64">
        <f>'2565-อาคาร-หักร้านค้าภายในอาคาร'!AC81</f>
        <v>45625.194299999996</v>
      </c>
      <c r="AA25" s="39">
        <f>SUM(C25+E25+G25+I25+K25+M25+O25+Q25+S25+U25+W25+Y25)</f>
        <v>144735.44</v>
      </c>
      <c r="AB25" s="166">
        <f>SUM(D25+F25+H25+J25+L25+N25+P25+R25+T25+V25+X25+Z25)</f>
        <v>620675.93539999996</v>
      </c>
      <c r="AE25" s="86">
        <v>23529</v>
      </c>
      <c r="AF25" s="87">
        <f>M7</f>
        <v>38335.379999999997</v>
      </c>
      <c r="AG25" s="87">
        <f>N7</f>
        <v>163397.20351264736</v>
      </c>
      <c r="AH25" s="82"/>
      <c r="AI25" s="82"/>
      <c r="AJ25" s="82"/>
      <c r="AK25" s="82"/>
      <c r="AL25" s="82"/>
      <c r="AM25" s="82"/>
      <c r="AN25" s="82"/>
      <c r="AO25" s="82"/>
      <c r="AP25" s="82"/>
      <c r="AQ25" s="82"/>
    </row>
    <row r="26" spans="1:43" x14ac:dyDescent="0.55000000000000004">
      <c r="A26" s="42" t="str">
        <f>'2565-อาคาร-หักร้านค้าภายในอาคาร'!A84</f>
        <v>คณะวิทยาศาสตร์</v>
      </c>
      <c r="B26" s="25"/>
      <c r="C26" s="43"/>
      <c r="D26" s="51"/>
      <c r="E26" s="43"/>
      <c r="F26" s="51"/>
      <c r="G26" s="43"/>
      <c r="H26" s="51"/>
      <c r="I26" s="43"/>
      <c r="J26" s="51"/>
      <c r="K26" s="43"/>
      <c r="L26" s="51"/>
      <c r="M26" s="32"/>
      <c r="N26" s="51"/>
      <c r="O26" s="32"/>
      <c r="P26" s="51"/>
      <c r="Q26" s="32"/>
      <c r="R26" s="51"/>
      <c r="S26" s="32"/>
      <c r="T26" s="51"/>
      <c r="U26" s="32"/>
      <c r="V26" s="51"/>
      <c r="W26" s="32"/>
      <c r="X26" s="51"/>
      <c r="Y26" s="32"/>
      <c r="Z26" s="51"/>
      <c r="AA26" s="75"/>
      <c r="AB26" s="44"/>
      <c r="AE26" s="86">
        <v>23559</v>
      </c>
      <c r="AF26" s="87">
        <f>O7</f>
        <v>34047.85</v>
      </c>
      <c r="AG26" s="87">
        <f>P7</f>
        <v>139285.43209579837</v>
      </c>
      <c r="AH26" s="82"/>
      <c r="AI26" s="82"/>
      <c r="AJ26" s="82"/>
      <c r="AK26" s="82"/>
      <c r="AL26" s="82"/>
      <c r="AM26" s="82"/>
      <c r="AN26" s="82"/>
      <c r="AO26" s="82"/>
      <c r="AP26" s="82"/>
      <c r="AQ26" s="82"/>
    </row>
    <row r="27" spans="1:43" x14ac:dyDescent="0.55000000000000004">
      <c r="A27" s="45">
        <v>1</v>
      </c>
      <c r="B27" s="63" t="str">
        <f>'2565-อาคาร-หักร้านค้าภายในอาคาร'!A84</f>
        <v>คณะวิทยาศาสตร์</v>
      </c>
      <c r="C27" s="48">
        <f>'2565-อาคาร-หักร้านค้าภายในอาคาร'!F91</f>
        <v>52772.84</v>
      </c>
      <c r="D27" s="64">
        <f>'2565-อาคาร-หักร้านค้าภายในอาคาร'!G91</f>
        <v>193052.38911037499</v>
      </c>
      <c r="E27" s="48">
        <f>'2565-อาคาร-หักร้านค้าภายในอาคาร'!H91</f>
        <v>64201.699999999953</v>
      </c>
      <c r="F27" s="64">
        <f>'2565-อาคาร-หักร้านค้าภายในอาคาร'!I91</f>
        <v>239575.28909146585</v>
      </c>
      <c r="G27" s="48">
        <f>'2565-อาคาร-หักร้านค้าภายในอาคาร'!J91</f>
        <v>110487.47000000007</v>
      </c>
      <c r="H27" s="64">
        <f>'2565-อาคาร-หักร้านค้าภายในอาคาร'!K91</f>
        <v>439980.38790900417</v>
      </c>
      <c r="I27" s="48">
        <f>'2565-อาคาร-หักร้านค้าภายในอาคาร'!L91</f>
        <v>83132.51999999996</v>
      </c>
      <c r="J27" s="64">
        <f>'2565-อาคาร-หักร้านค้าภายในอาคาร'!M91</f>
        <v>319339.58946089388</v>
      </c>
      <c r="K27" s="48">
        <f>'2565-อาคาร-หักร้านค้าภายในอาคาร'!N91</f>
        <v>96862.260000000009</v>
      </c>
      <c r="L27" s="64">
        <f>'2565-อาคาร-หักร้านค้าภายในอาคาร'!O91</f>
        <v>408764.66465106898</v>
      </c>
      <c r="M27" s="48">
        <f>'2565-อาคาร-หักร้านค้าภายในอาคาร'!P91</f>
        <v>105372.08</v>
      </c>
      <c r="N27" s="64">
        <f>'2565-อาคาร-หักร้านค้าภายในอาคาร'!Q91</f>
        <v>449095.09318734787</v>
      </c>
      <c r="O27" s="48">
        <f>'2565-อาคาร-หักร้านค้าภายในอาคาร'!R91</f>
        <v>117084.35</v>
      </c>
      <c r="P27" s="64">
        <f>'2565-อาคาร-หักร้านค้าภายในอาคาร'!S91</f>
        <v>478984.80185707519</v>
      </c>
      <c r="Q27" s="48">
        <f>'2565-อาคาร-หักร้านค้าภายในอาคาร'!T91</f>
        <v>130163.85</v>
      </c>
      <c r="R27" s="64">
        <f>'2565-อาคาร-หักร้านค้าภายในอาคาร'!U91</f>
        <v>546868.37651259208</v>
      </c>
      <c r="S27" s="48">
        <f>'2565-อาคาร-หักร้านค้าภายในอาคาร'!V91</f>
        <v>120872.31999999999</v>
      </c>
      <c r="T27" s="64">
        <f>'2565-อาคาร-หักร้านค้าภายในอาคาร'!W91</f>
        <v>597019.98685407452</v>
      </c>
      <c r="U27" s="48">
        <f>'2565-อาคาร-หักร้านค้าภายในอาคาร'!X91</f>
        <v>100804.86000000002</v>
      </c>
      <c r="V27" s="64">
        <f>'2565-อาคาร-หักร้านค้าภายในอาคาร'!Y91</f>
        <v>489016.62304577499</v>
      </c>
      <c r="W27" s="48">
        <f>'2565-อาคาร-หักร้านค้าภายในอาคาร'!Z91</f>
        <v>90178.68</v>
      </c>
      <c r="X27" s="64">
        <f>'2565-อาคาร-หักร้านค้าภายในอาคาร'!AA91</f>
        <v>446485.18382847903</v>
      </c>
      <c r="Y27" s="48">
        <f>'2565-อาคาร-หักร้านค้าภายในอาคาร'!AB91</f>
        <v>83398.53</v>
      </c>
      <c r="Z27" s="64">
        <f>'2565-อาคาร-หักร้านค้าภายในอาคาร'!AC91</f>
        <v>402945.8741532428</v>
      </c>
      <c r="AA27" s="39">
        <f>SUM(C27+E27+G27+I27+K27+M27+O27+Q27+S27+U27+W27+Y27)</f>
        <v>1155331.46</v>
      </c>
      <c r="AB27" s="166">
        <f>SUM(D27+F27+H27+J27+L27+N27+P27+R27+T27+V27+X27+Z27)</f>
        <v>5011128.2596613942</v>
      </c>
      <c r="AE27" s="86">
        <v>23590</v>
      </c>
      <c r="AF27" s="87">
        <f>Q7</f>
        <v>45641.91</v>
      </c>
      <c r="AG27" s="87">
        <f>R7</f>
        <v>191752.40751498452</v>
      </c>
      <c r="AH27" s="82"/>
      <c r="AI27" s="82"/>
      <c r="AJ27" s="82"/>
      <c r="AK27" s="82"/>
      <c r="AL27" s="82"/>
      <c r="AM27" s="82"/>
      <c r="AN27" s="82"/>
      <c r="AO27" s="82"/>
      <c r="AP27" s="82"/>
      <c r="AQ27" s="82"/>
    </row>
    <row r="28" spans="1:43" x14ac:dyDescent="0.55000000000000004">
      <c r="A28" s="42" t="str">
        <f>'2565-อาคาร-หักร้านค้าภายในอาคาร'!A92</f>
        <v>คณะเศรษฐศาสตร์</v>
      </c>
      <c r="B28" s="25"/>
      <c r="C28" s="43"/>
      <c r="D28" s="44"/>
      <c r="E28" s="43"/>
      <c r="F28" s="44"/>
      <c r="G28" s="43"/>
      <c r="H28" s="44"/>
      <c r="I28" s="43"/>
      <c r="J28" s="44"/>
      <c r="K28" s="43"/>
      <c r="L28" s="44"/>
      <c r="M28" s="75"/>
      <c r="N28" s="44"/>
      <c r="O28" s="75"/>
      <c r="P28" s="44"/>
      <c r="Q28" s="75"/>
      <c r="R28" s="44"/>
      <c r="S28" s="75"/>
      <c r="T28" s="44"/>
      <c r="U28" s="75"/>
      <c r="V28" s="44"/>
      <c r="W28" s="75"/>
      <c r="X28" s="44"/>
      <c r="Y28" s="75"/>
      <c r="Z28" s="44"/>
      <c r="AA28" s="75"/>
      <c r="AB28" s="44"/>
      <c r="AE28" s="86">
        <v>23621</v>
      </c>
      <c r="AF28" s="87">
        <f>S7</f>
        <v>38624.89</v>
      </c>
      <c r="AG28" s="87">
        <f>T7</f>
        <v>190781.03435150097</v>
      </c>
      <c r="AH28" s="82"/>
      <c r="AI28" s="82"/>
      <c r="AJ28" s="82"/>
      <c r="AK28" s="82"/>
      <c r="AL28" s="82"/>
      <c r="AM28" s="82"/>
      <c r="AN28" s="82"/>
      <c r="AO28" s="82"/>
      <c r="AP28" s="82"/>
      <c r="AQ28" s="82"/>
    </row>
    <row r="29" spans="1:43" x14ac:dyDescent="0.55000000000000004">
      <c r="A29" s="45">
        <v>1</v>
      </c>
      <c r="B29" s="63" t="str">
        <f>'2565-อาคาร-หักร้านค้าภายในอาคาร'!A92</f>
        <v>คณะเศรษฐศาสตร์</v>
      </c>
      <c r="C29" s="48">
        <f>'2565-อาคาร-หักร้านค้าภายในอาคาร'!F93</f>
        <v>2262.19</v>
      </c>
      <c r="D29" s="64">
        <f>'2565-อาคาร-หักร้านค้าภายในอาคาร'!G93</f>
        <v>8269.0538004375012</v>
      </c>
      <c r="E29" s="48">
        <f>'2565-อาคาร-หักร้านค้าภายในอาคาร'!H93</f>
        <v>2774.91</v>
      </c>
      <c r="F29" s="64">
        <f>'2565-อาคาร-หักร้านค้าภายในอาคาร'!I93</f>
        <v>10359.917034793199</v>
      </c>
      <c r="G29" s="48">
        <f>'2565-อาคาร-หักร้านค้าภายในอาคาร'!J93</f>
        <v>6739.2</v>
      </c>
      <c r="H29" s="64">
        <f>'2565-อาคาร-หักร้านค้าภายในอาคาร'!K93</f>
        <v>26854.944472512001</v>
      </c>
      <c r="I29" s="48">
        <f>'2565-อาคาร-หักร้านค้าภายในอาคาร'!L93</f>
        <v>4040.7</v>
      </c>
      <c r="J29" s="64">
        <f>'2565-อาคาร-หักร้านค้าภายในอาคาร'!M93</f>
        <v>15527.729726934</v>
      </c>
      <c r="K29" s="48">
        <f>'2565-อาคาร-หักร้านค้าภายในอาคาร'!N93</f>
        <v>5494.03</v>
      </c>
      <c r="L29" s="64">
        <f>'2565-อาคาร-หักร้านค้าภายในอาคาร'!O93</f>
        <v>23185.560930318999</v>
      </c>
      <c r="M29" s="48">
        <f>'2565-อาคาร-หักร้านค้าภายในอาคาร'!P93</f>
        <v>5845.54</v>
      </c>
      <c r="N29" s="64">
        <f>'2565-อาคาร-หักร้านค้าภายในอาคาร'!Q93</f>
        <v>24929.317952894198</v>
      </c>
      <c r="O29" s="48">
        <f>'2565-อาคาร-หักร้านค้าภายในอาคาร'!R93</f>
        <v>8137.77</v>
      </c>
      <c r="P29" s="64">
        <f>'2565-อาคาร-หักร้านค้าภายในอาคาร'!S93</f>
        <v>33298.977845720401</v>
      </c>
      <c r="Q29" s="48">
        <f>'2565-อาคาร-หักร้านค้าภายในอาคาร'!T93</f>
        <v>10377.64</v>
      </c>
      <c r="R29" s="64">
        <f>'2565-อาคาร-หักร้านค้าภายในอาคาร'!U93</f>
        <v>43615.658566298</v>
      </c>
      <c r="S29" s="48">
        <f>'2565-อาคาร-หักร้านค้าภายในอาคาร'!V93</f>
        <v>9362.17</v>
      </c>
      <c r="T29" s="64">
        <f>'2565-อาคาร-หักร้านค้าภายในอาคาร'!W93</f>
        <v>46235.065778504504</v>
      </c>
      <c r="U29" s="48">
        <f>'2565-อาคาร-หักร้านค้าภายในอาคาร'!X93</f>
        <v>7287.77</v>
      </c>
      <c r="V29" s="64">
        <f>'2565-อาคาร-หักร้านค้าภายในอาคาร'!Y93</f>
        <v>35362.165791855004</v>
      </c>
      <c r="W29" s="48">
        <f>'2565-อาคาร-หักร้านค้าภายในอาคาร'!Z93</f>
        <v>5451.38</v>
      </c>
      <c r="X29" s="64">
        <f>'2565-อาคาร-หักร้านค้าภายในอาคาร'!AA93</f>
        <v>26996.809917499399</v>
      </c>
      <c r="Y29" s="48">
        <f>'2565-อาคาร-หักร้านค้าภายในอาคาร'!AB93</f>
        <v>4798.74</v>
      </c>
      <c r="Z29" s="64">
        <f>'2565-อาคาร-หักร้านค้าภายในอาคาร'!AC93</f>
        <v>23192.710682903402</v>
      </c>
      <c r="AA29" s="39">
        <f>SUM(C29+E29+G29+I29+K29+M29+O29+Q29+S29+U29+W29+Y29)</f>
        <v>72572.040000000008</v>
      </c>
      <c r="AB29" s="166">
        <f>SUM(D29+F29+H29+J29+L29+N29+P29+R29+T29+V29+X29+Z29)</f>
        <v>317827.91250067065</v>
      </c>
      <c r="AE29" s="86">
        <v>23651</v>
      </c>
      <c r="AF29" s="87">
        <f>U7</f>
        <v>30774.86</v>
      </c>
      <c r="AG29" s="87">
        <f>V7</f>
        <v>149287.23455770497</v>
      </c>
      <c r="AH29" s="82"/>
      <c r="AI29" s="82"/>
      <c r="AJ29" s="82"/>
      <c r="AK29" s="82"/>
      <c r="AL29" s="82"/>
      <c r="AM29" s="82"/>
      <c r="AN29" s="82"/>
      <c r="AO29" s="82"/>
      <c r="AP29" s="82"/>
      <c r="AQ29" s="82"/>
    </row>
    <row r="30" spans="1:43" x14ac:dyDescent="0.55000000000000004">
      <c r="A30" s="42" t="str">
        <f>'2565-อาคาร-หักร้านค้าภายในอาคาร'!A94</f>
        <v>คณะเทคโนโลยีสารสนเทศและการสื่อสาร</v>
      </c>
      <c r="B30" s="25"/>
      <c r="C30" s="43"/>
      <c r="D30" s="44"/>
      <c r="E30" s="43"/>
      <c r="F30" s="44"/>
      <c r="G30" s="43"/>
      <c r="H30" s="44"/>
      <c r="I30" s="43"/>
      <c r="J30" s="44"/>
      <c r="K30" s="43"/>
      <c r="L30" s="44"/>
      <c r="M30" s="75"/>
      <c r="N30" s="44"/>
      <c r="O30" s="75"/>
      <c r="P30" s="44"/>
      <c r="Q30" s="75"/>
      <c r="R30" s="44"/>
      <c r="S30" s="75"/>
      <c r="T30" s="44"/>
      <c r="U30" s="75"/>
      <c r="V30" s="44"/>
      <c r="W30" s="75"/>
      <c r="X30" s="44"/>
      <c r="Y30" s="75"/>
      <c r="Z30" s="44"/>
      <c r="AA30" s="75"/>
      <c r="AB30" s="44"/>
      <c r="AE30" s="86">
        <v>23682</v>
      </c>
      <c r="AF30" s="87">
        <f>W7</f>
        <v>34354.100000000006</v>
      </c>
      <c r="AG30" s="87">
        <f>X7</f>
        <v>170087.02511630289</v>
      </c>
      <c r="AH30" s="82"/>
      <c r="AI30" s="82"/>
      <c r="AJ30" s="82"/>
      <c r="AK30" s="82"/>
      <c r="AL30" s="82"/>
      <c r="AM30" s="82"/>
      <c r="AN30" s="82"/>
      <c r="AO30" s="82"/>
      <c r="AP30" s="82"/>
      <c r="AQ30" s="82"/>
    </row>
    <row r="31" spans="1:43" x14ac:dyDescent="0.55000000000000004">
      <c r="A31" s="45">
        <v>1</v>
      </c>
      <c r="B31" s="63" t="str">
        <f>'2565-อาคาร-หักร้านค้าภายในอาคาร'!A94</f>
        <v>คณะเทคโนโลยีสารสนเทศและการสื่อสาร</v>
      </c>
      <c r="C31" s="48">
        <f>'2565-อาคาร-หักร้านค้าภายในอาคาร'!F95</f>
        <v>708</v>
      </c>
      <c r="D31" s="64">
        <f>'2565-อาคาร-หักร้านค้าภายในอาคาร'!G95</f>
        <v>2587.9745250000001</v>
      </c>
      <c r="E31" s="48">
        <f>'2565-อาคาร-หักร้านค้าภายในอาคาร'!H95</f>
        <v>829.23999999999069</v>
      </c>
      <c r="F31" s="64">
        <f>'2565-อาคาร-หักร้านค้าภายในอาคาร'!I95</f>
        <v>3095.904948964765</v>
      </c>
      <c r="G31" s="48">
        <f>'2565-อาคาร-หักร้านค้าภายในอาคาร'!J95</f>
        <v>1599.6000000000349</v>
      </c>
      <c r="H31" s="64">
        <f>'2565-อาคาร-หักร้านค้าภายในอาคาร'!K95</f>
        <v>6374.2238215561392</v>
      </c>
      <c r="I31" s="48">
        <f>'2565-อาคาร-หักร้านค้าภายในอาคาร'!L95</f>
        <v>847.15999999997439</v>
      </c>
      <c r="J31" s="64">
        <f>'2565-อาคาร-หักร้านค้าภายในอาคาร'!M95</f>
        <v>3255.4932351991015</v>
      </c>
      <c r="K31" s="48">
        <f>'2565-อาคาร-หักร้านค้าภายในอาคาร'!N95</f>
        <v>1877</v>
      </c>
      <c r="L31" s="64">
        <f>'2565-อาคาร-หักร้านค้าภายในอาคาร'!O95</f>
        <v>7921.1977121</v>
      </c>
      <c r="M31" s="48">
        <f>'2565-อาคาร-หักร้านค้าภายในอาคาร'!P95</f>
        <v>2876.5599999999977</v>
      </c>
      <c r="N31" s="64">
        <f>'2565-อาคาร-หักร้านค้าภายในอาคาร'!Q95</f>
        <v>12267.588426488788</v>
      </c>
      <c r="O31" s="48">
        <f>'2565-อาคาร-หักร้านค้าภายในอาคาร'!R95</f>
        <v>2744.7600000000093</v>
      </c>
      <c r="P31" s="64">
        <f>'2565-อาคาร-หักร้านค้าภายในอาคาร'!S95</f>
        <v>11231.295850315239</v>
      </c>
      <c r="Q31" s="48">
        <f>'2565-อาคาร-หักร้านค้าภายในอาคาร'!T95</f>
        <v>2874.679999999993</v>
      </c>
      <c r="R31" s="64">
        <f>'2565-อาคาร-หักร้านค้าภายในอาคาร'!U95</f>
        <v>12081.847256925972</v>
      </c>
      <c r="S31" s="48">
        <f>'2565-อาคาร-หักร้านค้าภายในอาคาร'!V95</f>
        <v>4271.320000000007</v>
      </c>
      <c r="T31" s="64">
        <f>'2565-อาคาร-หักร้านค้าภายในอาคาร'!W95</f>
        <v>21093.908907982037</v>
      </c>
      <c r="U31" s="48">
        <f>'2565-อาคาร-หักร้านค้าภายในอาคาร'!X95</f>
        <v>1757.1599999999744</v>
      </c>
      <c r="V31" s="64">
        <f>'2565-อาคาร-หักร้านค้าภายในอาคาร'!Y95</f>
        <v>8526.1998173398752</v>
      </c>
      <c r="W31" s="48">
        <f>'2565-อาคาร-หักร้านค้าภายในอาคาร'!Z95</f>
        <v>1639.0400000000373</v>
      </c>
      <c r="X31" s="64">
        <f>'2565-อาคาร-หักร้านค้าภายในอาคาร'!AA95</f>
        <v>8116.9999756353836</v>
      </c>
      <c r="Y31" s="48">
        <f>'2565-อาคาร-หักร้านค้าภายในอาคาร'!AB95</f>
        <v>2432.6399999999558</v>
      </c>
      <c r="Z31" s="64">
        <f>'2565-อาคาร-หักร้านค้าภายในอาคาร'!AC95</f>
        <v>11757.152026502186</v>
      </c>
      <c r="AA31" s="39">
        <f>SUM(C31+E31+G31+I31+K31+M31+O31+Q31+S31+U31+W31+Y31)</f>
        <v>24457.159999999974</v>
      </c>
      <c r="AB31" s="166">
        <f>SUM(D31+F31+H31+J31+L31+N31+P31+R31+T31+V31+X31+Z31)</f>
        <v>108309.78650400948</v>
      </c>
      <c r="AE31" s="86">
        <v>23712</v>
      </c>
      <c r="AF31" s="87">
        <f>Y7</f>
        <v>26319.96</v>
      </c>
      <c r="AG31" s="87">
        <f>Z7</f>
        <v>127163.3495167504</v>
      </c>
      <c r="AH31" s="82"/>
      <c r="AI31" s="82"/>
      <c r="AJ31" s="82"/>
      <c r="AK31" s="82"/>
      <c r="AL31" s="82"/>
      <c r="AM31" s="82"/>
      <c r="AN31" s="82"/>
      <c r="AO31" s="82"/>
      <c r="AP31" s="82"/>
      <c r="AQ31" s="82"/>
    </row>
    <row r="32" spans="1:43" x14ac:dyDescent="0.55000000000000004">
      <c r="A32" s="42" t="str">
        <f>'2565-อาคาร-หักร้านค้าภายในอาคาร'!A96</f>
        <v>คณะสถาปัตยกรรมศาสตร์และการออกแบบสิ่งแวดล้อม</v>
      </c>
      <c r="B32" s="25"/>
      <c r="C32" s="43"/>
      <c r="D32" s="44"/>
      <c r="E32" s="43"/>
      <c r="F32" s="44"/>
      <c r="G32" s="43"/>
      <c r="H32" s="44"/>
      <c r="I32" s="43"/>
      <c r="J32" s="44"/>
      <c r="K32" s="43"/>
      <c r="L32" s="44"/>
      <c r="M32" s="75"/>
      <c r="N32" s="44"/>
      <c r="O32" s="75"/>
      <c r="P32" s="44"/>
      <c r="Q32" s="75"/>
      <c r="R32" s="44"/>
      <c r="S32" s="75"/>
      <c r="T32" s="44"/>
      <c r="U32" s="75"/>
      <c r="V32" s="44"/>
      <c r="W32" s="75"/>
      <c r="X32" s="44"/>
      <c r="Y32" s="75"/>
      <c r="Z32" s="44"/>
      <c r="AA32" s="75"/>
      <c r="AB32" s="44"/>
      <c r="AE32" s="5"/>
      <c r="AF32" s="5"/>
      <c r="AG32" s="5"/>
      <c r="AH32" s="82"/>
      <c r="AI32" s="82"/>
      <c r="AJ32" s="82"/>
      <c r="AK32" s="82"/>
      <c r="AL32" s="82"/>
      <c r="AM32" s="82"/>
      <c r="AN32" s="82"/>
      <c r="AO32" s="82"/>
      <c r="AP32" s="82"/>
      <c r="AQ32" s="82"/>
    </row>
    <row r="33" spans="1:43" x14ac:dyDescent="0.55000000000000004">
      <c r="A33" s="45">
        <v>1</v>
      </c>
      <c r="B33" s="63" t="str">
        <f>'2565-อาคาร-หักร้านค้าภายในอาคาร'!A96</f>
        <v>คณะสถาปัตยกรรมศาสตร์และการออกแบบสิ่งแวดล้อม</v>
      </c>
      <c r="C33" s="48">
        <f>'2565-อาคาร-หักร้านค้าภายในอาคาร'!F99</f>
        <v>4449.3999999999996</v>
      </c>
      <c r="D33" s="64">
        <f>'2565-อาคาร-หักร้านค้าภายในอาคาร'!G99</f>
        <v>16284.804</v>
      </c>
      <c r="E33" s="48">
        <f>'2565-อาคาร-หักร้านค้าภายในอาคาร'!H99</f>
        <v>4326.87</v>
      </c>
      <c r="F33" s="64">
        <f>'2565-อาคาร-หักร้านค้าภายในอาคาร'!I99</f>
        <v>16139.2251</v>
      </c>
      <c r="G33" s="48">
        <f>'2565-อาคาร-หักร้านค้าภายในอาคาร'!J99</f>
        <v>8913.4</v>
      </c>
      <c r="H33" s="64">
        <f>'2565-อาคาร-หักร้านค้าภายในอาคาร'!K99</f>
        <v>35476.113777599996</v>
      </c>
      <c r="I33" s="48">
        <f>'2565-อาคาร-หักร้านค้าภายในอาคาร'!L99</f>
        <v>7089.66</v>
      </c>
      <c r="J33" s="64">
        <f>'2565-อาคาร-หักร้านค้าภายในอาคาร'!M99</f>
        <v>27224.294399999999</v>
      </c>
      <c r="K33" s="48">
        <f>'2565-อาคาร-หักร้านค้าภายในอาคาร'!N99</f>
        <v>9086.83</v>
      </c>
      <c r="L33" s="64">
        <f>'2565-อาคาร-หักร้านค้าภายในอาคาร'!O99</f>
        <v>38346.598343999998</v>
      </c>
      <c r="M33" s="48">
        <f>'2565-อาคาร-หักร้านค้าภายในอาคาร'!P99</f>
        <v>10124.709999999999</v>
      </c>
      <c r="N33" s="64">
        <f>'2565-อาคาร-หักร้านค้าภายในอาคาร'!Q99</f>
        <v>43136.498617599995</v>
      </c>
      <c r="O33" s="48">
        <f>'2565-อาคาร-หักร้านค้าภายในอาคาร'!R99</f>
        <v>11572.67</v>
      </c>
      <c r="P33" s="64">
        <f>'2565-อาคาร-หักร้านค้าภายในอาคาร'!S99</f>
        <v>47333.439192800004</v>
      </c>
      <c r="Q33" s="48">
        <f>'2565-อาคาร-หักร้านค้าภายในอาคาร'!T99</f>
        <v>13254.64</v>
      </c>
      <c r="R33" s="64">
        <f>'2565-อาคาร-หักร้านค้าภายในอาคาร'!U99</f>
        <v>55671.311647999995</v>
      </c>
      <c r="S33" s="48">
        <f>'2565-อาคาร-หักร้านค้าภายในอาคาร'!V99</f>
        <v>11007.73</v>
      </c>
      <c r="T33" s="64">
        <f>'2565-อาคาร-หักร้านค้าภายในอาคาร'!W99</f>
        <v>54376.745095999999</v>
      </c>
      <c r="U33" s="48">
        <f>'2565-อาคาร-หักร้านค้าภายในอาคาร'!X99</f>
        <v>8527.58</v>
      </c>
      <c r="V33" s="64">
        <f>'2565-อาคาร-หักร้านค้าภายในอาคาร'!Y99</f>
        <v>41359.486680000002</v>
      </c>
      <c r="W33" s="48">
        <f>'2565-อาคาร-หักร้านค้าภายในอาคาร'!Z99</f>
        <v>9293.2000000000007</v>
      </c>
      <c r="X33" s="64">
        <f>'2565-อาคาร-หักร้านค้าภายในอาคาร'!AA99</f>
        <v>46003.537564800004</v>
      </c>
      <c r="Y33" s="48">
        <f>'2565-อาคาร-หักร้านค้าภายในอาคาร'!AB99</f>
        <v>7382.69</v>
      </c>
      <c r="Z33" s="64">
        <f>'2565-อาคาร-หักร้านค้าภายในอาคาร'!AC99</f>
        <v>35660.859428000003</v>
      </c>
      <c r="AA33" s="39">
        <f>SUM(C33+E33+G33+I33+K33+M33+O33+Q33+S33+U33+W33+Y33)</f>
        <v>105029.37999999999</v>
      </c>
      <c r="AB33" s="166">
        <f>SUM(D33+F33+H33+J33+L33+N33+P33+R33+T33+V33+X33+Z33)</f>
        <v>457012.91384879994</v>
      </c>
      <c r="AE33" s="5"/>
      <c r="AF33" s="5"/>
      <c r="AG33" s="5"/>
      <c r="AH33" s="82"/>
      <c r="AI33" s="82"/>
      <c r="AJ33" s="82"/>
      <c r="AK33" s="82"/>
      <c r="AL33" s="82"/>
      <c r="AM33" s="82"/>
      <c r="AN33" s="82"/>
      <c r="AO33" s="82"/>
      <c r="AP33" s="82"/>
      <c r="AQ33" s="82"/>
    </row>
    <row r="34" spans="1:43" x14ac:dyDescent="0.55000000000000004">
      <c r="A34" s="42" t="str">
        <f>'2565-อาคาร-หักร้านค้าภายในอาคาร'!A100</f>
        <v>คณะผลิตกรรมการเกษตร</v>
      </c>
      <c r="B34" s="25"/>
      <c r="C34" s="43"/>
      <c r="D34" s="44"/>
      <c r="E34" s="43"/>
      <c r="F34" s="44"/>
      <c r="G34" s="43"/>
      <c r="H34" s="44"/>
      <c r="I34" s="43"/>
      <c r="J34" s="44"/>
      <c r="K34" s="43"/>
      <c r="L34" s="44"/>
      <c r="M34" s="75"/>
      <c r="N34" s="44"/>
      <c r="O34" s="75"/>
      <c r="P34" s="44"/>
      <c r="Q34" s="75"/>
      <c r="R34" s="44"/>
      <c r="S34" s="75"/>
      <c r="T34" s="44"/>
      <c r="U34" s="75"/>
      <c r="V34" s="44"/>
      <c r="W34" s="75"/>
      <c r="X34" s="44"/>
      <c r="Y34" s="75"/>
      <c r="Z34" s="44"/>
      <c r="AA34" s="75"/>
      <c r="AB34" s="44"/>
      <c r="AE34" s="84" t="s">
        <v>53</v>
      </c>
      <c r="AF34" s="148" t="str">
        <f>A8</f>
        <v>สระว่ายน้ำ</v>
      </c>
      <c r="AG34" s="149"/>
      <c r="AH34" s="82"/>
      <c r="AI34" s="82"/>
      <c r="AJ34" s="82"/>
      <c r="AK34" s="82"/>
      <c r="AL34" s="82"/>
      <c r="AM34" s="82"/>
      <c r="AN34" s="82"/>
      <c r="AO34" s="82"/>
      <c r="AP34" s="82"/>
      <c r="AQ34" s="82"/>
    </row>
    <row r="35" spans="1:43" ht="22.2" x14ac:dyDescent="0.55000000000000004">
      <c r="A35" s="45">
        <v>1</v>
      </c>
      <c r="B35" s="63" t="str">
        <f>'2565-อาคาร-หักร้านค้าภายในอาคาร'!A100</f>
        <v>คณะผลิตกรรมการเกษตร</v>
      </c>
      <c r="C35" s="48">
        <f>'2565-อาคาร-หักร้านค้าภายในอาคาร'!F130</f>
        <v>42020.72</v>
      </c>
      <c r="D35" s="64">
        <f>'2565-อาคาร-หักร้านค้าภายในอาคาร'!G130</f>
        <v>153705.69228225001</v>
      </c>
      <c r="E35" s="48">
        <f>'2565-อาคาร-หักร้านค้าภายในอาคาร'!H130</f>
        <v>39811.050000000003</v>
      </c>
      <c r="F35" s="64">
        <f>'2565-อาคาร-หักร้านค้าภายในอาคาร'!I130</f>
        <v>148561.73112318598</v>
      </c>
      <c r="G35" s="48">
        <f>'2565-อาคาร-หักร้านค้าภายในอาคาร'!J130</f>
        <v>57318.369999999995</v>
      </c>
      <c r="H35" s="64">
        <f>'2565-อาคาร-หักร้านค้าภายในอาคาร'!K130</f>
        <v>228285.55141072071</v>
      </c>
      <c r="I35" s="48">
        <f>'2565-อาคาร-หักร้านค้าภายในอาคาร'!L130</f>
        <v>55647.61</v>
      </c>
      <c r="J35" s="64">
        <f>'2565-อาคาร-หักร้านค้าภายในอาคาร'!M130</f>
        <v>213764.52094846821</v>
      </c>
      <c r="K35" s="48">
        <f>'2565-อาคาร-หักร้านค้าภายในอาคาร'!N130</f>
        <v>60398.19</v>
      </c>
      <c r="L35" s="64">
        <f>'2565-อาคาร-หักร้านค้าภายในอาคาร'!O130</f>
        <v>254884.52956758704</v>
      </c>
      <c r="M35" s="48">
        <f>'2565-อาคาร-หักร้านค้าภายในอาคาร'!P130</f>
        <v>58478.22</v>
      </c>
      <c r="N35" s="64">
        <f>'2565-อาคาร-หักร้านค้าภายในอาคาร'!Q130</f>
        <v>249258.05068739055</v>
      </c>
      <c r="O35" s="48">
        <f>'2565-อาคาร-หักร้านค้าภายในอาคาร'!R130</f>
        <v>56052.18</v>
      </c>
      <c r="P35" s="64">
        <f>'2565-อาคาร-หักร้านค้าภายในอาคาร'!S130</f>
        <v>229319.38340205359</v>
      </c>
      <c r="Q35" s="48">
        <f>'2565-อาคาร-หักร้านค้าภายในอาคาร'!T130</f>
        <v>68651.819999999992</v>
      </c>
      <c r="R35" s="64">
        <f>'2565-อาคาร-หักร้านค้าภายในอาคาร'!U130</f>
        <v>288447.13645279891</v>
      </c>
      <c r="S35" s="48">
        <f>'2565-อาคาร-หักร้านค้าภายในอาคาร'!V130</f>
        <v>66567.66</v>
      </c>
      <c r="T35" s="64">
        <f>'2565-อาคาร-หักร้านค้าภายในอาคาร'!W130</f>
        <v>328783.88567349099</v>
      </c>
      <c r="U35" s="48">
        <f>'2565-อาคาร-หักร้านค้าภายในอาคาร'!X130</f>
        <v>55125.07</v>
      </c>
      <c r="V35" s="64">
        <f>'2565-อาคาร-หักร้านค้าภายในอาคาร'!Y130</f>
        <v>267429.36698980507</v>
      </c>
      <c r="W35" s="48">
        <f>'2565-อาคาร-หักร้านค้าภายในอาคาร'!Z130</f>
        <v>47236.15</v>
      </c>
      <c r="X35" s="64">
        <f>'2565-อาคาร-หักร้านค้าภายในอาคาร'!AA130</f>
        <v>233881.3605510795</v>
      </c>
      <c r="Y35" s="48">
        <f>'2565-อาคาร-หักร้านค้าภายในอาคาร'!AB130</f>
        <v>46645.07</v>
      </c>
      <c r="Z35" s="64">
        <f>'2565-อาคาร-หักร้านค้าภายในอาคาร'!AC130</f>
        <v>225375.73363943878</v>
      </c>
      <c r="AA35" s="39">
        <f>SUM(C35+E35+G35+I35+K35+M35+O35+Q35+S35+U35+W35+Y35)</f>
        <v>653952.11</v>
      </c>
      <c r="AB35" s="166">
        <f>SUM(D35+F35+H35+J35+L35+N35+P35+R35+T35+V35+X35+Z35)</f>
        <v>2821696.9427282689</v>
      </c>
      <c r="AE35" s="92"/>
      <c r="AF35" s="85" t="s">
        <v>58</v>
      </c>
      <c r="AG35" s="85" t="s">
        <v>55</v>
      </c>
      <c r="AH35" s="82"/>
      <c r="AI35" s="82"/>
      <c r="AJ35" s="82"/>
      <c r="AK35" s="82"/>
      <c r="AL35" s="82"/>
      <c r="AM35" s="82"/>
      <c r="AN35" s="82"/>
      <c r="AO35" s="82"/>
      <c r="AP35" s="82"/>
      <c r="AQ35" s="82"/>
    </row>
    <row r="36" spans="1:43" x14ac:dyDescent="0.55000000000000004">
      <c r="A36" s="42" t="str">
        <f>'2565-อาคาร-หักร้านค้าภายในอาคาร'!A131</f>
        <v>สำนักวิจัยและส่งเสริมการเกษตร</v>
      </c>
      <c r="B36" s="25"/>
      <c r="C36" s="43"/>
      <c r="D36" s="44"/>
      <c r="E36" s="43"/>
      <c r="F36" s="44"/>
      <c r="G36" s="43"/>
      <c r="H36" s="44"/>
      <c r="I36" s="43"/>
      <c r="J36" s="44"/>
      <c r="K36" s="43"/>
      <c r="L36" s="44"/>
      <c r="M36" s="75"/>
      <c r="N36" s="44"/>
      <c r="O36" s="75"/>
      <c r="P36" s="44"/>
      <c r="Q36" s="75"/>
      <c r="R36" s="44"/>
      <c r="S36" s="75"/>
      <c r="T36" s="44"/>
      <c r="U36" s="75"/>
      <c r="V36" s="44"/>
      <c r="W36" s="75"/>
      <c r="X36" s="44"/>
      <c r="Y36" s="75"/>
      <c r="Z36" s="44"/>
      <c r="AA36" s="75"/>
      <c r="AB36" s="44"/>
      <c r="AE36" s="86">
        <v>23377</v>
      </c>
      <c r="AF36" s="87">
        <f>C9</f>
        <v>7500</v>
      </c>
      <c r="AG36" s="87">
        <f>D9</f>
        <v>27414.984375</v>
      </c>
      <c r="AH36" s="82"/>
      <c r="AI36" s="82"/>
      <c r="AJ36" s="82"/>
      <c r="AK36" s="82"/>
      <c r="AL36" s="82"/>
      <c r="AM36" s="82"/>
      <c r="AN36" s="82"/>
      <c r="AO36" s="82"/>
      <c r="AP36" s="82"/>
      <c r="AQ36" s="82"/>
    </row>
    <row r="37" spans="1:43" x14ac:dyDescent="0.55000000000000004">
      <c r="A37" s="45">
        <v>1</v>
      </c>
      <c r="B37" s="63" t="str">
        <f>'2565-อาคาร-หักร้านค้าภายในอาคาร'!A131</f>
        <v>สำนักวิจัยและส่งเสริมการเกษตร</v>
      </c>
      <c r="C37" s="48">
        <f>'2565-อาคาร-หักร้านค้าภายในอาคาร'!F138</f>
        <v>5620</v>
      </c>
      <c r="D37" s="64">
        <f>'2565-อาคาร-หักร้านค้าภายในอาคาร'!G138</f>
        <v>20569.2</v>
      </c>
      <c r="E37" s="48">
        <f>'2565-อาคาร-หักร้านค้าภายในอาคาร'!H138</f>
        <v>4587</v>
      </c>
      <c r="F37" s="64">
        <f>'2565-อาคาร-หักร้านค้าภายในอาคาร'!I138</f>
        <v>17109.510000000002</v>
      </c>
      <c r="G37" s="48">
        <f>'2565-อาคาร-หักร้านค้าภายในอาคาร'!J138</f>
        <v>6627</v>
      </c>
      <c r="H37" s="64">
        <f>'2565-อาคาร-หักร้านค้าภายในอาคาร'!K138</f>
        <v>26375.46</v>
      </c>
      <c r="I37" s="48">
        <f>'2565-อาคาร-หักร้านค้าภายในอาคาร'!L138</f>
        <v>6767.5</v>
      </c>
      <c r="J37" s="64">
        <f>'2565-อาคาร-หักร้านค้าภายในอาคาร'!M138</f>
        <v>25987.199999999997</v>
      </c>
      <c r="K37" s="48">
        <f>'2565-อาคาร-หักร้านค้าภายในอาคาร'!N138</f>
        <v>8825</v>
      </c>
      <c r="L37" s="64">
        <f>'2565-อาคาร-หักร้านค้าภายในอาคาร'!O138</f>
        <v>37241.5</v>
      </c>
      <c r="M37" s="48">
        <f>'2565-อาคาร-หักร้านค้าภายในอาคาร'!P138</f>
        <v>8323</v>
      </c>
      <c r="N37" s="64">
        <f>'2565-อาคาร-หักร้านค้าภายในอาคาร'!Q138</f>
        <v>35455.979999999996</v>
      </c>
      <c r="O37" s="48">
        <f>'2565-อาคาร-หักร้านค้าภายในอาคาร'!R138</f>
        <v>7641</v>
      </c>
      <c r="P37" s="64">
        <f>'2565-อาคาร-หักร้านค้าภายในอาคาร'!S138</f>
        <v>31251.69</v>
      </c>
      <c r="Q37" s="48">
        <f>'2565-อาคาร-หักร้านค้าภายในอาคาร'!T138</f>
        <v>8962</v>
      </c>
      <c r="R37" s="64">
        <f>'2565-อาคาร-หักร้านค้าภายในอาคาร'!U138</f>
        <v>37640.400000000001</v>
      </c>
      <c r="S37" s="48">
        <f>'2565-อาคาร-หักร้านค้าภายในอาคาร'!V138</f>
        <v>5631</v>
      </c>
      <c r="T37" s="64">
        <f>'2565-อาคาร-หักร้านค้าภายในอาคาร'!W138</f>
        <v>27817.140000000003</v>
      </c>
      <c r="U37" s="48">
        <f>'2565-อาคาร-หักร้านค้าภายในอาคาร'!X138</f>
        <v>4503</v>
      </c>
      <c r="V37" s="64">
        <f>'2565-อาคาร-หักร้านค้าภายในอาคาร'!Y138</f>
        <v>21839.550000000003</v>
      </c>
      <c r="W37" s="48">
        <f>'2565-อาคาร-หักร้านค้าภายในอาคาร'!Z138</f>
        <v>4299</v>
      </c>
      <c r="X37" s="64">
        <f>'2565-อาคาร-หักร้านค้าภายในอาคาร'!AA138</f>
        <v>21280.05</v>
      </c>
      <c r="Y37" s="48">
        <f>'2565-อาคาร-หักร้านค้าภายในอาคาร'!AB138</f>
        <v>2893</v>
      </c>
      <c r="Z37" s="64">
        <f>'2565-อาคาร-หักร้านค้าภายในอาคาร'!AC138</f>
        <v>13973.19</v>
      </c>
      <c r="AA37" s="39">
        <f>SUM(C37+E37+G37+I37+K37+M37+O37+Q37+S37+U37+W37+Y37)</f>
        <v>74678.5</v>
      </c>
      <c r="AB37" s="166">
        <f>SUM(D37+F37+H37+J37+L37+N37+P37+R37+T37+V37+X37+Z37)</f>
        <v>316540.87</v>
      </c>
      <c r="AE37" s="86">
        <v>23408</v>
      </c>
      <c r="AF37" s="87">
        <f>E9</f>
        <v>6450</v>
      </c>
      <c r="AG37" s="87">
        <f>F9</f>
        <v>24080.588153999997</v>
      </c>
      <c r="AH37" s="82"/>
      <c r="AI37" s="82"/>
      <c r="AJ37" s="82"/>
      <c r="AK37" s="82"/>
      <c r="AL37" s="82"/>
      <c r="AM37" s="82"/>
      <c r="AN37" s="82"/>
      <c r="AO37" s="82"/>
      <c r="AP37" s="82"/>
      <c r="AQ37" s="82"/>
    </row>
    <row r="38" spans="1:43" x14ac:dyDescent="0.55000000000000004">
      <c r="A38" s="42" t="str">
        <f>'2565-อาคาร-หักร้านค้าภายในอาคาร'!A139</f>
        <v>ศูนย์วิจัยพลังงาน</v>
      </c>
      <c r="B38" s="25"/>
      <c r="C38" s="43"/>
      <c r="D38" s="44"/>
      <c r="E38" s="43"/>
      <c r="F38" s="44"/>
      <c r="G38" s="43"/>
      <c r="H38" s="44"/>
      <c r="I38" s="43"/>
      <c r="J38" s="44"/>
      <c r="K38" s="43"/>
      <c r="L38" s="44"/>
      <c r="M38" s="75"/>
      <c r="N38" s="44"/>
      <c r="O38" s="75"/>
      <c r="P38" s="44"/>
      <c r="Q38" s="75"/>
      <c r="R38" s="44"/>
      <c r="S38" s="75"/>
      <c r="T38" s="44"/>
      <c r="U38" s="75"/>
      <c r="V38" s="44"/>
      <c r="W38" s="75"/>
      <c r="X38" s="44"/>
      <c r="Y38" s="75"/>
      <c r="Z38" s="44"/>
      <c r="AA38" s="75"/>
      <c r="AB38" s="44"/>
      <c r="AE38" s="86">
        <v>23437</v>
      </c>
      <c r="AF38" s="87">
        <f>G9</f>
        <v>6200</v>
      </c>
      <c r="AG38" s="87">
        <f>H9</f>
        <v>24706.293882000002</v>
      </c>
      <c r="AH38" s="82"/>
      <c r="AI38" s="82"/>
      <c r="AJ38" s="82"/>
      <c r="AK38" s="82"/>
      <c r="AL38" s="82"/>
      <c r="AM38" s="82"/>
      <c r="AN38" s="82"/>
      <c r="AO38" s="82"/>
      <c r="AP38" s="82"/>
      <c r="AQ38" s="82"/>
    </row>
    <row r="39" spans="1:43" x14ac:dyDescent="0.55000000000000004">
      <c r="A39" s="45">
        <v>1</v>
      </c>
      <c r="B39" s="63" t="str">
        <f>'2565-อาคาร-หักร้านค้าภายในอาคาร'!A139</f>
        <v>ศูนย์วิจัยพลังงาน</v>
      </c>
      <c r="C39" s="48">
        <f>'2565-อาคาร-หักร้านค้าภายในอาคาร'!F140</f>
        <v>946</v>
      </c>
      <c r="D39" s="64">
        <f>'2565-อาคาร-หักร้านค้าภายในอาคาร'!G140</f>
        <v>3462.36</v>
      </c>
      <c r="E39" s="48">
        <f>'2565-อาคาร-หักร้านค้าภายในอาคาร'!H140</f>
        <v>877</v>
      </c>
      <c r="F39" s="64">
        <f>'2565-อาคาร-หักร้านค้าภายในอาคาร'!I140</f>
        <v>3271.21</v>
      </c>
      <c r="G39" s="48">
        <f>'2565-อาคาร-หักร้านค้าภายในอาคาร'!J140</f>
        <v>1400</v>
      </c>
      <c r="H39" s="64">
        <f>'2565-อาคาร-หักร้านค้าภายในอาคาร'!K140</f>
        <v>5572</v>
      </c>
      <c r="I39" s="48">
        <f>'2565-อาคาร-หักร้านค้าภายในอาคาร'!L140</f>
        <v>1663</v>
      </c>
      <c r="J39" s="64">
        <f>'2565-อาคาร-หักร้านค้าภายในอาคาร'!M140</f>
        <v>6385.92</v>
      </c>
      <c r="K39" s="48">
        <f>'2565-อาคาร-หักร้านค้าภายในอาคาร'!N140</f>
        <v>1114</v>
      </c>
      <c r="L39" s="64">
        <f>'2565-อาคาร-หักร้านค้าภายในอาคาร'!O140</f>
        <v>4701.08</v>
      </c>
      <c r="M39" s="48">
        <f>'2565-อาคาร-หักร้านค้าภายในอาคาร'!P140</f>
        <v>937</v>
      </c>
      <c r="N39" s="64">
        <f>'2565-อาคาร-หักร้านค้าภายในอาคาร'!Q140</f>
        <v>3991.62</v>
      </c>
      <c r="O39" s="48">
        <f>'2565-อาคาร-หักร้านค้าภายในอาคาร'!R140</f>
        <v>697</v>
      </c>
      <c r="P39" s="64">
        <f>'2565-อาคาร-หักร้านค้าภายในอาคาร'!S140</f>
        <v>2850.73</v>
      </c>
      <c r="Q39" s="48">
        <f>'2565-อาคาร-หักร้านค้าภายในอาคาร'!T140</f>
        <v>729</v>
      </c>
      <c r="R39" s="64">
        <f>'2565-อาคาร-หักร้านค้าภายในอาคาร'!U140</f>
        <v>3061.8</v>
      </c>
      <c r="S39" s="48">
        <f>'2565-อาคาร-หักร้านค้าภายในอาคาร'!V140</f>
        <v>332</v>
      </c>
      <c r="T39" s="64">
        <f>'2565-อาคาร-หักร้านค้าภายในอาคาร'!W140</f>
        <v>1640.0800000000002</v>
      </c>
      <c r="U39" s="48">
        <f>'2565-อาคาร-หักร้านค้าภายในอาคาร'!X140</f>
        <v>332</v>
      </c>
      <c r="V39" s="64">
        <f>'2565-อาคาร-หักร้านค้าภายในอาคาร'!Y140</f>
        <v>1610.1999999999998</v>
      </c>
      <c r="W39" s="48">
        <f>'2565-อาคาร-หักร้านค้าภายในอาคาร'!Z140</f>
        <v>368</v>
      </c>
      <c r="X39" s="64">
        <f>'2565-อาคาร-หักร้านค้าภายในอาคาร'!AA140</f>
        <v>1821.6000000000001</v>
      </c>
      <c r="Y39" s="48">
        <f>'2565-อาคาร-หักร้านค้าภายในอาคาร'!AB140</f>
        <v>748</v>
      </c>
      <c r="Z39" s="64">
        <f>'2565-อาคาร-หักร้านค้าภายในอาคาร'!AC140</f>
        <v>3612.84</v>
      </c>
      <c r="AA39" s="39">
        <f>SUM(C39+E39+G39+I39+K39+M39+O39+Q39+S39+U39+W39+Y39)</f>
        <v>10143</v>
      </c>
      <c r="AB39" s="166">
        <f>SUM(D39+F39+H39+J39+L39+N39+P39+R39+T39+V39+X39+Z39)</f>
        <v>41981.440000000002</v>
      </c>
      <c r="AE39" s="86">
        <v>23468</v>
      </c>
      <c r="AF39" s="87">
        <f>I9</f>
        <v>6850</v>
      </c>
      <c r="AG39" s="87">
        <f>J9</f>
        <v>26323.396596999999</v>
      </c>
      <c r="AH39" s="82"/>
      <c r="AI39" s="82"/>
      <c r="AJ39" s="82"/>
      <c r="AK39" s="82"/>
      <c r="AL39" s="82"/>
      <c r="AM39" s="82"/>
      <c r="AN39" s="82"/>
      <c r="AO39" s="82"/>
      <c r="AP39" s="82"/>
      <c r="AQ39" s="82"/>
    </row>
    <row r="40" spans="1:43" x14ac:dyDescent="0.55000000000000004">
      <c r="A40" s="42" t="str">
        <f>'2565-อาคาร-หักร้านค้าภายในอาคาร'!A141</f>
        <v>ศูนย์อาคารที่พัก</v>
      </c>
      <c r="B40" s="25"/>
      <c r="C40" s="43"/>
      <c r="D40" s="44"/>
      <c r="E40" s="43"/>
      <c r="F40" s="44"/>
      <c r="G40" s="43"/>
      <c r="H40" s="44"/>
      <c r="I40" s="43"/>
      <c r="J40" s="44"/>
      <c r="K40" s="43"/>
      <c r="L40" s="44"/>
      <c r="M40" s="75"/>
      <c r="N40" s="44"/>
      <c r="O40" s="75"/>
      <c r="P40" s="44"/>
      <c r="Q40" s="75"/>
      <c r="R40" s="44"/>
      <c r="S40" s="75"/>
      <c r="T40" s="44"/>
      <c r="U40" s="75"/>
      <c r="V40" s="44"/>
      <c r="W40" s="75"/>
      <c r="X40" s="44"/>
      <c r="Y40" s="75"/>
      <c r="Z40" s="44"/>
      <c r="AA40" s="75"/>
      <c r="AB40" s="44"/>
      <c r="AE40" s="86">
        <v>23498</v>
      </c>
      <c r="AF40" s="87">
        <f>K9</f>
        <v>7850</v>
      </c>
      <c r="AG40" s="87">
        <f>L9</f>
        <v>33128.077805000001</v>
      </c>
      <c r="AH40" s="82"/>
      <c r="AI40" s="82"/>
      <c r="AJ40" s="82"/>
      <c r="AK40" s="82"/>
      <c r="AL40" s="82"/>
      <c r="AM40" s="82"/>
      <c r="AN40" s="82"/>
      <c r="AO40" s="82"/>
      <c r="AP40" s="82"/>
      <c r="AQ40" s="82"/>
    </row>
    <row r="41" spans="1:43" x14ac:dyDescent="0.55000000000000004">
      <c r="A41" s="45">
        <v>1</v>
      </c>
      <c r="B41" s="63" t="str">
        <f>'2565-อาคาร-หักร้านค้าภายในอาคาร'!A141</f>
        <v>ศูนย์อาคารที่พัก</v>
      </c>
      <c r="C41" s="48">
        <f>'2565-อาคาร-หักร้านค้าภายในอาคาร'!F142</f>
        <v>8826.24</v>
      </c>
      <c r="D41" s="64">
        <f>'2565-อาคาร-หักร้านค้าภายในอาคาร'!G142</f>
        <v>32304.038400000001</v>
      </c>
      <c r="E41" s="48">
        <f>'2565-อาคาร-หักร้านค้าภายในอาคาร'!H142</f>
        <v>9789.1299999999992</v>
      </c>
      <c r="F41" s="64">
        <f>'2565-อาคาร-หักร้านค้าภายในอาคาร'!I142</f>
        <v>36513.454899999997</v>
      </c>
      <c r="G41" s="48">
        <f>'2565-อาคาร-หักร้านค้าภายในอาคาร'!J142</f>
        <v>21148</v>
      </c>
      <c r="H41" s="64">
        <f>'2565-อาคาร-หักร้านค้าภายในอาคาร'!K142</f>
        <v>84169.04</v>
      </c>
      <c r="I41" s="48">
        <f>'2565-อาคาร-หักร้านค้าภายในอาคาร'!L142</f>
        <v>23198.16</v>
      </c>
      <c r="J41" s="64">
        <f>'2565-อาคาร-หักร้านค้าภายในอาคาร'!M142</f>
        <v>89080.934399999998</v>
      </c>
      <c r="K41" s="48">
        <f>'2565-อาคาร-หักร้านค้าภายในอาคาร'!N142</f>
        <v>13694.68</v>
      </c>
      <c r="L41" s="64">
        <f>'2565-อาคาร-หักร้านค้าภายในอาคาร'!O142</f>
        <v>57791.549599999998</v>
      </c>
      <c r="M41" s="48">
        <f>'2565-อาคาร-หักร้านค้าภายในอาคาร'!P142</f>
        <v>15815.96</v>
      </c>
      <c r="N41" s="64">
        <f>'2565-อาคาร-หักร้านค้าภายในอาคาร'!Q142</f>
        <v>67375.989599999986</v>
      </c>
      <c r="O41" s="48">
        <f>'2565-อาคาร-หักร้านค้าภายในอาคาร'!R142</f>
        <v>12227.78</v>
      </c>
      <c r="P41" s="64">
        <f>'2565-อาคาร-หักร้านค้าภายในอาคาร'!S142</f>
        <v>50011.620199999998</v>
      </c>
      <c r="Q41" s="48">
        <f>'2565-อาคาร-หักร้านค้าภายในอาคาร'!T142</f>
        <v>11556.02</v>
      </c>
      <c r="R41" s="64">
        <f>'2565-อาคาร-หักร้านค้าภายในอาคาร'!U142</f>
        <v>48535.284000000007</v>
      </c>
      <c r="S41" s="48">
        <f>'2565-อาคาร-หักร้านค้าภายในอาคาร'!V142</f>
        <v>20517.89</v>
      </c>
      <c r="T41" s="64">
        <f>'2565-อาคาร-หักร้านค้าภายในอาคาร'!W142</f>
        <v>101358.3766</v>
      </c>
      <c r="U41" s="48">
        <f>'2565-อาคาร-หักร้านค้าภายในอาคาร'!X142</f>
        <v>18171.7</v>
      </c>
      <c r="V41" s="64">
        <f>'2565-อาคาร-หักร้านค้าภายในอาคาร'!Y142</f>
        <v>88132.744999999995</v>
      </c>
      <c r="W41" s="48">
        <f>'2565-อาคาร-หักร้านค้าภายในอาคาร'!Z142</f>
        <v>12433.98</v>
      </c>
      <c r="X41" s="64">
        <f>'2565-อาคาร-หักร้านค้าภายในอาคาร'!AA142</f>
        <v>61548.201000000001</v>
      </c>
      <c r="Y41" s="48">
        <f>'2565-อาคาร-หักร้านค้าภายในอาคาร'!AB142</f>
        <v>11072.09</v>
      </c>
      <c r="Z41" s="64">
        <f>'2565-อาคาร-หักร้านค้าภายในอาคาร'!AC142</f>
        <v>53478.1947</v>
      </c>
      <c r="AA41" s="39">
        <f>SUM(C41+E41+G41+I41+K41+M41+O41+Q41+S41+U41+W41+Y41)</f>
        <v>178451.63</v>
      </c>
      <c r="AB41" s="166">
        <f>SUM(D41+F41+H41+J41+L41+N41+P41+R41+T41+V41+X41+Z41)</f>
        <v>770299.42839999998</v>
      </c>
      <c r="AE41" s="86">
        <v>23529</v>
      </c>
      <c r="AF41" s="87">
        <f>M9</f>
        <v>6650</v>
      </c>
      <c r="AG41" s="87">
        <f>N9</f>
        <v>28360.076979499998</v>
      </c>
      <c r="AH41" s="82"/>
      <c r="AI41" s="82"/>
      <c r="AJ41" s="82"/>
      <c r="AK41" s="82"/>
      <c r="AL41" s="82"/>
      <c r="AM41" s="82"/>
      <c r="AN41" s="82"/>
      <c r="AO41" s="82"/>
      <c r="AP41" s="82"/>
      <c r="AQ41" s="82"/>
    </row>
    <row r="42" spans="1:43" x14ac:dyDescent="0.55000000000000004">
      <c r="A42" s="42" t="str">
        <f>'2565-อาคาร-หักร้านค้าภายในอาคาร'!A143</f>
        <v>คณะวิศวกรรมศาสตร์</v>
      </c>
      <c r="B42" s="25"/>
      <c r="C42" s="43"/>
      <c r="D42" s="44"/>
      <c r="E42" s="43"/>
      <c r="F42" s="44"/>
      <c r="G42" s="43"/>
      <c r="H42" s="44"/>
      <c r="I42" s="43"/>
      <c r="J42" s="44"/>
      <c r="K42" s="43"/>
      <c r="L42" s="44"/>
      <c r="M42" s="75"/>
      <c r="N42" s="44"/>
      <c r="O42" s="75"/>
      <c r="P42" s="44"/>
      <c r="Q42" s="75"/>
      <c r="R42" s="44"/>
      <c r="S42" s="75"/>
      <c r="T42" s="44"/>
      <c r="U42" s="75"/>
      <c r="V42" s="44"/>
      <c r="W42" s="75"/>
      <c r="X42" s="44"/>
      <c r="Y42" s="75"/>
      <c r="Z42" s="44"/>
      <c r="AA42" s="75"/>
      <c r="AB42" s="44"/>
      <c r="AE42" s="86">
        <v>23559</v>
      </c>
      <c r="AF42" s="87">
        <f>O9</f>
        <v>5300</v>
      </c>
      <c r="AG42" s="87">
        <f>P9</f>
        <v>21687.093956000001</v>
      </c>
      <c r="AH42" s="82"/>
      <c r="AI42" s="82"/>
      <c r="AJ42" s="82"/>
      <c r="AK42" s="82"/>
      <c r="AL42" s="82"/>
      <c r="AM42" s="82"/>
      <c r="AN42" s="82"/>
      <c r="AO42" s="82"/>
      <c r="AP42" s="82"/>
      <c r="AQ42" s="82"/>
    </row>
    <row r="43" spans="1:43" x14ac:dyDescent="0.55000000000000004">
      <c r="A43" s="45">
        <v>1</v>
      </c>
      <c r="B43" s="63" t="str">
        <f>'2565-อาคาร-หักร้านค้าภายในอาคาร'!A143</f>
        <v>คณะวิศวกรรมศาสตร์</v>
      </c>
      <c r="C43" s="48">
        <f>'2565-อาคาร-หักร้านค้าภายในอาคาร'!F151</f>
        <v>33121.449999999997</v>
      </c>
      <c r="D43" s="64">
        <f>'2565-อาคาร-หักร้านค้าภายในอาคาร'!G151</f>
        <v>121107.68810531251</v>
      </c>
      <c r="E43" s="48">
        <f>'2565-อาคาร-หักร้านค้าภายในอาคาร'!H151</f>
        <v>31944.31</v>
      </c>
      <c r="F43" s="64">
        <f>'2565-อาคาร-หักร้านค้าภายในอาคาร'!I151</f>
        <v>119240.43820448119</v>
      </c>
      <c r="G43" s="48">
        <f>'2565-อาคาร-หักร้านค้าภายในอาคาร'!J151</f>
        <v>46924.97</v>
      </c>
      <c r="H43" s="64">
        <f>'2565-อาคาร-หักร้านค้าภายในอาคาร'!K151</f>
        <v>186951.0836741667</v>
      </c>
      <c r="I43" s="48">
        <f>'2565-อาคาร-หักร้านค้าภายในอาคาร'!L151</f>
        <v>38522.44</v>
      </c>
      <c r="J43" s="64">
        <f>'2565-อาคาร-หักร้านค้าภายในอาคาร'!M151</f>
        <v>148014.2965235528</v>
      </c>
      <c r="K43" s="48">
        <f>'2565-อาคาร-หักร้านค้าภายในอาคาร'!N151</f>
        <v>42815.57</v>
      </c>
      <c r="L43" s="64">
        <f>'2565-อาคาร-หักร้านค้าภายในอาคาร'!O151</f>
        <v>180686.21097776099</v>
      </c>
      <c r="M43" s="48">
        <f>'2565-อาคาร-หักร้านค้าภายในอาคาร'!P151</f>
        <v>43747.980000000032</v>
      </c>
      <c r="N43" s="64">
        <f>'2565-อาคาร-หักร้านค้าภายในอาคาร'!Q151</f>
        <v>186530.36900077554</v>
      </c>
      <c r="O43" s="48">
        <f>'2565-อาคาร-หักร้านค้าภายในอาคาร'!R151</f>
        <v>42914.819999999963</v>
      </c>
      <c r="P43" s="64">
        <f>'2565-อาคาร-หักร้านค้าภายในอาคาร'!S151</f>
        <v>175590.50946818627</v>
      </c>
      <c r="Q43" s="48">
        <f>'2565-อาคาร-หักร้านค้าภายในอาคาร'!T151</f>
        <v>46925.74</v>
      </c>
      <c r="R43" s="64">
        <f>'2565-อาคาร-หักร้านค้าภายในอาคาร'!U151</f>
        <v>197199.02494984301</v>
      </c>
      <c r="S43" s="48">
        <f>'2565-อาคาร-หักร้านค้าภายในอาคาร'!V151</f>
        <v>44484.31</v>
      </c>
      <c r="T43" s="64">
        <f>'2565-อาคาร-หักร้านค้าภายในอาคาร'!W151</f>
        <v>219696.22182804349</v>
      </c>
      <c r="U43" s="48">
        <f>'2565-อาคาร-หักร้านค้าภายในอาคาร'!X151</f>
        <v>42148.14</v>
      </c>
      <c r="V43" s="64">
        <f>'2565-อาคาร-หักร้านค้าภายในอาคาร'!Y151</f>
        <v>204495.02656861002</v>
      </c>
      <c r="W43" s="48">
        <f>'2565-อาคาร-หักร้านค้าภายในอาคาร'!Z151</f>
        <v>32652.22</v>
      </c>
      <c r="X43" s="64">
        <f>'2565-อาคาร-หักร้านค้าภายในอาคาร'!AA151</f>
        <v>161697.28243836857</v>
      </c>
      <c r="Y43" s="48">
        <f>'2565-อาคาร-หักร้านค้าภายในอาคาร'!AB151</f>
        <v>33557.93</v>
      </c>
      <c r="Z43" s="64">
        <f>'2565-อาคาร-หักร้านค้าภายในอาคาร'!AC151</f>
        <v>162171.93268394133</v>
      </c>
      <c r="AA43" s="39">
        <f>SUM(C43+E43+G43+I43+K43+M43+O43+Q43+S43+U43+W43+Y43)</f>
        <v>479759.87999999995</v>
      </c>
      <c r="AB43" s="166">
        <f>SUM(D43+F43+H43+J43+L43+N43+P43+R43+T43+V43+X43+Z43)</f>
        <v>2063380.0844230424</v>
      </c>
      <c r="AE43" s="86">
        <v>23590</v>
      </c>
      <c r="AF43" s="87">
        <f>Q9</f>
        <v>3950</v>
      </c>
      <c r="AG43" s="87">
        <f>R9</f>
        <v>16601.255327500003</v>
      </c>
      <c r="AH43" s="82"/>
      <c r="AI43" s="82"/>
      <c r="AJ43" s="82"/>
      <c r="AK43" s="82"/>
      <c r="AL43" s="82"/>
      <c r="AM43" s="82"/>
      <c r="AN43" s="82"/>
      <c r="AO43" s="82"/>
      <c r="AP43" s="82"/>
      <c r="AQ43" s="82"/>
    </row>
    <row r="44" spans="1:43" x14ac:dyDescent="0.55000000000000004">
      <c r="A44" s="42" t="str">
        <f>'2565-อาคาร-หักร้านค้าภายในอาคาร'!A152</f>
        <v>คณะเทคโนโลยีการประมง</v>
      </c>
      <c r="B44" s="25"/>
      <c r="C44" s="43"/>
      <c r="D44" s="44"/>
      <c r="E44" s="43"/>
      <c r="F44" s="44"/>
      <c r="G44" s="43"/>
      <c r="H44" s="44"/>
      <c r="I44" s="43"/>
      <c r="J44" s="44"/>
      <c r="K44" s="43"/>
      <c r="L44" s="44"/>
      <c r="M44" s="75"/>
      <c r="N44" s="44"/>
      <c r="O44" s="75"/>
      <c r="P44" s="44"/>
      <c r="Q44" s="75"/>
      <c r="R44" s="44"/>
      <c r="S44" s="75"/>
      <c r="T44" s="44"/>
      <c r="U44" s="75"/>
      <c r="V44" s="44"/>
      <c r="W44" s="75"/>
      <c r="X44" s="44"/>
      <c r="Y44" s="75"/>
      <c r="Z44" s="44"/>
      <c r="AA44" s="75"/>
      <c r="AB44" s="44"/>
      <c r="AE44" s="86">
        <v>23621</v>
      </c>
      <c r="AF44" s="87">
        <f>S9</f>
        <v>6950</v>
      </c>
      <c r="AG44" s="87">
        <f>T9</f>
        <v>34322.567007500002</v>
      </c>
      <c r="AH44" s="82"/>
      <c r="AI44" s="82"/>
      <c r="AJ44" s="82"/>
      <c r="AK44" s="82"/>
      <c r="AL44" s="82"/>
      <c r="AM44" s="82"/>
      <c r="AN44" s="82"/>
      <c r="AO44" s="82"/>
      <c r="AP44" s="82"/>
      <c r="AQ44" s="82"/>
    </row>
    <row r="45" spans="1:43" x14ac:dyDescent="0.55000000000000004">
      <c r="A45" s="45">
        <v>1</v>
      </c>
      <c r="B45" s="63" t="str">
        <f>'2565-อาคาร-หักร้านค้าภายในอาคาร'!A152</f>
        <v>คณะเทคโนโลยีการประมง</v>
      </c>
      <c r="C45" s="48">
        <f>'2565-อาคาร-หักร้านค้าภายในอาคาร'!F157</f>
        <v>8422</v>
      </c>
      <c r="D45" s="64">
        <f>'2565-อาคาร-หักร้านค้าภายในอาคาร'!G157</f>
        <v>30805.013962500001</v>
      </c>
      <c r="E45" s="48">
        <f>'2565-อาคาร-หักร้านค้าภายในอาคาร'!H157</f>
        <v>6541</v>
      </c>
      <c r="F45" s="64">
        <f>'2565-อาคาร-หักร้านค้าภายในอาคาร'!I157</f>
        <v>24411.628079999999</v>
      </c>
      <c r="G45" s="48">
        <f>'2565-อาคาร-หักร้านค้าภายในอาคาร'!J157</f>
        <v>8355</v>
      </c>
      <c r="H45" s="64">
        <f>'2565-อาคาร-หักร้านค้าภายในอาคาร'!K157</f>
        <v>33277.9168832</v>
      </c>
      <c r="I45" s="48">
        <f>'2565-อาคาร-หักร้านค้าภายในอาคาร'!L157</f>
        <v>7740</v>
      </c>
      <c r="J45" s="64">
        <f>'2565-อาคาร-หักร้านค้าภายในอาคาร'!M157</f>
        <v>29735.191776</v>
      </c>
      <c r="K45" s="48">
        <f>'2565-อาคาร-หักร้านค้าภายในอาคาร'!N157</f>
        <v>8351</v>
      </c>
      <c r="L45" s="64">
        <f>'2565-อาคาร-หักร้านค้าภายในอาคาร'!O157</f>
        <v>35241.944943999995</v>
      </c>
      <c r="M45" s="48">
        <f>'2565-อาคาร-หักร้านค้าภายในอาคาร'!P157</f>
        <v>7701</v>
      </c>
      <c r="N45" s="64">
        <f>'2565-อาคาร-หักร้านค้าภายในอาคาร'!Q157</f>
        <v>32829.439220799999</v>
      </c>
      <c r="O45" s="48">
        <f>'2565-อาคาร-หักร้านค้าภายในอาคาร'!R157</f>
        <v>6853</v>
      </c>
      <c r="P45" s="64">
        <f>'2565-อาคาร-หักร้านค้าภายในอาคาร'!S157</f>
        <v>28036.6928032</v>
      </c>
      <c r="Q45" s="48">
        <f>'2565-อาคาร-หักร้านค้าภายในอาคาร'!T157</f>
        <v>7810</v>
      </c>
      <c r="R45" s="64">
        <f>'2565-อาคาร-หักร้านค้าภายในอาคาร'!U157</f>
        <v>32816.133272000006</v>
      </c>
      <c r="S45" s="48">
        <f>'2565-อาคาร-หักร้านค้าภายในอาคาร'!V157</f>
        <v>9628</v>
      </c>
      <c r="T45" s="64">
        <f>'2565-อาคาร-หักร้านค้าภายในอาคาร'!W157</f>
        <v>47551.511720000002</v>
      </c>
      <c r="U45" s="48">
        <f>'2565-อาคาร-หักร้านค้าภายในอาคาร'!X157</f>
        <v>6296</v>
      </c>
      <c r="V45" s="64">
        <f>'2565-อาคาร-หักร้านค้าภายในอาคาร'!Y157</f>
        <v>30546.817039999998</v>
      </c>
      <c r="W45" s="48">
        <f>'2565-อาคาร-หักร้านค้าภายในอาคาร'!Z157</f>
        <v>6769</v>
      </c>
      <c r="X45" s="64">
        <f>'2565-อาคาร-หักร้านค้าภายในอาคาร'!AA157</f>
        <v>33517.9040848</v>
      </c>
      <c r="Y45" s="48">
        <f>'2565-อาคาร-หักร้านค้าภายในอาคาร'!AB157</f>
        <v>5320</v>
      </c>
      <c r="Z45" s="64">
        <f>'2565-อาคาร-หักร้านค้าภายในอาคาร'!AC157</f>
        <v>25706.946948800003</v>
      </c>
      <c r="AA45" s="39">
        <f>SUM(C45+E45+G45+I45+K45+M45+O45+Q45+S45+U45+W45+Y45)</f>
        <v>89786</v>
      </c>
      <c r="AB45" s="166">
        <f>SUM(D45+F45+H45+J45+L45+N45+P45+R45+T45+V45+X45+Z45)</f>
        <v>384477.14073529997</v>
      </c>
      <c r="AE45" s="86">
        <v>23651</v>
      </c>
      <c r="AF45" s="87">
        <f>U9</f>
        <v>2900</v>
      </c>
      <c r="AG45" s="87">
        <f>V9</f>
        <v>14071.558349999999</v>
      </c>
      <c r="AH45" s="82"/>
      <c r="AI45" s="82"/>
      <c r="AJ45" s="82"/>
      <c r="AK45" s="82"/>
      <c r="AL45" s="82"/>
      <c r="AM45" s="82"/>
      <c r="AN45" s="82"/>
      <c r="AO45" s="82"/>
      <c r="AP45" s="82"/>
      <c r="AQ45" s="82"/>
    </row>
    <row r="46" spans="1:43" x14ac:dyDescent="0.55000000000000004">
      <c r="A46" s="42" t="str">
        <f>'2565-อาคาร-หักร้านค้าภายในอาคาร'!A158</f>
        <v>คณะสัตวแพทยศาสตร์</v>
      </c>
      <c r="B46" s="25"/>
      <c r="C46" s="77"/>
      <c r="D46" s="65"/>
      <c r="E46" s="77"/>
      <c r="F46" s="65"/>
      <c r="G46" s="77"/>
      <c r="H46" s="65"/>
      <c r="I46" s="77"/>
      <c r="J46" s="65"/>
      <c r="K46" s="77"/>
      <c r="L46" s="65"/>
      <c r="M46" s="76"/>
      <c r="N46" s="65"/>
      <c r="O46" s="76"/>
      <c r="P46" s="65"/>
      <c r="Q46" s="76"/>
      <c r="R46" s="65"/>
      <c r="S46" s="76"/>
      <c r="T46" s="65"/>
      <c r="U46" s="76"/>
      <c r="V46" s="65"/>
      <c r="W46" s="76"/>
      <c r="X46" s="65"/>
      <c r="Y46" s="76"/>
      <c r="Z46" s="65"/>
      <c r="AA46" s="76"/>
      <c r="AB46" s="65"/>
      <c r="AE46" s="86">
        <v>23682</v>
      </c>
      <c r="AF46" s="87">
        <f>W9</f>
        <v>5750</v>
      </c>
      <c r="AG46" s="87">
        <f>X9</f>
        <v>28475.662497499998</v>
      </c>
      <c r="AH46" s="82"/>
      <c r="AI46" s="82"/>
      <c r="AJ46" s="82"/>
      <c r="AK46" s="82"/>
      <c r="AL46" s="82"/>
      <c r="AM46" s="82"/>
      <c r="AN46" s="82"/>
      <c r="AO46" s="82"/>
      <c r="AP46" s="82"/>
      <c r="AQ46" s="82"/>
    </row>
    <row r="47" spans="1:43" x14ac:dyDescent="0.55000000000000004">
      <c r="A47" s="45">
        <v>1</v>
      </c>
      <c r="B47" s="63" t="s">
        <v>128</v>
      </c>
      <c r="C47" s="48">
        <f>'2565-อาคาร-หักร้านค้าภายในอาคาร'!F159</f>
        <v>279</v>
      </c>
      <c r="D47" s="64">
        <f>'2565-อาคาร-หักร้านค้าภายในอาคาร'!G159</f>
        <v>1021.14</v>
      </c>
      <c r="E47" s="48">
        <f>'2565-อาคาร-หักร้านค้าภายในอาคาร'!H159</f>
        <v>211</v>
      </c>
      <c r="F47" s="64">
        <f>'2565-อาคาร-หักร้านค้าภายในอาคาร'!I159</f>
        <v>787.03</v>
      </c>
      <c r="G47" s="48">
        <f>'2565-อาคาร-หักร้านค้าภายในอาคาร'!J159</f>
        <v>360</v>
      </c>
      <c r="H47" s="64">
        <f>'2565-อาคาร-หักร้านค้าภายในอาคาร'!K159</f>
        <v>1432.8</v>
      </c>
      <c r="I47" s="48">
        <f>'2565-อาคาร-หักร้านค้าภายในอาคาร'!L159</f>
        <v>876</v>
      </c>
      <c r="J47" s="64">
        <f>'2565-อาคาร-หักร้านค้าภายในอาคาร'!M159</f>
        <v>3363.8399999999997</v>
      </c>
      <c r="K47" s="48">
        <f>'2565-อาคาร-หักร้านค้าภายในอาคาร'!N159</f>
        <v>1209</v>
      </c>
      <c r="L47" s="64">
        <f>'2565-อาคาร-หักร้านค้าภายในอาคาร'!O159</f>
        <v>5101.9799999999996</v>
      </c>
      <c r="M47" s="48">
        <f>'2565-อาคาร-หักร้านค้าภายในอาคาร'!P159</f>
        <v>1288</v>
      </c>
      <c r="N47" s="64">
        <f>'2565-อาคาร-หักร้านค้าภายในอาคาร'!Q159</f>
        <v>5486.88</v>
      </c>
      <c r="O47" s="48">
        <f>'2565-อาคาร-หักร้านค้าภายในอาคาร'!R159</f>
        <v>978</v>
      </c>
      <c r="P47" s="64">
        <f>'2565-อาคาร-หักร้านค้าภายในอาคาร'!S159</f>
        <v>4000.02</v>
      </c>
      <c r="Q47" s="48">
        <f>'2565-อาคาร-หักร้านค้าภายในอาคาร'!T159</f>
        <v>1343</v>
      </c>
      <c r="R47" s="64">
        <f>'2565-อาคาร-หักร้านค้าภายในอาคาร'!U159</f>
        <v>5640.6</v>
      </c>
      <c r="S47" s="48">
        <f>'2565-อาคาร-หักร้านค้าภายในอาคาร'!V159</f>
        <v>844</v>
      </c>
      <c r="T47" s="64">
        <f>'2565-อาคาร-หักร้านค้าภายในอาคาร'!W159</f>
        <v>4169.3600000000006</v>
      </c>
      <c r="U47" s="48">
        <f>'2565-อาคาร-หักร้านค้าภายในอาคาร'!X159</f>
        <v>711</v>
      </c>
      <c r="V47" s="64">
        <f>'2565-อาคาร-หักร้านค้าภายในอาคาร'!Y159</f>
        <v>3448.35</v>
      </c>
      <c r="W47" s="48">
        <f>'2565-อาคาร-หักร้านค้าภายในอาคาร'!Z159</f>
        <v>1065</v>
      </c>
      <c r="X47" s="64">
        <f>'2565-อาคาร-หักร้านค้าภายในอาคาร'!AA159</f>
        <v>5271.75</v>
      </c>
      <c r="Y47" s="48">
        <f>'2565-อาคาร-หักร้านค้าภายในอาคาร'!AB159</f>
        <v>523</v>
      </c>
      <c r="Z47" s="64">
        <f>'2565-อาคาร-หักร้านค้าภายในอาคาร'!AC159</f>
        <v>2526.09</v>
      </c>
      <c r="AA47" s="39">
        <f>SUM(Y47)</f>
        <v>523</v>
      </c>
      <c r="AB47" s="166">
        <f>SUM(Z47)</f>
        <v>2526.09</v>
      </c>
      <c r="AE47" s="86">
        <v>23712</v>
      </c>
      <c r="AF47" s="87">
        <f>Y9</f>
        <v>4850</v>
      </c>
      <c r="AG47" s="87">
        <f>Z9</f>
        <v>23440.454538500002</v>
      </c>
      <c r="AH47" s="82"/>
      <c r="AI47" s="82"/>
      <c r="AJ47" s="82"/>
      <c r="AK47" s="82"/>
      <c r="AL47" s="82"/>
      <c r="AM47" s="82"/>
      <c r="AN47" s="82"/>
      <c r="AO47" s="82"/>
      <c r="AP47" s="82"/>
      <c r="AQ47" s="82"/>
    </row>
    <row r="48" spans="1:43" x14ac:dyDescent="0.55000000000000004">
      <c r="A48" s="42" t="s">
        <v>21</v>
      </c>
      <c r="B48" s="25"/>
      <c r="C48" s="77"/>
      <c r="D48" s="65"/>
      <c r="E48" s="77"/>
      <c r="F48" s="65"/>
      <c r="G48" s="77"/>
      <c r="H48" s="65"/>
      <c r="I48" s="77"/>
      <c r="J48" s="65"/>
      <c r="K48" s="77"/>
      <c r="L48" s="65"/>
      <c r="M48" s="76"/>
      <c r="N48" s="65"/>
      <c r="O48" s="76"/>
      <c r="P48" s="65"/>
      <c r="Q48" s="76"/>
      <c r="R48" s="65"/>
      <c r="S48" s="76"/>
      <c r="T48" s="65"/>
      <c r="U48" s="76"/>
      <c r="V48" s="65"/>
      <c r="W48" s="76"/>
      <c r="X48" s="65"/>
      <c r="Y48" s="76"/>
      <c r="Z48" s="65"/>
      <c r="AA48" s="76"/>
      <c r="AB48" s="65"/>
      <c r="AE48" s="150"/>
      <c r="AF48" s="151"/>
      <c r="AG48" s="151"/>
      <c r="AH48" s="82"/>
      <c r="AI48" s="82"/>
      <c r="AJ48" s="82"/>
      <c r="AK48" s="82"/>
      <c r="AL48" s="82"/>
      <c r="AM48" s="82"/>
      <c r="AN48" s="82"/>
      <c r="AO48" s="82"/>
      <c r="AP48" s="82"/>
      <c r="AQ48" s="82"/>
    </row>
    <row r="49" spans="1:43" x14ac:dyDescent="0.55000000000000004">
      <c r="A49" s="45">
        <v>1</v>
      </c>
      <c r="B49" s="63" t="s">
        <v>12</v>
      </c>
      <c r="C49" s="48">
        <f>'2565-บิลค่าไฟฟ้า'!D7</f>
        <v>52844</v>
      </c>
      <c r="D49" s="64">
        <f>'2565-บิลค่าไฟฟ้า'!E7</f>
        <v>213455.5</v>
      </c>
      <c r="E49" s="48">
        <f>'2565-บิลค่าไฟฟ้า'!H7</f>
        <v>57172</v>
      </c>
      <c r="F49" s="64">
        <f>'2565-บิลค่าไฟฟ้า'!I7</f>
        <v>227702.14</v>
      </c>
      <c r="G49" s="48">
        <f>'2565-บิลค่าไฟฟ้า'!L7</f>
        <v>70208.009999999995</v>
      </c>
      <c r="H49" s="64">
        <f>'2565-บิลค่าไฟฟ้า'!M7</f>
        <v>274753.73</v>
      </c>
      <c r="I49" s="48">
        <f>'2565-บิลค่าไฟฟ้า'!P7</f>
        <v>58368</v>
      </c>
      <c r="J49" s="64">
        <f>'2565-บิลค่าไฟฟ้า'!Q7</f>
        <v>231956.91</v>
      </c>
      <c r="K49" s="48">
        <f>'2565-บิลค่าไฟฟ้า'!T7</f>
        <v>64344</v>
      </c>
      <c r="L49" s="64">
        <f>'2565-บิลค่าไฟฟ้า'!U7</f>
        <v>273587.42</v>
      </c>
      <c r="M49" s="48">
        <f>'2565-บิลค่าไฟฟ้า'!X7</f>
        <v>61812</v>
      </c>
      <c r="N49" s="64">
        <f>'2565-บิลค่าไฟฟ้า'!Y7</f>
        <v>262324.34000000003</v>
      </c>
      <c r="O49" s="48">
        <f>'2565-บิลค่าไฟฟ้า'!AB7</f>
        <v>66895.990000000005</v>
      </c>
      <c r="P49" s="64">
        <f>'2565-บิลค่าไฟฟ้า'!AC7</f>
        <v>279860.8</v>
      </c>
      <c r="Q49" s="48">
        <f>'2565-บิลค่าไฟฟ้า'!AF7</f>
        <v>61400</v>
      </c>
      <c r="R49" s="64">
        <f>'2565-บิลค่าไฟฟ้า'!AG7</f>
        <v>258007.3</v>
      </c>
      <c r="S49" s="48">
        <f>'2565-บิลค่าไฟฟ้า'!AJ7</f>
        <v>66144</v>
      </c>
      <c r="T49" s="64">
        <f>'2565-บิลค่าไฟฟ้า'!AK7</f>
        <v>338485.69</v>
      </c>
      <c r="U49" s="48">
        <f>'2565-บิลค่าไฟฟ้า'!AN7</f>
        <v>60420</v>
      </c>
      <c r="V49" s="64">
        <f>'2565-บิลค่าไฟฟ้า'!AO7</f>
        <v>299474.21000000002</v>
      </c>
      <c r="W49" s="48">
        <f>'2565-บิลค่าไฟฟ้า'!AR7</f>
        <v>65732</v>
      </c>
      <c r="X49" s="64">
        <f>'2565-บิลค่าไฟฟ้า'!AS7</f>
        <v>32284.69</v>
      </c>
      <c r="Y49" s="48">
        <f>'2565-บิลค่าไฟฟ้า'!AV7</f>
        <v>71972</v>
      </c>
      <c r="Z49" s="64">
        <f>'2565-บิลค่าไฟฟ้า'!AW7</f>
        <v>357955.49</v>
      </c>
      <c r="AA49" s="39">
        <f>SUM(C49+E49+G49+I49+K49+M49+O49+Q49+S49+U49+W49+Y49)</f>
        <v>757312</v>
      </c>
      <c r="AB49" s="166">
        <f>SUM(D49+F49+H49+J49+L49+N49+P49+R49+T49+V49+X49+Z49)</f>
        <v>3049848.2199999997</v>
      </c>
      <c r="AE49" s="150"/>
      <c r="AF49" s="151"/>
      <c r="AG49" s="151"/>
      <c r="AH49" s="82"/>
      <c r="AI49" s="82"/>
      <c r="AJ49" s="82"/>
      <c r="AK49" s="82"/>
      <c r="AL49" s="82"/>
      <c r="AM49" s="82"/>
      <c r="AN49" s="82"/>
      <c r="AO49" s="82"/>
      <c r="AP49" s="82"/>
      <c r="AQ49" s="82"/>
    </row>
    <row r="50" spans="1:43" x14ac:dyDescent="0.55000000000000004">
      <c r="A50" s="42" t="s">
        <v>14</v>
      </c>
      <c r="B50" s="52"/>
      <c r="C50" s="77"/>
      <c r="D50" s="65"/>
      <c r="E50" s="77"/>
      <c r="F50" s="65"/>
      <c r="G50" s="77"/>
      <c r="H50" s="65"/>
      <c r="I50" s="77"/>
      <c r="J50" s="73"/>
      <c r="K50" s="77"/>
      <c r="L50" s="73"/>
      <c r="M50" s="77"/>
      <c r="N50" s="73"/>
      <c r="O50" s="77"/>
      <c r="P50" s="65"/>
      <c r="Q50" s="77"/>
      <c r="R50" s="73"/>
      <c r="S50" s="77"/>
      <c r="T50" s="65"/>
      <c r="U50" s="77"/>
      <c r="V50" s="65"/>
      <c r="W50" s="77"/>
      <c r="X50" s="65"/>
      <c r="Y50" s="77"/>
      <c r="Z50" s="65"/>
      <c r="AA50" s="77"/>
      <c r="AB50" s="65"/>
      <c r="AE50" s="6"/>
      <c r="AF50" s="6"/>
      <c r="AG50" s="6"/>
      <c r="AH50" s="82"/>
      <c r="AI50" s="82"/>
      <c r="AJ50" s="82"/>
      <c r="AK50" s="82"/>
      <c r="AL50" s="82"/>
      <c r="AM50" s="82"/>
      <c r="AN50" s="82"/>
      <c r="AO50" s="82"/>
      <c r="AP50" s="82"/>
      <c r="AQ50" s="82"/>
    </row>
    <row r="51" spans="1:43" x14ac:dyDescent="0.55000000000000004">
      <c r="A51" s="45">
        <v>1</v>
      </c>
      <c r="B51" s="63" t="s">
        <v>14</v>
      </c>
      <c r="C51" s="48">
        <f>'2565-บิลค่าไฟฟ้า'!D9</f>
        <v>8440</v>
      </c>
      <c r="D51" s="64">
        <f>'2565-บิลค่าไฟฟ้า'!E9</f>
        <v>31930.11</v>
      </c>
      <c r="E51" s="48">
        <f>'2565-บิลค่าไฟฟ้า'!H9</f>
        <v>7380</v>
      </c>
      <c r="F51" s="64">
        <f>'2565-บิลค่าไฟฟ้า'!I9</f>
        <v>29103.02</v>
      </c>
      <c r="G51" s="48">
        <f>'2565-บิลค่าไฟฟ้า'!L9</f>
        <v>7820</v>
      </c>
      <c r="H51" s="64">
        <f>'2565-บิลค่าไฟฟ้า'!M9</f>
        <v>31815.8</v>
      </c>
      <c r="I51" s="48">
        <f>'2565-บิลค่าไฟฟ้า'!P9</f>
        <v>7300</v>
      </c>
      <c r="J51" s="64">
        <f>'2565-บิลค่าไฟฟ้า'!Q9</f>
        <v>32129.13</v>
      </c>
      <c r="K51" s="48">
        <f>'2565-บิลค่าไฟฟ้า'!T9</f>
        <v>7820</v>
      </c>
      <c r="L51" s="64">
        <f>'2565-บิลค่าไฟฟ้า'!U9</f>
        <v>34062.410000000003</v>
      </c>
      <c r="M51" s="48">
        <f>'2565-บิลค่าไฟฟ้า'!X9</f>
        <v>9260</v>
      </c>
      <c r="N51" s="64">
        <f>'2565-บิลค่าไฟฟ้า'!Y9</f>
        <v>42261.120000000003</v>
      </c>
      <c r="O51" s="48">
        <f>'2565-บิลค่าไฟฟ้า'!AB9</f>
        <v>9760</v>
      </c>
      <c r="P51" s="64">
        <f>'2565-บิลค่าไฟฟ้า'!AC9</f>
        <v>43929.42</v>
      </c>
      <c r="Q51" s="48">
        <f>'2565-บิลค่าไฟฟ้า'!AF9</f>
        <v>8880</v>
      </c>
      <c r="R51" s="64">
        <f>'2565-บิลค่าไฟฟ้า'!AG9</f>
        <v>44467.4</v>
      </c>
      <c r="S51" s="48">
        <f>'2565-บิลค่าไฟฟ้า'!AJ9</f>
        <v>9040</v>
      </c>
      <c r="T51" s="64">
        <f>'2565-บิลค่าไฟฟ้า'!AK9</f>
        <v>48698.13</v>
      </c>
      <c r="U51" s="48">
        <f>'2565-บิลค่าไฟฟ้า'!AN9</f>
        <v>8600</v>
      </c>
      <c r="V51" s="64">
        <f>'2565-บิลค่าไฟฟ้า'!AO9</f>
        <v>46138</v>
      </c>
      <c r="W51" s="48">
        <f>'2565-บิลค่าไฟฟ้า'!AR9</f>
        <v>7880</v>
      </c>
      <c r="X51" s="64">
        <f>'2565-บิลค่าไฟฟ้า'!AS9</f>
        <v>40366.230000000003</v>
      </c>
      <c r="Y51" s="48">
        <f>'2565-บิลค่าไฟฟ้า'!AV9</f>
        <v>7660</v>
      </c>
      <c r="Z51" s="64">
        <f>'2565-บิลค่าไฟฟ้า'!AW9</f>
        <v>39103.15</v>
      </c>
      <c r="AA51" s="39">
        <f>SUM(C51+E51+G51+I51+K51+M51+O51+Q51+S51+U51+W51+Y51)</f>
        <v>99840</v>
      </c>
      <c r="AB51" s="166">
        <f>SUM(D51+F51+H51+J51+L51+N51+P51+R51+T51+V51+X51+Z51)</f>
        <v>464003.92000000004</v>
      </c>
      <c r="AE51" s="5"/>
      <c r="AF51" s="5"/>
      <c r="AG51" s="5"/>
      <c r="AH51" s="82"/>
      <c r="AI51" s="82"/>
      <c r="AJ51" s="82"/>
      <c r="AK51" s="82"/>
      <c r="AL51" s="82"/>
      <c r="AM51" s="82"/>
      <c r="AN51" s="82"/>
      <c r="AO51" s="82"/>
      <c r="AP51" s="82"/>
      <c r="AQ51" s="82"/>
    </row>
    <row r="52" spans="1:43" x14ac:dyDescent="0.55000000000000004">
      <c r="A52" s="42" t="s">
        <v>18</v>
      </c>
      <c r="B52" s="25"/>
      <c r="C52" s="43"/>
      <c r="D52" s="51"/>
      <c r="E52" s="43"/>
      <c r="F52" s="51"/>
      <c r="G52" s="43"/>
      <c r="H52" s="51"/>
      <c r="I52" s="43"/>
      <c r="J52" s="74"/>
      <c r="K52" s="43"/>
      <c r="L52" s="74"/>
      <c r="M52" s="43"/>
      <c r="N52" s="74"/>
      <c r="O52" s="43"/>
      <c r="P52" s="51"/>
      <c r="Q52" s="43"/>
      <c r="R52" s="74"/>
      <c r="S52" s="43"/>
      <c r="T52" s="51"/>
      <c r="U52" s="43"/>
      <c r="V52" s="51"/>
      <c r="W52" s="43"/>
      <c r="X52" s="51"/>
      <c r="Y52" s="43"/>
      <c r="Z52" s="51"/>
      <c r="AA52" s="43"/>
      <c r="AB52" s="51"/>
      <c r="AE52" s="84" t="s">
        <v>53</v>
      </c>
      <c r="AF52" s="148" t="str">
        <f>A10</f>
        <v>โรงอาหาร</v>
      </c>
      <c r="AG52" s="149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22.2" x14ac:dyDescent="0.55000000000000004">
      <c r="A53" s="45">
        <v>1</v>
      </c>
      <c r="B53" s="63" t="s">
        <v>18</v>
      </c>
      <c r="C53" s="48">
        <f>'2565-บิลค่าไฟฟ้า'!D11</f>
        <v>1791.5</v>
      </c>
      <c r="D53" s="64">
        <f>'2565-บิลค่าไฟฟ้า'!E11</f>
        <v>7853.15</v>
      </c>
      <c r="E53" s="48">
        <f>'2565-บิลค่าไฟฟ้า'!H11</f>
        <v>1521.99</v>
      </c>
      <c r="F53" s="64">
        <f>'2565-บิลค่าไฟฟ้า'!I11</f>
        <v>6722.01</v>
      </c>
      <c r="G53" s="48">
        <f>'2565-บิลค่าไฟฟ้า'!H11</f>
        <v>1521.99</v>
      </c>
      <c r="H53" s="64">
        <f>'2565-บิลค่าไฟฟ้า'!I11</f>
        <v>6722.01</v>
      </c>
      <c r="I53" s="48">
        <f>'2565-บิลค่าไฟฟ้า'!P11</f>
        <v>1812.01</v>
      </c>
      <c r="J53" s="64">
        <f>'2565-บิลค่าไฟฟ้า'!Q11</f>
        <v>7939.24</v>
      </c>
      <c r="K53" s="48">
        <f>'2565-บิลค่าไฟฟ้า'!T11</f>
        <v>1758.99</v>
      </c>
      <c r="L53" s="64">
        <f>'2565-บิลค่าไฟฟ้า'!U11</f>
        <v>8156.75</v>
      </c>
      <c r="M53" s="48">
        <f>'2565-บิลค่าไฟฟ้า'!X11</f>
        <v>1909.01</v>
      </c>
      <c r="N53" s="64">
        <f>'2565-บิลค่าไฟฟ้า'!Y11</f>
        <v>8823.92</v>
      </c>
      <c r="O53" s="48">
        <f>'2565-บิลค่าไฟฟ้า'!AB11</f>
        <v>2114.5</v>
      </c>
      <c r="P53" s="64">
        <f>'2565-บิลค่าไฟฟ้า'!AC11</f>
        <v>9737.7800000000007</v>
      </c>
      <c r="Q53" s="48">
        <f>'2565-บิลค่าไฟฟ้า'!AF11</f>
        <v>2153.5</v>
      </c>
      <c r="R53" s="64">
        <f>'2565-บิลค่าไฟฟ้า'!AG11</f>
        <v>9911.23</v>
      </c>
      <c r="S53" s="48">
        <f>'2565-บิลค่าไฟฟ้า'!AJ11</f>
        <v>2514.5</v>
      </c>
      <c r="T53" s="64">
        <f>'2565-บิลค่าไฟฟ้า'!AK11</f>
        <v>13363.99</v>
      </c>
      <c r="U53" s="48">
        <f>'2565-บิลค่าไฟฟ้า'!AN11</f>
        <v>2956.01</v>
      </c>
      <c r="V53" s="64">
        <f>'2565-บิลค่าไฟฟ้า'!AO11</f>
        <v>15651.85</v>
      </c>
      <c r="W53" s="48">
        <f>'2565-บิลค่าไฟฟ้า'!AR11</f>
        <v>2306.5</v>
      </c>
      <c r="X53" s="64">
        <f>'2565-บิลค่าไฟฟ้า'!AS11</f>
        <v>12286.16</v>
      </c>
      <c r="Y53" s="48">
        <f>'2565-บิลค่าไฟฟ้า'!AV11</f>
        <v>1105.01</v>
      </c>
      <c r="Z53" s="64">
        <f>'2565-บิลค่าไฟฟ้า'!AW11</f>
        <v>6060.15</v>
      </c>
      <c r="AA53" s="39">
        <f>SUM(C53+E53+G53+I53+K53+M53+O53+Q53+S53+U53+W53+Y53)</f>
        <v>23465.51</v>
      </c>
      <c r="AB53" s="166">
        <f>SUM(D53+F53+H53+J53+L53+N53+P53+R53+T53+V53+X53+Z53)</f>
        <v>113228.24</v>
      </c>
      <c r="AE53" s="92"/>
      <c r="AF53" s="85" t="s">
        <v>58</v>
      </c>
      <c r="AG53" s="85" t="s">
        <v>55</v>
      </c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x14ac:dyDescent="0.55000000000000004">
      <c r="A54" s="42" t="s">
        <v>29</v>
      </c>
      <c r="B54" s="25"/>
      <c r="C54" s="77"/>
      <c r="D54" s="65"/>
      <c r="E54" s="77"/>
      <c r="F54" s="65"/>
      <c r="G54" s="77"/>
      <c r="H54" s="65"/>
      <c r="I54" s="77"/>
      <c r="J54" s="73"/>
      <c r="K54" s="77"/>
      <c r="L54" s="73"/>
      <c r="M54" s="77"/>
      <c r="N54" s="73"/>
      <c r="O54" s="77"/>
      <c r="P54" s="65"/>
      <c r="Q54" s="77"/>
      <c r="R54" s="73"/>
      <c r="S54" s="77"/>
      <c r="T54" s="65"/>
      <c r="U54" s="77"/>
      <c r="V54" s="65"/>
      <c r="W54" s="77"/>
      <c r="X54" s="65"/>
      <c r="Y54" s="77"/>
      <c r="Z54" s="65"/>
      <c r="AA54" s="77"/>
      <c r="AB54" s="65"/>
      <c r="AE54" s="86">
        <v>23377</v>
      </c>
      <c r="AF54" s="87">
        <f>C11</f>
        <v>2414.1999999999998</v>
      </c>
      <c r="AG54" s="87">
        <f>D11</f>
        <v>8824.7007037499989</v>
      </c>
      <c r="AH54" s="82"/>
      <c r="AI54" s="82"/>
      <c r="AJ54" s="82"/>
      <c r="AK54" s="82"/>
      <c r="AL54" s="82"/>
      <c r="AM54" s="82"/>
      <c r="AN54" s="82"/>
      <c r="AO54" s="82"/>
      <c r="AP54" s="82"/>
      <c r="AQ54" s="82"/>
    </row>
    <row r="55" spans="1:43" x14ac:dyDescent="0.55000000000000004">
      <c r="A55" s="47">
        <v>1</v>
      </c>
      <c r="B55" s="63" t="s">
        <v>29</v>
      </c>
      <c r="C55" s="50">
        <f>'2565-บิลค่าไฟฟ้า'!D16</f>
        <v>40602.68</v>
      </c>
      <c r="D55" s="64">
        <f>'2565-บิลค่าไฟฟ้า'!E16</f>
        <v>167187.42000000001</v>
      </c>
      <c r="E55" s="48">
        <f>'2565-บิลค่าไฟฟ้า'!H16</f>
        <v>31593.95</v>
      </c>
      <c r="F55" s="49">
        <f>'2565-บิลค่าไฟฟ้า'!I16</f>
        <v>131965.71000000002</v>
      </c>
      <c r="G55" s="48">
        <f>'2565-บิลค่าไฟฟ้า'!H16</f>
        <v>31593.95</v>
      </c>
      <c r="H55" s="64">
        <f>'2565-บิลค่าไฟฟ้า'!I16</f>
        <v>131965.71000000002</v>
      </c>
      <c r="I55" s="48">
        <f>'2565-บิลค่าไฟฟ้า'!P16</f>
        <v>37018.49</v>
      </c>
      <c r="J55" s="64">
        <f>'2565-บิลค่าไฟฟ้า'!Q16</f>
        <v>150100.93000000002</v>
      </c>
      <c r="K55" s="48">
        <f>'2565-บิลค่าไฟฟ้า'!T16</f>
        <v>43053.919999999998</v>
      </c>
      <c r="L55" s="64">
        <f>'2565-บิลค่าไฟฟ้า'!U16</f>
        <v>186809.18000000002</v>
      </c>
      <c r="M55" s="48">
        <f>'2565-บิลค่าไฟฟ้า'!X16</f>
        <v>41566.54</v>
      </c>
      <c r="N55" s="64">
        <f>'2565-บิลค่าไฟฟ้า'!Y16</f>
        <v>182441.37000000002</v>
      </c>
      <c r="O55" s="48">
        <f>'2565-บิลค่าไฟฟ้า'!AB16</f>
        <v>43611.7</v>
      </c>
      <c r="P55" s="64">
        <f>'2565-บิลค่าไฟฟ้า'!AC16</f>
        <v>178350.42</v>
      </c>
      <c r="Q55" s="48">
        <f>'2565-บิลค่าไฟฟ้า'!AF16</f>
        <v>52736.28</v>
      </c>
      <c r="R55" s="64">
        <f>'2565-บิลค่าไฟฟ้า'!AG16</f>
        <v>226021.6</v>
      </c>
      <c r="S55" s="48">
        <f>'2565-บิลค่าไฟฟ้า'!AJ16</f>
        <v>43918.1</v>
      </c>
      <c r="T55" s="64">
        <f>'2565-บิลค่าไฟฟ้า'!AK16</f>
        <v>227166.2</v>
      </c>
      <c r="U55" s="48">
        <f>'2565-บิลค่าไฟฟ้า'!AN16</f>
        <v>45924.88</v>
      </c>
      <c r="V55" s="64">
        <f>'2565-บิลค่าไฟฟ้า'!AO16</f>
        <v>224097.39</v>
      </c>
      <c r="W55" s="48">
        <f>'2565-บิลค่าไฟฟ้า'!AR16</f>
        <v>43136.61</v>
      </c>
      <c r="X55" s="64">
        <f>'2565-บิลค่าไฟฟ้า'!AS16</f>
        <v>220770.90000000002</v>
      </c>
      <c r="Y55" s="48">
        <f>'2565-บิลค่าไฟฟ้า'!AV16</f>
        <v>37096.74</v>
      </c>
      <c r="Z55" s="64">
        <f>'2565-บิลค่าไฟฟ้า'!AW16</f>
        <v>186008.07</v>
      </c>
      <c r="AA55" s="39">
        <f>SUM(C55+E55+G55+I55+K55+M55+O55+Q55+S55+U55+W55+Y55)</f>
        <v>491853.83999999997</v>
      </c>
      <c r="AB55" s="166">
        <f>SUM(D55+F55+H55+J55+L55+N55+P55+R55+T55+V55+X55+Z55)</f>
        <v>2212884.9</v>
      </c>
      <c r="AE55" s="86">
        <v>23408</v>
      </c>
      <c r="AF55" s="87">
        <f>E11</f>
        <v>7940</v>
      </c>
      <c r="AG55" s="87">
        <f>F11</f>
        <v>29643.390688799998</v>
      </c>
      <c r="AH55" s="82"/>
      <c r="AI55" s="82"/>
      <c r="AJ55" s="82"/>
      <c r="AK55" s="82"/>
      <c r="AL55" s="82"/>
      <c r="AM55" s="82"/>
      <c r="AN55" s="82"/>
      <c r="AO55" s="82"/>
      <c r="AP55" s="82"/>
      <c r="AQ55" s="82"/>
    </row>
    <row r="56" spans="1:43" x14ac:dyDescent="0.55000000000000004">
      <c r="A56" s="42" t="s">
        <v>30</v>
      </c>
      <c r="B56" s="25"/>
      <c r="C56" s="77"/>
      <c r="D56" s="65"/>
      <c r="E56" s="77"/>
      <c r="F56" s="65"/>
      <c r="G56" s="77"/>
      <c r="H56" s="65"/>
      <c r="I56" s="77"/>
      <c r="J56" s="73"/>
      <c r="K56" s="77"/>
      <c r="L56" s="73"/>
      <c r="M56" s="77"/>
      <c r="N56" s="73"/>
      <c r="O56" s="77"/>
      <c r="P56" s="65"/>
      <c r="Q56" s="77"/>
      <c r="R56" s="73"/>
      <c r="S56" s="77"/>
      <c r="T56" s="65"/>
      <c r="U56" s="77"/>
      <c r="V56" s="65"/>
      <c r="W56" s="77"/>
      <c r="X56" s="65"/>
      <c r="Y56" s="77"/>
      <c r="Z56" s="65"/>
      <c r="AA56" s="77"/>
      <c r="AB56" s="65"/>
      <c r="AE56" s="86">
        <v>23437</v>
      </c>
      <c r="AF56" s="87">
        <f>G11</f>
        <v>7660</v>
      </c>
      <c r="AG56" s="87">
        <f>H11</f>
        <v>30524.2276026</v>
      </c>
      <c r="AH56" s="82"/>
      <c r="AI56" s="82"/>
      <c r="AJ56" s="82"/>
      <c r="AK56" s="82"/>
      <c r="AL56" s="82"/>
      <c r="AM56" s="82"/>
      <c r="AN56" s="82"/>
      <c r="AO56" s="82"/>
      <c r="AP56" s="82"/>
      <c r="AQ56" s="82"/>
    </row>
    <row r="57" spans="1:43" x14ac:dyDescent="0.55000000000000004">
      <c r="A57" s="47">
        <v>1</v>
      </c>
      <c r="B57" s="63" t="s">
        <v>30</v>
      </c>
      <c r="C57" s="50">
        <f>'2565-บิลค่าไฟฟ้า'!D30</f>
        <v>836</v>
      </c>
      <c r="D57" s="49">
        <f>'2565-บิลค่าไฟฟ้า'!E30</f>
        <v>4176.95</v>
      </c>
      <c r="E57" s="48">
        <f>'2565-บิลค่าไฟฟ้า'!H30</f>
        <v>984</v>
      </c>
      <c r="F57" s="49">
        <f>'2565-บิลค่าไฟฟ้า'!I30</f>
        <v>4798.13</v>
      </c>
      <c r="G57" s="48">
        <f>'2565-บิลค่าไฟฟ้า'!H30</f>
        <v>984</v>
      </c>
      <c r="H57" s="49">
        <f>'2565-บิลค่าไฟฟ้า'!I30</f>
        <v>4798.13</v>
      </c>
      <c r="I57" s="48">
        <f>'2565-บิลค่าไฟฟ้า'!P30</f>
        <v>724</v>
      </c>
      <c r="J57" s="49">
        <f>'2565-บิลค่าไฟฟ้า'!Q30</f>
        <v>3706.87</v>
      </c>
      <c r="K57" s="50">
        <f>'2565-บิลค่าไฟฟ้า'!T30</f>
        <v>628</v>
      </c>
      <c r="L57" s="49">
        <f>'2565-บิลค่าไฟฟ้า'!U30</f>
        <v>6467.98</v>
      </c>
      <c r="M57" s="50">
        <f>'2565-บิลค่าไฟฟ้า'!X30</f>
        <v>580</v>
      </c>
      <c r="N57" s="49">
        <f>'2565-บิลค่าไฟฟ้า'!Y30</f>
        <v>3247.6</v>
      </c>
      <c r="O57" s="50">
        <f>'2565-บิลค่าไฟฟ้า'!AB30</f>
        <v>600</v>
      </c>
      <c r="P57" s="49">
        <f>'2565-บิลค่าไฟฟ้า'!AC30</f>
        <v>3336.54</v>
      </c>
      <c r="Q57" s="48">
        <f>'2565-บิลค่าไฟฟ้า'!AF30</f>
        <v>604</v>
      </c>
      <c r="R57" s="49">
        <f>'2565-บิลค่าไฟฟ้า'!AG30</f>
        <v>3354.3199999999997</v>
      </c>
      <c r="S57" s="50">
        <f>'2565-บิลค่าไฟฟ้า'!AJ30</f>
        <v>596</v>
      </c>
      <c r="T57" s="49">
        <f>'2565-บิลค่าไฟฟ้า'!AK30</f>
        <v>3756.61</v>
      </c>
      <c r="U57" s="48">
        <f>'2565-บิลค่าไฟฟ้า'!AN30</f>
        <v>624</v>
      </c>
      <c r="V57" s="49">
        <f>'2565-บิลค่าไฟฟ้า'!AO30</f>
        <v>3901.69</v>
      </c>
      <c r="W57" s="48">
        <f>'2565-บิลค่าไฟฟ้า'!AR30</f>
        <v>1328</v>
      </c>
      <c r="X57" s="49">
        <f>'2565-บิลค่าไฟฟ้า'!AS30</f>
        <v>7549.77</v>
      </c>
      <c r="Y57" s="48">
        <f>'2565-บิลค่าไฟฟ้า'!AV30</f>
        <v>1892</v>
      </c>
      <c r="Z57" s="49">
        <f>'2565-บิลค่าไฟฟ้า'!AW30</f>
        <v>10472.36</v>
      </c>
      <c r="AA57" s="39">
        <f>SUM(C57+E57+G57+I57+K57+M57+O57+Q57+S57+U57+W57+Y57)</f>
        <v>10380</v>
      </c>
      <c r="AB57" s="166">
        <f>SUM(D57+F57+H57+J57+L57+N57+P57+R57+T57+V57+X57+Z57)</f>
        <v>59566.95</v>
      </c>
      <c r="AE57" s="86">
        <v>23468</v>
      </c>
      <c r="AF57" s="87">
        <f>I11</f>
        <v>5200</v>
      </c>
      <c r="AG57" s="87">
        <f>J11</f>
        <v>19982.724424</v>
      </c>
      <c r="AH57" s="82"/>
      <c r="AI57" s="82"/>
      <c r="AJ57" s="82"/>
      <c r="AK57" s="82"/>
      <c r="AL57" s="82"/>
      <c r="AM57" s="82"/>
      <c r="AN57" s="82"/>
      <c r="AO57" s="82"/>
      <c r="AP57" s="82"/>
      <c r="AQ57" s="82"/>
    </row>
    <row r="58" spans="1:43" x14ac:dyDescent="0.55000000000000004">
      <c r="A58" s="42" t="s">
        <v>31</v>
      </c>
      <c r="B58" s="25"/>
      <c r="C58" s="77"/>
      <c r="D58" s="65"/>
      <c r="E58" s="77"/>
      <c r="F58" s="65"/>
      <c r="G58" s="77"/>
      <c r="H58" s="65"/>
      <c r="I58" s="77"/>
      <c r="J58" s="73"/>
      <c r="K58" s="77"/>
      <c r="L58" s="73"/>
      <c r="M58" s="77"/>
      <c r="N58" s="73"/>
      <c r="O58" s="77"/>
      <c r="P58" s="65"/>
      <c r="Q58" s="77"/>
      <c r="R58" s="73"/>
      <c r="S58" s="77"/>
      <c r="T58" s="65"/>
      <c r="U58" s="77"/>
      <c r="V58" s="65"/>
      <c r="W58" s="77"/>
      <c r="X58" s="65"/>
      <c r="Y58" s="77"/>
      <c r="Z58" s="65"/>
      <c r="AA58" s="77"/>
      <c r="AB58" s="65"/>
      <c r="AE58" s="86">
        <v>23498</v>
      </c>
      <c r="AF58" s="87">
        <f>K11</f>
        <v>4520</v>
      </c>
      <c r="AG58" s="87">
        <f>L11</f>
        <v>19075.020596000002</v>
      </c>
      <c r="AH58" s="82"/>
      <c r="AI58" s="82"/>
      <c r="AJ58" s="82"/>
      <c r="AK58" s="82"/>
      <c r="AL58" s="82"/>
      <c r="AM58" s="82"/>
      <c r="AN58" s="82"/>
      <c r="AO58" s="82"/>
      <c r="AP58" s="82"/>
      <c r="AQ58" s="82"/>
    </row>
    <row r="59" spans="1:43" x14ac:dyDescent="0.55000000000000004">
      <c r="A59" s="47">
        <v>1</v>
      </c>
      <c r="B59" s="63" t="s">
        <v>31</v>
      </c>
      <c r="C59" s="50">
        <f>'2565-บิลค่าไฟฟ้า'!D35</f>
        <v>71396.100000000006</v>
      </c>
      <c r="D59" s="49">
        <f>'2565-บิลค่าไฟฟ้า'!E35</f>
        <v>290482.97000000003</v>
      </c>
      <c r="E59" s="48">
        <f>'2565-บิลค่าไฟฟ้า'!H35</f>
        <v>71013.19</v>
      </c>
      <c r="F59" s="49">
        <f>'2565-บิลค่าไฟฟ้า'!I35</f>
        <v>286489.69</v>
      </c>
      <c r="G59" s="48">
        <f>'2565-บิลค่าไฟฟ้า'!L35</f>
        <v>97627.14</v>
      </c>
      <c r="H59" s="49">
        <f>'2565-บิลค่าไฟฟ้า'!M35</f>
        <v>419295.05</v>
      </c>
      <c r="I59" s="48">
        <f>'2565-บิลค่าไฟฟ้า'!P35</f>
        <v>66294.67</v>
      </c>
      <c r="J59" s="49">
        <f>'2565-บิลค่าไฟฟ้า'!Q35</f>
        <v>280161.43</v>
      </c>
      <c r="K59" s="50">
        <f>'2565-บิลค่าไฟฟ้า'!T35</f>
        <v>66194.47</v>
      </c>
      <c r="L59" s="49">
        <f>'2565-บิลค่าไฟฟ้า'!U35</f>
        <v>297194.39</v>
      </c>
      <c r="M59" s="50">
        <f>'2565-บิลค่าไฟฟ้า'!X35</f>
        <v>70840.53</v>
      </c>
      <c r="N59" s="49">
        <f>'2565-บิลค่าไฟฟ้า'!Y35</f>
        <v>312871.33</v>
      </c>
      <c r="O59" s="50">
        <f>'2565-บิลค่าไฟฟ้า'!AB35</f>
        <v>100359.96</v>
      </c>
      <c r="P59" s="49">
        <f>'2565-บิลค่าไฟฟ้า'!AC35</f>
        <v>449968.05</v>
      </c>
      <c r="Q59" s="48">
        <f>'2565-บิลค่าไฟฟ้า'!AF35</f>
        <v>99160.07</v>
      </c>
      <c r="R59" s="49">
        <f>'2565-บิลค่าไฟฟ้า'!AG35</f>
        <v>435158.04</v>
      </c>
      <c r="S59" s="50">
        <f>'2565-บิลค่าไฟฟ้า'!AJ35</f>
        <v>101468.32</v>
      </c>
      <c r="T59" s="49">
        <f>'2565-บิลค่าไฟฟ้า'!AK35</f>
        <v>519539.62</v>
      </c>
      <c r="U59" s="48">
        <f>'2565-บิลค่าไฟฟ้า'!AN35</f>
        <v>96520.13</v>
      </c>
      <c r="V59" s="49">
        <f>'2565-บิลค่าไฟฟ้า'!AO35</f>
        <v>492075.28</v>
      </c>
      <c r="W59" s="48">
        <f>'2565-บิลค่าไฟฟ้า'!AR35</f>
        <v>76745.14</v>
      </c>
      <c r="X59" s="49">
        <f>'2565-บิลค่าไฟฟ้า'!AS35</f>
        <v>390558.72000000003</v>
      </c>
      <c r="Y59" s="48">
        <f>'2565-บิลค่าไฟฟ้า'!AV35</f>
        <v>84288.1</v>
      </c>
      <c r="Z59" s="49">
        <f>'2565-บิลค่าไฟฟ้า'!AW35</f>
        <v>427578.34</v>
      </c>
      <c r="AA59" s="39">
        <f>SUM(C59+E59+G59+I59+K59+M59+O59+Q59+S59+U59+W59+Y59)</f>
        <v>1001907.82</v>
      </c>
      <c r="AB59" s="166">
        <f>SUM(D59+F59+H59+J59+L59+N59+P59+R59+T59+V59+X59+Z59)</f>
        <v>4601372.91</v>
      </c>
      <c r="AE59" s="86">
        <v>23529</v>
      </c>
      <c r="AF59" s="87">
        <f>M11</f>
        <v>7720</v>
      </c>
      <c r="AG59" s="87">
        <f>N11</f>
        <v>32923.277335599996</v>
      </c>
      <c r="AH59" s="82"/>
      <c r="AI59" s="82"/>
      <c r="AJ59" s="82"/>
      <c r="AK59" s="82"/>
      <c r="AL59" s="82"/>
      <c r="AM59" s="82"/>
      <c r="AN59" s="82"/>
      <c r="AO59" s="82"/>
      <c r="AP59" s="82"/>
      <c r="AQ59" s="82"/>
    </row>
    <row r="60" spans="1:43" x14ac:dyDescent="0.55000000000000004">
      <c r="A60" s="42" t="s">
        <v>32</v>
      </c>
      <c r="B60" s="25"/>
      <c r="C60" s="77"/>
      <c r="D60" s="65"/>
      <c r="E60" s="77"/>
      <c r="F60" s="65"/>
      <c r="G60" s="77"/>
      <c r="H60" s="65"/>
      <c r="I60" s="77"/>
      <c r="J60" s="73"/>
      <c r="K60" s="77"/>
      <c r="L60" s="73"/>
      <c r="M60" s="77"/>
      <c r="N60" s="73"/>
      <c r="O60" s="77"/>
      <c r="P60" s="65"/>
      <c r="Q60" s="77"/>
      <c r="R60" s="73"/>
      <c r="S60" s="77"/>
      <c r="T60" s="65"/>
      <c r="U60" s="77"/>
      <c r="V60" s="65"/>
      <c r="W60" s="77"/>
      <c r="X60" s="65"/>
      <c r="Y60" s="77"/>
      <c r="Z60" s="65"/>
      <c r="AA60" s="77"/>
      <c r="AB60" s="65"/>
      <c r="AE60" s="86">
        <v>23559</v>
      </c>
      <c r="AF60" s="87">
        <f>O11</f>
        <v>9520</v>
      </c>
      <c r="AG60" s="87">
        <f>P11</f>
        <v>38954.931030400003</v>
      </c>
      <c r="AH60" s="82"/>
      <c r="AI60" s="82"/>
      <c r="AJ60" s="82"/>
      <c r="AK60" s="82"/>
      <c r="AL60" s="82"/>
      <c r="AM60" s="82"/>
      <c r="AN60" s="82"/>
      <c r="AO60" s="82"/>
      <c r="AP60" s="82"/>
      <c r="AQ60" s="82"/>
    </row>
    <row r="61" spans="1:43" x14ac:dyDescent="0.55000000000000004">
      <c r="A61" s="47">
        <v>1</v>
      </c>
      <c r="B61" s="61" t="s">
        <v>32</v>
      </c>
      <c r="C61" s="50">
        <f>'2565-บิลค่าไฟฟ้า'!D42</f>
        <v>25764.78</v>
      </c>
      <c r="D61" s="49">
        <f>'2565-บิลค่าไฟฟ้า'!E42</f>
        <v>112096.07</v>
      </c>
      <c r="E61" s="48">
        <f>'2565-บิลค่าไฟฟ้า'!H42</f>
        <v>23830.149999999998</v>
      </c>
      <c r="F61" s="49">
        <f>'2565-บิลค่าไฟฟ้า'!I42</f>
        <v>106152.44</v>
      </c>
      <c r="G61" s="48">
        <f>'2565-บิลค่าไฟฟ้า'!L42</f>
        <v>29655.609999999997</v>
      </c>
      <c r="H61" s="49">
        <f>'2565-บิลค่าไฟฟ้า'!M42</f>
        <v>128046.83000000002</v>
      </c>
      <c r="I61" s="48">
        <f>'2565-บิลค่าไฟฟ้า'!P42</f>
        <v>22016.78</v>
      </c>
      <c r="J61" s="49">
        <f>'2565-บิลค่าไฟฟ้า'!Q42</f>
        <v>98115.34</v>
      </c>
      <c r="K61" s="50">
        <f>'2565-บิลค่าไฟฟ้า'!T42</f>
        <v>22517.07</v>
      </c>
      <c r="L61" s="49">
        <f>'2565-บิลค่าไฟฟ้า'!U42</f>
        <v>105893.68000000001</v>
      </c>
      <c r="M61" s="50">
        <f>'2565-บิลค่าไฟฟ้า'!X42</f>
        <v>22466.579999999998</v>
      </c>
      <c r="N61" s="49">
        <f>'2565-บิลค่าไฟฟ้า'!Y42</f>
        <v>105007.65</v>
      </c>
      <c r="O61" s="50">
        <f>'2565-บิลค่าไฟฟ้า'!AB42</f>
        <v>29330.059999999998</v>
      </c>
      <c r="P61" s="49">
        <f>'2565-บิลค่าไฟฟ้า'!AC42</f>
        <v>133842.78</v>
      </c>
      <c r="Q61" s="48">
        <f>'2565-บิลค่าไฟฟ้า'!AF42</f>
        <v>31670.63</v>
      </c>
      <c r="R61" s="49">
        <f>'2565-บิลค่าไฟฟ้า'!AG42</f>
        <v>146548.03999999998</v>
      </c>
      <c r="S61" s="50">
        <f>'2565-บิลค่าไฟฟ้า'!AJ42</f>
        <v>31208.55</v>
      </c>
      <c r="T61" s="49">
        <f>'2565-บิลค่าไฟฟ้า'!AK42</f>
        <v>164995.72</v>
      </c>
      <c r="U61" s="48">
        <f>'2565-บิลค่าไฟฟ้า'!AN42</f>
        <v>26247.440000000002</v>
      </c>
      <c r="V61" s="49">
        <f>'2565-บิลค่าไฟฟ้า'!AO42</f>
        <v>137896.99</v>
      </c>
      <c r="W61" s="48">
        <f>'2565-บิลค่าไฟฟ้า'!AR42</f>
        <v>23263.46</v>
      </c>
      <c r="X61" s="49">
        <f>'2565-บิลค่าไฟฟ้า'!AS42</f>
        <v>125060.14</v>
      </c>
      <c r="Y61" s="48">
        <f>'2565-บิลค่าไฟฟ้า'!AV42</f>
        <v>23430.32</v>
      </c>
      <c r="Z61" s="49">
        <f>'2565-บิลค่าไฟฟ้า'!AW42</f>
        <v>125947.26</v>
      </c>
      <c r="AA61" s="39">
        <f>SUM(C61+E61+G61+I61+K61+M61+O61+Q61+S61+U61+W61+Y61)</f>
        <v>311401.43</v>
      </c>
      <c r="AB61" s="166">
        <f>SUM(D61+F61+H61+J61+L61+N61+P61+R61+T61+V61+X61+Z61)</f>
        <v>1489602.94</v>
      </c>
      <c r="AE61" s="86">
        <v>23590</v>
      </c>
      <c r="AF61" s="87">
        <f>Q11</f>
        <v>12320</v>
      </c>
      <c r="AG61" s="87">
        <f>R11</f>
        <v>51779.105224000006</v>
      </c>
      <c r="AH61" s="82"/>
      <c r="AI61" s="82"/>
      <c r="AJ61" s="82"/>
      <c r="AK61" s="82"/>
      <c r="AL61" s="82"/>
      <c r="AM61" s="82"/>
      <c r="AN61" s="82"/>
      <c r="AO61" s="82"/>
      <c r="AP61" s="82"/>
      <c r="AQ61" s="82"/>
    </row>
    <row r="62" spans="1:43" x14ac:dyDescent="0.55000000000000004">
      <c r="AE62" s="86">
        <v>23621</v>
      </c>
      <c r="AF62" s="87">
        <v>8820</v>
      </c>
      <c r="AG62" s="87">
        <v>43557.559857</v>
      </c>
      <c r="AH62" s="82"/>
      <c r="AI62" s="82"/>
      <c r="AJ62" s="82"/>
      <c r="AK62" s="82"/>
      <c r="AL62" s="82"/>
      <c r="AM62" s="82"/>
      <c r="AN62" s="82"/>
      <c r="AO62" s="82"/>
      <c r="AP62" s="82"/>
      <c r="AQ62" s="82"/>
    </row>
    <row r="63" spans="1:43" x14ac:dyDescent="0.55000000000000004">
      <c r="AE63" s="86">
        <v>23651</v>
      </c>
      <c r="AF63" s="87">
        <v>6920</v>
      </c>
      <c r="AG63" s="87">
        <v>33577.649579999998</v>
      </c>
      <c r="AH63" s="82"/>
      <c r="AI63" s="82"/>
      <c r="AJ63" s="82"/>
      <c r="AK63" s="82"/>
      <c r="AL63" s="82"/>
      <c r="AM63" s="82"/>
      <c r="AN63" s="82"/>
      <c r="AO63" s="82"/>
      <c r="AP63" s="82"/>
      <c r="AQ63" s="82"/>
    </row>
    <row r="64" spans="1:43" x14ac:dyDescent="0.55000000000000004">
      <c r="C64" s="214"/>
      <c r="D64" s="214"/>
      <c r="E64" s="214"/>
      <c r="F64" s="214"/>
      <c r="G64" s="214"/>
      <c r="AE64" s="86">
        <v>23682</v>
      </c>
      <c r="AF64" s="87">
        <v>-74440</v>
      </c>
      <c r="AG64" s="87" t="e">
        <v>#DIV/0!</v>
      </c>
      <c r="AH64" s="82"/>
      <c r="AI64" s="82"/>
      <c r="AJ64" s="82"/>
      <c r="AK64" s="82"/>
      <c r="AL64" s="82"/>
      <c r="AM64" s="82"/>
      <c r="AN64" s="82"/>
      <c r="AO64" s="82"/>
      <c r="AP64" s="82"/>
      <c r="AQ64" s="82"/>
    </row>
    <row r="65" spans="3:43" x14ac:dyDescent="0.55000000000000004">
      <c r="C65" s="214"/>
      <c r="D65" s="215"/>
      <c r="E65" s="214"/>
      <c r="F65" s="215"/>
      <c r="G65" s="214"/>
      <c r="AE65" s="86">
        <v>23712</v>
      </c>
      <c r="AF65" s="87">
        <v>0</v>
      </c>
      <c r="AG65" s="87" t="e">
        <v>#DIV/0!</v>
      </c>
      <c r="AH65" s="82"/>
      <c r="AI65" s="82"/>
      <c r="AJ65" s="82"/>
      <c r="AK65" s="82"/>
      <c r="AL65" s="82"/>
      <c r="AM65" s="82"/>
      <c r="AN65" s="82"/>
      <c r="AO65" s="82"/>
      <c r="AP65" s="82"/>
      <c r="AQ65" s="82"/>
    </row>
    <row r="66" spans="3:43" x14ac:dyDescent="0.55000000000000004">
      <c r="C66" s="216"/>
      <c r="E66" s="216"/>
      <c r="G66" s="216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</row>
    <row r="67" spans="3:43" x14ac:dyDescent="0.55000000000000004"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</row>
    <row r="68" spans="3:43" x14ac:dyDescent="0.55000000000000004">
      <c r="AE68" s="84" t="s">
        <v>53</v>
      </c>
      <c r="AF68" s="148" t="s">
        <v>218</v>
      </c>
      <c r="AG68" s="89"/>
      <c r="AH68" s="82"/>
      <c r="AI68" s="82"/>
      <c r="AJ68" s="82"/>
      <c r="AK68" s="82"/>
      <c r="AL68" s="82"/>
      <c r="AM68" s="82"/>
      <c r="AN68" s="82"/>
      <c r="AO68" s="82"/>
      <c r="AP68" s="82"/>
      <c r="AQ68" s="82"/>
    </row>
    <row r="69" spans="3:43" ht="22.2" x14ac:dyDescent="0.55000000000000004">
      <c r="AE69" s="92"/>
      <c r="AF69" s="85" t="s">
        <v>58</v>
      </c>
      <c r="AG69" s="85" t="s">
        <v>55</v>
      </c>
      <c r="AH69" s="5"/>
      <c r="AI69" s="82"/>
      <c r="AJ69" s="82"/>
      <c r="AK69" s="82"/>
      <c r="AL69" s="82"/>
      <c r="AM69" s="82"/>
      <c r="AN69" s="82"/>
      <c r="AO69" s="82"/>
      <c r="AP69" s="82"/>
      <c r="AQ69" s="82"/>
    </row>
    <row r="70" spans="3:43" x14ac:dyDescent="0.55000000000000004">
      <c r="AE70" s="86">
        <v>23377</v>
      </c>
      <c r="AF70" s="87">
        <v>45386</v>
      </c>
      <c r="AG70" s="87">
        <v>165906.93348750003</v>
      </c>
      <c r="AH70" s="82"/>
      <c r="AI70" s="82"/>
      <c r="AJ70" s="82"/>
      <c r="AK70" s="82"/>
      <c r="AL70" s="82"/>
      <c r="AM70" s="82"/>
      <c r="AN70" s="82"/>
      <c r="AO70" s="82"/>
      <c r="AP70" s="82"/>
      <c r="AQ70" s="82"/>
    </row>
    <row r="71" spans="3:43" x14ac:dyDescent="0.55000000000000004">
      <c r="AE71" s="86">
        <v>23408</v>
      </c>
      <c r="AF71" s="87">
        <v>44110.000000000044</v>
      </c>
      <c r="AG71" s="87">
        <v>164676.69823000015</v>
      </c>
      <c r="AH71" s="82"/>
      <c r="AI71" s="82"/>
      <c r="AJ71" s="82"/>
      <c r="AK71" s="82"/>
      <c r="AL71" s="82"/>
      <c r="AM71" s="82"/>
      <c r="AN71" s="82"/>
      <c r="AO71" s="82"/>
      <c r="AP71" s="82"/>
      <c r="AQ71" s="82"/>
    </row>
    <row r="72" spans="3:43" x14ac:dyDescent="0.55000000000000004">
      <c r="AE72" s="86">
        <v>23437</v>
      </c>
      <c r="AF72" s="87">
        <v>44589.999999999942</v>
      </c>
      <c r="AG72" s="87">
        <v>177677.37436909979</v>
      </c>
      <c r="AH72" s="82"/>
      <c r="AI72" s="82"/>
      <c r="AJ72" s="82"/>
      <c r="AK72" s="82"/>
      <c r="AL72" s="82"/>
      <c r="AM72" s="82"/>
      <c r="AN72" s="82"/>
      <c r="AO72" s="82"/>
      <c r="AP72" s="82"/>
      <c r="AQ72" s="82"/>
    </row>
    <row r="73" spans="3:43" x14ac:dyDescent="0.55000000000000004">
      <c r="AE73" s="86">
        <v>23468</v>
      </c>
      <c r="AF73" s="87">
        <v>22190.000000000033</v>
      </c>
      <c r="AG73" s="87">
        <v>85268.242850200128</v>
      </c>
      <c r="AH73" s="82"/>
      <c r="AI73" s="82"/>
      <c r="AJ73" s="82"/>
      <c r="AK73" s="82"/>
      <c r="AL73" s="82"/>
      <c r="AM73" s="82"/>
      <c r="AN73" s="82"/>
      <c r="AO73" s="82"/>
      <c r="AP73" s="82"/>
      <c r="AQ73" s="82"/>
    </row>
    <row r="74" spans="3:43" x14ac:dyDescent="0.55000000000000004">
      <c r="AE74" s="86">
        <v>23498</v>
      </c>
      <c r="AF74" s="87">
        <v>17050.000000000004</v>
      </c>
      <c r="AG74" s="87">
        <v>71953.058127000026</v>
      </c>
      <c r="AH74" s="82"/>
      <c r="AI74" s="82"/>
      <c r="AJ74" s="82"/>
      <c r="AK74" s="82"/>
      <c r="AL74" s="82"/>
      <c r="AM74" s="82"/>
      <c r="AN74" s="82"/>
      <c r="AO74" s="82"/>
      <c r="AP74" s="82"/>
      <c r="AQ74" s="82"/>
    </row>
    <row r="75" spans="3:43" x14ac:dyDescent="0.55000000000000004">
      <c r="AE75" s="86">
        <v>23529</v>
      </c>
      <c r="AF75" s="87">
        <v>18949.99999999992</v>
      </c>
      <c r="AG75" s="87">
        <v>80807.987075899655</v>
      </c>
      <c r="AH75" s="82"/>
      <c r="AI75" s="82"/>
      <c r="AJ75" s="82"/>
      <c r="AK75" s="82"/>
      <c r="AL75" s="82"/>
      <c r="AM75" s="82"/>
      <c r="AN75" s="82"/>
      <c r="AO75" s="82"/>
      <c r="AP75" s="82"/>
      <c r="AQ75" s="82"/>
    </row>
    <row r="76" spans="3:43" x14ac:dyDescent="0.55000000000000004">
      <c r="AE76" s="86">
        <v>23559</v>
      </c>
      <c r="AF76" s="87">
        <v>115200.00000000003</v>
      </c>
      <c r="AG76" s="87">
        <v>471379.51599120011</v>
      </c>
      <c r="AH76" s="82"/>
      <c r="AI76" s="82"/>
      <c r="AJ76" s="82"/>
      <c r="AK76" s="82"/>
      <c r="AL76" s="82"/>
      <c r="AM76" s="82"/>
      <c r="AN76" s="82"/>
      <c r="AO76" s="82"/>
      <c r="AP76" s="82"/>
      <c r="AQ76" s="82"/>
    </row>
    <row r="77" spans="3:43" x14ac:dyDescent="0.55000000000000004">
      <c r="AE77" s="86">
        <v>23590</v>
      </c>
      <c r="AF77" s="87">
        <v>137970.00000000006</v>
      </c>
      <c r="AG77" s="87">
        <v>579853.86017950031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</row>
    <row r="78" spans="3:43" x14ac:dyDescent="0.55000000000000004">
      <c r="AE78" s="86">
        <v>23621</v>
      </c>
      <c r="AF78" s="87">
        <v>153479.99999999994</v>
      </c>
      <c r="AG78" s="87">
        <v>757968.4293399998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</row>
    <row r="79" spans="3:43" x14ac:dyDescent="0.55000000000000004">
      <c r="AE79" s="86">
        <v>23651</v>
      </c>
      <c r="AF79" s="87">
        <v>116300</v>
      </c>
      <c r="AG79" s="87">
        <v>564308.78552999999</v>
      </c>
      <c r="AH79" s="82"/>
      <c r="AI79" s="82"/>
      <c r="AJ79" s="82"/>
      <c r="AK79" s="82"/>
      <c r="AL79" s="82"/>
      <c r="AM79" s="82"/>
      <c r="AN79" s="82"/>
      <c r="AO79" s="82"/>
      <c r="AP79" s="82"/>
      <c r="AQ79" s="82"/>
    </row>
    <row r="80" spans="3:43" x14ac:dyDescent="0.55000000000000004">
      <c r="AE80" s="86">
        <v>23682</v>
      </c>
      <c r="AF80" s="87">
        <v>-4755140</v>
      </c>
      <c r="AG80" s="87" t="e">
        <v>#DIV/0!</v>
      </c>
      <c r="AH80" s="82"/>
      <c r="AI80" s="82"/>
      <c r="AJ80" s="82"/>
      <c r="AK80" s="82"/>
      <c r="AL80" s="82"/>
      <c r="AM80" s="82"/>
      <c r="AN80" s="82"/>
      <c r="AO80" s="82"/>
      <c r="AP80" s="82"/>
      <c r="AQ80" s="82"/>
    </row>
    <row r="81" spans="31:43" x14ac:dyDescent="0.55000000000000004">
      <c r="AE81" s="86">
        <v>23712</v>
      </c>
      <c r="AF81" s="87">
        <v>0</v>
      </c>
      <c r="AG81" s="87" t="e">
        <v>#DIV/0!</v>
      </c>
      <c r="AH81" s="82"/>
      <c r="AI81" s="82"/>
      <c r="AJ81" s="82"/>
      <c r="AK81" s="82"/>
      <c r="AL81" s="82"/>
      <c r="AM81" s="82"/>
      <c r="AN81" s="82"/>
      <c r="AO81" s="82"/>
      <c r="AP81" s="82"/>
      <c r="AQ81" s="82"/>
    </row>
    <row r="82" spans="31:43" x14ac:dyDescent="0.55000000000000004"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</row>
    <row r="83" spans="31:43" x14ac:dyDescent="0.55000000000000004"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</row>
    <row r="84" spans="31:43" x14ac:dyDescent="0.55000000000000004">
      <c r="AE84" s="84" t="s">
        <v>53</v>
      </c>
      <c r="AF84" s="148" t="s">
        <v>113</v>
      </c>
      <c r="AG84" s="89"/>
      <c r="AH84" s="82"/>
      <c r="AI84" s="82"/>
      <c r="AJ84" s="82"/>
      <c r="AK84" s="82"/>
      <c r="AL84" s="82"/>
      <c r="AM84" s="82"/>
      <c r="AN84" s="82"/>
      <c r="AO84" s="82"/>
      <c r="AP84" s="82"/>
      <c r="AQ84" s="82"/>
    </row>
    <row r="85" spans="31:43" ht="22.2" x14ac:dyDescent="0.55000000000000004">
      <c r="AE85" s="92"/>
      <c r="AF85" s="85" t="s">
        <v>58</v>
      </c>
      <c r="AG85" s="85" t="s">
        <v>55</v>
      </c>
      <c r="AH85" s="82"/>
      <c r="AI85" s="82"/>
      <c r="AJ85" s="82"/>
      <c r="AK85" s="82"/>
      <c r="AL85" s="82"/>
      <c r="AM85" s="82"/>
      <c r="AN85" s="82"/>
      <c r="AO85" s="82"/>
      <c r="AP85" s="82"/>
      <c r="AQ85" s="82"/>
    </row>
    <row r="86" spans="31:43" x14ac:dyDescent="0.55000000000000004">
      <c r="AE86" s="86">
        <v>23377</v>
      </c>
      <c r="AF86" s="87">
        <v>11700.190000000006</v>
      </c>
      <c r="AG86" s="87">
        <v>43005.908675437524</v>
      </c>
      <c r="AH86" s="82"/>
      <c r="AI86" s="82"/>
      <c r="AJ86" s="82"/>
      <c r="AK86" s="82"/>
      <c r="AL86" s="82"/>
      <c r="AM86" s="82"/>
      <c r="AN86" s="82"/>
      <c r="AO86" s="82"/>
      <c r="AP86" s="82"/>
      <c r="AQ86" s="82"/>
    </row>
    <row r="87" spans="31:43" x14ac:dyDescent="0.55000000000000004">
      <c r="AE87" s="86">
        <v>23408</v>
      </c>
      <c r="AF87" s="87">
        <v>7474.3</v>
      </c>
      <c r="AG87" s="87">
        <v>27884.769938236001</v>
      </c>
      <c r="AH87" s="82"/>
      <c r="AI87" s="82"/>
      <c r="AJ87" s="82"/>
      <c r="AK87" s="82"/>
      <c r="AL87" s="82"/>
      <c r="AM87" s="82"/>
      <c r="AN87" s="82"/>
      <c r="AO87" s="82"/>
      <c r="AP87" s="82"/>
      <c r="AQ87" s="82"/>
    </row>
    <row r="88" spans="31:43" x14ac:dyDescent="0.55000000000000004">
      <c r="AE88" s="86">
        <v>23437</v>
      </c>
      <c r="AF88" s="87">
        <v>8392.7599999999802</v>
      </c>
      <c r="AG88" s="87">
        <v>33418.638393263522</v>
      </c>
      <c r="AH88" s="82"/>
      <c r="AI88" s="82"/>
      <c r="AJ88" s="82"/>
      <c r="AK88" s="82"/>
      <c r="AL88" s="82"/>
      <c r="AM88" s="82"/>
      <c r="AN88" s="82"/>
      <c r="AO88" s="82"/>
      <c r="AP88" s="82"/>
      <c r="AQ88" s="82"/>
    </row>
    <row r="89" spans="31:43" x14ac:dyDescent="0.55000000000000004">
      <c r="AE89" s="86">
        <v>23468</v>
      </c>
      <c r="AF89" s="87">
        <v>10578.36000000001</v>
      </c>
      <c r="AG89" s="87">
        <v>40629.958940143239</v>
      </c>
      <c r="AH89" s="82"/>
      <c r="AI89" s="82"/>
      <c r="AJ89" s="82"/>
      <c r="AK89" s="82"/>
      <c r="AL89" s="82"/>
      <c r="AM89" s="82"/>
      <c r="AN89" s="82"/>
      <c r="AO89" s="82"/>
      <c r="AP89" s="82"/>
      <c r="AQ89" s="82"/>
    </row>
    <row r="90" spans="31:43" x14ac:dyDescent="0.55000000000000004">
      <c r="AE90" s="86">
        <v>23498</v>
      </c>
      <c r="AF90" s="87">
        <v>9080.1299999999937</v>
      </c>
      <c r="AG90" s="87">
        <v>38318.575620848977</v>
      </c>
      <c r="AH90" s="82"/>
      <c r="AI90" s="82"/>
      <c r="AJ90" s="82"/>
      <c r="AK90" s="82"/>
      <c r="AL90" s="82"/>
      <c r="AM90" s="82"/>
      <c r="AN90" s="82"/>
      <c r="AO90" s="82"/>
      <c r="AP90" s="82"/>
      <c r="AQ90" s="82"/>
    </row>
    <row r="91" spans="31:43" x14ac:dyDescent="0.55000000000000004">
      <c r="AE91" s="86">
        <v>23529</v>
      </c>
      <c r="AF91" s="87">
        <v>15192.050000000019</v>
      </c>
      <c r="AG91" s="87">
        <v>64734.966208121579</v>
      </c>
      <c r="AH91" s="82"/>
      <c r="AI91" s="82"/>
      <c r="AJ91" s="82"/>
      <c r="AK91" s="82"/>
      <c r="AL91" s="82"/>
      <c r="AM91" s="82"/>
      <c r="AN91" s="82"/>
      <c r="AO91" s="82"/>
      <c r="AP91" s="82"/>
      <c r="AQ91" s="82"/>
    </row>
    <row r="92" spans="31:43" x14ac:dyDescent="0.55000000000000004">
      <c r="AE92" s="86">
        <v>23559</v>
      </c>
      <c r="AF92" s="87">
        <v>12383.05000000001</v>
      </c>
      <c r="AG92" s="87">
        <v>50656.507631986038</v>
      </c>
      <c r="AH92" s="82"/>
      <c r="AI92" s="82"/>
      <c r="AJ92" s="82"/>
      <c r="AK92" s="82"/>
      <c r="AL92" s="82"/>
      <c r="AM92" s="82"/>
      <c r="AN92" s="82"/>
      <c r="AO92" s="82"/>
      <c r="AP92" s="82"/>
      <c r="AQ92" s="82"/>
    </row>
    <row r="93" spans="31:43" x14ac:dyDescent="0.55000000000000004">
      <c r="AE93" s="86">
        <v>23590</v>
      </c>
      <c r="AF93" s="87">
        <v>13235.250000000007</v>
      </c>
      <c r="AG93" s="87">
        <v>55607.38423061253</v>
      </c>
      <c r="AH93" s="82"/>
      <c r="AI93" s="82"/>
      <c r="AJ93" s="82"/>
      <c r="AK93" s="82"/>
      <c r="AL93" s="82"/>
      <c r="AM93" s="82"/>
      <c r="AN93" s="82"/>
      <c r="AO93" s="82"/>
      <c r="AP93" s="82"/>
      <c r="AQ93" s="82"/>
    </row>
    <row r="94" spans="31:43" x14ac:dyDescent="0.55000000000000004">
      <c r="AE94" s="86">
        <v>23621</v>
      </c>
      <c r="AF94" s="87">
        <v>8708.6899999999623</v>
      </c>
      <c r="AG94" s="87">
        <v>43012.614195506314</v>
      </c>
      <c r="AH94" s="82"/>
      <c r="AI94" s="82"/>
      <c r="AJ94" s="82"/>
      <c r="AK94" s="82"/>
      <c r="AL94" s="82"/>
      <c r="AM94" s="82"/>
      <c r="AN94" s="82"/>
      <c r="AO94" s="82"/>
      <c r="AP94" s="82"/>
      <c r="AQ94" s="82"/>
    </row>
    <row r="95" spans="31:43" x14ac:dyDescent="0.55000000000000004">
      <c r="AE95" s="86">
        <v>23651</v>
      </c>
      <c r="AF95" s="87">
        <v>6714.2900000000009</v>
      </c>
      <c r="AG95" s="87">
        <v>32574.560796835001</v>
      </c>
      <c r="AH95" s="82"/>
      <c r="AI95" s="82"/>
      <c r="AJ95" s="82"/>
      <c r="AK95" s="82"/>
      <c r="AL95" s="82"/>
      <c r="AM95" s="82"/>
      <c r="AN95" s="82"/>
      <c r="AO95" s="82"/>
      <c r="AP95" s="82"/>
      <c r="AQ95" s="82"/>
    </row>
    <row r="96" spans="31:43" x14ac:dyDescent="0.55000000000000004">
      <c r="AE96" s="86">
        <v>23682</v>
      </c>
      <c r="AF96" s="87">
        <v>-967102.28</v>
      </c>
      <c r="AG96" s="87" t="e">
        <v>#DIV/0!</v>
      </c>
      <c r="AH96" s="82"/>
      <c r="AI96" s="82"/>
      <c r="AJ96" s="82"/>
      <c r="AK96" s="82"/>
      <c r="AL96" s="82"/>
      <c r="AM96" s="82"/>
      <c r="AN96" s="82"/>
      <c r="AO96" s="82"/>
      <c r="AP96" s="82"/>
      <c r="AQ96" s="82"/>
    </row>
    <row r="97" spans="31:43" x14ac:dyDescent="0.55000000000000004">
      <c r="AE97" s="86">
        <v>23712</v>
      </c>
      <c r="AF97" s="87">
        <v>0</v>
      </c>
      <c r="AG97" s="87" t="e">
        <v>#DIV/0!</v>
      </c>
      <c r="AH97" s="82"/>
      <c r="AI97" s="82"/>
      <c r="AJ97" s="82"/>
      <c r="AK97" s="82"/>
      <c r="AL97" s="82"/>
      <c r="AM97" s="82"/>
      <c r="AN97" s="82"/>
      <c r="AO97" s="82"/>
      <c r="AP97" s="82"/>
      <c r="AQ97" s="82"/>
    </row>
    <row r="98" spans="31:43" x14ac:dyDescent="0.55000000000000004"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</row>
    <row r="99" spans="31:43" x14ac:dyDescent="0.55000000000000004"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</row>
    <row r="100" spans="31:43" x14ac:dyDescent="0.55000000000000004">
      <c r="AE100" s="84" t="s">
        <v>53</v>
      </c>
      <c r="AF100" s="148" t="s">
        <v>232</v>
      </c>
      <c r="AG100" s="89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</row>
    <row r="101" spans="31:43" ht="22.2" x14ac:dyDescent="0.55000000000000004">
      <c r="AE101" s="92"/>
      <c r="AF101" s="85" t="s">
        <v>58</v>
      </c>
      <c r="AG101" s="85" t="s">
        <v>55</v>
      </c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</row>
    <row r="102" spans="31:43" x14ac:dyDescent="0.55000000000000004">
      <c r="AE102" s="86">
        <v>23377</v>
      </c>
      <c r="AF102" s="87">
        <v>1159.4000000000001</v>
      </c>
      <c r="AG102" s="87">
        <v>4237.9910512500001</v>
      </c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</row>
    <row r="103" spans="31:43" x14ac:dyDescent="0.55000000000000004">
      <c r="AE103" s="86">
        <v>23408</v>
      </c>
      <c r="AF103" s="87">
        <v>1174.3699999999999</v>
      </c>
      <c r="AG103" s="87">
        <v>4384.4217535523994</v>
      </c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</row>
    <row r="104" spans="31:43" x14ac:dyDescent="0.55000000000000004">
      <c r="AE104" s="86">
        <v>23437</v>
      </c>
      <c r="AF104" s="87">
        <v>2267.71</v>
      </c>
      <c r="AG104" s="87">
        <v>9036.5660805081006</v>
      </c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</row>
    <row r="105" spans="31:43" x14ac:dyDescent="0.55000000000000004">
      <c r="AE105" s="86">
        <v>23468</v>
      </c>
      <c r="AF105" s="87">
        <v>2203.4899999999998</v>
      </c>
      <c r="AG105" s="87">
        <v>8467.6410463537995</v>
      </c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</row>
    <row r="106" spans="31:43" x14ac:dyDescent="0.55000000000000004">
      <c r="AE106" s="86">
        <v>23498</v>
      </c>
      <c r="AF106" s="87">
        <v>2412.5100000000002</v>
      </c>
      <c r="AG106" s="87">
        <v>10181.123437623002</v>
      </c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</row>
    <row r="107" spans="31:43" x14ac:dyDescent="0.55000000000000004">
      <c r="AE107" s="86">
        <v>23529</v>
      </c>
      <c r="AF107" s="87">
        <v>2740.5</v>
      </c>
      <c r="AG107" s="87">
        <v>11687.336986814998</v>
      </c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</row>
    <row r="108" spans="31:43" x14ac:dyDescent="0.55000000000000004">
      <c r="AE108" s="86">
        <v>23559</v>
      </c>
      <c r="AF108" s="87">
        <v>4396.5600000000004</v>
      </c>
      <c r="AG108" s="87">
        <v>17990.303736451202</v>
      </c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</row>
    <row r="109" spans="31:43" x14ac:dyDescent="0.55000000000000004">
      <c r="AE109" s="86">
        <v>23590</v>
      </c>
      <c r="AF109" s="87">
        <v>4851.18</v>
      </c>
      <c r="AG109" s="87">
        <v>20388.779194851002</v>
      </c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</row>
    <row r="110" spans="31:43" x14ac:dyDescent="0.55000000000000004">
      <c r="AE110" s="86">
        <v>23621</v>
      </c>
      <c r="AF110" s="87">
        <v>4344.76</v>
      </c>
      <c r="AG110" s="87">
        <v>21456.592263526003</v>
      </c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</row>
    <row r="111" spans="31:43" x14ac:dyDescent="0.55000000000000004">
      <c r="AE111" s="86">
        <v>23651</v>
      </c>
      <c r="AF111" s="87">
        <v>2982.41</v>
      </c>
      <c r="AG111" s="87">
        <v>14471.433220215</v>
      </c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</row>
    <row r="112" spans="31:43" x14ac:dyDescent="0.55000000000000004">
      <c r="AE112" s="86">
        <v>23682</v>
      </c>
      <c r="AF112" s="87">
        <v>0</v>
      </c>
      <c r="AG112" s="87" t="e">
        <v>#DIV/0!</v>
      </c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</row>
    <row r="113" spans="31:43" x14ac:dyDescent="0.55000000000000004">
      <c r="AE113" s="86">
        <v>23712</v>
      </c>
      <c r="AF113" s="87">
        <v>0</v>
      </c>
      <c r="AG113" s="87" t="e">
        <v>#DIV/0!</v>
      </c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</row>
    <row r="114" spans="31:43" x14ac:dyDescent="0.55000000000000004"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</row>
    <row r="115" spans="31:43" x14ac:dyDescent="0.55000000000000004"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</row>
    <row r="116" spans="31:43" x14ac:dyDescent="0.55000000000000004">
      <c r="AE116" s="84" t="s">
        <v>53</v>
      </c>
      <c r="AF116" s="148" t="s">
        <v>120</v>
      </c>
      <c r="AG116" s="89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</row>
    <row r="117" spans="31:43" ht="22.2" x14ac:dyDescent="0.55000000000000004">
      <c r="AE117" s="92"/>
      <c r="AF117" s="85" t="s">
        <v>58</v>
      </c>
      <c r="AG117" s="85" t="s">
        <v>55</v>
      </c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</row>
    <row r="118" spans="31:43" x14ac:dyDescent="0.55000000000000004">
      <c r="AE118" s="86">
        <v>23377</v>
      </c>
      <c r="AF118" s="87">
        <v>8236.74</v>
      </c>
      <c r="AG118" s="87">
        <v>30130.423120125</v>
      </c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</row>
    <row r="119" spans="31:43" x14ac:dyDescent="0.55000000000000004">
      <c r="AE119" s="86">
        <v>23408</v>
      </c>
      <c r="AF119" s="87">
        <v>8778.9399999999987</v>
      </c>
      <c r="AG119" s="87">
        <v>32761.126871608798</v>
      </c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</row>
    <row r="120" spans="31:43" x14ac:dyDescent="0.55000000000000004">
      <c r="AE120" s="86">
        <v>23437</v>
      </c>
      <c r="AF120" s="87">
        <v>15813.85</v>
      </c>
      <c r="AG120" s="87">
        <v>62995.869548623501</v>
      </c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</row>
    <row r="121" spans="31:43" x14ac:dyDescent="0.55000000000000004">
      <c r="AE121" s="86">
        <v>23468</v>
      </c>
      <c r="AF121" s="87">
        <v>13366.54</v>
      </c>
      <c r="AG121" s="87">
        <v>51351.770785994806</v>
      </c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</row>
    <row r="122" spans="31:43" x14ac:dyDescent="0.55000000000000004">
      <c r="AE122" s="86">
        <v>23498</v>
      </c>
      <c r="AF122" s="87">
        <v>17489.61</v>
      </c>
      <c r="AG122" s="87">
        <v>73807.690533453002</v>
      </c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</row>
    <row r="123" spans="31:43" x14ac:dyDescent="0.55000000000000004">
      <c r="AE123" s="86">
        <v>23529</v>
      </c>
      <c r="AF123" s="87">
        <v>13200</v>
      </c>
      <c r="AG123" s="87">
        <v>56262.843317999999</v>
      </c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</row>
    <row r="124" spans="31:43" x14ac:dyDescent="0.55000000000000004">
      <c r="AE124" s="86">
        <v>23559</v>
      </c>
      <c r="AF124" s="87">
        <v>26971.200000000001</v>
      </c>
      <c r="AG124" s="87">
        <v>110352.148069824</v>
      </c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</row>
    <row r="125" spans="31:43" x14ac:dyDescent="0.55000000000000004">
      <c r="AE125" s="86">
        <v>23590</v>
      </c>
      <c r="AF125" s="87">
        <v>37562.61</v>
      </c>
      <c r="AG125" s="87">
        <v>157843.4948940645</v>
      </c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</row>
    <row r="126" spans="31:43" x14ac:dyDescent="0.55000000000000004">
      <c r="AE126" s="86">
        <v>23621</v>
      </c>
      <c r="AF126" s="87">
        <v>31236.400000000001</v>
      </c>
      <c r="AG126" s="87">
        <v>154270.83306814003</v>
      </c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</row>
    <row r="127" spans="31:43" x14ac:dyDescent="0.55000000000000004">
      <c r="AE127" s="86">
        <v>23651</v>
      </c>
      <c r="AF127" s="87">
        <v>26090.76</v>
      </c>
      <c r="AG127" s="87">
        <v>126587.65660373999</v>
      </c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</row>
    <row r="128" spans="31:43" x14ac:dyDescent="0.55000000000000004">
      <c r="AE128" s="86">
        <v>23682</v>
      </c>
      <c r="AF128" s="87">
        <v>-506100</v>
      </c>
      <c r="AG128" s="87" t="e">
        <v>#DIV/0!</v>
      </c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</row>
    <row r="129" spans="31:43" x14ac:dyDescent="0.55000000000000004">
      <c r="AE129" s="86">
        <v>23712</v>
      </c>
      <c r="AF129" s="87">
        <v>0</v>
      </c>
      <c r="AG129" s="87" t="e">
        <v>#DIV/0!</v>
      </c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</row>
    <row r="130" spans="31:43" x14ac:dyDescent="0.55000000000000004"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</row>
    <row r="131" spans="31:43" x14ac:dyDescent="0.55000000000000004"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</row>
    <row r="132" spans="31:43" x14ac:dyDescent="0.55000000000000004">
      <c r="AE132" s="84" t="s">
        <v>53</v>
      </c>
      <c r="AF132" s="148" t="s">
        <v>112</v>
      </c>
      <c r="AG132" s="89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</row>
    <row r="133" spans="31:43" ht="22.2" x14ac:dyDescent="0.55000000000000004">
      <c r="AE133" s="92"/>
      <c r="AF133" s="85" t="s">
        <v>58</v>
      </c>
      <c r="AG133" s="85" t="s">
        <v>55</v>
      </c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</row>
    <row r="134" spans="31:43" x14ac:dyDescent="0.55000000000000004">
      <c r="AE134" s="86">
        <v>23377</v>
      </c>
      <c r="AF134" s="87">
        <v>6966.8899999999994</v>
      </c>
      <c r="AG134" s="87">
        <v>25466.2907323125</v>
      </c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</row>
    <row r="135" spans="31:43" x14ac:dyDescent="0.55000000000000004">
      <c r="AE135" s="86">
        <v>23408</v>
      </c>
      <c r="AF135" s="87">
        <v>6317.3099999999995</v>
      </c>
      <c r="AG135" s="87">
        <v>23585.2000544412</v>
      </c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</row>
    <row r="136" spans="31:43" x14ac:dyDescent="0.55000000000000004">
      <c r="AE136" s="86">
        <v>23437</v>
      </c>
      <c r="AF136" s="87">
        <v>11707.619999999981</v>
      </c>
      <c r="AG136" s="87">
        <v>46653.532319158126</v>
      </c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</row>
    <row r="137" spans="31:43" x14ac:dyDescent="0.55000000000000004">
      <c r="AE137" s="86">
        <v>23468</v>
      </c>
      <c r="AF137" s="87">
        <v>7503.7500000000182</v>
      </c>
      <c r="AG137" s="87">
        <v>28835.647768575072</v>
      </c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</row>
    <row r="138" spans="31:43" x14ac:dyDescent="0.55000000000000004">
      <c r="AE138" s="86">
        <v>23498</v>
      </c>
      <c r="AF138" s="87">
        <v>10321.6</v>
      </c>
      <c r="AG138" s="87">
        <v>43558.569155680001</v>
      </c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</row>
    <row r="139" spans="31:43" x14ac:dyDescent="0.55000000000000004">
      <c r="AE139" s="86">
        <v>23529</v>
      </c>
      <c r="AF139" s="87">
        <v>12128.59</v>
      </c>
      <c r="AG139" s="87">
        <v>51724.473090645697</v>
      </c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</row>
    <row r="140" spans="31:43" x14ac:dyDescent="0.55000000000000004">
      <c r="AE140" s="86">
        <v>23559</v>
      </c>
      <c r="AF140" s="87">
        <v>15621.26</v>
      </c>
      <c r="AG140" s="87">
        <v>63920.704402095202</v>
      </c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</row>
    <row r="141" spans="31:43" x14ac:dyDescent="0.55000000000000004">
      <c r="AE141" s="86">
        <v>23590</v>
      </c>
      <c r="AF141" s="87">
        <v>21621.58</v>
      </c>
      <c r="AG141" s="87">
        <v>90872.245611131017</v>
      </c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</row>
    <row r="142" spans="31:43" x14ac:dyDescent="0.55000000000000004">
      <c r="AE142" s="86">
        <v>23621</v>
      </c>
      <c r="AF142" s="87">
        <v>18261.870000000003</v>
      </c>
      <c r="AG142" s="87">
        <v>90186.223993849504</v>
      </c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</row>
    <row r="143" spans="31:43" x14ac:dyDescent="0.55000000000000004">
      <c r="AE143" s="86">
        <v>23651</v>
      </c>
      <c r="AF143" s="87">
        <v>11866.46</v>
      </c>
      <c r="AG143" s="87">
        <v>57579.166999289999</v>
      </c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</row>
    <row r="144" spans="31:43" x14ac:dyDescent="0.55000000000000004">
      <c r="AE144" s="86">
        <v>23682</v>
      </c>
      <c r="AF144" s="87">
        <v>-293500</v>
      </c>
      <c r="AG144" s="87" t="e">
        <v>#DIV/0!</v>
      </c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</row>
    <row r="145" spans="31:43" x14ac:dyDescent="0.55000000000000004">
      <c r="AE145" s="86">
        <v>23712</v>
      </c>
      <c r="AF145" s="87">
        <v>0</v>
      </c>
      <c r="AG145" s="87" t="e">
        <v>#DIV/0!</v>
      </c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</row>
    <row r="146" spans="31:43" x14ac:dyDescent="0.55000000000000004"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</row>
    <row r="147" spans="31:43" x14ac:dyDescent="0.55000000000000004"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</row>
    <row r="148" spans="31:43" x14ac:dyDescent="0.55000000000000004">
      <c r="AE148" s="84" t="s">
        <v>53</v>
      </c>
      <c r="AF148" s="148" t="s">
        <v>117</v>
      </c>
      <c r="AG148" s="89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</row>
    <row r="149" spans="31:43" ht="22.2" x14ac:dyDescent="0.55000000000000004">
      <c r="AE149" s="92"/>
      <c r="AF149" s="85" t="s">
        <v>58</v>
      </c>
      <c r="AG149" s="85" t="s">
        <v>55</v>
      </c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</row>
    <row r="150" spans="31:43" x14ac:dyDescent="0.55000000000000004">
      <c r="AE150" s="86">
        <v>23377</v>
      </c>
      <c r="AF150" s="87">
        <v>3469.64</v>
      </c>
      <c r="AG150" s="87">
        <v>12698.8824</v>
      </c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</row>
    <row r="151" spans="31:43" x14ac:dyDescent="0.55000000000000004">
      <c r="AE151" s="86">
        <v>23408</v>
      </c>
      <c r="AF151" s="87">
        <v>3423.16</v>
      </c>
      <c r="AG151" s="87">
        <v>12768.3868</v>
      </c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</row>
    <row r="152" spans="31:43" x14ac:dyDescent="0.55000000000000004">
      <c r="AE152" s="86">
        <v>23437</v>
      </c>
      <c r="AF152" s="87">
        <v>6411.21</v>
      </c>
      <c r="AG152" s="87">
        <v>25516.6158</v>
      </c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</row>
    <row r="153" spans="31:43" x14ac:dyDescent="0.55000000000000004">
      <c r="AE153" s="86">
        <v>23468</v>
      </c>
      <c r="AF153" s="87">
        <v>5811.21</v>
      </c>
      <c r="AG153" s="87">
        <v>22315.046399999999</v>
      </c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</row>
    <row r="154" spans="31:43" x14ac:dyDescent="0.55000000000000004">
      <c r="AE154" s="86">
        <v>23498</v>
      </c>
      <c r="AF154" s="87">
        <v>7291.42</v>
      </c>
      <c r="AG154" s="87">
        <v>30769.792399999998</v>
      </c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</row>
    <row r="155" spans="31:43" x14ac:dyDescent="0.55000000000000004">
      <c r="AE155" s="86">
        <v>23529</v>
      </c>
      <c r="AF155" s="87">
        <v>9546.93</v>
      </c>
      <c r="AG155" s="87">
        <v>40669.921799999996</v>
      </c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</row>
    <row r="156" spans="31:43" x14ac:dyDescent="0.55000000000000004">
      <c r="AE156" s="86">
        <v>23559</v>
      </c>
      <c r="AF156" s="87">
        <v>12214.47</v>
      </c>
      <c r="AG156" s="87">
        <v>49957.182299999993</v>
      </c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</row>
    <row r="157" spans="31:43" x14ac:dyDescent="0.55000000000000004">
      <c r="AE157" s="86">
        <v>23590</v>
      </c>
      <c r="AF157" s="87">
        <v>13145.11</v>
      </c>
      <c r="AG157" s="87">
        <v>55209.462000000007</v>
      </c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</row>
    <row r="158" spans="31:43" x14ac:dyDescent="0.55000000000000004">
      <c r="AE158" s="86">
        <v>23621</v>
      </c>
      <c r="AF158" s="87">
        <v>10851.67</v>
      </c>
      <c r="AG158" s="87">
        <v>53607.249800000005</v>
      </c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</row>
    <row r="159" spans="31:43" x14ac:dyDescent="0.55000000000000004">
      <c r="AE159" s="86">
        <v>23651</v>
      </c>
      <c r="AF159" s="87">
        <v>10998.82</v>
      </c>
      <c r="AG159" s="87">
        <v>53344.276999999995</v>
      </c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</row>
    <row r="160" spans="31:43" x14ac:dyDescent="0.55000000000000004">
      <c r="AE160" s="86">
        <v>23682</v>
      </c>
      <c r="AF160" s="87">
        <v>0</v>
      </c>
      <c r="AG160" s="87" t="e">
        <v>#DIV/0!</v>
      </c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</row>
    <row r="161" spans="31:43" x14ac:dyDescent="0.55000000000000004">
      <c r="AE161" s="86">
        <v>23712</v>
      </c>
      <c r="AF161" s="87">
        <v>0</v>
      </c>
      <c r="AG161" s="87" t="e">
        <v>#DIV/0!</v>
      </c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</row>
    <row r="162" spans="31:43" x14ac:dyDescent="0.55000000000000004"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</row>
    <row r="163" spans="31:43" x14ac:dyDescent="0.55000000000000004"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</row>
    <row r="164" spans="31:43" x14ac:dyDescent="0.55000000000000004">
      <c r="AE164" s="84" t="s">
        <v>53</v>
      </c>
      <c r="AF164" s="148" t="s">
        <v>239</v>
      </c>
      <c r="AG164" s="89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</row>
    <row r="165" spans="31:43" ht="22.2" x14ac:dyDescent="0.55000000000000004">
      <c r="AE165" s="92"/>
      <c r="AF165" s="85" t="s">
        <v>58</v>
      </c>
      <c r="AG165" s="85" t="s">
        <v>55</v>
      </c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</row>
    <row r="166" spans="31:43" x14ac:dyDescent="0.55000000000000004">
      <c r="AE166" s="86">
        <v>23377</v>
      </c>
      <c r="AF166" s="87">
        <v>10100.02</v>
      </c>
      <c r="AG166" s="87">
        <v>36966.073200000006</v>
      </c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</row>
    <row r="167" spans="31:43" x14ac:dyDescent="0.55000000000000004">
      <c r="AE167" s="86">
        <v>23408</v>
      </c>
      <c r="AF167" s="87">
        <v>10430.629999999999</v>
      </c>
      <c r="AG167" s="87">
        <v>38906.249899999995</v>
      </c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</row>
    <row r="168" spans="31:43" x14ac:dyDescent="0.55000000000000004">
      <c r="AE168" s="86">
        <v>23437</v>
      </c>
      <c r="AF168" s="87">
        <v>15653.83</v>
      </c>
      <c r="AG168" s="87">
        <v>62302.243399999999</v>
      </c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</row>
    <row r="169" spans="31:43" x14ac:dyDescent="0.55000000000000004">
      <c r="AE169" s="86">
        <v>23468</v>
      </c>
      <c r="AF169" s="87">
        <v>11753.99</v>
      </c>
      <c r="AG169" s="87">
        <v>45135.321599999996</v>
      </c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</row>
    <row r="170" spans="31:43" x14ac:dyDescent="0.55000000000000004">
      <c r="AE170" s="86">
        <v>23498</v>
      </c>
      <c r="AF170" s="87">
        <v>12086.09</v>
      </c>
      <c r="AG170" s="87">
        <v>51003.299800000001</v>
      </c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</row>
    <row r="171" spans="31:43" x14ac:dyDescent="0.55000000000000004">
      <c r="AE171" s="86">
        <v>23529</v>
      </c>
      <c r="AF171" s="87">
        <v>12077.21</v>
      </c>
      <c r="AG171" s="87">
        <v>51448.914599999996</v>
      </c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</row>
    <row r="172" spans="31:43" x14ac:dyDescent="0.55000000000000004">
      <c r="AE172" s="86">
        <v>23559</v>
      </c>
      <c r="AF172" s="87">
        <v>12467.29</v>
      </c>
      <c r="AG172" s="87">
        <v>50991.216100000005</v>
      </c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</row>
    <row r="173" spans="31:43" x14ac:dyDescent="0.55000000000000004">
      <c r="AE173" s="86">
        <v>23590</v>
      </c>
      <c r="AF173" s="87">
        <v>15280.1</v>
      </c>
      <c r="AG173" s="87">
        <v>64176.420000000006</v>
      </c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</row>
    <row r="174" spans="31:43" x14ac:dyDescent="0.55000000000000004">
      <c r="AE174" s="86">
        <v>23621</v>
      </c>
      <c r="AF174" s="87">
        <v>13410</v>
      </c>
      <c r="AG174" s="87">
        <v>66245.400000000009</v>
      </c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</row>
    <row r="175" spans="31:43" x14ac:dyDescent="0.55000000000000004">
      <c r="AE175" s="86">
        <v>23651</v>
      </c>
      <c r="AF175" s="87">
        <v>11732.44</v>
      </c>
      <c r="AG175" s="87">
        <v>56902.333999999995</v>
      </c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</row>
    <row r="176" spans="31:43" x14ac:dyDescent="0.55000000000000004">
      <c r="AE176" s="86">
        <v>23682</v>
      </c>
      <c r="AF176" s="87">
        <v>0</v>
      </c>
      <c r="AG176" s="87" t="e">
        <v>#DIV/0!</v>
      </c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</row>
    <row r="177" spans="31:43" x14ac:dyDescent="0.55000000000000004">
      <c r="AE177" s="86">
        <v>23712</v>
      </c>
      <c r="AF177" s="87">
        <v>0</v>
      </c>
      <c r="AG177" s="87" t="e">
        <v>#DIV/0!</v>
      </c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</row>
    <row r="178" spans="31:43" x14ac:dyDescent="0.55000000000000004"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</row>
    <row r="179" spans="31:43" x14ac:dyDescent="0.55000000000000004"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</row>
    <row r="180" spans="31:43" x14ac:dyDescent="0.55000000000000004">
      <c r="AE180" s="84" t="s">
        <v>53</v>
      </c>
      <c r="AF180" s="148" t="s">
        <v>114</v>
      </c>
      <c r="AG180" s="89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</row>
    <row r="181" spans="31:43" ht="22.2" x14ac:dyDescent="0.55000000000000004">
      <c r="AE181" s="92"/>
      <c r="AF181" s="85" t="s">
        <v>58</v>
      </c>
      <c r="AG181" s="85" t="s">
        <v>55</v>
      </c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</row>
    <row r="182" spans="31:43" x14ac:dyDescent="0.55000000000000004">
      <c r="AE182" s="86">
        <v>23377</v>
      </c>
      <c r="AF182" s="87">
        <v>52772.84</v>
      </c>
      <c r="AG182" s="87">
        <v>193052.38911037499</v>
      </c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</row>
    <row r="183" spans="31:43" x14ac:dyDescent="0.55000000000000004">
      <c r="AE183" s="86">
        <v>23408</v>
      </c>
      <c r="AF183" s="87">
        <v>64201.699999999953</v>
      </c>
      <c r="AG183" s="87">
        <v>239575.28909146585</v>
      </c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</row>
    <row r="184" spans="31:43" x14ac:dyDescent="0.55000000000000004">
      <c r="AE184" s="86">
        <v>23437</v>
      </c>
      <c r="AF184" s="87">
        <v>110487.47000000007</v>
      </c>
      <c r="AG184" s="87">
        <v>439980.38790900417</v>
      </c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</row>
    <row r="185" spans="31:43" x14ac:dyDescent="0.55000000000000004">
      <c r="AE185" s="86">
        <v>23468</v>
      </c>
      <c r="AF185" s="87">
        <v>83132.51999999996</v>
      </c>
      <c r="AG185" s="87">
        <v>319339.58946089388</v>
      </c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</row>
    <row r="186" spans="31:43" x14ac:dyDescent="0.55000000000000004">
      <c r="AE186" s="86">
        <v>23498</v>
      </c>
      <c r="AF186" s="87">
        <v>96862.260000000009</v>
      </c>
      <c r="AG186" s="87">
        <v>408764.66465106898</v>
      </c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</row>
    <row r="187" spans="31:43" x14ac:dyDescent="0.55000000000000004">
      <c r="AE187" s="86">
        <v>23529</v>
      </c>
      <c r="AF187" s="87">
        <v>105372.08</v>
      </c>
      <c r="AG187" s="87">
        <v>449095.09318734787</v>
      </c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</row>
    <row r="188" spans="31:43" x14ac:dyDescent="0.55000000000000004">
      <c r="AE188" s="86">
        <v>23559</v>
      </c>
      <c r="AF188" s="87">
        <v>117084.35</v>
      </c>
      <c r="AG188" s="87">
        <v>478984.80185707519</v>
      </c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</row>
    <row r="189" spans="31:43" x14ac:dyDescent="0.55000000000000004">
      <c r="AE189" s="86">
        <v>23590</v>
      </c>
      <c r="AF189" s="87">
        <v>130163.85</v>
      </c>
      <c r="AG189" s="87">
        <v>546868.37651259208</v>
      </c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</row>
    <row r="190" spans="31:43" x14ac:dyDescent="0.55000000000000004">
      <c r="AE190" s="86">
        <v>23621</v>
      </c>
      <c r="AF190" s="87">
        <v>120872.31999999999</v>
      </c>
      <c r="AG190" s="87">
        <v>597019.98685407452</v>
      </c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</row>
    <row r="191" spans="31:43" x14ac:dyDescent="0.55000000000000004">
      <c r="AE191" s="86">
        <v>23651</v>
      </c>
      <c r="AF191" s="87">
        <v>87904.860000000015</v>
      </c>
      <c r="AG191" s="87">
        <v>426451.62304577499</v>
      </c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</row>
    <row r="192" spans="31:43" x14ac:dyDescent="0.55000000000000004">
      <c r="AE192" s="86">
        <v>23682</v>
      </c>
      <c r="AF192" s="87">
        <v>-551100</v>
      </c>
      <c r="AG192" s="87" t="e">
        <v>#DIV/0!</v>
      </c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</row>
    <row r="193" spans="31:43" x14ac:dyDescent="0.55000000000000004">
      <c r="AE193" s="86">
        <v>23712</v>
      </c>
      <c r="AF193" s="87">
        <v>0</v>
      </c>
      <c r="AG193" s="87" t="e">
        <v>#DIV/0!</v>
      </c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</row>
    <row r="194" spans="31:43" x14ac:dyDescent="0.55000000000000004">
      <c r="AE194" s="150"/>
      <c r="AF194" s="151"/>
      <c r="AG194" s="151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</row>
    <row r="195" spans="31:43" x14ac:dyDescent="0.55000000000000004">
      <c r="AE195" s="150"/>
      <c r="AF195" s="151"/>
      <c r="AG195" s="151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</row>
    <row r="196" spans="31:43" x14ac:dyDescent="0.55000000000000004">
      <c r="AE196" s="84" t="s">
        <v>53</v>
      </c>
      <c r="AF196" s="148" t="s">
        <v>115</v>
      </c>
      <c r="AG196" s="89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</row>
    <row r="197" spans="31:43" ht="22.2" x14ac:dyDescent="0.55000000000000004">
      <c r="AE197" s="92"/>
      <c r="AF197" s="85" t="s">
        <v>58</v>
      </c>
      <c r="AG197" s="85" t="s">
        <v>55</v>
      </c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</row>
    <row r="198" spans="31:43" x14ac:dyDescent="0.55000000000000004">
      <c r="AE198" s="86">
        <v>23377</v>
      </c>
      <c r="AF198" s="87">
        <v>2262.19</v>
      </c>
      <c r="AG198" s="87">
        <v>8269.0538004375012</v>
      </c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</row>
    <row r="199" spans="31:43" x14ac:dyDescent="0.55000000000000004">
      <c r="AE199" s="86">
        <v>23408</v>
      </c>
      <c r="AF199" s="87">
        <v>2774.91</v>
      </c>
      <c r="AG199" s="87">
        <v>10359.917034793199</v>
      </c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</row>
    <row r="200" spans="31:43" x14ac:dyDescent="0.55000000000000004">
      <c r="AE200" s="86">
        <v>23437</v>
      </c>
      <c r="AF200" s="87">
        <v>6739.2</v>
      </c>
      <c r="AG200" s="87">
        <v>26854.944472512001</v>
      </c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</row>
    <row r="201" spans="31:43" x14ac:dyDescent="0.55000000000000004">
      <c r="AE201" s="86">
        <v>23468</v>
      </c>
      <c r="AF201" s="87">
        <v>4040.7</v>
      </c>
      <c r="AG201" s="87">
        <v>15527.729726934</v>
      </c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</row>
    <row r="202" spans="31:43" x14ac:dyDescent="0.55000000000000004">
      <c r="AE202" s="86">
        <v>23498</v>
      </c>
      <c r="AF202" s="87">
        <v>5494.03</v>
      </c>
      <c r="AG202" s="87">
        <v>23185.560930318999</v>
      </c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</row>
    <row r="203" spans="31:43" x14ac:dyDescent="0.55000000000000004">
      <c r="AE203" s="86">
        <v>23529</v>
      </c>
      <c r="AF203" s="87">
        <v>5845.54</v>
      </c>
      <c r="AG203" s="87">
        <v>24929.317952894198</v>
      </c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</row>
    <row r="204" spans="31:43" x14ac:dyDescent="0.55000000000000004">
      <c r="AE204" s="86">
        <v>23559</v>
      </c>
      <c r="AF204" s="87">
        <v>8137.77</v>
      </c>
      <c r="AG204" s="87">
        <v>33298.977845720401</v>
      </c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</row>
    <row r="205" spans="31:43" x14ac:dyDescent="0.55000000000000004">
      <c r="AE205" s="86">
        <v>23590</v>
      </c>
      <c r="AF205" s="87">
        <v>10377.64</v>
      </c>
      <c r="AG205" s="87">
        <v>43615.658566298</v>
      </c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</row>
    <row r="206" spans="31:43" x14ac:dyDescent="0.55000000000000004">
      <c r="AE206" s="86">
        <v>23621</v>
      </c>
      <c r="AF206" s="87">
        <v>9362.17</v>
      </c>
      <c r="AG206" s="87">
        <v>46235.065778504504</v>
      </c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</row>
    <row r="207" spans="31:43" x14ac:dyDescent="0.55000000000000004">
      <c r="AE207" s="86">
        <v>23651</v>
      </c>
      <c r="AF207" s="87">
        <v>7287.77</v>
      </c>
      <c r="AG207" s="87">
        <v>35362.165791855004</v>
      </c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</row>
    <row r="208" spans="31:43" x14ac:dyDescent="0.55000000000000004">
      <c r="AE208" s="86">
        <v>23682</v>
      </c>
      <c r="AF208" s="87">
        <v>0</v>
      </c>
      <c r="AG208" s="87" t="e">
        <v>#DIV/0!</v>
      </c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</row>
    <row r="209" spans="31:43" x14ac:dyDescent="0.55000000000000004">
      <c r="AE209" s="86">
        <v>23712</v>
      </c>
      <c r="AF209" s="87">
        <v>0</v>
      </c>
      <c r="AG209" s="87" t="e">
        <v>#DIV/0!</v>
      </c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</row>
    <row r="210" spans="31:43" x14ac:dyDescent="0.55000000000000004">
      <c r="AE210" s="150"/>
      <c r="AF210" s="151"/>
      <c r="AG210" s="151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</row>
    <row r="211" spans="31:43" x14ac:dyDescent="0.55000000000000004">
      <c r="AE211" s="150"/>
      <c r="AF211" s="151"/>
      <c r="AG211" s="151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</row>
    <row r="212" spans="31:43" x14ac:dyDescent="0.55000000000000004">
      <c r="AE212" s="84" t="s">
        <v>53</v>
      </c>
      <c r="AF212" s="148" t="s">
        <v>245</v>
      </c>
      <c r="AG212" s="89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</row>
    <row r="213" spans="31:43" ht="22.2" x14ac:dyDescent="0.55000000000000004">
      <c r="AE213" s="92"/>
      <c r="AF213" s="85" t="s">
        <v>58</v>
      </c>
      <c r="AG213" s="85" t="s">
        <v>55</v>
      </c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</row>
    <row r="214" spans="31:43" x14ac:dyDescent="0.55000000000000004">
      <c r="AE214" s="86">
        <v>23377</v>
      </c>
      <c r="AF214" s="87">
        <v>708</v>
      </c>
      <c r="AG214" s="87">
        <v>2587.9745250000001</v>
      </c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</row>
    <row r="215" spans="31:43" x14ac:dyDescent="0.55000000000000004">
      <c r="AE215" s="86">
        <v>23408</v>
      </c>
      <c r="AF215" s="87">
        <v>829.23999999999069</v>
      </c>
      <c r="AG215" s="87">
        <v>3095.904948964765</v>
      </c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</row>
    <row r="216" spans="31:43" x14ac:dyDescent="0.55000000000000004">
      <c r="AE216" s="86">
        <v>23437</v>
      </c>
      <c r="AF216" s="87">
        <v>1599.6000000000349</v>
      </c>
      <c r="AG216" s="87">
        <v>6374.2238215561392</v>
      </c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</row>
    <row r="217" spans="31:43" x14ac:dyDescent="0.55000000000000004">
      <c r="AE217" s="86">
        <v>23468</v>
      </c>
      <c r="AF217" s="87">
        <v>847.15999999997439</v>
      </c>
      <c r="AG217" s="87">
        <v>3255.4932351991015</v>
      </c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</row>
    <row r="218" spans="31:43" x14ac:dyDescent="0.55000000000000004">
      <c r="AE218" s="86">
        <v>23498</v>
      </c>
      <c r="AF218" s="87">
        <v>1877</v>
      </c>
      <c r="AG218" s="87">
        <v>7921.1977121</v>
      </c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</row>
    <row r="219" spans="31:43" x14ac:dyDescent="0.55000000000000004">
      <c r="AE219" s="86">
        <v>23529</v>
      </c>
      <c r="AF219" s="87">
        <v>2876.5599999999977</v>
      </c>
      <c r="AG219" s="87">
        <v>12267.588426488788</v>
      </c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</row>
    <row r="220" spans="31:43" x14ac:dyDescent="0.55000000000000004">
      <c r="AE220" s="86">
        <v>23559</v>
      </c>
      <c r="AF220" s="87">
        <v>2744.7600000000093</v>
      </c>
      <c r="AG220" s="87">
        <v>11231.295850315239</v>
      </c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</row>
    <row r="221" spans="31:43" x14ac:dyDescent="0.55000000000000004">
      <c r="AE221" s="86">
        <v>23590</v>
      </c>
      <c r="AF221" s="87">
        <v>2874.679999999993</v>
      </c>
      <c r="AG221" s="87">
        <v>12081.847256925972</v>
      </c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</row>
    <row r="222" spans="31:43" x14ac:dyDescent="0.55000000000000004">
      <c r="AE222" s="86">
        <v>23621</v>
      </c>
      <c r="AF222" s="87">
        <v>4271.320000000007</v>
      </c>
      <c r="AG222" s="87">
        <v>21093.908907982037</v>
      </c>
      <c r="AH222" s="82"/>
      <c r="AI222" s="82"/>
      <c r="AJ222" s="82"/>
      <c r="AK222" s="82"/>
      <c r="AL222" s="82"/>
      <c r="AM222" s="82"/>
      <c r="AN222" s="82"/>
      <c r="AO222" s="82"/>
      <c r="AP222" s="82"/>
      <c r="AQ222" s="82"/>
    </row>
    <row r="223" spans="31:43" x14ac:dyDescent="0.55000000000000004">
      <c r="AE223" s="86">
        <v>23651</v>
      </c>
      <c r="AF223" s="87">
        <v>1757.1599999999744</v>
      </c>
      <c r="AG223" s="87">
        <v>8526.1998173398752</v>
      </c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</row>
    <row r="224" spans="31:43" x14ac:dyDescent="0.55000000000000004">
      <c r="AE224" s="86">
        <v>23682</v>
      </c>
      <c r="AF224" s="87">
        <v>-386455.48</v>
      </c>
      <c r="AG224" s="87" t="e">
        <v>#DIV/0!</v>
      </c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</row>
    <row r="225" spans="31:43" x14ac:dyDescent="0.55000000000000004">
      <c r="AE225" s="86">
        <v>23712</v>
      </c>
      <c r="AF225" s="87">
        <v>0</v>
      </c>
      <c r="AG225" s="87" t="e">
        <v>#DIV/0!</v>
      </c>
      <c r="AH225" s="82"/>
      <c r="AI225" s="82"/>
      <c r="AJ225" s="82"/>
      <c r="AK225" s="82"/>
      <c r="AL225" s="82"/>
      <c r="AM225" s="82"/>
      <c r="AN225" s="82"/>
      <c r="AO225" s="82"/>
      <c r="AP225" s="82"/>
      <c r="AQ225" s="82"/>
    </row>
    <row r="226" spans="31:43" x14ac:dyDescent="0.55000000000000004">
      <c r="AE226" s="150"/>
      <c r="AF226" s="151"/>
      <c r="AG226" s="151"/>
      <c r="AH226" s="82"/>
      <c r="AI226" s="82"/>
      <c r="AJ226" s="82"/>
      <c r="AK226" s="82"/>
      <c r="AL226" s="82"/>
      <c r="AM226" s="82"/>
      <c r="AN226" s="82"/>
      <c r="AO226" s="82"/>
      <c r="AP226" s="82"/>
      <c r="AQ226" s="82"/>
    </row>
    <row r="227" spans="31:43" x14ac:dyDescent="0.55000000000000004">
      <c r="AE227" s="150"/>
      <c r="AF227" s="151"/>
      <c r="AG227" s="151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</row>
    <row r="228" spans="31:43" x14ac:dyDescent="0.55000000000000004">
      <c r="AE228" s="84" t="s">
        <v>53</v>
      </c>
      <c r="AF228" s="148" t="s">
        <v>116</v>
      </c>
      <c r="AG228" s="89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</row>
    <row r="229" spans="31:43" ht="22.2" x14ac:dyDescent="0.55000000000000004">
      <c r="AE229" s="92"/>
      <c r="AF229" s="85" t="s">
        <v>58</v>
      </c>
      <c r="AG229" s="85" t="s">
        <v>55</v>
      </c>
      <c r="AH229" s="82"/>
      <c r="AI229" s="82"/>
      <c r="AJ229" s="82"/>
      <c r="AK229" s="82"/>
      <c r="AL229" s="82"/>
      <c r="AM229" s="82"/>
      <c r="AN229" s="82"/>
      <c r="AO229" s="82"/>
      <c r="AP229" s="82"/>
      <c r="AQ229" s="82"/>
    </row>
    <row r="230" spans="31:43" x14ac:dyDescent="0.55000000000000004">
      <c r="AE230" s="86">
        <v>23377</v>
      </c>
      <c r="AF230" s="87">
        <v>4449.3999999999996</v>
      </c>
      <c r="AG230" s="87">
        <v>16284.804</v>
      </c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</row>
    <row r="231" spans="31:43" x14ac:dyDescent="0.55000000000000004">
      <c r="AE231" s="86">
        <v>23408</v>
      </c>
      <c r="AF231" s="87">
        <v>4326.87</v>
      </c>
      <c r="AG231" s="87">
        <v>16139.2251</v>
      </c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</row>
    <row r="232" spans="31:43" x14ac:dyDescent="0.55000000000000004">
      <c r="AE232" s="86">
        <v>23437</v>
      </c>
      <c r="AF232" s="87">
        <v>8913.4</v>
      </c>
      <c r="AG232" s="87">
        <v>35476.113777599996</v>
      </c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</row>
    <row r="233" spans="31:43" x14ac:dyDescent="0.55000000000000004">
      <c r="AE233" s="86">
        <v>23468</v>
      </c>
      <c r="AF233" s="87">
        <v>7089.66</v>
      </c>
      <c r="AG233" s="87">
        <v>27224.294399999999</v>
      </c>
      <c r="AH233" s="82"/>
      <c r="AI233" s="82"/>
      <c r="AJ233" s="82"/>
      <c r="AK233" s="82"/>
      <c r="AL233" s="82"/>
      <c r="AM233" s="82"/>
      <c r="AN233" s="82"/>
      <c r="AO233" s="82"/>
      <c r="AP233" s="82"/>
      <c r="AQ233" s="82"/>
    </row>
    <row r="234" spans="31:43" x14ac:dyDescent="0.55000000000000004">
      <c r="AE234" s="86">
        <v>23498</v>
      </c>
      <c r="AF234" s="87">
        <v>9086.83</v>
      </c>
      <c r="AG234" s="87">
        <v>38346.598343999998</v>
      </c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</row>
    <row r="235" spans="31:43" x14ac:dyDescent="0.55000000000000004">
      <c r="AE235" s="86">
        <v>23529</v>
      </c>
      <c r="AF235" s="87">
        <v>10124.709999999999</v>
      </c>
      <c r="AG235" s="87">
        <v>43136.498617599995</v>
      </c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</row>
    <row r="236" spans="31:43" x14ac:dyDescent="0.55000000000000004">
      <c r="AE236" s="86">
        <v>23559</v>
      </c>
      <c r="AF236" s="87">
        <v>11572.67</v>
      </c>
      <c r="AG236" s="87">
        <v>47333.439192800004</v>
      </c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</row>
    <row r="237" spans="31:43" x14ac:dyDescent="0.55000000000000004">
      <c r="AE237" s="86">
        <v>23590</v>
      </c>
      <c r="AF237" s="87">
        <v>13254.64</v>
      </c>
      <c r="AG237" s="87">
        <v>55671.311647999995</v>
      </c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</row>
    <row r="238" spans="31:43" x14ac:dyDescent="0.55000000000000004">
      <c r="AE238" s="86">
        <v>23621</v>
      </c>
      <c r="AF238" s="87">
        <v>11007.73</v>
      </c>
      <c r="AG238" s="87">
        <v>54376.745095999999</v>
      </c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</row>
    <row r="239" spans="31:43" x14ac:dyDescent="0.55000000000000004">
      <c r="AE239" s="86">
        <v>23651</v>
      </c>
      <c r="AF239" s="87">
        <v>8527.58</v>
      </c>
      <c r="AG239" s="87">
        <v>41359.486680000002</v>
      </c>
      <c r="AH239" s="82"/>
      <c r="AI239" s="82"/>
      <c r="AJ239" s="82"/>
      <c r="AK239" s="82"/>
      <c r="AL239" s="82"/>
      <c r="AM239" s="82"/>
      <c r="AN239" s="82"/>
      <c r="AO239" s="82"/>
      <c r="AP239" s="82"/>
      <c r="AQ239" s="82"/>
    </row>
    <row r="240" spans="31:43" x14ac:dyDescent="0.55000000000000004">
      <c r="AE240" s="86">
        <v>23682</v>
      </c>
      <c r="AF240" s="87">
        <v>-513600</v>
      </c>
      <c r="AG240" s="87" t="e">
        <v>#DIV/0!</v>
      </c>
      <c r="AH240" s="82"/>
      <c r="AI240" s="82"/>
      <c r="AJ240" s="82"/>
      <c r="AK240" s="82"/>
      <c r="AL240" s="82"/>
      <c r="AM240" s="82"/>
      <c r="AN240" s="82"/>
      <c r="AO240" s="82"/>
      <c r="AP240" s="82"/>
      <c r="AQ240" s="82"/>
    </row>
    <row r="241" spans="31:43" x14ac:dyDescent="0.55000000000000004">
      <c r="AE241" s="86">
        <v>23712</v>
      </c>
      <c r="AF241" s="87">
        <v>0</v>
      </c>
      <c r="AG241" s="87" t="e">
        <v>#DIV/0!</v>
      </c>
      <c r="AH241" s="82"/>
      <c r="AI241" s="82"/>
      <c r="AJ241" s="82"/>
      <c r="AK241" s="82"/>
      <c r="AL241" s="82"/>
      <c r="AM241" s="82"/>
      <c r="AN241" s="82"/>
      <c r="AO241" s="82"/>
      <c r="AP241" s="82"/>
      <c r="AQ241" s="82"/>
    </row>
    <row r="242" spans="31:43" x14ac:dyDescent="0.55000000000000004">
      <c r="AE242" s="150"/>
      <c r="AF242" s="151"/>
      <c r="AG242" s="151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</row>
    <row r="243" spans="31:43" x14ac:dyDescent="0.55000000000000004">
      <c r="AE243" s="150"/>
      <c r="AF243" s="151"/>
      <c r="AG243" s="151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</row>
    <row r="244" spans="31:43" x14ac:dyDescent="0.55000000000000004">
      <c r="AE244" s="84" t="s">
        <v>53</v>
      </c>
      <c r="AF244" s="148" t="s">
        <v>126</v>
      </c>
      <c r="AG244" s="89"/>
      <c r="AH244" s="82"/>
      <c r="AI244" s="82"/>
      <c r="AJ244" s="82"/>
      <c r="AK244" s="82"/>
      <c r="AL244" s="82"/>
      <c r="AM244" s="82"/>
      <c r="AN244" s="82"/>
      <c r="AO244" s="82"/>
      <c r="AP244" s="82"/>
      <c r="AQ244" s="82"/>
    </row>
    <row r="245" spans="31:43" ht="22.2" x14ac:dyDescent="0.55000000000000004">
      <c r="AE245" s="92"/>
      <c r="AF245" s="85" t="s">
        <v>58</v>
      </c>
      <c r="AG245" s="85" t="s">
        <v>55</v>
      </c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</row>
    <row r="246" spans="31:43" x14ac:dyDescent="0.55000000000000004">
      <c r="AE246" s="86">
        <v>23377</v>
      </c>
      <c r="AF246" s="87">
        <v>42020.72</v>
      </c>
      <c r="AG246" s="87">
        <v>153705.69228225001</v>
      </c>
      <c r="AH246" s="82"/>
      <c r="AI246" s="82"/>
      <c r="AJ246" s="82"/>
      <c r="AK246" s="82"/>
      <c r="AL246" s="82"/>
      <c r="AM246" s="82"/>
      <c r="AN246" s="82"/>
      <c r="AO246" s="82"/>
      <c r="AP246" s="82"/>
      <c r="AQ246" s="82"/>
    </row>
    <row r="247" spans="31:43" x14ac:dyDescent="0.55000000000000004">
      <c r="AE247" s="86">
        <v>23408</v>
      </c>
      <c r="AF247" s="87">
        <v>39811.050000000003</v>
      </c>
      <c r="AG247" s="87">
        <v>148561.73112318598</v>
      </c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</row>
    <row r="248" spans="31:43" x14ac:dyDescent="0.55000000000000004">
      <c r="AE248" s="86">
        <v>23437</v>
      </c>
      <c r="AF248" s="87">
        <v>57318.369999999995</v>
      </c>
      <c r="AG248" s="87">
        <v>228285.55141072071</v>
      </c>
      <c r="AH248" s="82"/>
      <c r="AI248" s="82"/>
      <c r="AJ248" s="82"/>
      <c r="AK248" s="82"/>
      <c r="AL248" s="82"/>
      <c r="AM248" s="82"/>
      <c r="AN248" s="82"/>
      <c r="AO248" s="82"/>
      <c r="AP248" s="82"/>
      <c r="AQ248" s="82"/>
    </row>
    <row r="249" spans="31:43" x14ac:dyDescent="0.55000000000000004">
      <c r="AE249" s="86">
        <v>23468</v>
      </c>
      <c r="AF249" s="87">
        <v>55647.61</v>
      </c>
      <c r="AG249" s="87">
        <v>213764.52094846821</v>
      </c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</row>
    <row r="250" spans="31:43" x14ac:dyDescent="0.55000000000000004">
      <c r="AE250" s="86">
        <v>23498</v>
      </c>
      <c r="AF250" s="87">
        <v>60398.19</v>
      </c>
      <c r="AG250" s="87">
        <v>254884.52956758704</v>
      </c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</row>
    <row r="251" spans="31:43" x14ac:dyDescent="0.55000000000000004">
      <c r="AE251" s="86">
        <v>23529</v>
      </c>
      <c r="AF251" s="87">
        <v>58478.22</v>
      </c>
      <c r="AG251" s="87">
        <v>249258.05068739055</v>
      </c>
      <c r="AH251" s="82"/>
      <c r="AI251" s="82"/>
      <c r="AJ251" s="82"/>
      <c r="AK251" s="82"/>
      <c r="AL251" s="82"/>
      <c r="AM251" s="82"/>
      <c r="AN251" s="82"/>
      <c r="AO251" s="82"/>
      <c r="AP251" s="82"/>
      <c r="AQ251" s="82"/>
    </row>
    <row r="252" spans="31:43" x14ac:dyDescent="0.55000000000000004">
      <c r="AE252" s="86">
        <v>23559</v>
      </c>
      <c r="AF252" s="87">
        <v>56052.18</v>
      </c>
      <c r="AG252" s="87">
        <v>229319.38340205359</v>
      </c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</row>
    <row r="253" spans="31:43" x14ac:dyDescent="0.55000000000000004">
      <c r="AE253" s="86">
        <v>23590</v>
      </c>
      <c r="AF253" s="87">
        <v>75344.819999999992</v>
      </c>
      <c r="AG253" s="87">
        <v>316557.73645279888</v>
      </c>
      <c r="AH253" s="82"/>
      <c r="AI253" s="82"/>
      <c r="AJ253" s="82"/>
      <c r="AK253" s="82"/>
      <c r="AL253" s="82"/>
      <c r="AM253" s="82"/>
      <c r="AN253" s="82"/>
      <c r="AO253" s="82"/>
      <c r="AP253" s="82"/>
      <c r="AQ253" s="82"/>
    </row>
    <row r="254" spans="31:43" x14ac:dyDescent="0.55000000000000004">
      <c r="AE254" s="86">
        <v>23621</v>
      </c>
      <c r="AF254" s="87">
        <v>64501.659999999996</v>
      </c>
      <c r="AG254" s="87">
        <v>318577.84567349101</v>
      </c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</row>
    <row r="255" spans="31:43" x14ac:dyDescent="0.55000000000000004">
      <c r="AE255" s="86">
        <v>23651</v>
      </c>
      <c r="AF255" s="87">
        <v>71126.070000000007</v>
      </c>
      <c r="AG255" s="87">
        <v>345034.21698980499</v>
      </c>
      <c r="AH255" s="82"/>
      <c r="AI255" s="82"/>
      <c r="AJ255" s="82"/>
      <c r="AK255" s="82"/>
      <c r="AL255" s="82"/>
      <c r="AM255" s="82"/>
      <c r="AN255" s="82"/>
      <c r="AO255" s="82"/>
      <c r="AP255" s="82"/>
      <c r="AQ255" s="82"/>
    </row>
    <row r="256" spans="31:43" x14ac:dyDescent="0.55000000000000004">
      <c r="AE256" s="86">
        <v>23682</v>
      </c>
      <c r="AF256" s="87">
        <v>-2837752</v>
      </c>
      <c r="AG256" s="87" t="e">
        <v>#DIV/0!</v>
      </c>
      <c r="AH256" s="82"/>
      <c r="AI256" s="82"/>
      <c r="AJ256" s="82"/>
      <c r="AK256" s="82"/>
      <c r="AL256" s="82"/>
      <c r="AM256" s="82"/>
      <c r="AN256" s="82"/>
      <c r="AO256" s="82"/>
      <c r="AP256" s="82"/>
      <c r="AQ256" s="82"/>
    </row>
    <row r="257" spans="31:43" x14ac:dyDescent="0.55000000000000004">
      <c r="AE257" s="86">
        <v>23712</v>
      </c>
      <c r="AF257" s="87">
        <v>0</v>
      </c>
      <c r="AG257" s="87" t="e">
        <v>#DIV/0!</v>
      </c>
      <c r="AH257" s="82"/>
      <c r="AI257" s="82"/>
      <c r="AJ257" s="82"/>
      <c r="AK257" s="82"/>
      <c r="AL257" s="82"/>
      <c r="AM257" s="82"/>
      <c r="AN257" s="82"/>
      <c r="AO257" s="82"/>
      <c r="AP257" s="82"/>
      <c r="AQ257" s="82"/>
    </row>
    <row r="258" spans="31:43" x14ac:dyDescent="0.55000000000000004">
      <c r="AE258" s="150"/>
      <c r="AF258" s="151"/>
      <c r="AG258" s="151"/>
      <c r="AH258" s="82"/>
      <c r="AI258" s="82"/>
      <c r="AJ258" s="82"/>
      <c r="AK258" s="82"/>
      <c r="AL258" s="82"/>
      <c r="AM258" s="82"/>
      <c r="AN258" s="82"/>
      <c r="AO258" s="82"/>
      <c r="AP258" s="82"/>
      <c r="AQ258" s="82"/>
    </row>
    <row r="259" spans="31:43" x14ac:dyDescent="0.55000000000000004">
      <c r="AE259" s="150"/>
      <c r="AF259" s="151"/>
      <c r="AG259" s="151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</row>
    <row r="260" spans="31:43" x14ac:dyDescent="0.55000000000000004">
      <c r="AE260" s="84" t="s">
        <v>53</v>
      </c>
      <c r="AF260" s="148" t="s">
        <v>284</v>
      </c>
      <c r="AG260" s="89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</row>
    <row r="261" spans="31:43" ht="22.2" x14ac:dyDescent="0.55000000000000004">
      <c r="AE261" s="92"/>
      <c r="AF261" s="85" t="s">
        <v>58</v>
      </c>
      <c r="AG261" s="85" t="s">
        <v>55</v>
      </c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</row>
    <row r="262" spans="31:43" x14ac:dyDescent="0.55000000000000004">
      <c r="AE262" s="86">
        <v>23377</v>
      </c>
      <c r="AF262" s="87">
        <v>5620</v>
      </c>
      <c r="AG262" s="87">
        <v>20569.2</v>
      </c>
      <c r="AH262" s="82"/>
      <c r="AI262" s="82"/>
      <c r="AJ262" s="82"/>
      <c r="AK262" s="82"/>
      <c r="AL262" s="82"/>
      <c r="AM262" s="82"/>
      <c r="AN262" s="82"/>
      <c r="AO262" s="82"/>
      <c r="AP262" s="82"/>
      <c r="AQ262" s="82"/>
    </row>
    <row r="263" spans="31:43" x14ac:dyDescent="0.55000000000000004">
      <c r="AE263" s="86">
        <v>23408</v>
      </c>
      <c r="AF263" s="87">
        <v>4587</v>
      </c>
      <c r="AG263" s="87">
        <v>17109.510000000002</v>
      </c>
      <c r="AH263" s="82"/>
      <c r="AI263" s="82"/>
      <c r="AJ263" s="82"/>
      <c r="AK263" s="82"/>
      <c r="AL263" s="82"/>
      <c r="AM263" s="82"/>
      <c r="AN263" s="82"/>
      <c r="AO263" s="82"/>
      <c r="AP263" s="82"/>
      <c r="AQ263" s="82"/>
    </row>
    <row r="264" spans="31:43" x14ac:dyDescent="0.55000000000000004">
      <c r="AE264" s="86">
        <v>23437</v>
      </c>
      <c r="AF264" s="87">
        <v>6627</v>
      </c>
      <c r="AG264" s="87">
        <v>26375.46</v>
      </c>
      <c r="AH264" s="82"/>
      <c r="AI264" s="82"/>
      <c r="AJ264" s="82"/>
      <c r="AK264" s="82"/>
      <c r="AL264" s="82"/>
      <c r="AM264" s="82"/>
      <c r="AN264" s="82"/>
      <c r="AO264" s="82"/>
      <c r="AP264" s="82"/>
      <c r="AQ264" s="82"/>
    </row>
    <row r="265" spans="31:43" x14ac:dyDescent="0.55000000000000004">
      <c r="AE265" s="86">
        <v>23468</v>
      </c>
      <c r="AF265" s="87">
        <v>6767.5</v>
      </c>
      <c r="AG265" s="87">
        <v>25987.199999999997</v>
      </c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</row>
    <row r="266" spans="31:43" x14ac:dyDescent="0.55000000000000004">
      <c r="AE266" s="86">
        <v>23498</v>
      </c>
      <c r="AF266" s="87">
        <v>8825</v>
      </c>
      <c r="AG266" s="87">
        <v>37241.5</v>
      </c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</row>
    <row r="267" spans="31:43" x14ac:dyDescent="0.55000000000000004">
      <c r="AE267" s="86">
        <v>23529</v>
      </c>
      <c r="AF267" s="87">
        <v>8323</v>
      </c>
      <c r="AG267" s="87">
        <v>35455.979999999996</v>
      </c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</row>
    <row r="268" spans="31:43" x14ac:dyDescent="0.55000000000000004">
      <c r="AE268" s="86">
        <v>23559</v>
      </c>
      <c r="AF268" s="87">
        <v>7641</v>
      </c>
      <c r="AG268" s="87">
        <v>31251.69</v>
      </c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</row>
    <row r="269" spans="31:43" x14ac:dyDescent="0.55000000000000004">
      <c r="AE269" s="86">
        <v>23590</v>
      </c>
      <c r="AF269" s="87">
        <v>8962</v>
      </c>
      <c r="AG269" s="87">
        <v>37640.400000000001</v>
      </c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</row>
    <row r="270" spans="31:43" x14ac:dyDescent="0.55000000000000004">
      <c r="AE270" s="86">
        <v>23621</v>
      </c>
      <c r="AF270" s="87">
        <v>5631</v>
      </c>
      <c r="AG270" s="87">
        <v>27817.140000000003</v>
      </c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</row>
    <row r="271" spans="31:43" x14ac:dyDescent="0.55000000000000004">
      <c r="AE271" s="86">
        <v>23651</v>
      </c>
      <c r="AF271" s="87">
        <v>4503</v>
      </c>
      <c r="AG271" s="87">
        <v>21839.550000000003</v>
      </c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</row>
    <row r="272" spans="31:43" x14ac:dyDescent="0.55000000000000004">
      <c r="AE272" s="86">
        <v>23682</v>
      </c>
      <c r="AF272" s="87">
        <v>-464414</v>
      </c>
      <c r="AG272" s="87" t="e">
        <v>#DIV/0!</v>
      </c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</row>
    <row r="273" spans="31:43" x14ac:dyDescent="0.55000000000000004">
      <c r="AE273" s="86">
        <v>23712</v>
      </c>
      <c r="AF273" s="87">
        <v>0</v>
      </c>
      <c r="AG273" s="87" t="e">
        <v>#DIV/0!</v>
      </c>
      <c r="AH273" s="82"/>
      <c r="AI273" s="82"/>
      <c r="AJ273" s="82"/>
      <c r="AK273" s="82"/>
      <c r="AL273" s="82"/>
      <c r="AM273" s="82"/>
      <c r="AN273" s="82"/>
      <c r="AO273" s="82"/>
      <c r="AP273" s="82"/>
      <c r="AQ273" s="82"/>
    </row>
    <row r="274" spans="31:43" x14ac:dyDescent="0.55000000000000004">
      <c r="AE274" s="150"/>
      <c r="AF274" s="151"/>
      <c r="AG274" s="151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</row>
    <row r="275" spans="31:43" x14ac:dyDescent="0.55000000000000004">
      <c r="AE275" s="150"/>
      <c r="AF275" s="151"/>
      <c r="AG275" s="151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</row>
    <row r="276" spans="31:43" x14ac:dyDescent="0.55000000000000004">
      <c r="AE276" s="84" t="s">
        <v>53</v>
      </c>
      <c r="AF276" s="148" t="s">
        <v>287</v>
      </c>
      <c r="AG276" s="89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</row>
    <row r="277" spans="31:43" ht="22.2" x14ac:dyDescent="0.55000000000000004">
      <c r="AE277" s="92"/>
      <c r="AF277" s="85" t="s">
        <v>58</v>
      </c>
      <c r="AG277" s="85" t="s">
        <v>55</v>
      </c>
      <c r="AH277" s="82"/>
      <c r="AI277" s="82"/>
      <c r="AJ277" s="82"/>
      <c r="AK277" s="82"/>
      <c r="AL277" s="82"/>
      <c r="AM277" s="82"/>
      <c r="AN277" s="82"/>
      <c r="AO277" s="82"/>
      <c r="AP277" s="82"/>
      <c r="AQ277" s="82"/>
    </row>
    <row r="278" spans="31:43" x14ac:dyDescent="0.55000000000000004">
      <c r="AE278" s="86">
        <v>23377</v>
      </c>
      <c r="AF278" s="87">
        <v>946</v>
      </c>
      <c r="AG278" s="87">
        <v>3462.36</v>
      </c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</row>
    <row r="279" spans="31:43" x14ac:dyDescent="0.55000000000000004">
      <c r="AE279" s="86">
        <v>23408</v>
      </c>
      <c r="AF279" s="87">
        <v>877</v>
      </c>
      <c r="AG279" s="87">
        <v>3271.21</v>
      </c>
      <c r="AH279" s="82"/>
      <c r="AI279" s="82"/>
      <c r="AJ279" s="82"/>
      <c r="AK279" s="82"/>
      <c r="AL279" s="82"/>
      <c r="AM279" s="82"/>
      <c r="AN279" s="82"/>
      <c r="AO279" s="82"/>
      <c r="AP279" s="82"/>
      <c r="AQ279" s="82"/>
    </row>
    <row r="280" spans="31:43" x14ac:dyDescent="0.55000000000000004">
      <c r="AE280" s="86">
        <v>23437</v>
      </c>
      <c r="AF280" s="87">
        <v>1400</v>
      </c>
      <c r="AG280" s="87">
        <v>5572</v>
      </c>
      <c r="AH280" s="82"/>
      <c r="AI280" s="82"/>
      <c r="AJ280" s="82"/>
      <c r="AK280" s="82"/>
      <c r="AL280" s="82"/>
      <c r="AM280" s="82"/>
      <c r="AN280" s="82"/>
      <c r="AO280" s="82"/>
      <c r="AP280" s="82"/>
      <c r="AQ280" s="82"/>
    </row>
    <row r="281" spans="31:43" x14ac:dyDescent="0.55000000000000004">
      <c r="AE281" s="86">
        <v>23468</v>
      </c>
      <c r="AF281" s="87">
        <v>1663</v>
      </c>
      <c r="AG281" s="87">
        <v>6385.92</v>
      </c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</row>
    <row r="282" spans="31:43" x14ac:dyDescent="0.55000000000000004">
      <c r="AE282" s="86">
        <v>23498</v>
      </c>
      <c r="AF282" s="87">
        <v>1114</v>
      </c>
      <c r="AG282" s="87">
        <v>4701.08</v>
      </c>
      <c r="AH282" s="82"/>
      <c r="AI282" s="82"/>
      <c r="AJ282" s="82"/>
      <c r="AK282" s="82"/>
      <c r="AL282" s="82"/>
      <c r="AM282" s="82"/>
      <c r="AN282" s="82"/>
      <c r="AO282" s="82"/>
      <c r="AP282" s="82"/>
      <c r="AQ282" s="82"/>
    </row>
    <row r="283" spans="31:43" x14ac:dyDescent="0.55000000000000004">
      <c r="AE283" s="86">
        <v>23529</v>
      </c>
      <c r="AF283" s="87">
        <v>937</v>
      </c>
      <c r="AG283" s="87">
        <v>3991.62</v>
      </c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</row>
    <row r="284" spans="31:43" x14ac:dyDescent="0.55000000000000004">
      <c r="AE284" s="86">
        <v>23559</v>
      </c>
      <c r="AF284" s="87">
        <v>697</v>
      </c>
      <c r="AG284" s="87">
        <v>2850.73</v>
      </c>
      <c r="AH284" s="82"/>
      <c r="AI284" s="82"/>
      <c r="AJ284" s="82"/>
      <c r="AK284" s="82"/>
      <c r="AL284" s="82"/>
      <c r="AM284" s="82"/>
      <c r="AN284" s="82"/>
      <c r="AO284" s="82"/>
      <c r="AP284" s="82"/>
      <c r="AQ284" s="82"/>
    </row>
    <row r="285" spans="31:43" x14ac:dyDescent="0.55000000000000004">
      <c r="AE285" s="86">
        <v>23590</v>
      </c>
      <c r="AF285" s="87">
        <v>729</v>
      </c>
      <c r="AG285" s="87">
        <v>3061.8</v>
      </c>
      <c r="AH285" s="82"/>
      <c r="AI285" s="82"/>
      <c r="AJ285" s="82"/>
      <c r="AK285" s="82"/>
      <c r="AL285" s="82"/>
      <c r="AM285" s="82"/>
      <c r="AN285" s="82"/>
      <c r="AO285" s="82"/>
      <c r="AP285" s="82"/>
      <c r="AQ285" s="82"/>
    </row>
    <row r="286" spans="31:43" x14ac:dyDescent="0.55000000000000004">
      <c r="AE286" s="86">
        <v>23621</v>
      </c>
      <c r="AF286" s="87">
        <v>332</v>
      </c>
      <c r="AG286" s="87">
        <v>1640.0800000000002</v>
      </c>
      <c r="AH286" s="82"/>
      <c r="AI286" s="82"/>
      <c r="AJ286" s="82"/>
      <c r="AK286" s="82"/>
      <c r="AL286" s="82"/>
      <c r="AM286" s="82"/>
      <c r="AN286" s="82"/>
      <c r="AO286" s="82"/>
      <c r="AP286" s="82"/>
      <c r="AQ286" s="82"/>
    </row>
    <row r="287" spans="31:43" x14ac:dyDescent="0.55000000000000004">
      <c r="AE287" s="86">
        <v>23651</v>
      </c>
      <c r="AF287" s="87">
        <v>332</v>
      </c>
      <c r="AG287" s="87">
        <v>1610.1999999999998</v>
      </c>
      <c r="AH287" s="82"/>
      <c r="AI287" s="82"/>
      <c r="AJ287" s="82"/>
      <c r="AK287" s="82"/>
      <c r="AL287" s="82"/>
      <c r="AM287" s="82"/>
      <c r="AN287" s="82"/>
      <c r="AO287" s="82"/>
      <c r="AP287" s="82"/>
      <c r="AQ287" s="82"/>
    </row>
    <row r="288" spans="31:43" x14ac:dyDescent="0.55000000000000004">
      <c r="AE288" s="86">
        <v>23682</v>
      </c>
      <c r="AF288" s="87">
        <v>-52891</v>
      </c>
      <c r="AG288" s="87" t="e">
        <v>#DIV/0!</v>
      </c>
      <c r="AH288" s="82"/>
      <c r="AI288" s="82"/>
      <c r="AJ288" s="82"/>
      <c r="AK288" s="82"/>
      <c r="AL288" s="82"/>
      <c r="AM288" s="82"/>
      <c r="AN288" s="82"/>
      <c r="AO288" s="82"/>
      <c r="AP288" s="82"/>
      <c r="AQ288" s="82"/>
    </row>
    <row r="289" spans="31:43" x14ac:dyDescent="0.55000000000000004">
      <c r="AE289" s="86">
        <v>23712</v>
      </c>
      <c r="AF289" s="87">
        <v>0</v>
      </c>
      <c r="AG289" s="87" t="e">
        <v>#DIV/0!</v>
      </c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</row>
    <row r="290" spans="31:43" x14ac:dyDescent="0.55000000000000004">
      <c r="AE290" s="150"/>
      <c r="AF290" s="151"/>
      <c r="AG290" s="151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</row>
    <row r="291" spans="31:43" x14ac:dyDescent="0.55000000000000004">
      <c r="AE291" s="150"/>
      <c r="AF291" s="151"/>
      <c r="AG291" s="151"/>
      <c r="AH291" s="82"/>
      <c r="AI291" s="82"/>
      <c r="AJ291" s="82"/>
      <c r="AK291" s="82"/>
      <c r="AL291" s="82"/>
      <c r="AM291" s="82"/>
      <c r="AN291" s="82"/>
      <c r="AO291" s="82"/>
      <c r="AP291" s="82"/>
      <c r="AQ291" s="82"/>
    </row>
    <row r="292" spans="31:43" x14ac:dyDescent="0.55000000000000004">
      <c r="AE292" s="84" t="s">
        <v>53</v>
      </c>
      <c r="AF292" s="148" t="s">
        <v>290</v>
      </c>
      <c r="AG292" s="89"/>
      <c r="AH292" s="82"/>
      <c r="AI292" s="82"/>
      <c r="AJ292" s="82"/>
      <c r="AK292" s="82"/>
      <c r="AL292" s="82"/>
      <c r="AM292" s="82"/>
      <c r="AN292" s="82"/>
      <c r="AO292" s="82"/>
      <c r="AP292" s="82"/>
      <c r="AQ292" s="82"/>
    </row>
    <row r="293" spans="31:43" ht="22.2" x14ac:dyDescent="0.55000000000000004">
      <c r="AE293" s="92"/>
      <c r="AF293" s="85" t="s">
        <v>58</v>
      </c>
      <c r="AG293" s="85" t="s">
        <v>55</v>
      </c>
      <c r="AH293" s="82"/>
      <c r="AI293" s="82"/>
      <c r="AJ293" s="82"/>
      <c r="AK293" s="82"/>
      <c r="AL293" s="82"/>
      <c r="AM293" s="82"/>
      <c r="AN293" s="82"/>
      <c r="AO293" s="82"/>
      <c r="AP293" s="82"/>
      <c r="AQ293" s="82"/>
    </row>
    <row r="294" spans="31:43" x14ac:dyDescent="0.55000000000000004">
      <c r="AE294" s="86">
        <v>23377</v>
      </c>
      <c r="AF294" s="87">
        <v>8826.24</v>
      </c>
      <c r="AG294" s="87">
        <v>32304.038400000001</v>
      </c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</row>
    <row r="295" spans="31:43" x14ac:dyDescent="0.55000000000000004">
      <c r="AE295" s="86">
        <v>23408</v>
      </c>
      <c r="AF295" s="87">
        <v>9789.1299999999992</v>
      </c>
      <c r="AG295" s="87">
        <v>36513.454899999997</v>
      </c>
      <c r="AH295" s="82"/>
      <c r="AI295" s="82"/>
      <c r="AJ295" s="82"/>
      <c r="AK295" s="82"/>
      <c r="AL295" s="82"/>
      <c r="AM295" s="82"/>
      <c r="AN295" s="82"/>
      <c r="AO295" s="82"/>
      <c r="AP295" s="82"/>
      <c r="AQ295" s="82"/>
    </row>
    <row r="296" spans="31:43" x14ac:dyDescent="0.55000000000000004">
      <c r="AE296" s="86">
        <v>23437</v>
      </c>
      <c r="AF296" s="87">
        <v>21148</v>
      </c>
      <c r="AG296" s="87">
        <v>84169.04</v>
      </c>
      <c r="AH296" s="82"/>
      <c r="AI296" s="82"/>
      <c r="AJ296" s="82"/>
      <c r="AK296" s="82"/>
      <c r="AL296" s="82"/>
      <c r="AM296" s="82"/>
      <c r="AN296" s="82"/>
      <c r="AO296" s="82"/>
      <c r="AP296" s="82"/>
      <c r="AQ296" s="82"/>
    </row>
    <row r="297" spans="31:43" x14ac:dyDescent="0.55000000000000004">
      <c r="AE297" s="86">
        <v>23468</v>
      </c>
      <c r="AF297" s="87">
        <v>23198.16</v>
      </c>
      <c r="AG297" s="87">
        <v>89080.934399999998</v>
      </c>
      <c r="AH297" s="82"/>
      <c r="AI297" s="82"/>
      <c r="AJ297" s="82"/>
      <c r="AK297" s="82"/>
      <c r="AL297" s="82"/>
      <c r="AM297" s="82"/>
      <c r="AN297" s="82"/>
      <c r="AO297" s="82"/>
      <c r="AP297" s="82"/>
      <c r="AQ297" s="82"/>
    </row>
    <row r="298" spans="31:43" x14ac:dyDescent="0.55000000000000004">
      <c r="AE298" s="86">
        <v>23498</v>
      </c>
      <c r="AF298" s="87">
        <v>13694.68</v>
      </c>
      <c r="AG298" s="87">
        <v>57791.549599999998</v>
      </c>
      <c r="AH298" s="82"/>
      <c r="AI298" s="82"/>
      <c r="AJ298" s="82"/>
      <c r="AK298" s="82"/>
      <c r="AL298" s="82"/>
      <c r="AM298" s="82"/>
      <c r="AN298" s="82"/>
      <c r="AO298" s="82"/>
      <c r="AP298" s="82"/>
      <c r="AQ298" s="82"/>
    </row>
    <row r="299" spans="31:43" x14ac:dyDescent="0.55000000000000004">
      <c r="AE299" s="86">
        <v>23529</v>
      </c>
      <c r="AF299" s="87">
        <v>15815.96</v>
      </c>
      <c r="AG299" s="87">
        <v>67375.989599999986</v>
      </c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</row>
    <row r="300" spans="31:43" x14ac:dyDescent="0.55000000000000004">
      <c r="AE300" s="86">
        <v>23559</v>
      </c>
      <c r="AF300" s="87">
        <v>12227.78</v>
      </c>
      <c r="AG300" s="87">
        <v>50011.620199999998</v>
      </c>
      <c r="AH300" s="82"/>
      <c r="AI300" s="82"/>
      <c r="AJ300" s="82"/>
      <c r="AK300" s="82"/>
      <c r="AL300" s="82"/>
      <c r="AM300" s="82"/>
      <c r="AN300" s="82"/>
      <c r="AO300" s="82"/>
      <c r="AP300" s="82"/>
      <c r="AQ300" s="82"/>
    </row>
    <row r="301" spans="31:43" x14ac:dyDescent="0.55000000000000004">
      <c r="AE301" s="86">
        <v>23590</v>
      </c>
      <c r="AF301" s="87">
        <v>11556.02</v>
      </c>
      <c r="AG301" s="87">
        <v>48535.284000000007</v>
      </c>
      <c r="AH301" s="82"/>
      <c r="AI301" s="82"/>
      <c r="AJ301" s="82"/>
      <c r="AK301" s="82"/>
      <c r="AL301" s="82"/>
      <c r="AM301" s="82"/>
      <c r="AN301" s="82"/>
      <c r="AO301" s="82"/>
      <c r="AP301" s="82"/>
      <c r="AQ301" s="82"/>
    </row>
    <row r="302" spans="31:43" x14ac:dyDescent="0.55000000000000004">
      <c r="AE302" s="86">
        <v>23621</v>
      </c>
      <c r="AF302" s="87">
        <v>20517.89</v>
      </c>
      <c r="AG302" s="87">
        <v>101358.3766</v>
      </c>
      <c r="AH302" s="82"/>
      <c r="AI302" s="82"/>
      <c r="AJ302" s="82"/>
      <c r="AK302" s="82"/>
      <c r="AL302" s="82"/>
      <c r="AM302" s="82"/>
      <c r="AN302" s="82"/>
      <c r="AO302" s="82"/>
      <c r="AP302" s="82"/>
      <c r="AQ302" s="82"/>
    </row>
    <row r="303" spans="31:43" x14ac:dyDescent="0.55000000000000004">
      <c r="AE303" s="86">
        <v>23651</v>
      </c>
      <c r="AF303" s="87">
        <v>18171.7</v>
      </c>
      <c r="AG303" s="87">
        <v>88132.744999999995</v>
      </c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</row>
    <row r="304" spans="31:43" x14ac:dyDescent="0.55000000000000004">
      <c r="AE304" s="86">
        <v>23682</v>
      </c>
      <c r="AF304" s="87">
        <v>0</v>
      </c>
      <c r="AG304" s="87" t="e">
        <v>#DIV/0!</v>
      </c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</row>
    <row r="305" spans="31:43" x14ac:dyDescent="0.55000000000000004">
      <c r="AE305" s="86">
        <v>23712</v>
      </c>
      <c r="AF305" s="87">
        <v>0</v>
      </c>
      <c r="AG305" s="87" t="e">
        <v>#DIV/0!</v>
      </c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</row>
    <row r="306" spans="31:43" x14ac:dyDescent="0.55000000000000004">
      <c r="AE306" s="150"/>
      <c r="AF306" s="151"/>
      <c r="AG306" s="151"/>
      <c r="AH306" s="82"/>
      <c r="AI306" s="82"/>
      <c r="AJ306" s="82"/>
      <c r="AK306" s="82"/>
      <c r="AL306" s="82"/>
      <c r="AM306" s="82"/>
      <c r="AN306" s="82"/>
      <c r="AO306" s="82"/>
      <c r="AP306" s="82"/>
      <c r="AQ306" s="82"/>
    </row>
    <row r="307" spans="31:43" x14ac:dyDescent="0.55000000000000004">
      <c r="AE307" s="150"/>
      <c r="AF307" s="151"/>
      <c r="AG307" s="151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</row>
    <row r="308" spans="31:43" x14ac:dyDescent="0.55000000000000004">
      <c r="AE308" s="84" t="s">
        <v>53</v>
      </c>
      <c r="AF308" s="148" t="s">
        <v>292</v>
      </c>
      <c r="AG308" s="89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</row>
    <row r="309" spans="31:43" ht="22.2" x14ac:dyDescent="0.55000000000000004">
      <c r="AE309" s="92"/>
      <c r="AF309" s="85" t="s">
        <v>58</v>
      </c>
      <c r="AG309" s="85" t="s">
        <v>55</v>
      </c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</row>
    <row r="310" spans="31:43" x14ac:dyDescent="0.55000000000000004">
      <c r="AE310" s="86">
        <v>23377</v>
      </c>
      <c r="AF310" s="87">
        <v>33121.449999999997</v>
      </c>
      <c r="AG310" s="87">
        <v>121107.68810531251</v>
      </c>
      <c r="AH310" s="82"/>
      <c r="AI310" s="82"/>
      <c r="AJ310" s="82"/>
      <c r="AK310" s="82"/>
      <c r="AL310" s="82"/>
      <c r="AM310" s="82"/>
      <c r="AN310" s="82"/>
      <c r="AO310" s="82"/>
      <c r="AP310" s="82"/>
      <c r="AQ310" s="82"/>
    </row>
    <row r="311" spans="31:43" x14ac:dyDescent="0.55000000000000004">
      <c r="AE311" s="86">
        <v>23408</v>
      </c>
      <c r="AF311" s="87">
        <v>31944.31</v>
      </c>
      <c r="AG311" s="87">
        <v>119240.43820448119</v>
      </c>
      <c r="AH311" s="82"/>
      <c r="AI311" s="82"/>
      <c r="AJ311" s="82"/>
      <c r="AK311" s="82"/>
      <c r="AL311" s="82"/>
      <c r="AM311" s="82"/>
      <c r="AN311" s="82"/>
      <c r="AO311" s="82"/>
      <c r="AP311" s="82"/>
      <c r="AQ311" s="82"/>
    </row>
    <row r="312" spans="31:43" x14ac:dyDescent="0.55000000000000004">
      <c r="AE312" s="86">
        <v>23437</v>
      </c>
      <c r="AF312" s="87">
        <v>46924.97</v>
      </c>
      <c r="AG312" s="87">
        <v>186951.0836741667</v>
      </c>
      <c r="AH312" s="82"/>
      <c r="AI312" s="82"/>
      <c r="AJ312" s="82"/>
      <c r="AK312" s="82"/>
      <c r="AL312" s="82"/>
      <c r="AM312" s="82"/>
      <c r="AN312" s="82"/>
      <c r="AO312" s="82"/>
      <c r="AP312" s="82"/>
      <c r="AQ312" s="82"/>
    </row>
    <row r="313" spans="31:43" x14ac:dyDescent="0.55000000000000004">
      <c r="AE313" s="86">
        <v>23468</v>
      </c>
      <c r="AF313" s="87">
        <v>38522.44</v>
      </c>
      <c r="AG313" s="87">
        <v>148014.2965235528</v>
      </c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</row>
    <row r="314" spans="31:43" x14ac:dyDescent="0.55000000000000004">
      <c r="AE314" s="86">
        <v>23498</v>
      </c>
      <c r="AF314" s="87">
        <v>42815.57</v>
      </c>
      <c r="AG314" s="87">
        <v>180686.21097776099</v>
      </c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</row>
    <row r="315" spans="31:43" x14ac:dyDescent="0.55000000000000004">
      <c r="AE315" s="86">
        <v>23529</v>
      </c>
      <c r="AF315" s="87">
        <v>43747.980000000032</v>
      </c>
      <c r="AG315" s="87">
        <v>186530.36900077554</v>
      </c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</row>
    <row r="316" spans="31:43" x14ac:dyDescent="0.55000000000000004">
      <c r="AE316" s="86">
        <v>23559</v>
      </c>
      <c r="AF316" s="87">
        <v>42914.819999999963</v>
      </c>
      <c r="AG316" s="87">
        <v>175590.50946818627</v>
      </c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</row>
    <row r="317" spans="31:43" x14ac:dyDescent="0.55000000000000004">
      <c r="AE317" s="86">
        <v>23590</v>
      </c>
      <c r="AF317" s="87">
        <v>46925.74</v>
      </c>
      <c r="AG317" s="87">
        <v>197199.02494984301</v>
      </c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</row>
    <row r="318" spans="31:43" x14ac:dyDescent="0.55000000000000004">
      <c r="AE318" s="86">
        <v>23621</v>
      </c>
      <c r="AF318" s="87">
        <v>44484.31</v>
      </c>
      <c r="AG318" s="87">
        <v>219696.22182804349</v>
      </c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</row>
    <row r="319" spans="31:43" x14ac:dyDescent="0.55000000000000004">
      <c r="AE319" s="86">
        <v>23651</v>
      </c>
      <c r="AF319" s="87">
        <v>42148.14</v>
      </c>
      <c r="AG319" s="87">
        <v>204495.02656861002</v>
      </c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</row>
    <row r="320" spans="31:43" x14ac:dyDescent="0.55000000000000004">
      <c r="AE320" s="86">
        <v>23682</v>
      </c>
      <c r="AF320" s="87" t="e">
        <v>#VALUE!</v>
      </c>
      <c r="AG320" s="87" t="e">
        <v>#DIV/0!</v>
      </c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</row>
    <row r="321" spans="31:43" x14ac:dyDescent="0.55000000000000004">
      <c r="AE321" s="86">
        <v>23712</v>
      </c>
      <c r="AF321" s="87">
        <v>0</v>
      </c>
      <c r="AG321" s="87" t="e">
        <v>#DIV/0!</v>
      </c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</row>
    <row r="322" spans="31:43" x14ac:dyDescent="0.55000000000000004">
      <c r="AE322" s="150"/>
      <c r="AF322" s="151"/>
      <c r="AG322" s="151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</row>
    <row r="323" spans="31:43" x14ac:dyDescent="0.55000000000000004">
      <c r="AE323" s="150"/>
      <c r="AF323" s="151"/>
      <c r="AG323" s="151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</row>
    <row r="324" spans="31:43" x14ac:dyDescent="0.55000000000000004">
      <c r="AE324" s="84" t="s">
        <v>53</v>
      </c>
      <c r="AF324" s="148" t="s">
        <v>301</v>
      </c>
      <c r="AG324" s="89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</row>
    <row r="325" spans="31:43" ht="22.2" x14ac:dyDescent="0.55000000000000004">
      <c r="AE325" s="92"/>
      <c r="AF325" s="85" t="s">
        <v>58</v>
      </c>
      <c r="AG325" s="85" t="s">
        <v>55</v>
      </c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</row>
    <row r="326" spans="31:43" x14ac:dyDescent="0.55000000000000004">
      <c r="AE326" s="86">
        <v>23377</v>
      </c>
      <c r="AF326" s="87">
        <v>8422</v>
      </c>
      <c r="AG326" s="87">
        <v>30805.013962500001</v>
      </c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</row>
    <row r="327" spans="31:43" x14ac:dyDescent="0.55000000000000004">
      <c r="AE327" s="86">
        <v>23408</v>
      </c>
      <c r="AF327" s="87">
        <v>6541</v>
      </c>
      <c r="AG327" s="87">
        <v>24411.628079999999</v>
      </c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</row>
    <row r="328" spans="31:43" x14ac:dyDescent="0.55000000000000004">
      <c r="AE328" s="86">
        <v>23437</v>
      </c>
      <c r="AF328" s="87">
        <v>8355</v>
      </c>
      <c r="AG328" s="87">
        <v>33277.9168832</v>
      </c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</row>
    <row r="329" spans="31:43" x14ac:dyDescent="0.55000000000000004">
      <c r="AE329" s="86">
        <v>23468</v>
      </c>
      <c r="AF329" s="87">
        <v>7740</v>
      </c>
      <c r="AG329" s="87">
        <v>29735.191776</v>
      </c>
      <c r="AH329" s="82"/>
      <c r="AI329" s="82"/>
      <c r="AJ329" s="82"/>
      <c r="AK329" s="82"/>
      <c r="AL329" s="82"/>
      <c r="AM329" s="82"/>
      <c r="AN329" s="82"/>
      <c r="AO329" s="82"/>
      <c r="AP329" s="82"/>
      <c r="AQ329" s="82"/>
    </row>
    <row r="330" spans="31:43" x14ac:dyDescent="0.55000000000000004">
      <c r="AE330" s="86">
        <v>23498</v>
      </c>
      <c r="AF330" s="87">
        <v>8351</v>
      </c>
      <c r="AG330" s="87">
        <v>35241.944943999995</v>
      </c>
      <c r="AH330" s="82"/>
      <c r="AI330" s="82"/>
      <c r="AJ330" s="82"/>
      <c r="AK330" s="82"/>
      <c r="AL330" s="82"/>
      <c r="AM330" s="82"/>
      <c r="AN330" s="82"/>
      <c r="AO330" s="82"/>
      <c r="AP330" s="82"/>
      <c r="AQ330" s="82"/>
    </row>
    <row r="331" spans="31:43" x14ac:dyDescent="0.55000000000000004">
      <c r="AE331" s="86">
        <v>23529</v>
      </c>
      <c r="AF331" s="87">
        <v>7701</v>
      </c>
      <c r="AG331" s="87">
        <v>32829.439220799999</v>
      </c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</row>
    <row r="332" spans="31:43" x14ac:dyDescent="0.55000000000000004">
      <c r="AE332" s="86">
        <v>23559</v>
      </c>
      <c r="AF332" s="87">
        <v>6853</v>
      </c>
      <c r="AG332" s="87">
        <v>28036.6928032</v>
      </c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</row>
    <row r="333" spans="31:43" x14ac:dyDescent="0.55000000000000004">
      <c r="AE333" s="86">
        <v>23590</v>
      </c>
      <c r="AF333" s="87">
        <v>7810</v>
      </c>
      <c r="AG333" s="87">
        <v>32816.133272000006</v>
      </c>
      <c r="AH333" s="82"/>
      <c r="AI333" s="82"/>
      <c r="AJ333" s="82"/>
      <c r="AK333" s="82"/>
      <c r="AL333" s="82"/>
      <c r="AM333" s="82"/>
      <c r="AN333" s="82"/>
      <c r="AO333" s="82"/>
      <c r="AP333" s="82"/>
      <c r="AQ333" s="82"/>
    </row>
    <row r="334" spans="31:43" x14ac:dyDescent="0.55000000000000004">
      <c r="AE334" s="86">
        <v>23621</v>
      </c>
      <c r="AF334" s="87">
        <v>9628</v>
      </c>
      <c r="AG334" s="87">
        <v>47551.511720000002</v>
      </c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</row>
    <row r="335" spans="31:43" x14ac:dyDescent="0.55000000000000004">
      <c r="AE335" s="86">
        <v>23651</v>
      </c>
      <c r="AF335" s="87">
        <v>6296</v>
      </c>
      <c r="AG335" s="87">
        <v>30546.817039999998</v>
      </c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</row>
    <row r="336" spans="31:43" x14ac:dyDescent="0.55000000000000004">
      <c r="AE336" s="86">
        <v>23682</v>
      </c>
      <c r="AF336" s="87">
        <v>-2434846</v>
      </c>
      <c r="AG336" s="87" t="e">
        <v>#DIV/0!</v>
      </c>
      <c r="AH336" s="82"/>
      <c r="AI336" s="82"/>
      <c r="AJ336" s="82"/>
      <c r="AK336" s="82"/>
      <c r="AL336" s="82"/>
      <c r="AM336" s="82"/>
      <c r="AN336" s="82"/>
      <c r="AO336" s="82"/>
      <c r="AP336" s="82"/>
      <c r="AQ336" s="82"/>
    </row>
    <row r="337" spans="31:43" x14ac:dyDescent="0.55000000000000004">
      <c r="AE337" s="86">
        <v>23712</v>
      </c>
      <c r="AF337" s="87">
        <v>0</v>
      </c>
      <c r="AG337" s="87" t="e">
        <v>#DIV/0!</v>
      </c>
      <c r="AH337" s="82"/>
      <c r="AI337" s="82"/>
      <c r="AJ337" s="82"/>
      <c r="AK337" s="82"/>
      <c r="AL337" s="82"/>
      <c r="AM337" s="82"/>
      <c r="AN337" s="82"/>
      <c r="AO337" s="82"/>
      <c r="AP337" s="82"/>
      <c r="AQ337" s="82"/>
    </row>
    <row r="338" spans="31:43" x14ac:dyDescent="0.55000000000000004">
      <c r="AE338" s="150"/>
      <c r="AF338" s="151"/>
      <c r="AG338" s="151"/>
      <c r="AH338" s="82"/>
      <c r="AI338" s="82"/>
      <c r="AJ338" s="82"/>
      <c r="AK338" s="82"/>
      <c r="AL338" s="82"/>
      <c r="AM338" s="82"/>
      <c r="AN338" s="82"/>
      <c r="AO338" s="82"/>
      <c r="AP338" s="82"/>
      <c r="AQ338" s="82"/>
    </row>
    <row r="339" spans="31:43" x14ac:dyDescent="0.55000000000000004">
      <c r="AE339" s="150"/>
      <c r="AF339" s="151"/>
      <c r="AG339" s="151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</row>
    <row r="340" spans="31:43" x14ac:dyDescent="0.55000000000000004">
      <c r="AE340" s="84" t="s">
        <v>53</v>
      </c>
      <c r="AF340" s="148" t="s">
        <v>128</v>
      </c>
      <c r="AG340" s="89"/>
      <c r="AH340" s="82"/>
      <c r="AI340" s="82"/>
      <c r="AJ340" s="82"/>
      <c r="AK340" s="82"/>
      <c r="AL340" s="82"/>
      <c r="AM340" s="82"/>
      <c r="AN340" s="82"/>
      <c r="AO340" s="82"/>
      <c r="AP340" s="82"/>
      <c r="AQ340" s="82"/>
    </row>
    <row r="341" spans="31:43" ht="22.2" x14ac:dyDescent="0.55000000000000004">
      <c r="AE341" s="92"/>
      <c r="AF341" s="85" t="s">
        <v>58</v>
      </c>
      <c r="AG341" s="85" t="s">
        <v>55</v>
      </c>
      <c r="AH341" s="82"/>
      <c r="AI341" s="82"/>
      <c r="AJ341" s="82"/>
      <c r="AK341" s="82"/>
      <c r="AL341" s="82"/>
      <c r="AM341" s="82"/>
      <c r="AN341" s="82"/>
      <c r="AO341" s="82"/>
      <c r="AP341" s="82"/>
      <c r="AQ341" s="82"/>
    </row>
    <row r="342" spans="31:43" x14ac:dyDescent="0.55000000000000004">
      <c r="AE342" s="86">
        <v>23377</v>
      </c>
      <c r="AF342" s="87">
        <v>279</v>
      </c>
      <c r="AG342" s="87">
        <v>1021.14</v>
      </c>
      <c r="AH342" s="82"/>
      <c r="AI342" s="82"/>
      <c r="AJ342" s="82"/>
      <c r="AK342" s="82"/>
      <c r="AL342" s="82"/>
      <c r="AM342" s="82"/>
      <c r="AN342" s="82"/>
      <c r="AO342" s="82"/>
      <c r="AP342" s="82"/>
      <c r="AQ342" s="82"/>
    </row>
    <row r="343" spans="31:43" x14ac:dyDescent="0.55000000000000004">
      <c r="AE343" s="86">
        <v>23408</v>
      </c>
      <c r="AF343" s="87">
        <v>211</v>
      </c>
      <c r="AG343" s="87">
        <v>787.03</v>
      </c>
      <c r="AH343" s="82"/>
      <c r="AI343" s="82"/>
      <c r="AJ343" s="82"/>
      <c r="AK343" s="82"/>
      <c r="AL343" s="82"/>
      <c r="AM343" s="82"/>
      <c r="AN343" s="82"/>
      <c r="AO343" s="82"/>
      <c r="AP343" s="82"/>
      <c r="AQ343" s="82"/>
    </row>
    <row r="344" spans="31:43" x14ac:dyDescent="0.55000000000000004">
      <c r="AE344" s="86">
        <v>23437</v>
      </c>
      <c r="AF344" s="87">
        <v>360</v>
      </c>
      <c r="AG344" s="87">
        <v>1432.8</v>
      </c>
      <c r="AH344" s="82"/>
      <c r="AI344" s="82"/>
      <c r="AJ344" s="82"/>
      <c r="AK344" s="82"/>
      <c r="AL344" s="82"/>
      <c r="AM344" s="82"/>
      <c r="AN344" s="82"/>
      <c r="AO344" s="82"/>
      <c r="AP344" s="82"/>
      <c r="AQ344" s="82"/>
    </row>
    <row r="345" spans="31:43" x14ac:dyDescent="0.55000000000000004">
      <c r="AE345" s="86">
        <v>23468</v>
      </c>
      <c r="AF345" s="87">
        <v>876</v>
      </c>
      <c r="AG345" s="87">
        <v>3363.8399999999997</v>
      </c>
      <c r="AH345" s="82"/>
      <c r="AI345" s="82"/>
      <c r="AJ345" s="82"/>
      <c r="AK345" s="82"/>
      <c r="AL345" s="82"/>
      <c r="AM345" s="82"/>
      <c r="AN345" s="82"/>
      <c r="AO345" s="82"/>
      <c r="AP345" s="82"/>
      <c r="AQ345" s="82"/>
    </row>
    <row r="346" spans="31:43" x14ac:dyDescent="0.55000000000000004">
      <c r="AE346" s="86">
        <v>23498</v>
      </c>
      <c r="AF346" s="87">
        <v>1209</v>
      </c>
      <c r="AG346" s="87">
        <v>5101.9799999999996</v>
      </c>
      <c r="AH346" s="82"/>
      <c r="AI346" s="82"/>
      <c r="AJ346" s="82"/>
      <c r="AK346" s="82"/>
      <c r="AL346" s="82"/>
      <c r="AM346" s="82"/>
      <c r="AN346" s="82"/>
      <c r="AO346" s="82"/>
      <c r="AP346" s="82"/>
      <c r="AQ346" s="82"/>
    </row>
    <row r="347" spans="31:43" x14ac:dyDescent="0.55000000000000004">
      <c r="AE347" s="86">
        <v>23529</v>
      </c>
      <c r="AF347" s="87">
        <v>1288</v>
      </c>
      <c r="AG347" s="87">
        <v>5486.88</v>
      </c>
      <c r="AH347" s="82"/>
      <c r="AI347" s="82"/>
      <c r="AJ347" s="82"/>
      <c r="AK347" s="82"/>
      <c r="AL347" s="82"/>
      <c r="AM347" s="82"/>
      <c r="AN347" s="82"/>
      <c r="AO347" s="82"/>
      <c r="AP347" s="82"/>
      <c r="AQ347" s="82"/>
    </row>
    <row r="348" spans="31:43" x14ac:dyDescent="0.55000000000000004">
      <c r="AE348" s="86">
        <v>23559</v>
      </c>
      <c r="AF348" s="87">
        <v>978</v>
      </c>
      <c r="AG348" s="87">
        <v>4000.02</v>
      </c>
      <c r="AH348" s="82"/>
      <c r="AI348" s="82"/>
      <c r="AJ348" s="82"/>
      <c r="AK348" s="82"/>
      <c r="AL348" s="82"/>
      <c r="AM348" s="82"/>
      <c r="AN348" s="82"/>
      <c r="AO348" s="82"/>
      <c r="AP348" s="82"/>
      <c r="AQ348" s="82"/>
    </row>
    <row r="349" spans="31:43" x14ac:dyDescent="0.55000000000000004">
      <c r="AE349" s="86">
        <v>23590</v>
      </c>
      <c r="AF349" s="87">
        <v>1343</v>
      </c>
      <c r="AG349" s="87">
        <v>5640.6</v>
      </c>
      <c r="AH349" s="82"/>
      <c r="AI349" s="82"/>
      <c r="AJ349" s="82"/>
      <c r="AK349" s="82"/>
      <c r="AL349" s="82"/>
      <c r="AM349" s="82"/>
      <c r="AN349" s="82"/>
      <c r="AO349" s="82"/>
      <c r="AP349" s="82"/>
      <c r="AQ349" s="82"/>
    </row>
    <row r="350" spans="31:43" x14ac:dyDescent="0.55000000000000004">
      <c r="AE350" s="86">
        <v>23621</v>
      </c>
      <c r="AF350" s="87">
        <v>844</v>
      </c>
      <c r="AG350" s="87">
        <v>4169.3600000000006</v>
      </c>
      <c r="AH350" s="82"/>
      <c r="AI350" s="82"/>
      <c r="AJ350" s="82"/>
      <c r="AK350" s="82"/>
      <c r="AL350" s="82"/>
      <c r="AM350" s="82"/>
      <c r="AN350" s="82"/>
      <c r="AO350" s="82"/>
      <c r="AP350" s="82"/>
      <c r="AQ350" s="82"/>
    </row>
    <row r="351" spans="31:43" x14ac:dyDescent="0.55000000000000004">
      <c r="AE351" s="86">
        <v>23651</v>
      </c>
      <c r="AF351" s="87">
        <v>711</v>
      </c>
      <c r="AG351" s="87">
        <v>3448.35</v>
      </c>
      <c r="AH351" s="82"/>
      <c r="AI351" s="82"/>
      <c r="AJ351" s="82"/>
      <c r="AK351" s="82"/>
      <c r="AL351" s="82"/>
      <c r="AM351" s="82"/>
      <c r="AN351" s="82"/>
      <c r="AO351" s="82"/>
      <c r="AP351" s="82"/>
      <c r="AQ351" s="82"/>
    </row>
    <row r="352" spans="31:43" x14ac:dyDescent="0.55000000000000004">
      <c r="AE352" s="86">
        <v>23682</v>
      </c>
      <c r="AF352" s="87">
        <v>-8318</v>
      </c>
      <c r="AG352" s="87" t="e">
        <v>#DIV/0!</v>
      </c>
      <c r="AH352" s="82"/>
      <c r="AI352" s="82"/>
      <c r="AJ352" s="82"/>
      <c r="AK352" s="82"/>
      <c r="AL352" s="82"/>
      <c r="AM352" s="82"/>
      <c r="AN352" s="82"/>
      <c r="AO352" s="82"/>
      <c r="AP352" s="82"/>
      <c r="AQ352" s="82"/>
    </row>
    <row r="353" spans="31:43" x14ac:dyDescent="0.55000000000000004">
      <c r="AE353" s="86">
        <v>23712</v>
      </c>
      <c r="AF353" s="87">
        <v>0</v>
      </c>
      <c r="AG353" s="87" t="e">
        <v>#DIV/0!</v>
      </c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</row>
    <row r="354" spans="31:43" x14ac:dyDescent="0.55000000000000004"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  <c r="AQ354" s="82"/>
    </row>
    <row r="355" spans="31:43" x14ac:dyDescent="0.55000000000000004"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  <c r="AQ355" s="82"/>
    </row>
    <row r="356" spans="31:43" x14ac:dyDescent="0.55000000000000004">
      <c r="AE356" s="84" t="s">
        <v>53</v>
      </c>
      <c r="AF356" s="148" t="s">
        <v>14</v>
      </c>
      <c r="AG356" s="89"/>
      <c r="AH356" s="82"/>
      <c r="AI356" s="82"/>
      <c r="AJ356" s="82"/>
      <c r="AK356" s="82"/>
      <c r="AL356" s="82"/>
      <c r="AM356" s="82"/>
      <c r="AN356" s="82"/>
      <c r="AO356" s="82"/>
      <c r="AP356" s="82"/>
      <c r="AQ356" s="82"/>
    </row>
    <row r="357" spans="31:43" ht="22.2" x14ac:dyDescent="0.55000000000000004">
      <c r="AE357" s="92"/>
      <c r="AF357" s="85" t="s">
        <v>58</v>
      </c>
      <c r="AG357" s="85" t="s">
        <v>55</v>
      </c>
      <c r="AH357" s="82"/>
      <c r="AI357" s="82"/>
      <c r="AJ357" s="82"/>
      <c r="AK357" s="82"/>
      <c r="AL357" s="82"/>
      <c r="AM357" s="82"/>
      <c r="AN357" s="82"/>
      <c r="AO357" s="82"/>
      <c r="AP357" s="82"/>
      <c r="AQ357" s="82"/>
    </row>
    <row r="358" spans="31:43" x14ac:dyDescent="0.55000000000000004">
      <c r="AE358" s="86">
        <v>23377</v>
      </c>
      <c r="AF358" s="87">
        <v>8440</v>
      </c>
      <c r="AG358" s="87">
        <v>31930.11</v>
      </c>
      <c r="AH358" s="82"/>
      <c r="AI358" s="82"/>
      <c r="AJ358" s="82"/>
      <c r="AK358" s="82"/>
      <c r="AL358" s="82"/>
      <c r="AM358" s="82"/>
      <c r="AN358" s="82"/>
      <c r="AO358" s="82"/>
      <c r="AP358" s="82"/>
      <c r="AQ358" s="82"/>
    </row>
    <row r="359" spans="31:43" x14ac:dyDescent="0.55000000000000004">
      <c r="AE359" s="86">
        <v>23408</v>
      </c>
      <c r="AF359" s="87">
        <v>7380</v>
      </c>
      <c r="AG359" s="87">
        <v>29103.02</v>
      </c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</row>
    <row r="360" spans="31:43" x14ac:dyDescent="0.55000000000000004">
      <c r="AE360" s="86">
        <v>23437</v>
      </c>
      <c r="AF360" s="87">
        <v>7820</v>
      </c>
      <c r="AG360" s="87">
        <v>31815.8</v>
      </c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</row>
    <row r="361" spans="31:43" x14ac:dyDescent="0.55000000000000004">
      <c r="AE361" s="86">
        <v>23468</v>
      </c>
      <c r="AF361" s="87">
        <v>7300</v>
      </c>
      <c r="AG361" s="87">
        <v>32129.13</v>
      </c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</row>
    <row r="362" spans="31:43" x14ac:dyDescent="0.55000000000000004">
      <c r="AE362" s="86">
        <v>23498</v>
      </c>
      <c r="AF362" s="87">
        <v>7820</v>
      </c>
      <c r="AG362" s="87">
        <v>34062.410000000003</v>
      </c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</row>
    <row r="363" spans="31:43" x14ac:dyDescent="0.55000000000000004">
      <c r="AE363" s="86">
        <v>23529</v>
      </c>
      <c r="AF363" s="87">
        <v>9260</v>
      </c>
      <c r="AG363" s="87">
        <v>42261.120000000003</v>
      </c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</row>
    <row r="364" spans="31:43" x14ac:dyDescent="0.55000000000000004">
      <c r="AE364" s="86">
        <v>23559</v>
      </c>
      <c r="AF364" s="87">
        <v>9760</v>
      </c>
      <c r="AG364" s="87">
        <v>43929.42</v>
      </c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</row>
    <row r="365" spans="31:43" x14ac:dyDescent="0.55000000000000004">
      <c r="AE365" s="86">
        <v>23590</v>
      </c>
      <c r="AF365" s="87">
        <v>8880</v>
      </c>
      <c r="AG365" s="87">
        <v>44467.4</v>
      </c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</row>
    <row r="366" spans="31:43" x14ac:dyDescent="0.55000000000000004">
      <c r="AE366" s="86">
        <v>23621</v>
      </c>
      <c r="AF366" s="87">
        <v>9040</v>
      </c>
      <c r="AG366" s="87">
        <v>48698.13</v>
      </c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</row>
    <row r="367" spans="31:43" x14ac:dyDescent="0.55000000000000004">
      <c r="AE367" s="86">
        <v>23651</v>
      </c>
      <c r="AF367" s="87">
        <v>8600</v>
      </c>
      <c r="AG367" s="87">
        <v>46138</v>
      </c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</row>
    <row r="368" spans="31:43" x14ac:dyDescent="0.55000000000000004">
      <c r="AE368" s="86">
        <v>23682</v>
      </c>
      <c r="AF368" s="87">
        <v>0</v>
      </c>
      <c r="AG368" s="87">
        <v>0</v>
      </c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</row>
    <row r="369" spans="31:43" x14ac:dyDescent="0.55000000000000004">
      <c r="AE369" s="86">
        <v>23712</v>
      </c>
      <c r="AF369" s="87">
        <v>0</v>
      </c>
      <c r="AG369" s="87">
        <v>0</v>
      </c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</row>
    <row r="370" spans="31:43" x14ac:dyDescent="0.55000000000000004"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</row>
    <row r="371" spans="31:43" x14ac:dyDescent="0.55000000000000004"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</row>
    <row r="372" spans="31:43" x14ac:dyDescent="0.55000000000000004">
      <c r="AE372" s="84" t="s">
        <v>53</v>
      </c>
      <c r="AF372" s="148" t="s">
        <v>18</v>
      </c>
      <c r="AG372" s="89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</row>
    <row r="373" spans="31:43" ht="22.2" x14ac:dyDescent="0.55000000000000004">
      <c r="AE373" s="92"/>
      <c r="AF373" s="85" t="s">
        <v>58</v>
      </c>
      <c r="AG373" s="85" t="s">
        <v>55</v>
      </c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</row>
    <row r="374" spans="31:43" x14ac:dyDescent="0.55000000000000004">
      <c r="AE374" s="86">
        <v>23377</v>
      </c>
      <c r="AF374" s="87">
        <v>1791.5</v>
      </c>
      <c r="AG374" s="87">
        <v>7853.15</v>
      </c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</row>
    <row r="375" spans="31:43" x14ac:dyDescent="0.55000000000000004">
      <c r="AE375" s="86">
        <v>23408</v>
      </c>
      <c r="AF375" s="87">
        <v>1521.99</v>
      </c>
      <c r="AG375" s="87">
        <v>6722.01</v>
      </c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</row>
    <row r="376" spans="31:43" x14ac:dyDescent="0.55000000000000004">
      <c r="AE376" s="86">
        <v>23437</v>
      </c>
      <c r="AF376" s="87">
        <v>1683.49</v>
      </c>
      <c r="AG376" s="87">
        <v>7399.84</v>
      </c>
      <c r="AH376" s="82"/>
      <c r="AI376" s="82"/>
      <c r="AJ376" s="82"/>
      <c r="AK376" s="82"/>
      <c r="AL376" s="82"/>
      <c r="AM376" s="82"/>
      <c r="AN376" s="82"/>
      <c r="AO376" s="82"/>
      <c r="AP376" s="82"/>
      <c r="AQ376" s="82"/>
    </row>
    <row r="377" spans="31:43" x14ac:dyDescent="0.55000000000000004">
      <c r="AE377" s="86">
        <v>23468</v>
      </c>
      <c r="AF377" s="87">
        <v>1812.01</v>
      </c>
      <c r="AG377" s="87">
        <v>7939.24</v>
      </c>
      <c r="AH377" s="82"/>
      <c r="AI377" s="82"/>
      <c r="AJ377" s="82"/>
      <c r="AK377" s="82"/>
      <c r="AL377" s="82"/>
      <c r="AM377" s="82"/>
      <c r="AN377" s="82"/>
      <c r="AO377" s="82"/>
      <c r="AP377" s="82"/>
      <c r="AQ377" s="82"/>
    </row>
    <row r="378" spans="31:43" x14ac:dyDescent="0.55000000000000004">
      <c r="AE378" s="86">
        <v>23498</v>
      </c>
      <c r="AF378" s="87">
        <v>1758.99</v>
      </c>
      <c r="AG378" s="87">
        <v>8156.75</v>
      </c>
      <c r="AH378" s="82"/>
      <c r="AI378" s="82"/>
      <c r="AJ378" s="82"/>
      <c r="AK378" s="82"/>
      <c r="AL378" s="82"/>
      <c r="AM378" s="82"/>
      <c r="AN378" s="82"/>
      <c r="AO378" s="82"/>
      <c r="AP378" s="82"/>
      <c r="AQ378" s="82"/>
    </row>
    <row r="379" spans="31:43" x14ac:dyDescent="0.55000000000000004">
      <c r="AE379" s="86">
        <v>23529</v>
      </c>
      <c r="AF379" s="87">
        <v>1909.01</v>
      </c>
      <c r="AG379" s="87">
        <v>8823.92</v>
      </c>
      <c r="AH379" s="82"/>
      <c r="AI379" s="82"/>
      <c r="AJ379" s="82"/>
      <c r="AK379" s="82"/>
      <c r="AL379" s="82"/>
      <c r="AM379" s="82"/>
      <c r="AN379" s="82"/>
      <c r="AO379" s="82"/>
      <c r="AP379" s="82"/>
      <c r="AQ379" s="82"/>
    </row>
    <row r="380" spans="31:43" x14ac:dyDescent="0.55000000000000004">
      <c r="AE380" s="86">
        <v>23559</v>
      </c>
      <c r="AF380" s="87">
        <v>2114.5</v>
      </c>
      <c r="AG380" s="87">
        <v>9737.7800000000007</v>
      </c>
      <c r="AH380" s="82"/>
      <c r="AI380" s="82"/>
      <c r="AJ380" s="82"/>
      <c r="AK380" s="82"/>
      <c r="AL380" s="82"/>
      <c r="AM380" s="82"/>
      <c r="AN380" s="82"/>
      <c r="AO380" s="82"/>
      <c r="AP380" s="82"/>
      <c r="AQ380" s="82"/>
    </row>
    <row r="381" spans="31:43" x14ac:dyDescent="0.55000000000000004">
      <c r="AE381" s="86">
        <v>23590</v>
      </c>
      <c r="AF381" s="87">
        <v>2153.5</v>
      </c>
      <c r="AG381" s="87">
        <v>9911.23</v>
      </c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</row>
    <row r="382" spans="31:43" x14ac:dyDescent="0.55000000000000004">
      <c r="AE382" s="86">
        <v>23621</v>
      </c>
      <c r="AF382" s="87">
        <v>2514.5</v>
      </c>
      <c r="AG382" s="87">
        <v>13363.99</v>
      </c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</row>
    <row r="383" spans="31:43" x14ac:dyDescent="0.55000000000000004">
      <c r="AE383" s="86">
        <v>23651</v>
      </c>
      <c r="AF383" s="87">
        <v>2956.01</v>
      </c>
      <c r="AG383" s="87">
        <v>15651.85</v>
      </c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</row>
    <row r="384" spans="31:43" x14ac:dyDescent="0.55000000000000004">
      <c r="AE384" s="86">
        <v>23682</v>
      </c>
      <c r="AF384" s="87">
        <v>0</v>
      </c>
      <c r="AG384" s="87">
        <v>0</v>
      </c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</row>
    <row r="385" spans="31:43" x14ac:dyDescent="0.55000000000000004">
      <c r="AE385" s="86">
        <v>23712</v>
      </c>
      <c r="AF385" s="87">
        <v>0</v>
      </c>
      <c r="AG385" s="87">
        <v>0</v>
      </c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</row>
    <row r="386" spans="31:43" x14ac:dyDescent="0.55000000000000004"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</row>
    <row r="387" spans="31:43" x14ac:dyDescent="0.55000000000000004"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</row>
    <row r="388" spans="31:43" x14ac:dyDescent="0.55000000000000004">
      <c r="AE388" s="84" t="s">
        <v>53</v>
      </c>
      <c r="AF388" s="148" t="s">
        <v>29</v>
      </c>
      <c r="AG388" s="89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</row>
    <row r="389" spans="31:43" ht="22.2" x14ac:dyDescent="0.55000000000000004">
      <c r="AE389" s="92"/>
      <c r="AF389" s="85" t="s">
        <v>58</v>
      </c>
      <c r="AG389" s="85" t="s">
        <v>55</v>
      </c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</row>
    <row r="390" spans="31:43" x14ac:dyDescent="0.55000000000000004">
      <c r="AE390" s="86">
        <v>23377</v>
      </c>
      <c r="AF390" s="87">
        <v>40602.68</v>
      </c>
      <c r="AG390" s="87">
        <v>167187.42000000001</v>
      </c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</row>
    <row r="391" spans="31:43" x14ac:dyDescent="0.55000000000000004">
      <c r="AE391" s="86">
        <v>23408</v>
      </c>
      <c r="AF391" s="87">
        <v>31593.95</v>
      </c>
      <c r="AG391" s="87">
        <v>131965.71000000002</v>
      </c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</row>
    <row r="392" spans="31:43" x14ac:dyDescent="0.55000000000000004">
      <c r="AE392" s="86">
        <v>23437</v>
      </c>
      <c r="AF392" s="87">
        <v>39620.639999999999</v>
      </c>
      <c r="AG392" s="87">
        <v>168389.17</v>
      </c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</row>
    <row r="393" spans="31:43" x14ac:dyDescent="0.55000000000000004">
      <c r="AE393" s="86">
        <v>23468</v>
      </c>
      <c r="AF393" s="87">
        <v>37018.49</v>
      </c>
      <c r="AG393" s="87">
        <v>150100.93000000002</v>
      </c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</row>
    <row r="394" spans="31:43" x14ac:dyDescent="0.55000000000000004">
      <c r="AE394" s="86">
        <v>23498</v>
      </c>
      <c r="AF394" s="87">
        <v>43053.919999999998</v>
      </c>
      <c r="AG394" s="87">
        <v>186809.18000000002</v>
      </c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</row>
    <row r="395" spans="31:43" x14ac:dyDescent="0.55000000000000004">
      <c r="AE395" s="86">
        <v>23529</v>
      </c>
      <c r="AF395" s="87">
        <v>41566.54</v>
      </c>
      <c r="AG395" s="87">
        <v>182441.37000000002</v>
      </c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</row>
    <row r="396" spans="31:43" x14ac:dyDescent="0.55000000000000004">
      <c r="AE396" s="86">
        <v>23559</v>
      </c>
      <c r="AF396" s="87">
        <v>43611.7</v>
      </c>
      <c r="AG396" s="87">
        <v>178350.42</v>
      </c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</row>
    <row r="397" spans="31:43" x14ac:dyDescent="0.55000000000000004">
      <c r="AE397" s="86">
        <v>23590</v>
      </c>
      <c r="AF397" s="87">
        <v>52736.28</v>
      </c>
      <c r="AG397" s="87">
        <v>226021.6</v>
      </c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</row>
    <row r="398" spans="31:43" x14ac:dyDescent="0.55000000000000004">
      <c r="AE398" s="86">
        <v>23621</v>
      </c>
      <c r="AF398" s="87">
        <v>43918.1</v>
      </c>
      <c r="AG398" s="87">
        <v>227166.2</v>
      </c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</row>
    <row r="399" spans="31:43" x14ac:dyDescent="0.55000000000000004">
      <c r="AE399" s="86">
        <v>23651</v>
      </c>
      <c r="AF399" s="87">
        <v>45924.88</v>
      </c>
      <c r="AG399" s="87">
        <v>224097.39</v>
      </c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</row>
    <row r="400" spans="31:43" x14ac:dyDescent="0.55000000000000004">
      <c r="AE400" s="86">
        <v>23682</v>
      </c>
      <c r="AF400" s="87">
        <v>0</v>
      </c>
      <c r="AG400" s="87">
        <v>0</v>
      </c>
      <c r="AH400" s="82"/>
      <c r="AI400" s="82"/>
      <c r="AJ400" s="82"/>
      <c r="AK400" s="82"/>
      <c r="AL400" s="82"/>
      <c r="AM400" s="82"/>
      <c r="AN400" s="82"/>
      <c r="AO400" s="82"/>
      <c r="AP400" s="82"/>
      <c r="AQ400" s="82"/>
    </row>
    <row r="401" spans="31:43" x14ac:dyDescent="0.55000000000000004">
      <c r="AE401" s="86">
        <v>23712</v>
      </c>
      <c r="AF401" s="87">
        <v>0</v>
      </c>
      <c r="AG401" s="87">
        <v>0</v>
      </c>
      <c r="AH401" s="82"/>
      <c r="AI401" s="82"/>
      <c r="AJ401" s="82"/>
      <c r="AK401" s="82"/>
      <c r="AL401" s="82"/>
      <c r="AM401" s="82"/>
      <c r="AN401" s="82"/>
      <c r="AO401" s="82"/>
      <c r="AP401" s="82"/>
      <c r="AQ401" s="82"/>
    </row>
    <row r="402" spans="31:43" x14ac:dyDescent="0.55000000000000004"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  <c r="AQ402" s="82"/>
    </row>
    <row r="403" spans="31:43" x14ac:dyDescent="0.55000000000000004"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  <c r="AQ403" s="82"/>
    </row>
    <row r="404" spans="31:43" x14ac:dyDescent="0.55000000000000004">
      <c r="AE404" s="84" t="s">
        <v>53</v>
      </c>
      <c r="AF404" s="148" t="s">
        <v>30</v>
      </c>
      <c r="AG404" s="89"/>
      <c r="AH404" s="82"/>
      <c r="AI404" s="82"/>
      <c r="AJ404" s="82"/>
      <c r="AK404" s="82"/>
      <c r="AL404" s="82"/>
      <c r="AM404" s="82"/>
      <c r="AN404" s="82"/>
      <c r="AO404" s="82"/>
      <c r="AP404" s="82"/>
      <c r="AQ404" s="82"/>
    </row>
    <row r="405" spans="31:43" ht="22.2" x14ac:dyDescent="0.55000000000000004">
      <c r="AE405" s="92"/>
      <c r="AF405" s="85" t="s">
        <v>58</v>
      </c>
      <c r="AG405" s="85" t="s">
        <v>55</v>
      </c>
      <c r="AH405" s="82"/>
      <c r="AI405" s="82"/>
      <c r="AJ405" s="82"/>
      <c r="AK405" s="82"/>
      <c r="AL405" s="82"/>
      <c r="AM405" s="82"/>
      <c r="AN405" s="82"/>
      <c r="AO405" s="82"/>
      <c r="AP405" s="82"/>
      <c r="AQ405" s="82"/>
    </row>
    <row r="406" spans="31:43" x14ac:dyDescent="0.55000000000000004">
      <c r="AE406" s="86">
        <v>23377</v>
      </c>
      <c r="AF406" s="87">
        <v>836</v>
      </c>
      <c r="AG406" s="87">
        <v>4176.95</v>
      </c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</row>
    <row r="407" spans="31:43" x14ac:dyDescent="0.55000000000000004">
      <c r="AE407" s="86">
        <v>23408</v>
      </c>
      <c r="AF407" s="87">
        <v>984</v>
      </c>
      <c r="AG407" s="87">
        <v>4798.13</v>
      </c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</row>
    <row r="408" spans="31:43" x14ac:dyDescent="0.55000000000000004">
      <c r="AE408" s="86">
        <v>23437</v>
      </c>
      <c r="AF408" s="87">
        <v>1640</v>
      </c>
      <c r="AG408" s="87">
        <v>7551.4100000000008</v>
      </c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</row>
    <row r="409" spans="31:43" x14ac:dyDescent="0.55000000000000004">
      <c r="AE409" s="86">
        <v>23468</v>
      </c>
      <c r="AF409" s="87">
        <v>724</v>
      </c>
      <c r="AG409" s="87">
        <v>3706.87</v>
      </c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</row>
    <row r="410" spans="31:43" x14ac:dyDescent="0.55000000000000004">
      <c r="AE410" s="86">
        <v>23498</v>
      </c>
      <c r="AF410" s="87">
        <v>628</v>
      </c>
      <c r="AG410" s="87">
        <v>6467.98</v>
      </c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</row>
    <row r="411" spans="31:43" x14ac:dyDescent="0.55000000000000004">
      <c r="AE411" s="86">
        <v>23529</v>
      </c>
      <c r="AF411" s="87">
        <v>580</v>
      </c>
      <c r="AG411" s="87">
        <v>3247.6</v>
      </c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</row>
    <row r="412" spans="31:43" x14ac:dyDescent="0.55000000000000004">
      <c r="AE412" s="86">
        <v>23559</v>
      </c>
      <c r="AF412" s="87">
        <v>600</v>
      </c>
      <c r="AG412" s="87">
        <v>3336.54</v>
      </c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</row>
    <row r="413" spans="31:43" x14ac:dyDescent="0.55000000000000004">
      <c r="AE413" s="86">
        <v>23590</v>
      </c>
      <c r="AF413" s="87">
        <v>604</v>
      </c>
      <c r="AG413" s="87">
        <v>3354.3199999999997</v>
      </c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</row>
    <row r="414" spans="31:43" x14ac:dyDescent="0.55000000000000004">
      <c r="AE414" s="86">
        <v>23621</v>
      </c>
      <c r="AF414" s="87">
        <v>596</v>
      </c>
      <c r="AG414" s="87">
        <v>3756.61</v>
      </c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</row>
    <row r="415" spans="31:43" x14ac:dyDescent="0.55000000000000004">
      <c r="AE415" s="86">
        <v>23651</v>
      </c>
      <c r="AF415" s="87">
        <v>624</v>
      </c>
      <c r="AG415" s="87">
        <v>3901.69</v>
      </c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</row>
    <row r="416" spans="31:43" x14ac:dyDescent="0.55000000000000004">
      <c r="AE416" s="86">
        <v>23682</v>
      </c>
      <c r="AF416" s="87">
        <v>0</v>
      </c>
      <c r="AG416" s="87">
        <v>0</v>
      </c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</row>
    <row r="417" spans="31:43" x14ac:dyDescent="0.55000000000000004">
      <c r="AE417" s="86">
        <v>23712</v>
      </c>
      <c r="AF417" s="87">
        <v>0</v>
      </c>
      <c r="AG417" s="87">
        <v>0</v>
      </c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</row>
    <row r="418" spans="31:43" x14ac:dyDescent="0.55000000000000004"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</row>
    <row r="419" spans="31:43" x14ac:dyDescent="0.55000000000000004"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</row>
    <row r="420" spans="31:43" x14ac:dyDescent="0.55000000000000004">
      <c r="AE420" s="84" t="s">
        <v>53</v>
      </c>
      <c r="AF420" s="148" t="s">
        <v>31</v>
      </c>
      <c r="AG420" s="89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</row>
    <row r="421" spans="31:43" ht="22.2" x14ac:dyDescent="0.55000000000000004">
      <c r="AE421" s="92"/>
      <c r="AF421" s="85" t="s">
        <v>58</v>
      </c>
      <c r="AG421" s="85" t="s">
        <v>55</v>
      </c>
      <c r="AH421" s="82"/>
      <c r="AI421" s="82"/>
      <c r="AJ421" s="82"/>
      <c r="AK421" s="82"/>
      <c r="AL421" s="82"/>
      <c r="AM421" s="82"/>
      <c r="AN421" s="82"/>
      <c r="AO421" s="82"/>
      <c r="AP421" s="82"/>
      <c r="AQ421" s="82"/>
    </row>
    <row r="422" spans="31:43" x14ac:dyDescent="0.55000000000000004">
      <c r="AE422" s="86">
        <v>23377</v>
      </c>
      <c r="AF422" s="87">
        <v>71396.100000000006</v>
      </c>
      <c r="AG422" s="87">
        <v>290482.97000000003</v>
      </c>
      <c r="AH422" s="82"/>
      <c r="AI422" s="82"/>
      <c r="AJ422" s="82"/>
      <c r="AK422" s="82"/>
      <c r="AL422" s="82"/>
      <c r="AM422" s="82"/>
      <c r="AN422" s="82"/>
      <c r="AO422" s="82"/>
      <c r="AP422" s="82"/>
      <c r="AQ422" s="82"/>
    </row>
    <row r="423" spans="31:43" x14ac:dyDescent="0.55000000000000004">
      <c r="AE423" s="86">
        <v>23408</v>
      </c>
      <c r="AF423" s="87">
        <v>71013.19</v>
      </c>
      <c r="AG423" s="87">
        <v>286489.69</v>
      </c>
      <c r="AH423" s="82"/>
      <c r="AI423" s="82"/>
      <c r="AJ423" s="82"/>
      <c r="AK423" s="82"/>
      <c r="AL423" s="82"/>
      <c r="AM423" s="82"/>
      <c r="AN423" s="82"/>
      <c r="AO423" s="82"/>
      <c r="AP423" s="82"/>
      <c r="AQ423" s="82"/>
    </row>
    <row r="424" spans="31:43" x14ac:dyDescent="0.55000000000000004">
      <c r="AE424" s="86">
        <v>23437</v>
      </c>
      <c r="AF424" s="87">
        <v>97627.14</v>
      </c>
      <c r="AG424" s="87">
        <v>419295.05</v>
      </c>
      <c r="AH424" s="82"/>
      <c r="AI424" s="82"/>
      <c r="AJ424" s="82"/>
      <c r="AK424" s="82"/>
      <c r="AL424" s="82"/>
      <c r="AM424" s="82"/>
      <c r="AN424" s="82"/>
      <c r="AO424" s="82"/>
      <c r="AP424" s="82"/>
      <c r="AQ424" s="82"/>
    </row>
    <row r="425" spans="31:43" x14ac:dyDescent="0.55000000000000004">
      <c r="AE425" s="86">
        <v>23468</v>
      </c>
      <c r="AF425" s="87">
        <v>66294.67</v>
      </c>
      <c r="AG425" s="87">
        <v>280161.43</v>
      </c>
      <c r="AH425" s="82"/>
      <c r="AI425" s="82"/>
      <c r="AJ425" s="82"/>
      <c r="AK425" s="82"/>
      <c r="AL425" s="82"/>
      <c r="AM425" s="82"/>
      <c r="AN425" s="82"/>
      <c r="AO425" s="82"/>
      <c r="AP425" s="82"/>
      <c r="AQ425" s="82"/>
    </row>
    <row r="426" spans="31:43" x14ac:dyDescent="0.55000000000000004">
      <c r="AE426" s="86">
        <v>23498</v>
      </c>
      <c r="AF426" s="87">
        <v>66194.47</v>
      </c>
      <c r="AG426" s="87">
        <v>297194.39</v>
      </c>
      <c r="AH426" s="82"/>
      <c r="AI426" s="82"/>
      <c r="AJ426" s="82"/>
      <c r="AK426" s="82"/>
      <c r="AL426" s="82"/>
      <c r="AM426" s="82"/>
      <c r="AN426" s="82"/>
      <c r="AO426" s="82"/>
      <c r="AP426" s="82"/>
      <c r="AQ426" s="82"/>
    </row>
    <row r="427" spans="31:43" x14ac:dyDescent="0.55000000000000004">
      <c r="AE427" s="86">
        <v>23529</v>
      </c>
      <c r="AF427" s="87">
        <v>70840.53</v>
      </c>
      <c r="AG427" s="87">
        <v>312871.33</v>
      </c>
      <c r="AH427" s="82"/>
      <c r="AI427" s="82"/>
      <c r="AJ427" s="82"/>
      <c r="AK427" s="82"/>
      <c r="AL427" s="82"/>
      <c r="AM427" s="82"/>
      <c r="AN427" s="82"/>
      <c r="AO427" s="82"/>
      <c r="AP427" s="82"/>
      <c r="AQ427" s="82"/>
    </row>
    <row r="428" spans="31:43" x14ac:dyDescent="0.55000000000000004">
      <c r="AE428" s="86">
        <v>23559</v>
      </c>
      <c r="AF428" s="87">
        <v>100359.96</v>
      </c>
      <c r="AG428" s="87">
        <v>449968.05</v>
      </c>
      <c r="AH428" s="82"/>
      <c r="AI428" s="82"/>
      <c r="AJ428" s="82"/>
      <c r="AK428" s="82"/>
      <c r="AL428" s="82"/>
      <c r="AM428" s="82"/>
      <c r="AN428" s="82"/>
      <c r="AO428" s="82"/>
      <c r="AP428" s="82"/>
      <c r="AQ428" s="82"/>
    </row>
    <row r="429" spans="31:43" x14ac:dyDescent="0.55000000000000004">
      <c r="AE429" s="86">
        <v>23590</v>
      </c>
      <c r="AF429" s="87">
        <v>99160.07</v>
      </c>
      <c r="AG429" s="87">
        <v>435158.04</v>
      </c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</row>
    <row r="430" spans="31:43" x14ac:dyDescent="0.55000000000000004">
      <c r="AE430" s="86">
        <v>23621</v>
      </c>
      <c r="AF430" s="87">
        <v>101468.32</v>
      </c>
      <c r="AG430" s="87">
        <v>519539.62</v>
      </c>
      <c r="AH430" s="82"/>
      <c r="AI430" s="82"/>
      <c r="AJ430" s="82"/>
      <c r="AK430" s="82"/>
      <c r="AL430" s="82"/>
      <c r="AM430" s="82"/>
      <c r="AN430" s="82"/>
      <c r="AO430" s="82"/>
      <c r="AP430" s="82"/>
      <c r="AQ430" s="82"/>
    </row>
    <row r="431" spans="31:43" x14ac:dyDescent="0.55000000000000004">
      <c r="AE431" s="86">
        <v>23651</v>
      </c>
      <c r="AF431" s="87">
        <v>96520.13</v>
      </c>
      <c r="AG431" s="87">
        <v>492075.28</v>
      </c>
      <c r="AH431" s="82"/>
      <c r="AI431" s="82"/>
      <c r="AJ431" s="82"/>
      <c r="AK431" s="82"/>
      <c r="AL431" s="82"/>
      <c r="AM431" s="82"/>
      <c r="AN431" s="82"/>
      <c r="AO431" s="82"/>
      <c r="AP431" s="82"/>
      <c r="AQ431" s="82"/>
    </row>
    <row r="432" spans="31:43" x14ac:dyDescent="0.55000000000000004">
      <c r="AE432" s="86">
        <v>23682</v>
      </c>
      <c r="AF432" s="87">
        <v>0</v>
      </c>
      <c r="AG432" s="87">
        <v>0</v>
      </c>
      <c r="AH432" s="82"/>
      <c r="AI432" s="82"/>
      <c r="AJ432" s="82"/>
      <c r="AK432" s="82"/>
      <c r="AL432" s="82"/>
      <c r="AM432" s="82"/>
      <c r="AN432" s="82"/>
      <c r="AO432" s="82"/>
      <c r="AP432" s="82"/>
      <c r="AQ432" s="82"/>
    </row>
    <row r="433" spans="31:43" x14ac:dyDescent="0.55000000000000004">
      <c r="AE433" s="86">
        <v>23712</v>
      </c>
      <c r="AF433" s="87">
        <v>0</v>
      </c>
      <c r="AG433" s="87">
        <v>0</v>
      </c>
      <c r="AH433" s="82"/>
      <c r="AI433" s="82"/>
      <c r="AJ433" s="82"/>
      <c r="AK433" s="82"/>
      <c r="AL433" s="82"/>
      <c r="AM433" s="82"/>
      <c r="AN433" s="82"/>
      <c r="AO433" s="82"/>
      <c r="AP433" s="82"/>
      <c r="AQ433" s="82"/>
    </row>
    <row r="434" spans="31:43" x14ac:dyDescent="0.55000000000000004"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</row>
    <row r="435" spans="31:43" x14ac:dyDescent="0.55000000000000004"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</row>
    <row r="436" spans="31:43" x14ac:dyDescent="0.55000000000000004">
      <c r="AE436" s="84" t="s">
        <v>53</v>
      </c>
      <c r="AF436" s="148" t="s">
        <v>32</v>
      </c>
      <c r="AG436" s="89"/>
      <c r="AH436" s="82"/>
      <c r="AI436" s="82"/>
      <c r="AJ436" s="82"/>
      <c r="AK436" s="82"/>
      <c r="AL436" s="82"/>
      <c r="AM436" s="82"/>
      <c r="AN436" s="82"/>
      <c r="AO436" s="82"/>
      <c r="AP436" s="82"/>
      <c r="AQ436" s="82"/>
    </row>
    <row r="437" spans="31:43" ht="22.2" x14ac:dyDescent="0.55000000000000004">
      <c r="AE437" s="92"/>
      <c r="AF437" s="85" t="s">
        <v>58</v>
      </c>
      <c r="AG437" s="85" t="s">
        <v>55</v>
      </c>
      <c r="AH437" s="82"/>
      <c r="AI437" s="82"/>
      <c r="AJ437" s="82"/>
      <c r="AK437" s="82"/>
      <c r="AL437" s="82"/>
      <c r="AM437" s="82"/>
      <c r="AN437" s="82"/>
      <c r="AO437" s="82"/>
      <c r="AP437" s="82"/>
      <c r="AQ437" s="82"/>
    </row>
    <row r="438" spans="31:43" x14ac:dyDescent="0.55000000000000004">
      <c r="AE438" s="86">
        <v>23377</v>
      </c>
      <c r="AF438" s="87">
        <v>25764.78</v>
      </c>
      <c r="AG438" s="87">
        <v>112096.07</v>
      </c>
      <c r="AH438" s="82"/>
      <c r="AI438" s="82"/>
      <c r="AJ438" s="82"/>
      <c r="AK438" s="82"/>
      <c r="AL438" s="82"/>
      <c r="AM438" s="82"/>
      <c r="AN438" s="82"/>
      <c r="AO438" s="82"/>
      <c r="AP438" s="82"/>
      <c r="AQ438" s="82"/>
    </row>
    <row r="439" spans="31:43" x14ac:dyDescent="0.55000000000000004">
      <c r="AE439" s="86">
        <v>23408</v>
      </c>
      <c r="AF439" s="87">
        <v>23830.149999999998</v>
      </c>
      <c r="AG439" s="87">
        <v>106152.44</v>
      </c>
      <c r="AH439" s="82"/>
      <c r="AI439" s="82"/>
      <c r="AJ439" s="82"/>
      <c r="AK439" s="82"/>
      <c r="AL439" s="82"/>
      <c r="AM439" s="82"/>
      <c r="AN439" s="82"/>
      <c r="AO439" s="82"/>
      <c r="AP439" s="82"/>
      <c r="AQ439" s="82"/>
    </row>
    <row r="440" spans="31:43" x14ac:dyDescent="0.55000000000000004">
      <c r="AE440" s="86">
        <v>23437</v>
      </c>
      <c r="AF440" s="87">
        <v>29655.609999999997</v>
      </c>
      <c r="AG440" s="87">
        <v>128046.83000000002</v>
      </c>
      <c r="AH440" s="82"/>
      <c r="AI440" s="82"/>
      <c r="AJ440" s="82"/>
      <c r="AK440" s="82"/>
      <c r="AL440" s="82"/>
      <c r="AM440" s="82"/>
      <c r="AN440" s="82"/>
      <c r="AO440" s="82"/>
      <c r="AP440" s="82"/>
      <c r="AQ440" s="82"/>
    </row>
    <row r="441" spans="31:43" x14ac:dyDescent="0.55000000000000004">
      <c r="AE441" s="86">
        <v>23468</v>
      </c>
      <c r="AF441" s="87">
        <v>22016.78</v>
      </c>
      <c r="AG441" s="87">
        <v>98115.34</v>
      </c>
      <c r="AH441" s="82"/>
      <c r="AI441" s="82"/>
      <c r="AJ441" s="82"/>
      <c r="AK441" s="82"/>
      <c r="AL441" s="82"/>
      <c r="AM441" s="82"/>
      <c r="AN441" s="82"/>
      <c r="AO441" s="82"/>
      <c r="AP441" s="82"/>
      <c r="AQ441" s="82"/>
    </row>
    <row r="442" spans="31:43" x14ac:dyDescent="0.55000000000000004">
      <c r="AE442" s="86">
        <v>23498</v>
      </c>
      <c r="AF442" s="87">
        <v>22517.07</v>
      </c>
      <c r="AG442" s="87">
        <v>105893.68000000001</v>
      </c>
      <c r="AH442" s="82"/>
      <c r="AI442" s="82"/>
      <c r="AJ442" s="82"/>
      <c r="AK442" s="82"/>
      <c r="AL442" s="82"/>
      <c r="AM442" s="82"/>
      <c r="AN442" s="82"/>
      <c r="AO442" s="82"/>
      <c r="AP442" s="82"/>
      <c r="AQ442" s="82"/>
    </row>
    <row r="443" spans="31:43" x14ac:dyDescent="0.55000000000000004">
      <c r="AE443" s="86">
        <v>23529</v>
      </c>
      <c r="AF443" s="87">
        <v>22466.579999999998</v>
      </c>
      <c r="AG443" s="87">
        <v>105007.65</v>
      </c>
      <c r="AH443" s="82"/>
      <c r="AI443" s="82"/>
      <c r="AJ443" s="82"/>
      <c r="AK443" s="82"/>
      <c r="AL443" s="82"/>
      <c r="AM443" s="82"/>
      <c r="AN443" s="82"/>
      <c r="AO443" s="82"/>
      <c r="AP443" s="82"/>
      <c r="AQ443" s="82"/>
    </row>
    <row r="444" spans="31:43" x14ac:dyDescent="0.55000000000000004">
      <c r="AE444" s="86">
        <v>23559</v>
      </c>
      <c r="AF444" s="87">
        <v>29330.059999999998</v>
      </c>
      <c r="AG444" s="87">
        <v>133842.78</v>
      </c>
      <c r="AH444" s="82"/>
      <c r="AI444" s="82"/>
      <c r="AJ444" s="82"/>
      <c r="AK444" s="82"/>
      <c r="AL444" s="82"/>
      <c r="AM444" s="82"/>
      <c r="AN444" s="82"/>
      <c r="AO444" s="82"/>
      <c r="AP444" s="82"/>
      <c r="AQ444" s="82"/>
    </row>
    <row r="445" spans="31:43" x14ac:dyDescent="0.55000000000000004">
      <c r="AE445" s="86">
        <v>23590</v>
      </c>
      <c r="AF445" s="87">
        <v>31670.63</v>
      </c>
      <c r="AG445" s="87">
        <v>146548.03999999998</v>
      </c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</row>
    <row r="446" spans="31:43" x14ac:dyDescent="0.55000000000000004">
      <c r="AE446" s="86">
        <v>23621</v>
      </c>
      <c r="AF446" s="87">
        <v>31208.55</v>
      </c>
      <c r="AG446" s="87">
        <v>164995.72</v>
      </c>
      <c r="AH446" s="82"/>
      <c r="AI446" s="82"/>
      <c r="AJ446" s="82"/>
      <c r="AK446" s="82"/>
      <c r="AL446" s="82"/>
      <c r="AM446" s="82"/>
      <c r="AN446" s="82"/>
      <c r="AO446" s="82"/>
      <c r="AP446" s="82"/>
      <c r="AQ446" s="82"/>
    </row>
    <row r="447" spans="31:43" x14ac:dyDescent="0.55000000000000004">
      <c r="AE447" s="86">
        <v>23651</v>
      </c>
      <c r="AF447" s="87">
        <v>26247.440000000002</v>
      </c>
      <c r="AG447" s="87">
        <v>137896.99</v>
      </c>
      <c r="AH447" s="82"/>
      <c r="AI447" s="82"/>
      <c r="AJ447" s="82"/>
      <c r="AK447" s="82"/>
      <c r="AL447" s="82"/>
      <c r="AM447" s="82"/>
      <c r="AN447" s="82"/>
      <c r="AO447" s="82"/>
      <c r="AP447" s="82"/>
      <c r="AQ447" s="82"/>
    </row>
    <row r="448" spans="31:43" x14ac:dyDescent="0.55000000000000004">
      <c r="AE448" s="86">
        <v>23682</v>
      </c>
      <c r="AF448" s="87">
        <v>0</v>
      </c>
      <c r="AG448" s="87">
        <v>0</v>
      </c>
      <c r="AH448" s="82"/>
      <c r="AI448" s="82"/>
      <c r="AJ448" s="82"/>
      <c r="AK448" s="82"/>
      <c r="AL448" s="82"/>
      <c r="AM448" s="82"/>
      <c r="AN448" s="82"/>
      <c r="AO448" s="82"/>
      <c r="AP448" s="82"/>
      <c r="AQ448" s="82"/>
    </row>
    <row r="449" spans="31:43" x14ac:dyDescent="0.55000000000000004">
      <c r="AE449" s="86">
        <v>23712</v>
      </c>
      <c r="AF449" s="87">
        <v>0</v>
      </c>
      <c r="AG449" s="87">
        <v>0</v>
      </c>
      <c r="AH449" s="82"/>
      <c r="AI449" s="82"/>
      <c r="AJ449" s="82"/>
      <c r="AK449" s="82"/>
      <c r="AL449" s="82"/>
      <c r="AM449" s="82"/>
      <c r="AN449" s="82"/>
      <c r="AO449" s="82"/>
      <c r="AP449" s="82"/>
      <c r="AQ449" s="82"/>
    </row>
    <row r="450" spans="31:43" x14ac:dyDescent="0.55000000000000004">
      <c r="AH450" s="82"/>
    </row>
    <row r="451" spans="31:43" x14ac:dyDescent="0.55000000000000004">
      <c r="AH451" s="82"/>
    </row>
    <row r="452" spans="31:43" x14ac:dyDescent="0.55000000000000004">
      <c r="AH452" s="82"/>
    </row>
    <row r="453" spans="31:43" x14ac:dyDescent="0.55000000000000004">
      <c r="AH453" s="82"/>
    </row>
    <row r="454" spans="31:43" x14ac:dyDescent="0.55000000000000004">
      <c r="AH454" s="82"/>
    </row>
    <row r="455" spans="31:43" x14ac:dyDescent="0.55000000000000004">
      <c r="AH455" s="82"/>
    </row>
    <row r="456" spans="31:43" x14ac:dyDescent="0.55000000000000004">
      <c r="AH456" s="82"/>
    </row>
    <row r="457" spans="31:43" x14ac:dyDescent="0.55000000000000004">
      <c r="AH457" s="82"/>
    </row>
    <row r="458" spans="31:43" x14ac:dyDescent="0.55000000000000004">
      <c r="AH458" s="82"/>
    </row>
    <row r="459" spans="31:43" x14ac:dyDescent="0.55000000000000004">
      <c r="AH459" s="82"/>
    </row>
    <row r="460" spans="31:43" x14ac:dyDescent="0.55000000000000004">
      <c r="AH460" s="82"/>
    </row>
    <row r="461" spans="31:43" x14ac:dyDescent="0.55000000000000004">
      <c r="AH461" s="82"/>
    </row>
    <row r="462" spans="31:43" x14ac:dyDescent="0.55000000000000004">
      <c r="AH462" s="82"/>
    </row>
    <row r="463" spans="31:43" x14ac:dyDescent="0.55000000000000004">
      <c r="AH463" s="82"/>
    </row>
    <row r="464" spans="31:43" x14ac:dyDescent="0.55000000000000004">
      <c r="AH464" s="82"/>
    </row>
    <row r="465" spans="34:34" x14ac:dyDescent="0.55000000000000004">
      <c r="AH465" s="82"/>
    </row>
    <row r="466" spans="34:34" x14ac:dyDescent="0.55000000000000004">
      <c r="AH466" s="82"/>
    </row>
    <row r="467" spans="34:34" x14ac:dyDescent="0.55000000000000004">
      <c r="AH467" s="82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2:F43"/>
  <sheetViews>
    <sheetView showGridLines="0" view="pageBreakPreview" topLeftCell="B1" zoomScaleNormal="100" zoomScaleSheetLayoutView="100" workbookViewId="0">
      <selection activeCell="G18" sqref="G1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'2565-คณะ,สำนัก'!B29</f>
        <v>คณะเศรษฐศาสตร์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'[8]2564-คณะ,สำนัก'!C29</f>
        <v>3095.99</v>
      </c>
      <c r="D4" s="257">
        <f>'[8]2564-คณะ,สำนัก'!D29</f>
        <v>10720.1818470978</v>
      </c>
      <c r="E4" s="236">
        <f>'2565-คณะ,สำนัก'!C29</f>
        <v>2262.19</v>
      </c>
      <c r="F4" s="257">
        <f>'2565-คณะ,สำนัก'!D29</f>
        <v>8269.0538004375012</v>
      </c>
    </row>
    <row r="5" spans="2:6" x14ac:dyDescent="0.5">
      <c r="B5" s="235" t="s">
        <v>85</v>
      </c>
      <c r="C5" s="236">
        <f>'[8]2564-คณะ,สำนัก'!E29</f>
        <v>4663.59</v>
      </c>
      <c r="D5" s="257">
        <f>'[8]2564-คณะ,สำนัก'!F29</f>
        <v>16954.443530013301</v>
      </c>
      <c r="E5" s="236">
        <f>'2565-คณะ,สำนัก'!E29</f>
        <v>2774.91</v>
      </c>
      <c r="F5" s="257">
        <f>'2565-คณะ,สำนัก'!F29</f>
        <v>10359.917034793199</v>
      </c>
    </row>
    <row r="6" spans="2:6" x14ac:dyDescent="0.5">
      <c r="B6" s="235" t="s">
        <v>86</v>
      </c>
      <c r="C6" s="236">
        <f>'[8]2564-คณะ,สำนัก'!G29</f>
        <v>9020.43</v>
      </c>
      <c r="D6" s="257">
        <f>'[8]2564-คณะ,สำนัก'!H29</f>
        <v>34261.591075040698</v>
      </c>
      <c r="E6" s="236">
        <f>'2565-คณะ,สำนัก'!G29</f>
        <v>6739.2</v>
      </c>
      <c r="F6" s="257">
        <f>'2565-คณะ,สำนัก'!H29</f>
        <v>26854.944472512001</v>
      </c>
    </row>
    <row r="7" spans="2:6" x14ac:dyDescent="0.5">
      <c r="B7" s="235" t="s">
        <v>87</v>
      </c>
      <c r="C7" s="236">
        <f>'[8]2564-คณะ,สำนัก'!I29</f>
        <v>4467.28</v>
      </c>
      <c r="D7" s="257">
        <f>'[8]2564-คณะ,สำนัก'!J29</f>
        <v>16177.693027576801</v>
      </c>
      <c r="E7" s="236">
        <f>'2565-คณะ,สำนัก'!I29</f>
        <v>4040.7</v>
      </c>
      <c r="F7" s="257">
        <f>'2565-คณะ,สำนัก'!J29</f>
        <v>15527.729726934</v>
      </c>
    </row>
    <row r="8" spans="2:6" x14ac:dyDescent="0.5">
      <c r="B8" s="235" t="s">
        <v>88</v>
      </c>
      <c r="C8" s="236">
        <f>'[8]2564-คณะ,สำนัก'!K29</f>
        <v>6942.71</v>
      </c>
      <c r="D8" s="257">
        <f>'[8]2564-คณะ,สำนัก'!L29</f>
        <v>25912.185305790601</v>
      </c>
      <c r="E8" s="236">
        <f>'2565-คณะ,สำนัก'!K29</f>
        <v>5494.03</v>
      </c>
      <c r="F8" s="257">
        <f>'2565-คณะ,สำนัก'!L29</f>
        <v>23185.560930318999</v>
      </c>
    </row>
    <row r="9" spans="2:6" x14ac:dyDescent="0.5">
      <c r="B9" s="235" t="s">
        <v>89</v>
      </c>
      <c r="C9" s="236">
        <f>'[8]2564-คณะ,สำนัก'!M29</f>
        <v>7503.97</v>
      </c>
      <c r="D9" s="257">
        <f>'[8]2564-คณะ,สำนัก'!N29</f>
        <v>28621.734522751602</v>
      </c>
      <c r="E9" s="236">
        <f>'2565-คณะ,สำนัก'!M29</f>
        <v>5845.54</v>
      </c>
      <c r="F9" s="257">
        <f>'2565-คณะ,สำนัก'!N29</f>
        <v>24929.317952894198</v>
      </c>
    </row>
    <row r="10" spans="2:6" x14ac:dyDescent="0.5">
      <c r="B10" s="235" t="s">
        <v>90</v>
      </c>
      <c r="C10" s="236">
        <f>'[8]2564-คณะ,สำนัก'!O29</f>
        <v>5755.23</v>
      </c>
      <c r="D10" s="257">
        <f>'[8]2564-คณะ,สำนัก'!P29</f>
        <v>21635.548889713198</v>
      </c>
      <c r="E10" s="236">
        <f>'2565-คณะ,สำนัก'!O29</f>
        <v>8137.77</v>
      </c>
      <c r="F10" s="257">
        <f>'2565-คณะ,สำนัก'!P29</f>
        <v>33298.977845720401</v>
      </c>
    </row>
    <row r="11" spans="2:6" x14ac:dyDescent="0.5">
      <c r="B11" s="235" t="s">
        <v>91</v>
      </c>
      <c r="C11" s="236">
        <f>'[8]2564-คณะ,สำนัก'!Q29</f>
        <v>6365.8</v>
      </c>
      <c r="D11" s="257">
        <f>'[8]2564-คณะ,สำนัก'!R29</f>
        <v>23659.294798874002</v>
      </c>
      <c r="E11" s="337">
        <f>'2565-คณะ,สำนัก'!Q29</f>
        <v>10377.64</v>
      </c>
      <c r="F11" s="257">
        <f>'2565-คณะ,สำนัก'!R29</f>
        <v>43615.658566298</v>
      </c>
    </row>
    <row r="12" spans="2:6" x14ac:dyDescent="0.5">
      <c r="B12" s="235" t="s">
        <v>92</v>
      </c>
      <c r="C12" s="236">
        <f>'[8]2564-คณะ,สำนัก'!S29</f>
        <v>6170.51</v>
      </c>
      <c r="D12" s="257">
        <f>'[8]2564-คณะ,สำนัก'!T29</f>
        <v>22988.315098219802</v>
      </c>
      <c r="E12" s="236">
        <f>'2565-คณะ,สำนัก'!S29</f>
        <v>9362.17</v>
      </c>
      <c r="F12" s="257">
        <f>'2565-คณะ,สำนัก'!T29</f>
        <v>46235.065778504504</v>
      </c>
    </row>
    <row r="13" spans="2:6" x14ac:dyDescent="0.5">
      <c r="B13" s="235" t="s">
        <v>93</v>
      </c>
      <c r="C13" s="236">
        <f>'[8]2564-คณะ,สำนัก'!U29</f>
        <v>5422.56</v>
      </c>
      <c r="D13" s="257">
        <f>'[8]2564-คณะ,สำนัก'!V29</f>
        <v>19907.258945745602</v>
      </c>
      <c r="E13" s="236">
        <f>'2565-คณะ,สำนัก'!U29</f>
        <v>7287.77</v>
      </c>
      <c r="F13" s="257">
        <f>'2565-คณะ,สำนัก'!V29</f>
        <v>35362.165791855004</v>
      </c>
    </row>
    <row r="14" spans="2:6" ht="19.2" customHeight="1" x14ac:dyDescent="0.5">
      <c r="B14" s="235" t="s">
        <v>94</v>
      </c>
      <c r="C14" s="236">
        <f>'[8]2564-คณะ,สำนัก'!W29</f>
        <v>5015.5</v>
      </c>
      <c r="D14" s="257">
        <f>'[8]2564-คณะ,สำนัก'!X29</f>
        <v>18827.391993095</v>
      </c>
      <c r="E14" s="236">
        <f>'2565-คณะ,สำนัก'!W29</f>
        <v>5451.38</v>
      </c>
      <c r="F14" s="257">
        <f>'2565-คณะ,สำนัก'!X29</f>
        <v>26996.809917499399</v>
      </c>
    </row>
    <row r="15" spans="2:6" x14ac:dyDescent="0.5">
      <c r="B15" s="235" t="s">
        <v>95</v>
      </c>
      <c r="C15" s="236">
        <f>'[8]2564-คณะ,สำนัก'!Y29</f>
        <v>2553.11</v>
      </c>
      <c r="D15" s="257">
        <f>'[8]2564-คณะ,สำนัก'!Z29</f>
        <v>9081.6718702248018</v>
      </c>
      <c r="E15" s="236">
        <f>'2565-คณะ,สำนัก'!Y29</f>
        <v>4798.74</v>
      </c>
      <c r="F15" s="257">
        <f>'2565-คณะ,สำนัก'!Z29</f>
        <v>23192.710682903402</v>
      </c>
    </row>
    <row r="30" spans="2:6" x14ac:dyDescent="0.5">
      <c r="B30" s="230" t="s">
        <v>53</v>
      </c>
      <c r="C30" s="231" t="str">
        <f>C2</f>
        <v>คณะเศรษฐศาสตร์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10720.1818470978</v>
      </c>
      <c r="D32" s="257"/>
      <c r="E32" s="236">
        <f>F4</f>
        <v>8269.0538004375012</v>
      </c>
      <c r="F32" s="259"/>
    </row>
    <row r="33" spans="2:6" x14ac:dyDescent="0.5">
      <c r="B33" s="235" t="s">
        <v>85</v>
      </c>
      <c r="C33" s="236">
        <f t="shared" ref="C33:C43" si="0">D5</f>
        <v>16954.443530013301</v>
      </c>
      <c r="D33" s="257"/>
      <c r="E33" s="236">
        <f t="shared" ref="E33:E43" si="1">F5</f>
        <v>10359.917034793199</v>
      </c>
      <c r="F33" s="259"/>
    </row>
    <row r="34" spans="2:6" x14ac:dyDescent="0.5">
      <c r="B34" s="235" t="s">
        <v>86</v>
      </c>
      <c r="C34" s="236">
        <f t="shared" si="0"/>
        <v>34261.591075040698</v>
      </c>
      <c r="D34" s="257"/>
      <c r="E34" s="236">
        <f t="shared" si="1"/>
        <v>26854.944472512001</v>
      </c>
      <c r="F34" s="259"/>
    </row>
    <row r="35" spans="2:6" x14ac:dyDescent="0.5">
      <c r="B35" s="235" t="s">
        <v>87</v>
      </c>
      <c r="C35" s="236">
        <f t="shared" si="0"/>
        <v>16177.693027576801</v>
      </c>
      <c r="D35" s="257"/>
      <c r="E35" s="236">
        <f t="shared" si="1"/>
        <v>15527.729726934</v>
      </c>
      <c r="F35" s="259"/>
    </row>
    <row r="36" spans="2:6" x14ac:dyDescent="0.5">
      <c r="B36" s="235" t="s">
        <v>88</v>
      </c>
      <c r="C36" s="236">
        <f t="shared" si="0"/>
        <v>25912.185305790601</v>
      </c>
      <c r="D36" s="257"/>
      <c r="E36" s="236">
        <f t="shared" si="1"/>
        <v>23185.560930318999</v>
      </c>
      <c r="F36" s="259"/>
    </row>
    <row r="37" spans="2:6" x14ac:dyDescent="0.5">
      <c r="B37" s="235" t="s">
        <v>89</v>
      </c>
      <c r="C37" s="236">
        <f t="shared" si="0"/>
        <v>28621.734522751602</v>
      </c>
      <c r="D37" s="257"/>
      <c r="E37" s="236">
        <f t="shared" si="1"/>
        <v>24929.317952894198</v>
      </c>
      <c r="F37" s="259"/>
    </row>
    <row r="38" spans="2:6" x14ac:dyDescent="0.5">
      <c r="B38" s="235" t="s">
        <v>90</v>
      </c>
      <c r="C38" s="236">
        <f t="shared" si="0"/>
        <v>21635.548889713198</v>
      </c>
      <c r="D38" s="257"/>
      <c r="E38" s="236">
        <f t="shared" si="1"/>
        <v>33298.977845720401</v>
      </c>
      <c r="F38" s="259"/>
    </row>
    <row r="39" spans="2:6" x14ac:dyDescent="0.5">
      <c r="B39" s="235" t="s">
        <v>91</v>
      </c>
      <c r="C39" s="236">
        <f t="shared" si="0"/>
        <v>23659.294798874002</v>
      </c>
      <c r="D39" s="257"/>
      <c r="E39" s="236">
        <f t="shared" si="1"/>
        <v>43615.658566298</v>
      </c>
      <c r="F39" s="259"/>
    </row>
    <row r="40" spans="2:6" x14ac:dyDescent="0.5">
      <c r="B40" s="235" t="s">
        <v>92</v>
      </c>
      <c r="C40" s="236">
        <f t="shared" si="0"/>
        <v>22988.315098219802</v>
      </c>
      <c r="D40" s="257"/>
      <c r="E40" s="236">
        <f t="shared" si="1"/>
        <v>46235.065778504504</v>
      </c>
      <c r="F40" s="259"/>
    </row>
    <row r="41" spans="2:6" x14ac:dyDescent="0.5">
      <c r="B41" s="235" t="s">
        <v>93</v>
      </c>
      <c r="C41" s="236">
        <f t="shared" si="0"/>
        <v>19907.258945745602</v>
      </c>
      <c r="D41" s="257"/>
      <c r="E41" s="236">
        <f t="shared" si="1"/>
        <v>35362.165791855004</v>
      </c>
      <c r="F41" s="259"/>
    </row>
    <row r="42" spans="2:6" x14ac:dyDescent="0.5">
      <c r="B42" s="235" t="s">
        <v>94</v>
      </c>
      <c r="C42" s="236">
        <f t="shared" si="0"/>
        <v>18827.391993095</v>
      </c>
      <c r="D42" s="257"/>
      <c r="E42" s="236">
        <f t="shared" si="1"/>
        <v>26996.809917499399</v>
      </c>
      <c r="F42" s="259"/>
    </row>
    <row r="43" spans="2:6" x14ac:dyDescent="0.5">
      <c r="B43" s="235" t="s">
        <v>95</v>
      </c>
      <c r="C43" s="236">
        <f t="shared" si="0"/>
        <v>9081.6718702248018</v>
      </c>
      <c r="D43" s="257"/>
      <c r="E43" s="236">
        <f t="shared" si="1"/>
        <v>23192.710682903402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2:F43"/>
  <sheetViews>
    <sheetView showGridLines="0" view="pageBreakPreview" topLeftCell="B1" zoomScaleNormal="100" zoomScaleSheetLayoutView="100" workbookViewId="0">
      <selection activeCell="E18" sqref="E1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'2565-คณะ,สำนัก'!B27</f>
        <v>คณะวิทยาศาสตร์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'[8]2564-คณะ,สำนัก'!C27</f>
        <v>68333.149999999994</v>
      </c>
      <c r="D4" s="257">
        <f>'[8]2564-คณะ,สำนัก'!D27</f>
        <v>236523.34095826102</v>
      </c>
      <c r="E4" s="236">
        <f>'2565-คณะ,สำนัก'!C27</f>
        <v>52772.84</v>
      </c>
      <c r="F4" s="257">
        <f>'2565-คณะ,สำนัก'!D27</f>
        <v>193052.38911037499</v>
      </c>
    </row>
    <row r="5" spans="2:6" x14ac:dyDescent="0.5">
      <c r="B5" s="235" t="s">
        <v>85</v>
      </c>
      <c r="C5" s="236">
        <f>'[8]2564-คณะ,สำนัก'!E27</f>
        <v>78095.899999999994</v>
      </c>
      <c r="D5" s="257">
        <f>'[8]2564-คณะ,สำนัก'!F27</f>
        <v>284084.99029827921</v>
      </c>
      <c r="E5" s="236">
        <f>'2565-คณะ,สำนัก'!E27</f>
        <v>64201.699999999953</v>
      </c>
      <c r="F5" s="257">
        <f>'2565-คณะ,สำนัก'!F27</f>
        <v>239575.28909146585</v>
      </c>
    </row>
    <row r="6" spans="2:6" x14ac:dyDescent="0.5">
      <c r="B6" s="235" t="s">
        <v>86</v>
      </c>
      <c r="C6" s="236">
        <f>'[8]2564-คณะ,สำนัก'!G27</f>
        <v>115771.21</v>
      </c>
      <c r="D6" s="257">
        <f>'[8]2564-คณะ,สำนัก'!H27</f>
        <v>439823.69089243014</v>
      </c>
      <c r="E6" s="236">
        <f>'2565-คณะ,สำนัก'!G27</f>
        <v>110487.47000000007</v>
      </c>
      <c r="F6" s="257">
        <f>'2565-คณะ,สำนัก'!H27</f>
        <v>439980.38790900417</v>
      </c>
    </row>
    <row r="7" spans="2:6" x14ac:dyDescent="0.5">
      <c r="B7" s="235" t="s">
        <v>87</v>
      </c>
      <c r="C7" s="236">
        <f>'[8]2564-คณะ,สำนัก'!I27</f>
        <v>77041.650000000009</v>
      </c>
      <c r="D7" s="257">
        <f>'[8]2564-คณะ,สำนัก'!J27</f>
        <v>278945.52801164426</v>
      </c>
      <c r="E7" s="236">
        <f>'2565-คณะ,สำนัก'!I27</f>
        <v>83132.51999999996</v>
      </c>
      <c r="F7" s="257">
        <f>'2565-คณะ,สำนัก'!J27</f>
        <v>319339.58946089388</v>
      </c>
    </row>
    <row r="8" spans="2:6" x14ac:dyDescent="0.5">
      <c r="B8" s="235" t="s">
        <v>88</v>
      </c>
      <c r="C8" s="236">
        <f>'[8]2564-คณะ,สำนัก'!K27</f>
        <v>95444.890000000014</v>
      </c>
      <c r="D8" s="257">
        <f>'[8]2564-คณะ,สำนัก'!L27</f>
        <v>356121.92689024139</v>
      </c>
      <c r="E8" s="236">
        <f>'2565-คณะ,สำนัก'!K27</f>
        <v>96862.260000000009</v>
      </c>
      <c r="F8" s="257">
        <f>'2565-คณะ,สำนัก'!L27</f>
        <v>408764.66465106898</v>
      </c>
    </row>
    <row r="9" spans="2:6" x14ac:dyDescent="0.5">
      <c r="B9" s="235" t="s">
        <v>89</v>
      </c>
      <c r="C9" s="236">
        <f>'[8]2564-คณะ,สำนัก'!M27</f>
        <v>107537.05</v>
      </c>
      <c r="D9" s="257">
        <f>'[8]2564-คณะ,สำนัก'!N27</f>
        <v>409945.01257720718</v>
      </c>
      <c r="E9" s="236">
        <f>'2565-คณะ,สำนัก'!M27</f>
        <v>105372.08</v>
      </c>
      <c r="F9" s="257">
        <f>'2565-คณะ,สำนัก'!N27</f>
        <v>449095.09318734787</v>
      </c>
    </row>
    <row r="10" spans="2:6" x14ac:dyDescent="0.5">
      <c r="B10" s="235" t="s">
        <v>90</v>
      </c>
      <c r="C10" s="236">
        <f>'[8]2564-คณะ,สำนัก'!O27</f>
        <v>94060.24</v>
      </c>
      <c r="D10" s="257">
        <f>'[8]2564-คณะ,สำนัก'!P27</f>
        <v>353633.0010587736</v>
      </c>
      <c r="E10" s="236">
        <f>'2565-คณะ,สำนัก'!O27</f>
        <v>117084.35</v>
      </c>
      <c r="F10" s="257">
        <f>'2565-คณะ,สำนัก'!P27</f>
        <v>478984.80185707519</v>
      </c>
    </row>
    <row r="11" spans="2:6" x14ac:dyDescent="0.5">
      <c r="B11" s="235" t="s">
        <v>91</v>
      </c>
      <c r="C11" s="236">
        <f>'[8]2564-คณะ,สำนัก'!Q27</f>
        <v>95972.9</v>
      </c>
      <c r="D11" s="257">
        <f>'[8]2564-คณะ,สำนัก'!R27</f>
        <v>356858.62707297248</v>
      </c>
      <c r="E11" s="337">
        <f>'2565-คณะ,สำนัก'!Q27</f>
        <v>130163.85</v>
      </c>
      <c r="F11" s="257">
        <f>'2565-คณะ,สำนัก'!R27</f>
        <v>546868.37651259208</v>
      </c>
    </row>
    <row r="12" spans="2:6" x14ac:dyDescent="0.5">
      <c r="B12" s="235" t="s">
        <v>92</v>
      </c>
      <c r="C12" s="236">
        <f>'[8]2564-คณะ,สำนัก'!S27</f>
        <v>92876.61</v>
      </c>
      <c r="D12" s="257">
        <f>'[8]2564-คณะ,สำนัก'!T27</f>
        <v>346231.73704992299</v>
      </c>
      <c r="E12" s="337">
        <f>'2565-คณะ,สำนัก'!S27</f>
        <v>120872.31999999999</v>
      </c>
      <c r="F12" s="257">
        <f>'2565-คณะ,สำนัก'!T27</f>
        <v>597019.98685407452</v>
      </c>
    </row>
    <row r="13" spans="2:6" x14ac:dyDescent="0.5">
      <c r="B13" s="235" t="s">
        <v>93</v>
      </c>
      <c r="C13" s="236">
        <f>'[8]2564-คณะ,สำนัก'!U27</f>
        <v>87116.639999999985</v>
      </c>
      <c r="D13" s="257">
        <f>'[8]2564-คณะ,สำนัก'!V27</f>
        <v>319769.12176581309</v>
      </c>
      <c r="E13" s="236">
        <f>'2565-คณะ,สำนัก'!U27</f>
        <v>100804.86000000002</v>
      </c>
      <c r="F13" s="257">
        <f>'2565-คณะ,สำนัก'!V27</f>
        <v>489016.62304577499</v>
      </c>
    </row>
    <row r="14" spans="2:6" ht="19.2" customHeight="1" x14ac:dyDescent="0.5">
      <c r="B14" s="235" t="s">
        <v>94</v>
      </c>
      <c r="C14" s="236">
        <f>'[8]2564-คณะ,สำนัก'!W27</f>
        <v>88619.38</v>
      </c>
      <c r="D14" s="257">
        <f>'[8]2564-คณะ,สำนัก'!X27</f>
        <v>332479.61415684281</v>
      </c>
      <c r="E14" s="236">
        <f>'2565-คณะ,สำนัก'!W27</f>
        <v>90178.68</v>
      </c>
      <c r="F14" s="257">
        <f>'2565-คณะ,สำนัก'!X27</f>
        <v>446485.18382847903</v>
      </c>
    </row>
    <row r="15" spans="2:6" x14ac:dyDescent="0.5">
      <c r="B15" s="235" t="s">
        <v>95</v>
      </c>
      <c r="C15" s="236">
        <f>'[8]2564-คณะ,สำนัก'!Y27</f>
        <v>66925.66</v>
      </c>
      <c r="D15" s="257">
        <f>'[8]2564-คณะ,สำนัก'!Z27</f>
        <v>238162.9935898048</v>
      </c>
      <c r="E15" s="236">
        <f>'2565-คณะ,สำนัก'!Y27</f>
        <v>83398.53</v>
      </c>
      <c r="F15" s="257">
        <f>'2565-คณะ,สำนัก'!Z27</f>
        <v>402945.8741532428</v>
      </c>
    </row>
    <row r="30" spans="2:6" x14ac:dyDescent="0.5">
      <c r="B30" s="230" t="s">
        <v>53</v>
      </c>
      <c r="C30" s="231" t="str">
        <f>C2</f>
        <v>คณะวิทยาศาสตร์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236523.34095826102</v>
      </c>
      <c r="D32" s="257"/>
      <c r="E32" s="236">
        <f>F4</f>
        <v>193052.38911037499</v>
      </c>
      <c r="F32" s="259"/>
    </row>
    <row r="33" spans="2:6" x14ac:dyDescent="0.5">
      <c r="B33" s="235" t="s">
        <v>85</v>
      </c>
      <c r="C33" s="236">
        <f t="shared" ref="C33:C43" si="0">D5</f>
        <v>284084.99029827921</v>
      </c>
      <c r="D33" s="257"/>
      <c r="E33" s="236">
        <f t="shared" ref="E33:E43" si="1">F5</f>
        <v>239575.28909146585</v>
      </c>
      <c r="F33" s="259"/>
    </row>
    <row r="34" spans="2:6" x14ac:dyDescent="0.5">
      <c r="B34" s="235" t="s">
        <v>86</v>
      </c>
      <c r="C34" s="236">
        <f t="shared" si="0"/>
        <v>439823.69089243014</v>
      </c>
      <c r="D34" s="257"/>
      <c r="E34" s="236">
        <f t="shared" si="1"/>
        <v>439980.38790900417</v>
      </c>
      <c r="F34" s="259"/>
    </row>
    <row r="35" spans="2:6" x14ac:dyDescent="0.5">
      <c r="B35" s="235" t="s">
        <v>87</v>
      </c>
      <c r="C35" s="236">
        <f t="shared" si="0"/>
        <v>278945.52801164426</v>
      </c>
      <c r="D35" s="257"/>
      <c r="E35" s="236">
        <f t="shared" si="1"/>
        <v>319339.58946089388</v>
      </c>
      <c r="F35" s="259"/>
    </row>
    <row r="36" spans="2:6" x14ac:dyDescent="0.5">
      <c r="B36" s="235" t="s">
        <v>88</v>
      </c>
      <c r="C36" s="236">
        <f t="shared" si="0"/>
        <v>356121.92689024139</v>
      </c>
      <c r="D36" s="257"/>
      <c r="E36" s="236">
        <f t="shared" si="1"/>
        <v>408764.66465106898</v>
      </c>
      <c r="F36" s="259"/>
    </row>
    <row r="37" spans="2:6" x14ac:dyDescent="0.5">
      <c r="B37" s="235" t="s">
        <v>89</v>
      </c>
      <c r="C37" s="236">
        <f t="shared" si="0"/>
        <v>409945.01257720718</v>
      </c>
      <c r="D37" s="257"/>
      <c r="E37" s="236">
        <f t="shared" si="1"/>
        <v>449095.09318734787</v>
      </c>
      <c r="F37" s="259"/>
    </row>
    <row r="38" spans="2:6" x14ac:dyDescent="0.5">
      <c r="B38" s="235" t="s">
        <v>90</v>
      </c>
      <c r="C38" s="236">
        <f t="shared" si="0"/>
        <v>353633.0010587736</v>
      </c>
      <c r="D38" s="257"/>
      <c r="E38" s="236">
        <f t="shared" si="1"/>
        <v>478984.80185707519</v>
      </c>
      <c r="F38" s="259"/>
    </row>
    <row r="39" spans="2:6" x14ac:dyDescent="0.5">
      <c r="B39" s="235" t="s">
        <v>91</v>
      </c>
      <c r="C39" s="236">
        <f t="shared" si="0"/>
        <v>356858.62707297248</v>
      </c>
      <c r="D39" s="257"/>
      <c r="E39" s="236">
        <f t="shared" si="1"/>
        <v>546868.37651259208</v>
      </c>
      <c r="F39" s="259"/>
    </row>
    <row r="40" spans="2:6" x14ac:dyDescent="0.5">
      <c r="B40" s="235" t="s">
        <v>92</v>
      </c>
      <c r="C40" s="236">
        <f t="shared" si="0"/>
        <v>346231.73704992299</v>
      </c>
      <c r="D40" s="257"/>
      <c r="E40" s="236">
        <f t="shared" si="1"/>
        <v>597019.98685407452</v>
      </c>
      <c r="F40" s="259"/>
    </row>
    <row r="41" spans="2:6" x14ac:dyDescent="0.5">
      <c r="B41" s="235" t="s">
        <v>93</v>
      </c>
      <c r="C41" s="236">
        <f t="shared" si="0"/>
        <v>319769.12176581309</v>
      </c>
      <c r="D41" s="257"/>
      <c r="E41" s="236">
        <f t="shared" si="1"/>
        <v>489016.62304577499</v>
      </c>
      <c r="F41" s="259"/>
    </row>
    <row r="42" spans="2:6" x14ac:dyDescent="0.5">
      <c r="B42" s="235" t="s">
        <v>94</v>
      </c>
      <c r="C42" s="236">
        <f t="shared" si="0"/>
        <v>332479.61415684281</v>
      </c>
      <c r="D42" s="257"/>
      <c r="E42" s="236">
        <f t="shared" si="1"/>
        <v>446485.18382847903</v>
      </c>
      <c r="F42" s="259"/>
    </row>
    <row r="43" spans="2:6" x14ac:dyDescent="0.5">
      <c r="B43" s="235" t="s">
        <v>95</v>
      </c>
      <c r="C43" s="236">
        <f t="shared" si="0"/>
        <v>238162.9935898048</v>
      </c>
      <c r="D43" s="257"/>
      <c r="E43" s="236">
        <f t="shared" si="1"/>
        <v>402945.8741532428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2:F43"/>
  <sheetViews>
    <sheetView showGridLines="0" view="pageBreakPreview" topLeftCell="B10" zoomScaleNormal="100" zoomScaleSheetLayoutView="100" workbookViewId="0">
      <selection activeCell="E42" sqref="E42:E4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'2565-คณะ,สำนัก'!B25</f>
        <v>ศูนย์กล้วยไม้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'[8]2564-คณะ,สำนัก'!C25</f>
        <v>10582.28</v>
      </c>
      <c r="D4" s="257">
        <f>'[8]2564-คณะ,สำนัก'!D25</f>
        <v>36614.688800000004</v>
      </c>
      <c r="E4" s="236">
        <f>'2565-คณะ,สำนัก'!C25</f>
        <v>10100.02</v>
      </c>
      <c r="F4" s="257">
        <f>'2565-คณะ,สำนัก'!D25</f>
        <v>36966.073200000006</v>
      </c>
    </row>
    <row r="5" spans="2:6" x14ac:dyDescent="0.5">
      <c r="B5" s="235" t="s">
        <v>85</v>
      </c>
      <c r="C5" s="236">
        <f>'[8]2564-คณะ,สำนัก'!E25</f>
        <v>10952.7</v>
      </c>
      <c r="D5" s="257">
        <f>'[8]2564-คณะ,สำนัก'!F25</f>
        <v>39867.828000000001</v>
      </c>
      <c r="E5" s="236">
        <f>'2565-คณะ,สำนัก'!E25</f>
        <v>10430.629999999999</v>
      </c>
      <c r="F5" s="257">
        <f>'2565-คณะ,สำนัก'!F25</f>
        <v>38906.249899999995</v>
      </c>
    </row>
    <row r="6" spans="2:6" x14ac:dyDescent="0.5">
      <c r="B6" s="235" t="s">
        <v>86</v>
      </c>
      <c r="C6" s="236">
        <f>'[8]2564-คณะ,สำนัก'!G25</f>
        <v>17708.900000000001</v>
      </c>
      <c r="D6" s="257">
        <f>'[8]2564-คณะ,สำนัก'!H25</f>
        <v>67293.820000000007</v>
      </c>
      <c r="E6" s="236">
        <f>'2565-คณะ,สำนัก'!G25</f>
        <v>15653.83</v>
      </c>
      <c r="F6" s="257">
        <f>'2565-คณะ,สำนัก'!H25</f>
        <v>62302.243399999999</v>
      </c>
    </row>
    <row r="7" spans="2:6" x14ac:dyDescent="0.5">
      <c r="B7" s="235" t="s">
        <v>87</v>
      </c>
      <c r="C7" s="236">
        <f>'[8]2564-คณะ,สำนัก'!I25</f>
        <v>12388.56</v>
      </c>
      <c r="D7" s="257">
        <f>'[8]2564-คณะ,สำนัก'!J25</f>
        <v>44846.587200000002</v>
      </c>
      <c r="E7" s="236">
        <f>'2565-คณะ,สำนัก'!I25</f>
        <v>11753.99</v>
      </c>
      <c r="F7" s="257">
        <f>'2565-คณะ,สำนัก'!J25</f>
        <v>45135.321599999996</v>
      </c>
    </row>
    <row r="8" spans="2:6" x14ac:dyDescent="0.5">
      <c r="B8" s="235" t="s">
        <v>88</v>
      </c>
      <c r="C8" s="236">
        <f>'[8]2564-คณะ,สำนัก'!K25</f>
        <v>16980.900000000001</v>
      </c>
      <c r="D8" s="257">
        <f>'[8]2564-คณะ,สำนัก'!L25</f>
        <v>63338.757000000005</v>
      </c>
      <c r="E8" s="236">
        <f>'2565-คณะ,สำนัก'!K25</f>
        <v>12086.09</v>
      </c>
      <c r="F8" s="257">
        <f>'2565-คณะ,สำนัก'!L25</f>
        <v>51003.299800000001</v>
      </c>
    </row>
    <row r="9" spans="2:6" x14ac:dyDescent="0.5">
      <c r="B9" s="235" t="s">
        <v>89</v>
      </c>
      <c r="C9" s="236">
        <f>'[8]2564-คณะ,สำนัก'!M25</f>
        <v>18511.189999999999</v>
      </c>
      <c r="D9" s="257">
        <f>'[8]2564-คณะ,สำนัก'!N25</f>
        <v>70527.633900000001</v>
      </c>
      <c r="E9" s="236">
        <f>'2565-คณะ,สำนัก'!M25</f>
        <v>12077.21</v>
      </c>
      <c r="F9" s="257">
        <f>'2565-คณะ,สำนัก'!N25</f>
        <v>51448.914599999996</v>
      </c>
    </row>
    <row r="10" spans="2:6" x14ac:dyDescent="0.5">
      <c r="B10" s="235" t="s">
        <v>90</v>
      </c>
      <c r="C10" s="236">
        <f>'[8]2564-คณะ,สำนัก'!O25</f>
        <v>16119.8</v>
      </c>
      <c r="D10" s="257">
        <f>'[8]2564-คณะ,สำนัก'!P25</f>
        <v>60610.447999999997</v>
      </c>
      <c r="E10" s="236">
        <f>'2565-คณะ,สำนัก'!O25</f>
        <v>12467.29</v>
      </c>
      <c r="F10" s="257">
        <f>'2565-คณะ,สำนัก'!P25</f>
        <v>50991.216100000005</v>
      </c>
    </row>
    <row r="11" spans="2:6" x14ac:dyDescent="0.5">
      <c r="B11" s="235" t="s">
        <v>91</v>
      </c>
      <c r="C11" s="236">
        <f>'[8]2564-คณะ,สำนัก'!Q25</f>
        <v>17033.48</v>
      </c>
      <c r="D11" s="257">
        <f>'[8]2564-คณะ,สำนัก'!R25</f>
        <v>63364.545600000005</v>
      </c>
      <c r="E11" s="236">
        <f>'2565-คณะ,สำนัก'!Q25</f>
        <v>15280.1</v>
      </c>
      <c r="F11" s="257">
        <f>'2565-คณะ,สำนัก'!R25</f>
        <v>64176.420000000006</v>
      </c>
    </row>
    <row r="12" spans="2:6" x14ac:dyDescent="0.5">
      <c r="B12" s="235" t="s">
        <v>92</v>
      </c>
      <c r="C12" s="236">
        <f>'[8]2564-คณะ,สำนัก'!S25</f>
        <v>15697.75</v>
      </c>
      <c r="D12" s="257">
        <f>'[8]2564-คณะ,สำนัก'!T25</f>
        <v>58552.607499999998</v>
      </c>
      <c r="E12" s="236">
        <f>'2565-คณะ,สำนัก'!S25</f>
        <v>13410</v>
      </c>
      <c r="F12" s="257">
        <f>'2565-คณะ,สำนัก'!T25</f>
        <v>66245.400000000009</v>
      </c>
    </row>
    <row r="13" spans="2:6" x14ac:dyDescent="0.5">
      <c r="B13" s="235" t="s">
        <v>93</v>
      </c>
      <c r="C13" s="236">
        <f>'[8]2564-คณะ,สำนัก'!U25</f>
        <v>14413.89</v>
      </c>
      <c r="D13" s="257">
        <f>'[8]2564-คณะ,สำนัก'!V25</f>
        <v>52898.976299999995</v>
      </c>
      <c r="E13" s="236">
        <f>'2565-คณะ,สำนัก'!U25</f>
        <v>11732.44</v>
      </c>
      <c r="F13" s="257">
        <f>'2565-คณะ,สำนัก'!V25</f>
        <v>56902.333999999995</v>
      </c>
    </row>
    <row r="14" spans="2:6" ht="19.2" customHeight="1" x14ac:dyDescent="0.5">
      <c r="B14" s="235" t="s">
        <v>94</v>
      </c>
      <c r="C14" s="236">
        <f>'[8]2564-คณะ,สำนัก'!W25</f>
        <v>14144.96</v>
      </c>
      <c r="D14" s="257">
        <f>'[8]2564-คณะ,สำนัก'!X25</f>
        <v>53043.6</v>
      </c>
      <c r="E14" s="236">
        <f>'2565-คณะ,สำนัก'!W25</f>
        <v>10297.629999999999</v>
      </c>
      <c r="F14" s="257">
        <f>'2565-คณะ,สำนัก'!X25</f>
        <v>50973.268499999998</v>
      </c>
    </row>
    <row r="15" spans="2:6" x14ac:dyDescent="0.5">
      <c r="B15" s="235" t="s">
        <v>95</v>
      </c>
      <c r="C15" s="236">
        <f>'[8]2564-คณะ,สำนัก'!Y25</f>
        <v>10556.7</v>
      </c>
      <c r="D15" s="257">
        <f>'[8]2564-คณะ,สำนัก'!Z25</f>
        <v>37581.852000000006</v>
      </c>
      <c r="E15" s="236">
        <f>'2565-คณะ,สำนัก'!Y25</f>
        <v>9446.2099999999991</v>
      </c>
      <c r="F15" s="257">
        <f>'2565-คณะ,สำนัก'!Z25</f>
        <v>45625.194299999996</v>
      </c>
    </row>
    <row r="30" spans="2:6" x14ac:dyDescent="0.5">
      <c r="B30" s="230" t="s">
        <v>53</v>
      </c>
      <c r="C30" s="231" t="str">
        <f>C2</f>
        <v>ศูนย์กล้วยไม้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36614.688800000004</v>
      </c>
      <c r="D32" s="257"/>
      <c r="E32" s="236">
        <f>F4</f>
        <v>36966.073200000006</v>
      </c>
      <c r="F32" s="259"/>
    </row>
    <row r="33" spans="2:6" x14ac:dyDescent="0.5">
      <c r="B33" s="235" t="s">
        <v>85</v>
      </c>
      <c r="C33" s="236">
        <f t="shared" ref="C33:C43" si="0">D5</f>
        <v>39867.828000000001</v>
      </c>
      <c r="D33" s="257"/>
      <c r="E33" s="236">
        <f t="shared" ref="E33:E43" si="1">F5</f>
        <v>38906.249899999995</v>
      </c>
      <c r="F33" s="259"/>
    </row>
    <row r="34" spans="2:6" x14ac:dyDescent="0.5">
      <c r="B34" s="235" t="s">
        <v>86</v>
      </c>
      <c r="C34" s="236">
        <f t="shared" si="0"/>
        <v>67293.820000000007</v>
      </c>
      <c r="D34" s="257"/>
      <c r="E34" s="236">
        <f t="shared" si="1"/>
        <v>62302.243399999999</v>
      </c>
      <c r="F34" s="259"/>
    </row>
    <row r="35" spans="2:6" x14ac:dyDescent="0.5">
      <c r="B35" s="235" t="s">
        <v>87</v>
      </c>
      <c r="C35" s="236">
        <f t="shared" si="0"/>
        <v>44846.587200000002</v>
      </c>
      <c r="D35" s="257"/>
      <c r="E35" s="236">
        <f t="shared" si="1"/>
        <v>45135.321599999996</v>
      </c>
      <c r="F35" s="259"/>
    </row>
    <row r="36" spans="2:6" x14ac:dyDescent="0.5">
      <c r="B36" s="235" t="s">
        <v>88</v>
      </c>
      <c r="C36" s="236">
        <f t="shared" si="0"/>
        <v>63338.757000000005</v>
      </c>
      <c r="D36" s="257"/>
      <c r="E36" s="236">
        <f t="shared" si="1"/>
        <v>51003.299800000001</v>
      </c>
      <c r="F36" s="259"/>
    </row>
    <row r="37" spans="2:6" x14ac:dyDescent="0.5">
      <c r="B37" s="235" t="s">
        <v>89</v>
      </c>
      <c r="C37" s="236">
        <f t="shared" si="0"/>
        <v>70527.633900000001</v>
      </c>
      <c r="D37" s="257"/>
      <c r="E37" s="236">
        <f t="shared" si="1"/>
        <v>51448.914599999996</v>
      </c>
      <c r="F37" s="259"/>
    </row>
    <row r="38" spans="2:6" x14ac:dyDescent="0.5">
      <c r="B38" s="235" t="s">
        <v>90</v>
      </c>
      <c r="C38" s="236">
        <f t="shared" si="0"/>
        <v>60610.447999999997</v>
      </c>
      <c r="D38" s="257"/>
      <c r="E38" s="236">
        <f t="shared" si="1"/>
        <v>50991.216100000005</v>
      </c>
      <c r="F38" s="259"/>
    </row>
    <row r="39" spans="2:6" x14ac:dyDescent="0.5">
      <c r="B39" s="235" t="s">
        <v>91</v>
      </c>
      <c r="C39" s="236">
        <f t="shared" si="0"/>
        <v>63364.545600000005</v>
      </c>
      <c r="D39" s="257"/>
      <c r="E39" s="236">
        <f t="shared" si="1"/>
        <v>64176.420000000006</v>
      </c>
      <c r="F39" s="259"/>
    </row>
    <row r="40" spans="2:6" x14ac:dyDescent="0.5">
      <c r="B40" s="235" t="s">
        <v>92</v>
      </c>
      <c r="C40" s="236">
        <f t="shared" si="0"/>
        <v>58552.607499999998</v>
      </c>
      <c r="D40" s="257"/>
      <c r="E40" s="236">
        <f t="shared" si="1"/>
        <v>66245.400000000009</v>
      </c>
      <c r="F40" s="259"/>
    </row>
    <row r="41" spans="2:6" x14ac:dyDescent="0.5">
      <c r="B41" s="235" t="s">
        <v>93</v>
      </c>
      <c r="C41" s="236">
        <f t="shared" si="0"/>
        <v>52898.976299999995</v>
      </c>
      <c r="D41" s="257"/>
      <c r="E41" s="236">
        <f t="shared" si="1"/>
        <v>56902.333999999995</v>
      </c>
      <c r="F41" s="259"/>
    </row>
    <row r="42" spans="2:6" x14ac:dyDescent="0.5">
      <c r="B42" s="235" t="s">
        <v>94</v>
      </c>
      <c r="C42" s="236">
        <f t="shared" si="0"/>
        <v>53043.6</v>
      </c>
      <c r="D42" s="257"/>
      <c r="E42" s="236">
        <f t="shared" si="1"/>
        <v>50973.268499999998</v>
      </c>
      <c r="F42" s="259"/>
    </row>
    <row r="43" spans="2:6" x14ac:dyDescent="0.5">
      <c r="B43" s="235" t="s">
        <v>95</v>
      </c>
      <c r="C43" s="236">
        <f t="shared" si="0"/>
        <v>37581.852000000006</v>
      </c>
      <c r="D43" s="257"/>
      <c r="E43" s="236">
        <f t="shared" si="1"/>
        <v>45625.194299999996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2:F43"/>
  <sheetViews>
    <sheetView showGridLines="0" view="pageBreakPreview" topLeftCell="B31" zoomScaleNormal="100" zoomScaleSheetLayoutView="100" workbookViewId="0">
      <selection activeCell="E46" sqref="E46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'2565-คณะ,สำนัก'!B23</f>
        <v>วิทยาลัยบริหารศาสตร์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'[8]2564-คณะ,สำนัก'!C23</f>
        <v>4271.04</v>
      </c>
      <c r="D4" s="257">
        <f>'[8]2564-คณะ,สำนัก'!D23</f>
        <v>14777.7984</v>
      </c>
      <c r="E4" s="236">
        <f>'2565-คณะ,สำนัก'!C23</f>
        <v>3469.64</v>
      </c>
      <c r="F4" s="257">
        <f>'2565-คณะ,สำนัก'!D23</f>
        <v>12698.8824</v>
      </c>
    </row>
    <row r="5" spans="2:6" x14ac:dyDescent="0.5">
      <c r="B5" s="235" t="s">
        <v>85</v>
      </c>
      <c r="C5" s="236">
        <f>'[8]2564-คณะ,สำนัก'!E23</f>
        <v>6893.94</v>
      </c>
      <c r="D5" s="257">
        <f>'[8]2564-คณะ,สำนัก'!F23</f>
        <v>25093.941599999998</v>
      </c>
      <c r="E5" s="236">
        <f>'2565-คณะ,สำนัก'!E23</f>
        <v>3423.16</v>
      </c>
      <c r="F5" s="257">
        <f>'2565-คณะ,สำนัก'!F23</f>
        <v>12768.3868</v>
      </c>
    </row>
    <row r="6" spans="2:6" x14ac:dyDescent="0.5">
      <c r="B6" s="235" t="s">
        <v>86</v>
      </c>
      <c r="C6" s="236">
        <f>'[8]2564-คณะ,สำนัก'!G23</f>
        <v>14556.8</v>
      </c>
      <c r="D6" s="257">
        <f>'[8]2564-คณะ,สำนัก'!H23</f>
        <v>55315.839999999997</v>
      </c>
      <c r="E6" s="236">
        <f>'2565-คณะ,สำนัก'!G23</f>
        <v>6411.21</v>
      </c>
      <c r="F6" s="257">
        <f>'2565-คณะ,สำนัก'!H23</f>
        <v>25516.6158</v>
      </c>
    </row>
    <row r="7" spans="2:6" x14ac:dyDescent="0.5">
      <c r="B7" s="235" t="s">
        <v>87</v>
      </c>
      <c r="C7" s="236">
        <f>'[8]2564-คณะ,สำนัก'!I23</f>
        <v>6802.17</v>
      </c>
      <c r="D7" s="257">
        <f>'[8]2564-คณะ,สำนัก'!J23</f>
        <v>24623.8554</v>
      </c>
      <c r="E7" s="236">
        <f>'2565-คณะ,สำนัก'!I23</f>
        <v>5811.21</v>
      </c>
      <c r="F7" s="257">
        <f>'2565-คณะ,สำนัก'!J23</f>
        <v>22315.046399999999</v>
      </c>
    </row>
    <row r="8" spans="2:6" x14ac:dyDescent="0.5">
      <c r="B8" s="235" t="s">
        <v>88</v>
      </c>
      <c r="C8" s="236">
        <f>'[8]2564-คณะ,สำนัก'!K23</f>
        <v>11401.84</v>
      </c>
      <c r="D8" s="257">
        <f>'[8]2564-คณะ,สำนัก'!L23</f>
        <v>42528.8632</v>
      </c>
      <c r="E8" s="236">
        <f>'2565-คณะ,สำนัก'!K23</f>
        <v>7291.42</v>
      </c>
      <c r="F8" s="257">
        <f>'2565-คณะ,สำนัก'!L23</f>
        <v>30769.792399999998</v>
      </c>
    </row>
    <row r="9" spans="2:6" x14ac:dyDescent="0.5">
      <c r="B9" s="235" t="s">
        <v>89</v>
      </c>
      <c r="C9" s="236">
        <f>'[8]2564-คณะ,สำนัก'!M23</f>
        <v>9913.0300000000007</v>
      </c>
      <c r="D9" s="257">
        <f>'[8]2564-คณะ,สำนัก'!N23</f>
        <v>37768.6443</v>
      </c>
      <c r="E9" s="236">
        <f>'2565-คณะ,สำนัก'!M23</f>
        <v>9546.93</v>
      </c>
      <c r="F9" s="257">
        <f>'2565-คณะ,สำนัก'!N23</f>
        <v>40669.921799999996</v>
      </c>
    </row>
    <row r="10" spans="2:6" x14ac:dyDescent="0.5">
      <c r="B10" s="235" t="s">
        <v>90</v>
      </c>
      <c r="C10" s="236">
        <f>'[8]2564-คณะ,สำนัก'!O23</f>
        <v>7255.15</v>
      </c>
      <c r="D10" s="257">
        <f>'[8]2564-คณะ,สำนัก'!P23</f>
        <v>27279.363999999998</v>
      </c>
      <c r="E10" s="236">
        <f>'2565-คณะ,สำนัก'!O23</f>
        <v>12214.47</v>
      </c>
      <c r="F10" s="257">
        <f>'2565-คณะ,สำนัก'!P23</f>
        <v>49957.182299999993</v>
      </c>
    </row>
    <row r="11" spans="2:6" x14ac:dyDescent="0.5">
      <c r="B11" s="235" t="s">
        <v>91</v>
      </c>
      <c r="C11" s="236">
        <f>'[8]2564-คณะ,สำนัก'!Q23</f>
        <v>7917.01</v>
      </c>
      <c r="D11" s="257">
        <f>'[8]2564-คณะ,สำนัก'!R23</f>
        <v>29451.277200000004</v>
      </c>
      <c r="E11" s="236">
        <f>'2565-คณะ,สำนัก'!Q23</f>
        <v>13145.11</v>
      </c>
      <c r="F11" s="257">
        <f>'2565-คณะ,สำนัก'!R23</f>
        <v>55209.462000000007</v>
      </c>
    </row>
    <row r="12" spans="2:6" x14ac:dyDescent="0.5">
      <c r="B12" s="235" t="s">
        <v>92</v>
      </c>
      <c r="C12" s="236">
        <f>'[8]2564-คณะ,สำนัก'!S23</f>
        <v>9449.19</v>
      </c>
      <c r="D12" s="257">
        <f>'[8]2564-คณะ,สำนัก'!T23</f>
        <v>35245.4787</v>
      </c>
      <c r="E12" s="236">
        <f>'2565-คณะ,สำนัก'!S23</f>
        <v>10851.67</v>
      </c>
      <c r="F12" s="257">
        <f>'2565-คณะ,สำนัก'!T23</f>
        <v>53607.249800000005</v>
      </c>
    </row>
    <row r="13" spans="2:6" x14ac:dyDescent="0.5">
      <c r="B13" s="235" t="s">
        <v>93</v>
      </c>
      <c r="C13" s="236">
        <f>'[8]2564-คณะ,สำนัก'!U23</f>
        <v>7641</v>
      </c>
      <c r="D13" s="257">
        <f>'[8]2564-คณะ,สำนัก'!V23</f>
        <v>28042.47</v>
      </c>
      <c r="E13" s="236">
        <f>'2565-คณะ,สำนัก'!U23</f>
        <v>10998.82</v>
      </c>
      <c r="F13" s="257">
        <f>'2565-คณะ,สำนัก'!V23</f>
        <v>53344.276999999995</v>
      </c>
    </row>
    <row r="14" spans="2:6" ht="19.2" customHeight="1" x14ac:dyDescent="0.5">
      <c r="B14" s="235" t="s">
        <v>94</v>
      </c>
      <c r="C14" s="236">
        <f>'[8]2564-คณะ,สำนัก'!W23</f>
        <v>6078.6</v>
      </c>
      <c r="D14" s="257">
        <f>'[8]2564-คณะ,สำนัก'!X23</f>
        <v>22794.75</v>
      </c>
      <c r="E14" s="236">
        <f>'2565-คณะ,สำนัก'!W23</f>
        <v>8668.19</v>
      </c>
      <c r="F14" s="257">
        <f>'2565-คณะ,สำนัก'!X23</f>
        <v>42907.540500000003</v>
      </c>
    </row>
    <row r="15" spans="2:6" x14ac:dyDescent="0.5">
      <c r="B15" s="235" t="s">
        <v>95</v>
      </c>
      <c r="C15" s="236">
        <f>'[8]2564-คณะ,สำนัก'!Y23</f>
        <v>4128.68</v>
      </c>
      <c r="D15" s="257">
        <f>'[8]2564-คณะ,สำนัก'!Z23</f>
        <v>14698.100800000002</v>
      </c>
      <c r="E15" s="236">
        <f>'2565-คณะ,สำนัก'!Y23</f>
        <v>8442.73</v>
      </c>
      <c r="F15" s="257">
        <f>'2565-คณะ,สำนัก'!Z23</f>
        <v>40778.385900000001</v>
      </c>
    </row>
    <row r="30" spans="2:6" x14ac:dyDescent="0.5">
      <c r="B30" s="230" t="s">
        <v>53</v>
      </c>
      <c r="C30" s="231" t="str">
        <f>C2</f>
        <v>วิทยาลัยบริหารศาสตร์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14777.7984</v>
      </c>
      <c r="D32" s="257"/>
      <c r="E32" s="236">
        <f>F4</f>
        <v>12698.8824</v>
      </c>
      <c r="F32" s="259"/>
    </row>
    <row r="33" spans="2:6" x14ac:dyDescent="0.5">
      <c r="B33" s="235" t="s">
        <v>85</v>
      </c>
      <c r="C33" s="236">
        <f t="shared" ref="C33:C43" si="0">D5</f>
        <v>25093.941599999998</v>
      </c>
      <c r="D33" s="257"/>
      <c r="E33" s="236">
        <f t="shared" ref="E33:E43" si="1">F5</f>
        <v>12768.3868</v>
      </c>
      <c r="F33" s="259"/>
    </row>
    <row r="34" spans="2:6" x14ac:dyDescent="0.5">
      <c r="B34" s="235" t="s">
        <v>86</v>
      </c>
      <c r="C34" s="236">
        <f t="shared" si="0"/>
        <v>55315.839999999997</v>
      </c>
      <c r="D34" s="257"/>
      <c r="E34" s="236">
        <f t="shared" si="1"/>
        <v>25516.6158</v>
      </c>
      <c r="F34" s="259"/>
    </row>
    <row r="35" spans="2:6" x14ac:dyDescent="0.5">
      <c r="B35" s="235" t="s">
        <v>87</v>
      </c>
      <c r="C35" s="236">
        <f t="shared" si="0"/>
        <v>24623.8554</v>
      </c>
      <c r="D35" s="257"/>
      <c r="E35" s="236">
        <f t="shared" si="1"/>
        <v>22315.046399999999</v>
      </c>
      <c r="F35" s="259"/>
    </row>
    <row r="36" spans="2:6" x14ac:dyDescent="0.5">
      <c r="B36" s="235" t="s">
        <v>88</v>
      </c>
      <c r="C36" s="236">
        <f t="shared" si="0"/>
        <v>42528.8632</v>
      </c>
      <c r="D36" s="257"/>
      <c r="E36" s="236">
        <f t="shared" si="1"/>
        <v>30769.792399999998</v>
      </c>
      <c r="F36" s="259"/>
    </row>
    <row r="37" spans="2:6" x14ac:dyDescent="0.5">
      <c r="B37" s="235" t="s">
        <v>89</v>
      </c>
      <c r="C37" s="236">
        <f t="shared" si="0"/>
        <v>37768.6443</v>
      </c>
      <c r="D37" s="257"/>
      <c r="E37" s="236">
        <f t="shared" si="1"/>
        <v>40669.921799999996</v>
      </c>
      <c r="F37" s="259"/>
    </row>
    <row r="38" spans="2:6" x14ac:dyDescent="0.5">
      <c r="B38" s="235" t="s">
        <v>90</v>
      </c>
      <c r="C38" s="236">
        <f t="shared" si="0"/>
        <v>27279.363999999998</v>
      </c>
      <c r="D38" s="257"/>
      <c r="E38" s="236">
        <f t="shared" si="1"/>
        <v>49957.182299999993</v>
      </c>
      <c r="F38" s="259"/>
    </row>
    <row r="39" spans="2:6" x14ac:dyDescent="0.5">
      <c r="B39" s="235" t="s">
        <v>91</v>
      </c>
      <c r="C39" s="236">
        <f t="shared" si="0"/>
        <v>29451.277200000004</v>
      </c>
      <c r="D39" s="257"/>
      <c r="E39" s="236">
        <f t="shared" si="1"/>
        <v>55209.462000000007</v>
      </c>
      <c r="F39" s="259"/>
    </row>
    <row r="40" spans="2:6" x14ac:dyDescent="0.5">
      <c r="B40" s="235" t="s">
        <v>92</v>
      </c>
      <c r="C40" s="236">
        <f t="shared" si="0"/>
        <v>35245.4787</v>
      </c>
      <c r="D40" s="257"/>
      <c r="E40" s="236">
        <f t="shared" si="1"/>
        <v>53607.249800000005</v>
      </c>
      <c r="F40" s="259"/>
    </row>
    <row r="41" spans="2:6" x14ac:dyDescent="0.5">
      <c r="B41" s="235" t="s">
        <v>93</v>
      </c>
      <c r="C41" s="236">
        <f t="shared" si="0"/>
        <v>28042.47</v>
      </c>
      <c r="D41" s="257"/>
      <c r="E41" s="236">
        <f t="shared" si="1"/>
        <v>53344.276999999995</v>
      </c>
      <c r="F41" s="259"/>
    </row>
    <row r="42" spans="2:6" x14ac:dyDescent="0.5">
      <c r="B42" s="235" t="s">
        <v>94</v>
      </c>
      <c r="C42" s="236">
        <f t="shared" si="0"/>
        <v>22794.75</v>
      </c>
      <c r="D42" s="257"/>
      <c r="E42" s="236">
        <f t="shared" si="1"/>
        <v>42907.540500000003</v>
      </c>
      <c r="F42" s="259"/>
    </row>
    <row r="43" spans="2:6" x14ac:dyDescent="0.5">
      <c r="B43" s="235" t="s">
        <v>95</v>
      </c>
      <c r="C43" s="236">
        <f t="shared" si="0"/>
        <v>14698.100800000002</v>
      </c>
      <c r="D43" s="257"/>
      <c r="E43" s="236">
        <f t="shared" si="1"/>
        <v>40778.385900000001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2:F43"/>
  <sheetViews>
    <sheetView showGridLines="0" view="pageBreakPreview" topLeftCell="B28" zoomScaleNormal="100" zoomScaleSheetLayoutView="100" workbookViewId="0">
      <selection activeCell="E42" sqref="E42:E4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'2565-คณะ,สำนัก'!B21</f>
        <v>คณะบริหารธุรกิจ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'[8]2564-คณะ,สำนัก'!C21</f>
        <v>9105.2099999999991</v>
      </c>
      <c r="D4" s="257">
        <f>'[8]2564-คณะ,สำนัก'!D21</f>
        <v>31527.720359566199</v>
      </c>
      <c r="E4" s="236">
        <f>'2565-คณะ,สำนัก'!C21</f>
        <v>6966.8899999999994</v>
      </c>
      <c r="F4" s="257">
        <f>'2565-คณะ,สำนัก'!D21</f>
        <v>25466.2907323125</v>
      </c>
    </row>
    <row r="5" spans="2:6" x14ac:dyDescent="0.5">
      <c r="B5" s="235" t="s">
        <v>85</v>
      </c>
      <c r="C5" s="236">
        <f>'[8]2564-คณะ,สำนัก'!E21</f>
        <v>13826.3</v>
      </c>
      <c r="D5" s="257">
        <f>'[8]2564-คณะ,สำนัก'!F21</f>
        <v>50265.401242181004</v>
      </c>
      <c r="E5" s="236">
        <f>'2565-คณะ,สำนัก'!E21</f>
        <v>6317.3099999999995</v>
      </c>
      <c r="F5" s="257">
        <f>'2565-คณะ,สำนัก'!F21</f>
        <v>23585.2000544412</v>
      </c>
    </row>
    <row r="6" spans="2:6" x14ac:dyDescent="0.5">
      <c r="B6" s="235" t="s">
        <v>86</v>
      </c>
      <c r="C6" s="236">
        <f>'[8]2564-คณะ,สำนัก'!G21</f>
        <v>21327.83</v>
      </c>
      <c r="D6" s="257">
        <f>'[8]2564-คณะ,สำนัก'!H21</f>
        <v>81007.822241066693</v>
      </c>
      <c r="E6" s="236">
        <f>'2565-คณะ,สำนัก'!G21</f>
        <v>11707.619999999981</v>
      </c>
      <c r="F6" s="257">
        <f>'2565-คณะ,สำนัก'!H21</f>
        <v>46653.532319158126</v>
      </c>
    </row>
    <row r="7" spans="2:6" x14ac:dyDescent="0.5">
      <c r="B7" s="235" t="s">
        <v>87</v>
      </c>
      <c r="C7" s="236">
        <f>'[8]2564-คณะ,สำนัก'!I21</f>
        <v>12466.99</v>
      </c>
      <c r="D7" s="257">
        <f>'[8]2564-คณะ,สำนัก'!J21</f>
        <v>45147.637309026904</v>
      </c>
      <c r="E7" s="236">
        <f>'2565-คณะ,สำนัก'!I21</f>
        <v>7503.7500000000182</v>
      </c>
      <c r="F7" s="257">
        <f>'2565-คณะ,สำนัก'!J21</f>
        <v>28835.647768575072</v>
      </c>
    </row>
    <row r="8" spans="2:6" x14ac:dyDescent="0.5">
      <c r="B8" s="235" t="s">
        <v>88</v>
      </c>
      <c r="C8" s="236">
        <f>'[8]2564-คณะ,สำนัก'!K21</f>
        <v>13137.800000000005</v>
      </c>
      <c r="D8" s="257">
        <f>'[8]2564-คณะ,สำนัก'!L21</f>
        <v>49034.038309308016</v>
      </c>
      <c r="E8" s="236">
        <f>'2565-คณะ,สำนัก'!K21</f>
        <v>10321.6</v>
      </c>
      <c r="F8" s="257">
        <f>'2565-คณะ,สำนัก'!L21</f>
        <v>43558.569155680001</v>
      </c>
    </row>
    <row r="9" spans="2:6" x14ac:dyDescent="0.5">
      <c r="B9" s="235" t="s">
        <v>89</v>
      </c>
      <c r="C9" s="236">
        <f>'[8]2564-คณะ,สำนัก'!M21</f>
        <v>13620.919999999995</v>
      </c>
      <c r="D9" s="257">
        <f>'[8]2564-คณะ,สำนัก'!N21</f>
        <v>51953.080328897588</v>
      </c>
      <c r="E9" s="236">
        <f>'2565-คณะ,สำนัก'!M21</f>
        <v>12128.59</v>
      </c>
      <c r="F9" s="257">
        <f>'2565-คณะ,สำนัก'!N21</f>
        <v>51724.473090645697</v>
      </c>
    </row>
    <row r="10" spans="2:6" x14ac:dyDescent="0.5">
      <c r="B10" s="235" t="s">
        <v>90</v>
      </c>
      <c r="C10" s="236">
        <f>'[8]2564-คณะ,สำนัก'!O21</f>
        <v>13218.77</v>
      </c>
      <c r="D10" s="257">
        <f>'[8]2564-คณะ,สำนัก'!P21</f>
        <v>49693.1216644468</v>
      </c>
      <c r="E10" s="337">
        <f>'2565-คณะ,สำนัก'!O21</f>
        <v>15621.26</v>
      </c>
      <c r="F10" s="257">
        <f>'2565-คณะ,สำนัก'!P21</f>
        <v>63920.704402095202</v>
      </c>
    </row>
    <row r="11" spans="2:6" x14ac:dyDescent="0.5">
      <c r="B11" s="235" t="s">
        <v>91</v>
      </c>
      <c r="C11" s="236">
        <f>'[8]2564-คณะ,สำนัก'!Q21</f>
        <v>11363.380000000001</v>
      </c>
      <c r="D11" s="257">
        <f>'[8]2564-คณะ,สำนัก'!R21</f>
        <v>42233.4282150914</v>
      </c>
      <c r="E11" s="337">
        <f>'2565-คณะ,สำนัก'!Q21</f>
        <v>21621.58</v>
      </c>
      <c r="F11" s="257">
        <f>'2565-คณะ,สำนัก'!R21</f>
        <v>90872.245611131017</v>
      </c>
    </row>
    <row r="12" spans="2:6" x14ac:dyDescent="0.5">
      <c r="B12" s="235" t="s">
        <v>92</v>
      </c>
      <c r="C12" s="236">
        <f>'[8]2564-คณะ,สำนัก'!S21</f>
        <v>11292.02</v>
      </c>
      <c r="D12" s="257">
        <f>'[8]2564-คณะ,สำนัก'!T21</f>
        <v>42068.567080419598</v>
      </c>
      <c r="E12" s="337">
        <f>'2565-คณะ,สำนัก'!S21</f>
        <v>18261.870000000003</v>
      </c>
      <c r="F12" s="257">
        <f>'2565-คณะ,สำนัก'!T21</f>
        <v>90186.223993849504</v>
      </c>
    </row>
    <row r="13" spans="2:6" x14ac:dyDescent="0.5">
      <c r="B13" s="235" t="s">
        <v>93</v>
      </c>
      <c r="C13" s="236">
        <f>'[8]2564-คณะ,สำนัก'!U21</f>
        <v>10372.23</v>
      </c>
      <c r="D13" s="257">
        <f>'[8]2564-คณะ,สำนัก'!V21</f>
        <v>38078.447901882297</v>
      </c>
      <c r="E13" s="236">
        <f>'2565-คณะ,สำนัก'!U21</f>
        <v>11866.46</v>
      </c>
      <c r="F13" s="257">
        <f>'2565-คณะ,สำนัก'!V21</f>
        <v>57579.166999289999</v>
      </c>
    </row>
    <row r="14" spans="2:6" ht="19.2" customHeight="1" x14ac:dyDescent="0.5">
      <c r="B14" s="235" t="s">
        <v>94</v>
      </c>
      <c r="C14" s="236">
        <f>'[8]2564-คณะ,สำนัก'!W21</f>
        <v>10956.11</v>
      </c>
      <c r="D14" s="257">
        <f>'[8]2564-คณะ,สำนัก'!X21</f>
        <v>41127.500287003902</v>
      </c>
      <c r="E14" s="236">
        <f>'2565-คณะ,สำนัก'!W21</f>
        <v>11251.91</v>
      </c>
      <c r="F14" s="257">
        <f>'2565-คณะ,สำนัก'!X21</f>
        <v>55722.711584738296</v>
      </c>
    </row>
    <row r="15" spans="2:6" x14ac:dyDescent="0.5">
      <c r="B15" s="235" t="s">
        <v>95</v>
      </c>
      <c r="C15" s="236">
        <f>'[8]2564-คณะ,สำนัก'!Y21</f>
        <v>10149.869999999999</v>
      </c>
      <c r="D15" s="257">
        <f>'[8]2564-คณะ,สำนัก'!Z21</f>
        <v>36104.119628781598</v>
      </c>
      <c r="E15" s="236">
        <f>'2565-คณะ,สำนัก'!Y21</f>
        <v>11864.62</v>
      </c>
      <c r="F15" s="257">
        <f>'2565-คณะ,สำนัก'!Z21</f>
        <v>57342.69808795421</v>
      </c>
    </row>
    <row r="30" spans="2:6" x14ac:dyDescent="0.5">
      <c r="B30" s="230" t="s">
        <v>53</v>
      </c>
      <c r="C30" s="231" t="str">
        <f>C2</f>
        <v>คณะบริหารธุรกิจ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31527.720359566199</v>
      </c>
      <c r="D32" s="257"/>
      <c r="E32" s="236">
        <f>F4</f>
        <v>25466.2907323125</v>
      </c>
      <c r="F32" s="259"/>
    </row>
    <row r="33" spans="2:6" x14ac:dyDescent="0.5">
      <c r="B33" s="235" t="s">
        <v>85</v>
      </c>
      <c r="C33" s="236">
        <f t="shared" ref="C33:C43" si="0">D5</f>
        <v>50265.401242181004</v>
      </c>
      <c r="D33" s="257"/>
      <c r="E33" s="236">
        <f t="shared" ref="E33:E43" si="1">F5</f>
        <v>23585.2000544412</v>
      </c>
      <c r="F33" s="259"/>
    </row>
    <row r="34" spans="2:6" x14ac:dyDescent="0.5">
      <c r="B34" s="235" t="s">
        <v>86</v>
      </c>
      <c r="C34" s="236">
        <f t="shared" si="0"/>
        <v>81007.822241066693</v>
      </c>
      <c r="D34" s="257"/>
      <c r="E34" s="236">
        <f t="shared" si="1"/>
        <v>46653.532319158126</v>
      </c>
      <c r="F34" s="259"/>
    </row>
    <row r="35" spans="2:6" x14ac:dyDescent="0.5">
      <c r="B35" s="235" t="s">
        <v>87</v>
      </c>
      <c r="C35" s="236">
        <f t="shared" si="0"/>
        <v>45147.637309026904</v>
      </c>
      <c r="D35" s="257"/>
      <c r="E35" s="236">
        <f t="shared" si="1"/>
        <v>28835.647768575072</v>
      </c>
      <c r="F35" s="259"/>
    </row>
    <row r="36" spans="2:6" x14ac:dyDescent="0.5">
      <c r="B36" s="235" t="s">
        <v>88</v>
      </c>
      <c r="C36" s="236">
        <f t="shared" si="0"/>
        <v>49034.038309308016</v>
      </c>
      <c r="D36" s="257"/>
      <c r="E36" s="236">
        <f t="shared" si="1"/>
        <v>43558.569155680001</v>
      </c>
      <c r="F36" s="259"/>
    </row>
    <row r="37" spans="2:6" x14ac:dyDescent="0.5">
      <c r="B37" s="235" t="s">
        <v>89</v>
      </c>
      <c r="C37" s="236">
        <f t="shared" si="0"/>
        <v>51953.080328897588</v>
      </c>
      <c r="D37" s="257"/>
      <c r="E37" s="236">
        <f t="shared" si="1"/>
        <v>51724.473090645697</v>
      </c>
      <c r="F37" s="259"/>
    </row>
    <row r="38" spans="2:6" x14ac:dyDescent="0.5">
      <c r="B38" s="235" t="s">
        <v>90</v>
      </c>
      <c r="C38" s="236">
        <f t="shared" si="0"/>
        <v>49693.1216644468</v>
      </c>
      <c r="D38" s="257"/>
      <c r="E38" s="236">
        <f t="shared" si="1"/>
        <v>63920.704402095202</v>
      </c>
      <c r="F38" s="259"/>
    </row>
    <row r="39" spans="2:6" x14ac:dyDescent="0.5">
      <c r="B39" s="235" t="s">
        <v>91</v>
      </c>
      <c r="C39" s="236">
        <f t="shared" si="0"/>
        <v>42233.4282150914</v>
      </c>
      <c r="D39" s="257"/>
      <c r="E39" s="236">
        <f t="shared" si="1"/>
        <v>90872.245611131017</v>
      </c>
      <c r="F39" s="259"/>
    </row>
    <row r="40" spans="2:6" x14ac:dyDescent="0.5">
      <c r="B40" s="235" t="s">
        <v>92</v>
      </c>
      <c r="C40" s="236">
        <f t="shared" si="0"/>
        <v>42068.567080419598</v>
      </c>
      <c r="D40" s="257"/>
      <c r="E40" s="236">
        <f t="shared" si="1"/>
        <v>90186.223993849504</v>
      </c>
      <c r="F40" s="259"/>
    </row>
    <row r="41" spans="2:6" x14ac:dyDescent="0.5">
      <c r="B41" s="235" t="s">
        <v>93</v>
      </c>
      <c r="C41" s="236">
        <f t="shared" si="0"/>
        <v>38078.447901882297</v>
      </c>
      <c r="D41" s="257"/>
      <c r="E41" s="236">
        <f t="shared" si="1"/>
        <v>57579.166999289999</v>
      </c>
      <c r="F41" s="259"/>
    </row>
    <row r="42" spans="2:6" x14ac:dyDescent="0.5">
      <c r="B42" s="235" t="s">
        <v>94</v>
      </c>
      <c r="C42" s="236">
        <f t="shared" si="0"/>
        <v>41127.500287003902</v>
      </c>
      <c r="D42" s="257"/>
      <c r="E42" s="236">
        <f t="shared" si="1"/>
        <v>55722.711584738296</v>
      </c>
      <c r="F42" s="259"/>
    </row>
    <row r="43" spans="2:6" x14ac:dyDescent="0.5">
      <c r="B43" s="235" t="s">
        <v>95</v>
      </c>
      <c r="C43" s="236">
        <f t="shared" si="0"/>
        <v>36104.119628781598</v>
      </c>
      <c r="D43" s="257"/>
      <c r="E43" s="236">
        <f t="shared" si="1"/>
        <v>57342.69808795421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2:F43"/>
  <sheetViews>
    <sheetView showGridLines="0" view="pageBreakPreview" topLeftCell="B1" zoomScaleNormal="100" zoomScaleSheetLayoutView="100" workbookViewId="0">
      <selection activeCell="E17" sqref="E17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'2565-คณะ,สำนัก'!B19</f>
        <v>สำนักหอสมุด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'[8]2564-คณะ,สำนัก'!C19</f>
        <v>12520.27</v>
      </c>
      <c r="D4" s="257">
        <f>'[8]2564-คณะ,สำนัก'!D19</f>
        <v>44832.921502204903</v>
      </c>
      <c r="E4" s="236">
        <f>'2565-คณะ,สำนัก'!C19</f>
        <v>8236.74</v>
      </c>
      <c r="F4" s="257">
        <f>'2565-คณะ,สำนัก'!D19</f>
        <v>30130.423120125</v>
      </c>
    </row>
    <row r="5" spans="2:6" x14ac:dyDescent="0.5">
      <c r="B5" s="235" t="s">
        <v>85</v>
      </c>
      <c r="C5" s="236">
        <f>'[8]2564-คณะ,สำนัก'!E19</f>
        <v>16191.18</v>
      </c>
      <c r="D5" s="257">
        <f>'[8]2564-คณะ,สำนัก'!F19</f>
        <v>58887.247157706603</v>
      </c>
      <c r="E5" s="236">
        <f>'2565-คณะ,สำนัก'!E19</f>
        <v>8778.9399999999987</v>
      </c>
      <c r="F5" s="257">
        <f>'2565-คณะ,สำนัก'!F19</f>
        <v>32761.126871608798</v>
      </c>
    </row>
    <row r="6" spans="2:6" x14ac:dyDescent="0.5">
      <c r="B6" s="235" t="s">
        <v>86</v>
      </c>
      <c r="C6" s="236">
        <f>'[8]2564-คณะ,สำนัก'!G19</f>
        <v>26718.94</v>
      </c>
      <c r="D6" s="257">
        <f>'[8]2564-คณะ,สำนัก'!H19</f>
        <v>101496.7238170206</v>
      </c>
      <c r="E6" s="236">
        <f>'2565-คณะ,สำนัก'!G19</f>
        <v>15813.85</v>
      </c>
      <c r="F6" s="257">
        <f>'2565-คณะ,สำนัก'!H19</f>
        <v>62995.869548623501</v>
      </c>
    </row>
    <row r="7" spans="2:6" x14ac:dyDescent="0.5">
      <c r="B7" s="235" t="s">
        <v>87</v>
      </c>
      <c r="C7" s="236">
        <f>'[8]2564-คณะ,สำนัก'!I19</f>
        <v>14669.17</v>
      </c>
      <c r="D7" s="257">
        <f>'[8]2564-คณะ,สำนัก'!J19</f>
        <v>53114.721820022707</v>
      </c>
      <c r="E7" s="236">
        <f>'2565-คณะ,สำนัก'!I19</f>
        <v>13366.54</v>
      </c>
      <c r="F7" s="257">
        <f>'2565-คณะ,สำนัก'!J19</f>
        <v>51351.770785994806</v>
      </c>
    </row>
    <row r="8" spans="2:6" x14ac:dyDescent="0.5">
      <c r="B8" s="235" t="s">
        <v>88</v>
      </c>
      <c r="C8" s="236">
        <f>'[8]2564-คณะ,สำนัก'!K19</f>
        <v>21436.68</v>
      </c>
      <c r="D8" s="257">
        <f>'[8]2564-คณะ,สำนัก'!L19</f>
        <v>79995.490042024801</v>
      </c>
      <c r="E8" s="236">
        <f>'2565-คณะ,สำนัก'!K19</f>
        <v>17489.61</v>
      </c>
      <c r="F8" s="257">
        <f>'2565-คณะ,สำนัก'!L19</f>
        <v>73807.690533453002</v>
      </c>
    </row>
    <row r="9" spans="2:6" x14ac:dyDescent="0.5">
      <c r="B9" s="235" t="s">
        <v>89</v>
      </c>
      <c r="C9" s="236">
        <f>'[8]2564-คณะ,สำนัก'!M19</f>
        <v>12000</v>
      </c>
      <c r="D9" s="257">
        <f>'[8]2564-คณะ,สำนัก'!N19</f>
        <v>45745.273679999998</v>
      </c>
      <c r="E9" s="236">
        <f>'2565-คณะ,สำนัก'!M19</f>
        <v>13200</v>
      </c>
      <c r="F9" s="257">
        <f>'2565-คณะ,สำนัก'!N19</f>
        <v>56262.843317999999</v>
      </c>
    </row>
    <row r="10" spans="2:6" x14ac:dyDescent="0.5">
      <c r="B10" s="235" t="s">
        <v>90</v>
      </c>
      <c r="C10" s="236">
        <f>'[8]2564-คณะ,สำนัก'!O19</f>
        <v>19596.099999999999</v>
      </c>
      <c r="D10" s="257">
        <f>'[8]2564-คณะ,สำนัก'!P19</f>
        <v>73671.827161124005</v>
      </c>
      <c r="E10" s="337">
        <f>'2565-คณะ,สำนัก'!O19</f>
        <v>26971.200000000001</v>
      </c>
      <c r="F10" s="257">
        <f>'2565-คณะ,สำนัก'!P19</f>
        <v>110352.148069824</v>
      </c>
    </row>
    <row r="11" spans="2:6" x14ac:dyDescent="0.5">
      <c r="B11" s="235" t="s">
        <v>91</v>
      </c>
      <c r="C11" s="236">
        <f>'[8]2564-คณะ,สำนัก'!Q19</f>
        <v>15588.56</v>
      </c>
      <c r="D11" s="257">
        <f>'[8]2564-คณะ,สำนัก'!R19</f>
        <v>57952.0251869368</v>
      </c>
      <c r="E11" s="337">
        <f>'2565-คณะ,สำนัก'!Q19</f>
        <v>37562.61</v>
      </c>
      <c r="F11" s="257">
        <f>'2565-คณะ,สำนัก'!R19</f>
        <v>157843.4948940645</v>
      </c>
    </row>
    <row r="12" spans="2:6" x14ac:dyDescent="0.5">
      <c r="B12" s="235" t="s">
        <v>92</v>
      </c>
      <c r="C12" s="236">
        <f>'[8]2564-คณะ,สำนัก'!S19</f>
        <v>5830.71</v>
      </c>
      <c r="D12" s="257">
        <f>'[8]2564-คณะ,สำนัก'!T19</f>
        <v>21743.923483615799</v>
      </c>
      <c r="E12" s="337">
        <f>'2565-คณะ,สำนัก'!S19</f>
        <v>31236.400000000001</v>
      </c>
      <c r="F12" s="257">
        <f>'2565-คณะ,สำนัก'!T19</f>
        <v>154270.83306814003</v>
      </c>
    </row>
    <row r="13" spans="2:6" x14ac:dyDescent="0.5">
      <c r="B13" s="235" t="s">
        <v>93</v>
      </c>
      <c r="C13" s="236">
        <f>'[8]2564-คณะ,สำนัก'!U19</f>
        <v>13380.46</v>
      </c>
      <c r="D13" s="257">
        <f>'[8]2564-คณะ,สำนัก'!V19</f>
        <v>49116.873797124601</v>
      </c>
      <c r="E13" s="236">
        <f>'2565-คณะ,สำนัก'!U19</f>
        <v>26090.76</v>
      </c>
      <c r="F13" s="257">
        <f>'2565-คณะ,สำนัก'!V19</f>
        <v>126587.65660373999</v>
      </c>
    </row>
    <row r="14" spans="2:6" x14ac:dyDescent="0.5">
      <c r="B14" s="235" t="s">
        <v>94</v>
      </c>
      <c r="C14" s="236">
        <f>'[8]2564-คณะ,สำนัก'!W19</f>
        <v>15010.43</v>
      </c>
      <c r="D14" s="257">
        <f>'[8]2564-คณะ,สำนัก'!X19</f>
        <v>56327.183317740702</v>
      </c>
      <c r="E14" s="236">
        <f>'2565-คณะ,สำนัก'!W19</f>
        <v>30389.69</v>
      </c>
      <c r="F14" s="257">
        <f>'2565-คณะ,สำนัก'!X19</f>
        <v>150479.98949806968</v>
      </c>
    </row>
    <row r="15" spans="2:6" x14ac:dyDescent="0.5">
      <c r="B15" s="235" t="s">
        <v>95</v>
      </c>
      <c r="C15" s="236">
        <f>'[8]2564-คณะ,สำนัก'!Y19</f>
        <v>9621.5299999999988</v>
      </c>
      <c r="D15" s="257">
        <f>'[8]2564-คณะ,สำนัก'!Z19</f>
        <v>34238.672463170398</v>
      </c>
      <c r="E15" s="236">
        <f>'2565-คณะ,สำนัก'!Y19</f>
        <v>21145.08</v>
      </c>
      <c r="F15" s="257">
        <f>'2565-คณะ,สำนัก'!Z19</f>
        <v>102181.1349831228</v>
      </c>
    </row>
    <row r="30" spans="2:6" x14ac:dyDescent="0.5">
      <c r="B30" s="230" t="s">
        <v>53</v>
      </c>
      <c r="C30" s="231" t="str">
        <f>C2</f>
        <v>สำนักหอสมุด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44832.921502204903</v>
      </c>
      <c r="D32" s="257"/>
      <c r="E32" s="236">
        <f>F4</f>
        <v>30130.423120125</v>
      </c>
      <c r="F32" s="259"/>
    </row>
    <row r="33" spans="2:6" x14ac:dyDescent="0.5">
      <c r="B33" s="235" t="s">
        <v>85</v>
      </c>
      <c r="C33" s="236">
        <f t="shared" ref="C33:C43" si="0">D5</f>
        <v>58887.247157706603</v>
      </c>
      <c r="D33" s="257"/>
      <c r="E33" s="236">
        <f t="shared" ref="E33:E43" si="1">F5</f>
        <v>32761.126871608798</v>
      </c>
      <c r="F33" s="259"/>
    </row>
    <row r="34" spans="2:6" x14ac:dyDescent="0.5">
      <c r="B34" s="235" t="s">
        <v>86</v>
      </c>
      <c r="C34" s="236">
        <f t="shared" si="0"/>
        <v>101496.7238170206</v>
      </c>
      <c r="D34" s="257"/>
      <c r="E34" s="236">
        <f t="shared" si="1"/>
        <v>62995.869548623501</v>
      </c>
      <c r="F34" s="259"/>
    </row>
    <row r="35" spans="2:6" x14ac:dyDescent="0.5">
      <c r="B35" s="235" t="s">
        <v>87</v>
      </c>
      <c r="C35" s="236">
        <f t="shared" si="0"/>
        <v>53114.721820022707</v>
      </c>
      <c r="D35" s="257"/>
      <c r="E35" s="236">
        <f t="shared" si="1"/>
        <v>51351.770785994806</v>
      </c>
      <c r="F35" s="259"/>
    </row>
    <row r="36" spans="2:6" x14ac:dyDescent="0.5">
      <c r="B36" s="235" t="s">
        <v>88</v>
      </c>
      <c r="C36" s="236">
        <f t="shared" si="0"/>
        <v>79995.490042024801</v>
      </c>
      <c r="D36" s="257"/>
      <c r="E36" s="236">
        <f t="shared" si="1"/>
        <v>73807.690533453002</v>
      </c>
      <c r="F36" s="259"/>
    </row>
    <row r="37" spans="2:6" x14ac:dyDescent="0.5">
      <c r="B37" s="235" t="s">
        <v>89</v>
      </c>
      <c r="C37" s="236">
        <f t="shared" si="0"/>
        <v>45745.273679999998</v>
      </c>
      <c r="D37" s="257"/>
      <c r="E37" s="236">
        <f t="shared" si="1"/>
        <v>56262.843317999999</v>
      </c>
      <c r="F37" s="259"/>
    </row>
    <row r="38" spans="2:6" x14ac:dyDescent="0.5">
      <c r="B38" s="235" t="s">
        <v>90</v>
      </c>
      <c r="C38" s="236">
        <f t="shared" si="0"/>
        <v>73671.827161124005</v>
      </c>
      <c r="D38" s="257"/>
      <c r="E38" s="236">
        <f t="shared" si="1"/>
        <v>110352.148069824</v>
      </c>
      <c r="F38" s="259"/>
    </row>
    <row r="39" spans="2:6" x14ac:dyDescent="0.5">
      <c r="B39" s="235" t="s">
        <v>91</v>
      </c>
      <c r="C39" s="236">
        <f t="shared" si="0"/>
        <v>57952.0251869368</v>
      </c>
      <c r="D39" s="257"/>
      <c r="E39" s="236">
        <f t="shared" si="1"/>
        <v>157843.4948940645</v>
      </c>
      <c r="F39" s="259"/>
    </row>
    <row r="40" spans="2:6" x14ac:dyDescent="0.5">
      <c r="B40" s="235" t="s">
        <v>92</v>
      </c>
      <c r="C40" s="236">
        <f t="shared" si="0"/>
        <v>21743.923483615799</v>
      </c>
      <c r="D40" s="257"/>
      <c r="E40" s="236">
        <f t="shared" si="1"/>
        <v>154270.83306814003</v>
      </c>
      <c r="F40" s="259"/>
    </row>
    <row r="41" spans="2:6" x14ac:dyDescent="0.5">
      <c r="B41" s="235" t="s">
        <v>93</v>
      </c>
      <c r="C41" s="236">
        <f t="shared" si="0"/>
        <v>49116.873797124601</v>
      </c>
      <c r="D41" s="257"/>
      <c r="E41" s="236">
        <f t="shared" si="1"/>
        <v>126587.65660373999</v>
      </c>
      <c r="F41" s="259"/>
    </row>
    <row r="42" spans="2:6" x14ac:dyDescent="0.5">
      <c r="B42" s="235" t="s">
        <v>94</v>
      </c>
      <c r="C42" s="236">
        <f t="shared" si="0"/>
        <v>56327.183317740702</v>
      </c>
      <c r="D42" s="257"/>
      <c r="E42" s="236">
        <f t="shared" si="1"/>
        <v>150479.98949806968</v>
      </c>
      <c r="F42" s="259"/>
    </row>
    <row r="43" spans="2:6" x14ac:dyDescent="0.5">
      <c r="B43" s="235" t="s">
        <v>95</v>
      </c>
      <c r="C43" s="236">
        <f t="shared" si="0"/>
        <v>34238.672463170398</v>
      </c>
      <c r="D43" s="257"/>
      <c r="E43" s="236">
        <f t="shared" si="1"/>
        <v>102181.1349831228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2:F43"/>
  <sheetViews>
    <sheetView showGridLines="0" view="pageBreakPreview" topLeftCell="B28" zoomScaleNormal="100" zoomScaleSheetLayoutView="100" workbookViewId="0">
      <selection activeCell="E42" sqref="E42:E4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'2565-คณะ,สำนัก'!B17</f>
        <v>คณะศิลป์ศาสตร์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'[8]2564-คณะ,สำนัก'!C17</f>
        <v>1354.14</v>
      </c>
      <c r="D4" s="257">
        <f>'[8]2564-คณะ,สำนัก'!D17</f>
        <v>4688.8481701908004</v>
      </c>
      <c r="E4" s="236">
        <f>'2565-คณะ,สำนัก'!C17</f>
        <v>1159.4000000000001</v>
      </c>
      <c r="F4" s="257">
        <f>'2565-คณะ,สำนัก'!D17</f>
        <v>4237.9910512500001</v>
      </c>
    </row>
    <row r="5" spans="2:6" x14ac:dyDescent="0.5">
      <c r="B5" s="235" t="s">
        <v>85</v>
      </c>
      <c r="C5" s="236">
        <f>'[8]2564-คณะ,สำนัก'!E17</f>
        <v>2168.2600000000002</v>
      </c>
      <c r="D5" s="257">
        <f>'[8]2564-คณะ,สำนัก'!F17</f>
        <v>7882.6916020462013</v>
      </c>
      <c r="E5" s="236">
        <f>'2565-คณะ,สำนัก'!E17</f>
        <v>1174.3699999999999</v>
      </c>
      <c r="F5" s="257">
        <f>'2565-คณะ,สำนัก'!F17</f>
        <v>4384.4217535523994</v>
      </c>
    </row>
    <row r="6" spans="2:6" x14ac:dyDescent="0.5">
      <c r="B6" s="235" t="s">
        <v>86</v>
      </c>
      <c r="C6" s="236">
        <f>'[8]2564-คณะ,สำนัก'!G17</f>
        <v>3484.21</v>
      </c>
      <c r="D6" s="257">
        <f>'[8]2564-คณะ,สำนัก'!H17</f>
        <v>13233.801297672901</v>
      </c>
      <c r="E6" s="236">
        <f>'2565-คณะ,สำนัก'!G17</f>
        <v>2267.71</v>
      </c>
      <c r="F6" s="257">
        <f>'2565-คณะ,สำนัก'!H17</f>
        <v>9036.5660805081006</v>
      </c>
    </row>
    <row r="7" spans="2:6" x14ac:dyDescent="0.5">
      <c r="B7" s="235" t="s">
        <v>87</v>
      </c>
      <c r="C7" s="236">
        <f>'[8]2564-คณะ,สำนัก'!I17</f>
        <v>1794.53</v>
      </c>
      <c r="D7" s="257">
        <f>'[8]2564-คณะ,สำนัก'!J17</f>
        <v>6498.6648405243004</v>
      </c>
      <c r="E7" s="236">
        <f>'2565-คณะ,สำนัก'!I17</f>
        <v>2203.4899999999998</v>
      </c>
      <c r="F7" s="257">
        <f>'2565-คณะ,สำนัก'!J17</f>
        <v>8467.6410463537995</v>
      </c>
    </row>
    <row r="8" spans="2:6" x14ac:dyDescent="0.5">
      <c r="B8" s="235" t="s">
        <v>88</v>
      </c>
      <c r="C8" s="236">
        <f>'[8]2564-คณะ,สำนัก'!K17</f>
        <v>2617.67</v>
      </c>
      <c r="D8" s="257">
        <f>'[8]2564-คณะ,สำนัก'!L17</f>
        <v>9769.8953448161992</v>
      </c>
      <c r="E8" s="236">
        <f>'2565-คณะ,สำนัก'!K17</f>
        <v>2412.5100000000002</v>
      </c>
      <c r="F8" s="257">
        <f>'2565-คณะ,สำนัก'!L17</f>
        <v>10181.123437623002</v>
      </c>
    </row>
    <row r="9" spans="2:6" x14ac:dyDescent="0.5">
      <c r="B9" s="235" t="s">
        <v>89</v>
      </c>
      <c r="C9" s="236">
        <f>'[8]2564-คณะ,สำนัก'!M17</f>
        <v>2440.54</v>
      </c>
      <c r="D9" s="257">
        <f>'[8]2564-คณะ,สำนัก'!N17</f>
        <v>9308.7376378312001</v>
      </c>
      <c r="E9" s="236">
        <f>'2565-คณะ,สำนัก'!M17</f>
        <v>2740.5</v>
      </c>
      <c r="F9" s="257">
        <f>'2565-คณะ,สำนัก'!N17</f>
        <v>11687.336986814998</v>
      </c>
    </row>
    <row r="10" spans="2:6" x14ac:dyDescent="0.5">
      <c r="B10" s="235" t="s">
        <v>90</v>
      </c>
      <c r="C10" s="236">
        <f>'[8]2564-คณะ,สำนัก'!O17</f>
        <v>2420.23</v>
      </c>
      <c r="D10" s="257">
        <f>'[8]2564-คณะ,สำนัก'!P17</f>
        <v>9098.3339483132004</v>
      </c>
      <c r="E10" s="236">
        <f>'2565-คณะ,สำนัก'!O17</f>
        <v>4396.5600000000004</v>
      </c>
      <c r="F10" s="257">
        <f>'2565-คณะ,สำนัก'!P17</f>
        <v>17990.303736451202</v>
      </c>
    </row>
    <row r="11" spans="2:6" x14ac:dyDescent="0.5">
      <c r="B11" s="235" t="s">
        <v>91</v>
      </c>
      <c r="C11" s="236">
        <f>'[8]2564-คณะ,สำนัก'!Q17</f>
        <v>2978.57</v>
      </c>
      <c r="D11" s="257">
        <f>'[8]2564-คณะ,สำนัก'!R17</f>
        <v>11070.2293048921</v>
      </c>
      <c r="E11" s="236">
        <f>'2565-คณะ,สำนัก'!Q17</f>
        <v>4851.18</v>
      </c>
      <c r="F11" s="257">
        <f>'2565-คณะ,สำนัก'!R17</f>
        <v>20388.779194851002</v>
      </c>
    </row>
    <row r="12" spans="2:6" x14ac:dyDescent="0.5">
      <c r="B12" s="235" t="s">
        <v>92</v>
      </c>
      <c r="C12" s="236">
        <f>'[8]2564-คณะ,สำนัก'!S17</f>
        <v>3118.59</v>
      </c>
      <c r="D12" s="257">
        <f>'[8]2564-คณะ,สำนัก'!T17</f>
        <v>11618.3475242982</v>
      </c>
      <c r="E12" s="236">
        <f>'2565-คณะ,สำนัก'!S17</f>
        <v>4344.76</v>
      </c>
      <c r="F12" s="257">
        <f>'2565-คณะ,สำนัก'!T17</f>
        <v>21456.592263526003</v>
      </c>
    </row>
    <row r="13" spans="2:6" x14ac:dyDescent="0.5">
      <c r="B13" s="235" t="s">
        <v>93</v>
      </c>
      <c r="C13" s="236">
        <f>'[8]2564-คณะ,สำนัก'!U17</f>
        <v>2098.69</v>
      </c>
      <c r="D13" s="257">
        <f>'[8]2564-คณะ,สำนัก'!V17</f>
        <v>7704.6939594669002</v>
      </c>
      <c r="E13" s="236">
        <f>'2565-คณะ,สำนัก'!U17</f>
        <v>2982.41</v>
      </c>
      <c r="F13" s="257">
        <f>'2565-คณะ,สำนัก'!V17</f>
        <v>14471.433220215</v>
      </c>
    </row>
    <row r="14" spans="2:6" x14ac:dyDescent="0.5">
      <c r="B14" s="235" t="s">
        <v>94</v>
      </c>
      <c r="C14" s="236">
        <f>'[8]2564-คณะ,สำนัก'!W17</f>
        <v>2170.13</v>
      </c>
      <c r="D14" s="257">
        <f>'[8]2564-คณะ,สำนัก'!X17</f>
        <v>8146.3240326937002</v>
      </c>
      <c r="E14" s="236">
        <f>'2565-คณะ,สำนัก'!W17</f>
        <v>2405.39</v>
      </c>
      <c r="F14" s="257">
        <f>'2565-คณะ,สำนัก'!X17</f>
        <v>11912.186750410698</v>
      </c>
    </row>
    <row r="15" spans="2:6" x14ac:dyDescent="0.5">
      <c r="B15" s="235" t="s">
        <v>95</v>
      </c>
      <c r="C15" s="236">
        <f>'[8]2564-คณะ,สำนัก'!Y17</f>
        <v>1329.02</v>
      </c>
      <c r="D15" s="257">
        <f>'[8]2564-คณะ,สำนัก'!Z17</f>
        <v>4727.4592747535999</v>
      </c>
      <c r="E15" s="236">
        <f>'2565-คณะ,สำนัก'!Y17</f>
        <v>2778</v>
      </c>
      <c r="F15" s="257">
        <f>'2565-คณะ,สำนัก'!Z17</f>
        <v>13426.305712980002</v>
      </c>
    </row>
    <row r="30" spans="2:6" x14ac:dyDescent="0.5">
      <c r="B30" s="230" t="s">
        <v>53</v>
      </c>
      <c r="C30" s="231" t="str">
        <f>C2</f>
        <v>คณะศิลป์ศาสตร์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4688.8481701908004</v>
      </c>
      <c r="D32" s="257"/>
      <c r="E32" s="236">
        <f>F4</f>
        <v>4237.9910512500001</v>
      </c>
      <c r="F32" s="259"/>
    </row>
    <row r="33" spans="2:6" x14ac:dyDescent="0.5">
      <c r="B33" s="235" t="s">
        <v>85</v>
      </c>
      <c r="C33" s="236">
        <f t="shared" ref="C33:C43" si="0">D5</f>
        <v>7882.6916020462013</v>
      </c>
      <c r="D33" s="257"/>
      <c r="E33" s="236">
        <f t="shared" ref="E33:E43" si="1">F5</f>
        <v>4384.4217535523994</v>
      </c>
      <c r="F33" s="259"/>
    </row>
    <row r="34" spans="2:6" x14ac:dyDescent="0.5">
      <c r="B34" s="235" t="s">
        <v>86</v>
      </c>
      <c r="C34" s="236">
        <f t="shared" si="0"/>
        <v>13233.801297672901</v>
      </c>
      <c r="D34" s="257"/>
      <c r="E34" s="236">
        <f t="shared" si="1"/>
        <v>9036.5660805081006</v>
      </c>
      <c r="F34" s="259"/>
    </row>
    <row r="35" spans="2:6" x14ac:dyDescent="0.5">
      <c r="B35" s="235" t="s">
        <v>87</v>
      </c>
      <c r="C35" s="236">
        <f t="shared" si="0"/>
        <v>6498.6648405243004</v>
      </c>
      <c r="D35" s="257"/>
      <c r="E35" s="236">
        <f t="shared" si="1"/>
        <v>8467.6410463537995</v>
      </c>
      <c r="F35" s="259"/>
    </row>
    <row r="36" spans="2:6" x14ac:dyDescent="0.5">
      <c r="B36" s="235" t="s">
        <v>88</v>
      </c>
      <c r="C36" s="236">
        <f t="shared" si="0"/>
        <v>9769.8953448161992</v>
      </c>
      <c r="D36" s="257"/>
      <c r="E36" s="236">
        <f t="shared" si="1"/>
        <v>10181.123437623002</v>
      </c>
      <c r="F36" s="259"/>
    </row>
    <row r="37" spans="2:6" x14ac:dyDescent="0.5">
      <c r="B37" s="235" t="s">
        <v>89</v>
      </c>
      <c r="C37" s="236">
        <f t="shared" si="0"/>
        <v>9308.7376378312001</v>
      </c>
      <c r="D37" s="257"/>
      <c r="E37" s="236">
        <f t="shared" si="1"/>
        <v>11687.336986814998</v>
      </c>
      <c r="F37" s="259"/>
    </row>
    <row r="38" spans="2:6" x14ac:dyDescent="0.5">
      <c r="B38" s="235" t="s">
        <v>90</v>
      </c>
      <c r="C38" s="236">
        <f t="shared" si="0"/>
        <v>9098.3339483132004</v>
      </c>
      <c r="D38" s="257"/>
      <c r="E38" s="236">
        <f t="shared" si="1"/>
        <v>17990.303736451202</v>
      </c>
      <c r="F38" s="259"/>
    </row>
    <row r="39" spans="2:6" x14ac:dyDescent="0.5">
      <c r="B39" s="235" t="s">
        <v>91</v>
      </c>
      <c r="C39" s="236">
        <f t="shared" si="0"/>
        <v>11070.2293048921</v>
      </c>
      <c r="D39" s="257"/>
      <c r="E39" s="236">
        <f t="shared" si="1"/>
        <v>20388.779194851002</v>
      </c>
      <c r="F39" s="259"/>
    </row>
    <row r="40" spans="2:6" x14ac:dyDescent="0.5">
      <c r="B40" s="235" t="s">
        <v>92</v>
      </c>
      <c r="C40" s="236">
        <f t="shared" si="0"/>
        <v>11618.3475242982</v>
      </c>
      <c r="D40" s="257"/>
      <c r="E40" s="236">
        <f t="shared" si="1"/>
        <v>21456.592263526003</v>
      </c>
      <c r="F40" s="259"/>
    </row>
    <row r="41" spans="2:6" x14ac:dyDescent="0.5">
      <c r="B41" s="235" t="s">
        <v>93</v>
      </c>
      <c r="C41" s="236">
        <f t="shared" si="0"/>
        <v>7704.6939594669002</v>
      </c>
      <c r="D41" s="257"/>
      <c r="E41" s="236">
        <f t="shared" si="1"/>
        <v>14471.433220215</v>
      </c>
      <c r="F41" s="259"/>
    </row>
    <row r="42" spans="2:6" x14ac:dyDescent="0.5">
      <c r="B42" s="235" t="s">
        <v>94</v>
      </c>
      <c r="C42" s="236">
        <f t="shared" si="0"/>
        <v>8146.3240326937002</v>
      </c>
      <c r="D42" s="257"/>
      <c r="E42" s="236">
        <f t="shared" si="1"/>
        <v>11912.186750410698</v>
      </c>
      <c r="F42" s="259"/>
    </row>
    <row r="43" spans="2:6" x14ac:dyDescent="0.5">
      <c r="B43" s="235" t="s">
        <v>95</v>
      </c>
      <c r="C43" s="236">
        <f t="shared" si="0"/>
        <v>4727.4592747535999</v>
      </c>
      <c r="D43" s="257"/>
      <c r="E43" s="236">
        <f t="shared" si="1"/>
        <v>13426.305712980002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B2:F43"/>
  <sheetViews>
    <sheetView showGridLines="0" view="pageBreakPreview" topLeftCell="B28" zoomScaleNormal="100" zoomScaleSheetLayoutView="100" workbookViewId="0">
      <selection activeCell="E43" sqref="E4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'2565-คณะ,สำนัก'!B15</f>
        <v>คณะพัฒนาการท่องเที่ยว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'[8]2564-คณะ,สำนัก'!C15</f>
        <v>4637.8600000000415</v>
      </c>
      <c r="D4" s="257">
        <f>'[8]2564-คณะ,สำนัก'!D15</f>
        <v>16051.044290009344</v>
      </c>
      <c r="E4" s="236">
        <f>'2565-คณะ,สำนัก'!C15</f>
        <v>11700.190000000006</v>
      </c>
      <c r="F4" s="257">
        <f>'2565-คณะ,สำนัก'!D15</f>
        <v>43005.908675437524</v>
      </c>
    </row>
    <row r="5" spans="2:6" x14ac:dyDescent="0.5">
      <c r="B5" s="235" t="s">
        <v>85</v>
      </c>
      <c r="C5" s="236">
        <f>'[8]2564-คณะ,สำนัก'!E15</f>
        <v>7600.1399999999876</v>
      </c>
      <c r="D5" s="257">
        <f>'[8]2564-คณะ,สำนัก'!F15</f>
        <v>27650.831302441758</v>
      </c>
      <c r="E5" s="236">
        <f>'2565-คณะ,สำนัก'!E15</f>
        <v>7474.3</v>
      </c>
      <c r="F5" s="257">
        <f>'2565-คณะ,สำนัก'!F15</f>
        <v>27884.769938236001</v>
      </c>
    </row>
    <row r="6" spans="2:6" x14ac:dyDescent="0.5">
      <c r="B6" s="235" t="s">
        <v>86</v>
      </c>
      <c r="C6" s="236">
        <f>'[8]2564-คณะ,สำนัก'!G15</f>
        <v>14455.000000000011</v>
      </c>
      <c r="D6" s="257">
        <f>'[8]2564-คณะ,สำนัก'!H15</f>
        <v>54920.418689250044</v>
      </c>
      <c r="E6" s="236">
        <f>'2565-คณะ,สำนัก'!G15</f>
        <v>8392.7599999999802</v>
      </c>
      <c r="F6" s="257">
        <f>'2565-คณะ,สำนัก'!H15</f>
        <v>33418.638393263522</v>
      </c>
    </row>
    <row r="7" spans="2:6" x14ac:dyDescent="0.5">
      <c r="B7" s="235" t="s">
        <v>87</v>
      </c>
      <c r="C7" s="236">
        <f>'[8]2564-คณะ,สำนัก'!I15</f>
        <v>12775.389999999983</v>
      </c>
      <c r="D7" s="257">
        <f>'[8]2564-คณะ,สำนัก'!J15</f>
        <v>46251.605604630837</v>
      </c>
      <c r="E7" s="236">
        <f>'2565-คณะ,สำนัก'!I15</f>
        <v>10578.36000000001</v>
      </c>
      <c r="F7" s="257">
        <f>'2565-คณะ,สำนัก'!J15</f>
        <v>40629.958940143239</v>
      </c>
    </row>
    <row r="8" spans="2:6" x14ac:dyDescent="0.5">
      <c r="B8" s="235" t="s">
        <v>88</v>
      </c>
      <c r="C8" s="236">
        <f>'[8]2564-คณะ,สำนัก'!K15</f>
        <v>12033.310000000001</v>
      </c>
      <c r="D8" s="257">
        <f>'[8]2564-คณะ,สำนัก'!L15</f>
        <v>44893.012543306606</v>
      </c>
      <c r="E8" s="236">
        <f>'2565-คณะ,สำนัก'!K15</f>
        <v>9080.1299999999937</v>
      </c>
      <c r="F8" s="257">
        <f>'2565-คณะ,สำนัก'!L15</f>
        <v>38318.575620848977</v>
      </c>
    </row>
    <row r="9" spans="2:6" x14ac:dyDescent="0.5">
      <c r="B9" s="235" t="s">
        <v>89</v>
      </c>
      <c r="C9" s="236">
        <f>'[8]2564-คณะ,สำนัก'!M15</f>
        <v>15033.320000000016</v>
      </c>
      <c r="D9" s="257">
        <f>'[8]2564-คณะ,สำนัก'!N15</f>
        <v>57294.528392369662</v>
      </c>
      <c r="E9" s="236">
        <f>'2565-คณะ,สำนัก'!M15</f>
        <v>15192.050000000019</v>
      </c>
      <c r="F9" s="257">
        <f>'2565-คณะ,สำนัก'!N15</f>
        <v>64734.966208121579</v>
      </c>
    </row>
    <row r="10" spans="2:6" x14ac:dyDescent="0.5">
      <c r="B10" s="235" t="s">
        <v>90</v>
      </c>
      <c r="C10" s="236">
        <f>'[8]2564-คณะ,สำนัก'!O15</f>
        <v>11585.469999999998</v>
      </c>
      <c r="D10" s="257">
        <f>'[8]2564-คณะ,สำนัก'!P15</f>
        <v>43559.182050074785</v>
      </c>
      <c r="E10" s="337">
        <f>'2565-คณะ,สำนัก'!O15</f>
        <v>12383.05000000001</v>
      </c>
      <c r="F10" s="257">
        <f>'2565-คณะ,สำนัก'!P15</f>
        <v>50656.507631986038</v>
      </c>
    </row>
    <row r="11" spans="2:6" x14ac:dyDescent="0.5">
      <c r="B11" s="235" t="s">
        <v>91</v>
      </c>
      <c r="C11" s="236">
        <f>'[8]2564-คณะ,สำนัก'!Q15</f>
        <v>10859.970000000003</v>
      </c>
      <c r="D11" s="257">
        <f>'[8]2564-คณะ,สำนัก'!R15</f>
        <v>40391.765901334111</v>
      </c>
      <c r="E11" s="337">
        <f>'2565-คณะ,สำนัก'!Q15</f>
        <v>13235.250000000007</v>
      </c>
      <c r="F11" s="257">
        <f>'2565-คณะ,สำนัก'!R15</f>
        <v>55607.38423061253</v>
      </c>
    </row>
    <row r="12" spans="2:6" x14ac:dyDescent="0.5">
      <c r="B12" s="235" t="s">
        <v>92</v>
      </c>
      <c r="C12" s="236">
        <f>'[8]2564-คณะ,สำนัก'!S15</f>
        <v>12200.479999999985</v>
      </c>
      <c r="D12" s="257">
        <f>'[8]2564-คณะ,สำนัก'!T15</f>
        <v>45486.654382030341</v>
      </c>
      <c r="E12" s="337">
        <f>'2565-คณะ,สำนัก'!S15</f>
        <v>8708.6899999999623</v>
      </c>
      <c r="F12" s="257">
        <f>'2565-คณะ,สำนัก'!T15</f>
        <v>43012.614195506314</v>
      </c>
    </row>
    <row r="13" spans="2:6" x14ac:dyDescent="0.5">
      <c r="B13" s="235" t="s">
        <v>93</v>
      </c>
      <c r="C13" s="236">
        <f>'[8]2564-คณะ,สำนัก'!U15</f>
        <v>10448.950000000004</v>
      </c>
      <c r="D13" s="257">
        <f>'[8]2564-คณะ,สำนัก'!V15</f>
        <v>38352.401368289517</v>
      </c>
      <c r="E13" s="236">
        <f>'2565-คณะ,สำนัก'!U15</f>
        <v>6714.2900000000009</v>
      </c>
      <c r="F13" s="257">
        <f>'2565-คณะ,สำนัก'!V15</f>
        <v>32574.560796835001</v>
      </c>
    </row>
    <row r="14" spans="2:6" x14ac:dyDescent="0.5">
      <c r="B14" s="235" t="s">
        <v>94</v>
      </c>
      <c r="C14" s="236">
        <f>'[8]2564-คณะ,สำนัก'!W15</f>
        <v>11909.020000000013</v>
      </c>
      <c r="D14" s="257">
        <f>'[8]2564-คณะ,สำนัก'!X15</f>
        <v>44674.840248639848</v>
      </c>
      <c r="E14" s="236">
        <f>'2565-คณะ,สำนัก'!W15</f>
        <v>5575.2500000000109</v>
      </c>
      <c r="F14" s="257">
        <f>'2565-คณะ,สำนัก'!X15</f>
        <v>27607.274103032556</v>
      </c>
    </row>
    <row r="15" spans="2:6" x14ac:dyDescent="0.5">
      <c r="B15" s="235" t="s">
        <v>95</v>
      </c>
      <c r="C15" s="236">
        <f>'[8]2564-คณะ,สำนัก'!Y15</f>
        <v>11838.299999999985</v>
      </c>
      <c r="D15" s="257">
        <f>'[8]2564-คณะ,สำนัก'!Z15</f>
        <v>42135.976782343947</v>
      </c>
      <c r="E15" s="236">
        <f>'2565-คณะ,สำนัก'!Y15</f>
        <v>8645.970000000023</v>
      </c>
      <c r="F15" s="257">
        <f>'2565-คณะ,สำนัก'!Z15</f>
        <v>41772.510484357816</v>
      </c>
    </row>
    <row r="30" spans="2:6" x14ac:dyDescent="0.5">
      <c r="B30" s="230" t="s">
        <v>53</v>
      </c>
      <c r="C30" s="231" t="str">
        <f>C2</f>
        <v>คณะพัฒนาการท่องเที่ยว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16051.044290009344</v>
      </c>
      <c r="D32" s="257"/>
      <c r="E32" s="236">
        <f>F4</f>
        <v>43005.908675437524</v>
      </c>
      <c r="F32" s="259"/>
    </row>
    <row r="33" spans="2:6" x14ac:dyDescent="0.5">
      <c r="B33" s="235" t="s">
        <v>85</v>
      </c>
      <c r="C33" s="236">
        <f t="shared" ref="C33:C43" si="0">D5</f>
        <v>27650.831302441758</v>
      </c>
      <c r="D33" s="257"/>
      <c r="E33" s="236">
        <f t="shared" ref="E33:E43" si="1">F5</f>
        <v>27884.769938236001</v>
      </c>
      <c r="F33" s="259"/>
    </row>
    <row r="34" spans="2:6" x14ac:dyDescent="0.5">
      <c r="B34" s="235" t="s">
        <v>86</v>
      </c>
      <c r="C34" s="236">
        <f t="shared" si="0"/>
        <v>54920.418689250044</v>
      </c>
      <c r="D34" s="257"/>
      <c r="E34" s="236">
        <f t="shared" si="1"/>
        <v>33418.638393263522</v>
      </c>
      <c r="F34" s="259"/>
    </row>
    <row r="35" spans="2:6" x14ac:dyDescent="0.5">
      <c r="B35" s="235" t="s">
        <v>87</v>
      </c>
      <c r="C35" s="236">
        <f t="shared" si="0"/>
        <v>46251.605604630837</v>
      </c>
      <c r="D35" s="257"/>
      <c r="E35" s="236">
        <f t="shared" si="1"/>
        <v>40629.958940143239</v>
      </c>
      <c r="F35" s="259"/>
    </row>
    <row r="36" spans="2:6" x14ac:dyDescent="0.5">
      <c r="B36" s="235" t="s">
        <v>88</v>
      </c>
      <c r="C36" s="236">
        <f t="shared" si="0"/>
        <v>44893.012543306606</v>
      </c>
      <c r="D36" s="257"/>
      <c r="E36" s="236">
        <f t="shared" si="1"/>
        <v>38318.575620848977</v>
      </c>
      <c r="F36" s="259"/>
    </row>
    <row r="37" spans="2:6" x14ac:dyDescent="0.5">
      <c r="B37" s="235" t="s">
        <v>89</v>
      </c>
      <c r="C37" s="236">
        <f t="shared" si="0"/>
        <v>57294.528392369662</v>
      </c>
      <c r="D37" s="257"/>
      <c r="E37" s="236">
        <f t="shared" si="1"/>
        <v>64734.966208121579</v>
      </c>
      <c r="F37" s="259"/>
    </row>
    <row r="38" spans="2:6" x14ac:dyDescent="0.5">
      <c r="B38" s="235" t="s">
        <v>90</v>
      </c>
      <c r="C38" s="236">
        <f t="shared" si="0"/>
        <v>43559.182050074785</v>
      </c>
      <c r="D38" s="257"/>
      <c r="E38" s="236">
        <f t="shared" si="1"/>
        <v>50656.507631986038</v>
      </c>
      <c r="F38" s="259"/>
    </row>
    <row r="39" spans="2:6" x14ac:dyDescent="0.5">
      <c r="B39" s="235" t="s">
        <v>91</v>
      </c>
      <c r="C39" s="236">
        <f t="shared" si="0"/>
        <v>40391.765901334111</v>
      </c>
      <c r="D39" s="257"/>
      <c r="E39" s="236">
        <f t="shared" si="1"/>
        <v>55607.38423061253</v>
      </c>
      <c r="F39" s="259"/>
    </row>
    <row r="40" spans="2:6" x14ac:dyDescent="0.5">
      <c r="B40" s="235" t="s">
        <v>92</v>
      </c>
      <c r="C40" s="236">
        <f t="shared" si="0"/>
        <v>45486.654382030341</v>
      </c>
      <c r="D40" s="257"/>
      <c r="E40" s="236">
        <f t="shared" si="1"/>
        <v>43012.614195506314</v>
      </c>
      <c r="F40" s="259"/>
    </row>
    <row r="41" spans="2:6" x14ac:dyDescent="0.5">
      <c r="B41" s="235" t="s">
        <v>93</v>
      </c>
      <c r="C41" s="236">
        <f t="shared" si="0"/>
        <v>38352.401368289517</v>
      </c>
      <c r="D41" s="257"/>
      <c r="E41" s="236">
        <f t="shared" si="1"/>
        <v>32574.560796835001</v>
      </c>
      <c r="F41" s="259"/>
    </row>
    <row r="42" spans="2:6" x14ac:dyDescent="0.5">
      <c r="B42" s="235" t="s">
        <v>94</v>
      </c>
      <c r="C42" s="236">
        <f t="shared" si="0"/>
        <v>44674.840248639848</v>
      </c>
      <c r="D42" s="257"/>
      <c r="E42" s="236">
        <f t="shared" si="1"/>
        <v>27607.274103032556</v>
      </c>
      <c r="F42" s="259"/>
    </row>
    <row r="43" spans="2:6" x14ac:dyDescent="0.5">
      <c r="B43" s="235" t="s">
        <v>95</v>
      </c>
      <c r="C43" s="236">
        <f t="shared" si="0"/>
        <v>42135.976782343947</v>
      </c>
      <c r="D43" s="257"/>
      <c r="E43" s="236">
        <f t="shared" si="1"/>
        <v>41772.510484357816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2:F43"/>
  <sheetViews>
    <sheetView showGridLines="0" view="pageBreakPreview" topLeftCell="B28" zoomScaleNormal="100" zoomScaleSheetLayoutView="100" workbookViewId="0">
      <selection activeCell="E28" sqref="E2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'2565-คณะ,สำนัก'!B13</f>
        <v>หอพักนักศึกษา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'[8]2564-คณะ,สำนัก'!C13</f>
        <v>81399.999999999985</v>
      </c>
      <c r="D4" s="257">
        <f>'[8]2564-คณะ,สำนัก'!D13</f>
        <v>281848.84675839997</v>
      </c>
      <c r="E4" s="236">
        <f>'2565-คณะ,สำนัก'!C13</f>
        <v>45386</v>
      </c>
      <c r="F4" s="257">
        <f>'2565-คณะ,สำนัก'!D13</f>
        <v>165906.93348750003</v>
      </c>
    </row>
    <row r="5" spans="2:6" x14ac:dyDescent="0.5">
      <c r="B5" s="235" t="s">
        <v>85</v>
      </c>
      <c r="C5" s="236">
        <f>'[8]2564-คณะ,สำนัก'!E13</f>
        <v>99279.999999999985</v>
      </c>
      <c r="D5" s="257">
        <f>'[8]2564-คณะ,สำนัก'!F13</f>
        <v>360945.51789399993</v>
      </c>
      <c r="E5" s="236">
        <f>'2565-คณะ,สำนัก'!E13</f>
        <v>44110.000000000044</v>
      </c>
      <c r="F5" s="257">
        <f>'2565-คณะ,สำนัก'!F13</f>
        <v>164676.69823000015</v>
      </c>
    </row>
    <row r="6" spans="2:6" x14ac:dyDescent="0.5">
      <c r="B6" s="235" t="s">
        <v>86</v>
      </c>
      <c r="C6" s="236">
        <f>'[8]2564-คณะ,สำนัก'!G13</f>
        <v>82910.000000000058</v>
      </c>
      <c r="D6" s="257">
        <f>'[8]2564-คณะ,สำนัก'!H13</f>
        <v>314915.77255530027</v>
      </c>
      <c r="E6" s="236">
        <f>'2565-คณะ,สำนัก'!G13</f>
        <v>44589.999999999942</v>
      </c>
      <c r="F6" s="257">
        <f>'2565-คณะ,สำนัก'!H13</f>
        <v>177677.37436909979</v>
      </c>
    </row>
    <row r="7" spans="2:6" x14ac:dyDescent="0.5">
      <c r="B7" s="235" t="s">
        <v>87</v>
      </c>
      <c r="C7" s="236">
        <f>'[8]2564-คณะ,สำนัก'!I13</f>
        <v>36049.999999999956</v>
      </c>
      <c r="D7" s="257">
        <f>'[8]2564-คณะ,สำนัก'!J13</f>
        <v>130547.43793489983</v>
      </c>
      <c r="E7" s="236">
        <f>'2565-คณะ,สำนัก'!I13</f>
        <v>22190.000000000033</v>
      </c>
      <c r="F7" s="257">
        <f>'2565-คณะ,สำนัก'!J13</f>
        <v>85268.242850200128</v>
      </c>
    </row>
    <row r="8" spans="2:6" x14ac:dyDescent="0.5">
      <c r="B8" s="235" t="s">
        <v>88</v>
      </c>
      <c r="C8" s="236">
        <f>'[8]2564-คณะ,สำนัก'!K13</f>
        <v>19420.000000000007</v>
      </c>
      <c r="D8" s="257">
        <f>'[8]2564-คณะ,สำนัก'!L13</f>
        <v>72477.21463360003</v>
      </c>
      <c r="E8" s="236">
        <f>'2565-คณะ,สำนัก'!K13</f>
        <v>17050.000000000004</v>
      </c>
      <c r="F8" s="257">
        <f>'2565-คณะ,สำนัก'!L13</f>
        <v>71953.058127000026</v>
      </c>
    </row>
    <row r="9" spans="2:6" x14ac:dyDescent="0.5">
      <c r="B9" s="235" t="s">
        <v>89</v>
      </c>
      <c r="C9" s="236">
        <f>'[8]2564-คณะ,สำนัก'!M13</f>
        <v>19679.99999999996</v>
      </c>
      <c r="D9" s="257">
        <f>'[8]2564-คณะ,สำนัก'!N13</f>
        <v>75054.68339119984</v>
      </c>
      <c r="E9" s="236">
        <f>'2565-คณะ,สำนัก'!M13</f>
        <v>18949.99999999992</v>
      </c>
      <c r="F9" s="257">
        <f>'2565-คณะ,สำนัก'!N13</f>
        <v>80807.987075899655</v>
      </c>
    </row>
    <row r="10" spans="2:6" x14ac:dyDescent="0.5">
      <c r="B10" s="235" t="s">
        <v>90</v>
      </c>
      <c r="C10" s="236">
        <f>'[8]2564-คณะ,สำนัก'!O13</f>
        <v>34570</v>
      </c>
      <c r="D10" s="257">
        <f>'[8]2564-คณะ,สำนัก'!P13</f>
        <v>129959.60687159997</v>
      </c>
      <c r="E10" s="337">
        <f>'2565-คณะ,สำนัก'!O13</f>
        <v>115200.00000000003</v>
      </c>
      <c r="F10" s="257">
        <f>'2565-คณะ,สำนัก'!P13</f>
        <v>471379.51599120011</v>
      </c>
    </row>
    <row r="11" spans="2:6" x14ac:dyDescent="0.5">
      <c r="B11" s="235" t="s">
        <v>91</v>
      </c>
      <c r="C11" s="236">
        <f>'[8]2564-คณะ,สำนัก'!Q13</f>
        <v>41920.000000000044</v>
      </c>
      <c r="D11" s="257">
        <f>'[8]2564-คณะ,สำนัก'!R13</f>
        <v>155806.34136960015</v>
      </c>
      <c r="E11" s="337">
        <f>'2565-คณะ,สำนัก'!Q13</f>
        <v>137970.00000000006</v>
      </c>
      <c r="F11" s="257">
        <f>'2565-คณะ,สำนัก'!R13</f>
        <v>579853.86017950031</v>
      </c>
    </row>
    <row r="12" spans="2:6" x14ac:dyDescent="0.5">
      <c r="B12" s="235" t="s">
        <v>92</v>
      </c>
      <c r="C12" s="236">
        <f>'[8]2564-คณะ,สำนัก'!S13</f>
        <v>43530</v>
      </c>
      <c r="D12" s="257">
        <f>'[8]2564-คณะ,สำนัก'!T13</f>
        <v>162181.18224220001</v>
      </c>
      <c r="E12" s="337">
        <f>'2565-คณะ,สำนัก'!S13</f>
        <v>153479.99999999994</v>
      </c>
      <c r="F12" s="257">
        <f>'2565-คณะ,สำนัก'!T13</f>
        <v>757968.4293399998</v>
      </c>
    </row>
    <row r="13" spans="2:6" x14ac:dyDescent="0.5">
      <c r="B13" s="235" t="s">
        <v>93</v>
      </c>
      <c r="C13" s="236">
        <f>'[8]2564-คณะ,สำนัก'!U13</f>
        <v>32449.999999999996</v>
      </c>
      <c r="D13" s="257">
        <f>'[8]2564-คณะ,สำนัก'!V13</f>
        <v>119128.7264723</v>
      </c>
      <c r="E13" s="236">
        <f>'2565-คณะ,สำนัก'!U13</f>
        <v>116300</v>
      </c>
      <c r="F13" s="257">
        <f>'2565-คณะ,สำนัก'!V13</f>
        <v>564308.78552999999</v>
      </c>
    </row>
    <row r="14" spans="2:6" x14ac:dyDescent="0.5">
      <c r="B14" s="235" t="s">
        <v>94</v>
      </c>
      <c r="C14" s="236">
        <f>'[8]2564-คณะ,สำนัก'!W13</f>
        <v>37669.999999999993</v>
      </c>
      <c r="D14" s="257">
        <f>'[8]2564-คณะ,สำนัก'!X13</f>
        <v>141402.3686509</v>
      </c>
      <c r="E14" s="236">
        <f>'2565-คณะ,สำนัก'!W13</f>
        <v>84130.000000000073</v>
      </c>
      <c r="F14" s="257">
        <f>'2565-คณะ,สำนัก'!X13</f>
        <v>416629.03398650029</v>
      </c>
    </row>
    <row r="15" spans="2:6" x14ac:dyDescent="0.5">
      <c r="B15" s="235" t="s">
        <v>95</v>
      </c>
      <c r="C15" s="236">
        <f>'[8]2564-คณะ,สำนัก'!Y13</f>
        <v>43760</v>
      </c>
      <c r="D15" s="257">
        <f>'[8]2564-คณะ,สำนัก'!Z13</f>
        <v>155662.47936640005</v>
      </c>
      <c r="E15" s="236">
        <f>'2565-คณะ,สำนัก'!Y13</f>
        <v>103629.99999999994</v>
      </c>
      <c r="F15" s="257">
        <f>'2565-คณะ,สำนัก'!Z13</f>
        <v>500841.7035114998</v>
      </c>
    </row>
    <row r="30" spans="2:6" x14ac:dyDescent="0.5">
      <c r="B30" s="230" t="s">
        <v>53</v>
      </c>
      <c r="C30" s="231" t="str">
        <f>C2</f>
        <v>หอพักนักศึกษา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281848.84675839997</v>
      </c>
      <c r="D32" s="257"/>
      <c r="E32" s="236">
        <f>F4</f>
        <v>165906.93348750003</v>
      </c>
      <c r="F32" s="259"/>
    </row>
    <row r="33" spans="2:6" x14ac:dyDescent="0.5">
      <c r="B33" s="235" t="s">
        <v>85</v>
      </c>
      <c r="C33" s="236">
        <f t="shared" ref="C33:C43" si="0">D5</f>
        <v>360945.51789399993</v>
      </c>
      <c r="D33" s="257"/>
      <c r="E33" s="236">
        <f t="shared" ref="E33:E43" si="1">F5</f>
        <v>164676.69823000015</v>
      </c>
      <c r="F33" s="259"/>
    </row>
    <row r="34" spans="2:6" x14ac:dyDescent="0.5">
      <c r="B34" s="235" t="s">
        <v>86</v>
      </c>
      <c r="C34" s="236">
        <f t="shared" si="0"/>
        <v>314915.77255530027</v>
      </c>
      <c r="D34" s="257"/>
      <c r="E34" s="236">
        <f t="shared" si="1"/>
        <v>177677.37436909979</v>
      </c>
      <c r="F34" s="259"/>
    </row>
    <row r="35" spans="2:6" x14ac:dyDescent="0.5">
      <c r="B35" s="235" t="s">
        <v>87</v>
      </c>
      <c r="C35" s="236">
        <f t="shared" si="0"/>
        <v>130547.43793489983</v>
      </c>
      <c r="D35" s="257"/>
      <c r="E35" s="236">
        <f t="shared" si="1"/>
        <v>85268.242850200128</v>
      </c>
      <c r="F35" s="259"/>
    </row>
    <row r="36" spans="2:6" x14ac:dyDescent="0.5">
      <c r="B36" s="235" t="s">
        <v>88</v>
      </c>
      <c r="C36" s="236">
        <f t="shared" si="0"/>
        <v>72477.21463360003</v>
      </c>
      <c r="D36" s="257"/>
      <c r="E36" s="236">
        <f t="shared" si="1"/>
        <v>71953.058127000026</v>
      </c>
      <c r="F36" s="259"/>
    </row>
    <row r="37" spans="2:6" x14ac:dyDescent="0.5">
      <c r="B37" s="235" t="s">
        <v>89</v>
      </c>
      <c r="C37" s="236">
        <f t="shared" si="0"/>
        <v>75054.68339119984</v>
      </c>
      <c r="D37" s="257"/>
      <c r="E37" s="236">
        <f t="shared" si="1"/>
        <v>80807.987075899655</v>
      </c>
      <c r="F37" s="259"/>
    </row>
    <row r="38" spans="2:6" x14ac:dyDescent="0.5">
      <c r="B38" s="235" t="s">
        <v>90</v>
      </c>
      <c r="C38" s="236">
        <f t="shared" si="0"/>
        <v>129959.60687159997</v>
      </c>
      <c r="D38" s="257"/>
      <c r="E38" s="236">
        <f t="shared" si="1"/>
        <v>471379.51599120011</v>
      </c>
      <c r="F38" s="259"/>
    </row>
    <row r="39" spans="2:6" x14ac:dyDescent="0.5">
      <c r="B39" s="235" t="s">
        <v>91</v>
      </c>
      <c r="C39" s="236">
        <f t="shared" si="0"/>
        <v>155806.34136960015</v>
      </c>
      <c r="D39" s="257"/>
      <c r="E39" s="236">
        <f t="shared" si="1"/>
        <v>579853.86017950031</v>
      </c>
      <c r="F39" s="259"/>
    </row>
    <row r="40" spans="2:6" x14ac:dyDescent="0.5">
      <c r="B40" s="235" t="s">
        <v>92</v>
      </c>
      <c r="C40" s="236">
        <f t="shared" si="0"/>
        <v>162181.18224220001</v>
      </c>
      <c r="D40" s="257"/>
      <c r="E40" s="236">
        <f t="shared" si="1"/>
        <v>757968.4293399998</v>
      </c>
      <c r="F40" s="259"/>
    </row>
    <row r="41" spans="2:6" x14ac:dyDescent="0.5">
      <c r="B41" s="235" t="s">
        <v>93</v>
      </c>
      <c r="C41" s="236">
        <f t="shared" si="0"/>
        <v>119128.7264723</v>
      </c>
      <c r="D41" s="257"/>
      <c r="E41" s="236">
        <f t="shared" si="1"/>
        <v>564308.78552999999</v>
      </c>
      <c r="F41" s="259"/>
    </row>
    <row r="42" spans="2:6" x14ac:dyDescent="0.5">
      <c r="B42" s="235" t="s">
        <v>94</v>
      </c>
      <c r="C42" s="236">
        <f t="shared" si="0"/>
        <v>141402.3686509</v>
      </c>
      <c r="D42" s="257"/>
      <c r="E42" s="236">
        <f t="shared" si="1"/>
        <v>416629.03398650029</v>
      </c>
      <c r="F42" s="259"/>
    </row>
    <row r="43" spans="2:6" x14ac:dyDescent="0.5">
      <c r="B43" s="235" t="s">
        <v>95</v>
      </c>
      <c r="C43" s="236">
        <f t="shared" si="0"/>
        <v>155662.47936640005</v>
      </c>
      <c r="D43" s="257"/>
      <c r="E43" s="236">
        <f t="shared" si="1"/>
        <v>500841.7035114998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B2:F43"/>
  <sheetViews>
    <sheetView showGridLines="0" view="pageBreakPreview" topLeftCell="B7" zoomScaleNormal="100" zoomScaleSheetLayoutView="100" workbookViewId="0">
      <selection activeCell="G23" sqref="G2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'2565-คณะ,สำนัก'!B11</f>
        <v>โรงอาหาร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'[8]2564-คณะ,สำนัก'!C11</f>
        <v>6800</v>
      </c>
      <c r="D4" s="257">
        <f>'[8]2564-คณะ,สำนัก'!D11</f>
        <v>23545.695095999999</v>
      </c>
      <c r="E4" s="236">
        <f>'2565-คณะ,สำนัก'!C11</f>
        <v>2414.1999999999998</v>
      </c>
      <c r="F4" s="257">
        <f>'2565-คณะ,สำนัก'!D11</f>
        <v>8824.7007037499989</v>
      </c>
    </row>
    <row r="5" spans="2:6" x14ac:dyDescent="0.5">
      <c r="B5" s="235" t="s">
        <v>85</v>
      </c>
      <c r="C5" s="236">
        <f>'[8]2564-คณะ,สำนัก'!E11</f>
        <v>8740</v>
      </c>
      <c r="D5" s="257">
        <f>'[8]2564-คณะ,สำนัก'!F11</f>
        <v>31774.198943800002</v>
      </c>
      <c r="E5" s="236">
        <f>'2565-คณะ,สำนัก'!E11</f>
        <v>7940</v>
      </c>
      <c r="F5" s="257">
        <f>'2565-คณะ,สำนัก'!F11</f>
        <v>29643.390688799998</v>
      </c>
    </row>
    <row r="6" spans="2:6" x14ac:dyDescent="0.5">
      <c r="B6" s="235" t="s">
        <v>86</v>
      </c>
      <c r="C6" s="236">
        <f>'[8]2564-คณะ,สำนัก'!G11</f>
        <v>9420</v>
      </c>
      <c r="D6" s="257">
        <f>'[8]2564-คณะ,สำนัก'!H11</f>
        <v>35779.2464358</v>
      </c>
      <c r="E6" s="236">
        <f>'2565-คณะ,สำนัก'!G11</f>
        <v>7660</v>
      </c>
      <c r="F6" s="257">
        <f>'2565-คณะ,สำนัก'!H11</f>
        <v>30524.2276026</v>
      </c>
    </row>
    <row r="7" spans="2:6" x14ac:dyDescent="0.5">
      <c r="B7" s="235" t="s">
        <v>87</v>
      </c>
      <c r="C7" s="236">
        <f>'[8]2564-คณะ,สำนัก'!I11</f>
        <v>2560</v>
      </c>
      <c r="D7" s="257">
        <f>'[8]2564-คณะ,สำนัก'!J11</f>
        <v>9270.7182336000005</v>
      </c>
      <c r="E7" s="236">
        <f>'2565-คณะ,สำนัก'!I11</f>
        <v>5200</v>
      </c>
      <c r="F7" s="257">
        <f>'2565-คณะ,สำนัก'!J11</f>
        <v>19982.724424</v>
      </c>
    </row>
    <row r="8" spans="2:6" x14ac:dyDescent="0.5">
      <c r="B8" s="235" t="s">
        <v>88</v>
      </c>
      <c r="C8" s="236">
        <f>'[8]2564-คณะ,สำนัก'!K11</f>
        <v>680</v>
      </c>
      <c r="D8" s="257">
        <f>'[8]2564-คณะ,สำนัก'!L11</f>
        <v>2537.9550647999999</v>
      </c>
      <c r="E8" s="236">
        <f>'2565-คณะ,สำนัก'!K11</f>
        <v>4520</v>
      </c>
      <c r="F8" s="257">
        <f>'2565-คณะ,สำนัก'!L11</f>
        <v>19075.020596000002</v>
      </c>
    </row>
    <row r="9" spans="2:6" x14ac:dyDescent="0.5">
      <c r="B9" s="235" t="s">
        <v>89</v>
      </c>
      <c r="C9" s="236">
        <f>'[8]2564-คณะ,สำนัก'!M11</f>
        <v>1020</v>
      </c>
      <c r="D9" s="257">
        <f>'[8]2564-คณะ,สำนัก'!N11</f>
        <v>3890.4965256</v>
      </c>
      <c r="E9" s="236">
        <f>'2565-คณะ,สำนัก'!M11</f>
        <v>7720</v>
      </c>
      <c r="F9" s="257">
        <f>'2565-คณะ,สำนัก'!N11</f>
        <v>32923.277335599996</v>
      </c>
    </row>
    <row r="10" spans="2:6" x14ac:dyDescent="0.5">
      <c r="B10" s="235" t="s">
        <v>90</v>
      </c>
      <c r="C10" s="236">
        <f>'[8]2564-คณะ,สำนัก'!O11</f>
        <v>3460</v>
      </c>
      <c r="D10" s="257">
        <f>'[8]2564-คณะ,สำนัก'!P11</f>
        <v>13007.125546399999</v>
      </c>
      <c r="E10" s="337">
        <f>'2565-คณะ,สำนัก'!O11</f>
        <v>9520</v>
      </c>
      <c r="F10" s="257">
        <f>'2565-คณะ,สำนัก'!P11</f>
        <v>38954.931030400003</v>
      </c>
    </row>
    <row r="11" spans="2:6" x14ac:dyDescent="0.5">
      <c r="B11" s="235" t="s">
        <v>91</v>
      </c>
      <c r="C11" s="236">
        <f>'[8]2564-คณะ,สำนัก'!Q11</f>
        <v>6380</v>
      </c>
      <c r="D11" s="257">
        <f>'[8]2564-คณะ,สำนัก'!R11</f>
        <v>23712.070881399999</v>
      </c>
      <c r="E11" s="337">
        <f>'2565-คณะ,สำนัก'!Q11</f>
        <v>12320</v>
      </c>
      <c r="F11" s="257">
        <f>'2565-คณะ,สำนัก'!R11</f>
        <v>51779.105224000006</v>
      </c>
    </row>
    <row r="12" spans="2:6" x14ac:dyDescent="0.5">
      <c r="B12" s="235" t="s">
        <v>92</v>
      </c>
      <c r="C12" s="236">
        <f>'[8]2564-คณะ,สำนัก'!S11</f>
        <v>10440</v>
      </c>
      <c r="D12" s="257">
        <f>'[8]2564-คณะ,สำนัก'!T11</f>
        <v>38894.355511200003</v>
      </c>
      <c r="E12" s="337">
        <f>'2565-คณะ,สำนัก'!S11</f>
        <v>8820</v>
      </c>
      <c r="F12" s="257">
        <f>'2565-คณะ,สำนัก'!T11</f>
        <v>43557.559857</v>
      </c>
    </row>
    <row r="13" spans="2:6" x14ac:dyDescent="0.5">
      <c r="B13" s="235" t="s">
        <v>93</v>
      </c>
      <c r="C13" s="236">
        <f>'[8]2564-คณะ,สำนัก'!U11</f>
        <v>9520</v>
      </c>
      <c r="D13" s="257">
        <f>'[8]2564-คณะ,สำนัก'!V11</f>
        <v>34949.747935200001</v>
      </c>
      <c r="E13" s="236">
        <f>'2565-คณะ,สำนัก'!U11</f>
        <v>6920</v>
      </c>
      <c r="F13" s="257">
        <f>'2565-คณะ,สำนัก'!V11</f>
        <v>33577.649579999998</v>
      </c>
    </row>
    <row r="14" spans="2:6" x14ac:dyDescent="0.5">
      <c r="B14" s="235" t="s">
        <v>94</v>
      </c>
      <c r="C14" s="236">
        <f>'[8]2564-คณะ,สำนัก'!W11</f>
        <v>7020</v>
      </c>
      <c r="D14" s="257">
        <f>'[8]2564-คณะ,สำนัก'!X11</f>
        <v>26351.9672598</v>
      </c>
      <c r="E14" s="236">
        <f>'2565-คณะ,สำนัก'!W11</f>
        <v>9460</v>
      </c>
      <c r="F14" s="257">
        <f>'2565-คณะ,สำนัก'!X11</f>
        <v>46848.655169799997</v>
      </c>
    </row>
    <row r="15" spans="2:6" x14ac:dyDescent="0.5">
      <c r="B15" s="235" t="s">
        <v>95</v>
      </c>
      <c r="C15" s="236">
        <f>'[8]2564-คณะ,สำนัก'!Y11</f>
        <v>9460</v>
      </c>
      <c r="D15" s="257">
        <f>'[8]2564-คณะ,สำนัก'!Z11</f>
        <v>33650.181892799999</v>
      </c>
      <c r="E15" s="236">
        <f>'2565-คณะ,สำนัก'!Y11</f>
        <v>8260</v>
      </c>
      <c r="F15" s="257">
        <f>'2565-คณะ,สำนัก'!Z11</f>
        <v>39921.268966600001</v>
      </c>
    </row>
    <row r="30" spans="2:6" x14ac:dyDescent="0.5">
      <c r="B30" s="230" t="s">
        <v>53</v>
      </c>
      <c r="C30" s="231" t="str">
        <f>C2</f>
        <v>โรงอาหาร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23545.695095999999</v>
      </c>
      <c r="D32" s="257"/>
      <c r="E32" s="236">
        <f>F4</f>
        <v>8824.7007037499989</v>
      </c>
      <c r="F32" s="259"/>
    </row>
    <row r="33" spans="2:6" x14ac:dyDescent="0.5">
      <c r="B33" s="235" t="s">
        <v>85</v>
      </c>
      <c r="C33" s="236">
        <f t="shared" ref="C33:C43" si="0">D5</f>
        <v>31774.198943800002</v>
      </c>
      <c r="D33" s="257"/>
      <c r="E33" s="236">
        <f t="shared" ref="E33:E43" si="1">F5</f>
        <v>29643.390688799998</v>
      </c>
      <c r="F33" s="259"/>
    </row>
    <row r="34" spans="2:6" x14ac:dyDescent="0.5">
      <c r="B34" s="235" t="s">
        <v>86</v>
      </c>
      <c r="C34" s="236">
        <f t="shared" si="0"/>
        <v>35779.2464358</v>
      </c>
      <c r="D34" s="257"/>
      <c r="E34" s="236">
        <f t="shared" si="1"/>
        <v>30524.2276026</v>
      </c>
      <c r="F34" s="259"/>
    </row>
    <row r="35" spans="2:6" x14ac:dyDescent="0.5">
      <c r="B35" s="235" t="s">
        <v>87</v>
      </c>
      <c r="C35" s="236">
        <f t="shared" si="0"/>
        <v>9270.7182336000005</v>
      </c>
      <c r="D35" s="257"/>
      <c r="E35" s="236">
        <f t="shared" si="1"/>
        <v>19982.724424</v>
      </c>
      <c r="F35" s="259"/>
    </row>
    <row r="36" spans="2:6" x14ac:dyDescent="0.5">
      <c r="B36" s="235" t="s">
        <v>88</v>
      </c>
      <c r="C36" s="236">
        <f t="shared" si="0"/>
        <v>2537.9550647999999</v>
      </c>
      <c r="D36" s="257"/>
      <c r="E36" s="236">
        <f t="shared" si="1"/>
        <v>19075.020596000002</v>
      </c>
      <c r="F36" s="259"/>
    </row>
    <row r="37" spans="2:6" x14ac:dyDescent="0.5">
      <c r="B37" s="235" t="s">
        <v>89</v>
      </c>
      <c r="C37" s="236">
        <f t="shared" si="0"/>
        <v>3890.4965256</v>
      </c>
      <c r="D37" s="257"/>
      <c r="E37" s="236">
        <f t="shared" si="1"/>
        <v>32923.277335599996</v>
      </c>
      <c r="F37" s="259"/>
    </row>
    <row r="38" spans="2:6" x14ac:dyDescent="0.5">
      <c r="B38" s="235" t="s">
        <v>90</v>
      </c>
      <c r="C38" s="236">
        <f t="shared" si="0"/>
        <v>13007.125546399999</v>
      </c>
      <c r="D38" s="257"/>
      <c r="E38" s="236">
        <f t="shared" si="1"/>
        <v>38954.931030400003</v>
      </c>
      <c r="F38" s="259"/>
    </row>
    <row r="39" spans="2:6" x14ac:dyDescent="0.5">
      <c r="B39" s="235" t="s">
        <v>91</v>
      </c>
      <c r="C39" s="236">
        <f t="shared" si="0"/>
        <v>23712.070881399999</v>
      </c>
      <c r="D39" s="257"/>
      <c r="E39" s="236">
        <f t="shared" si="1"/>
        <v>51779.105224000006</v>
      </c>
      <c r="F39" s="259"/>
    </row>
    <row r="40" spans="2:6" x14ac:dyDescent="0.5">
      <c r="B40" s="235" t="s">
        <v>92</v>
      </c>
      <c r="C40" s="236">
        <f t="shared" si="0"/>
        <v>38894.355511200003</v>
      </c>
      <c r="D40" s="257"/>
      <c r="E40" s="236">
        <f t="shared" si="1"/>
        <v>43557.559857</v>
      </c>
      <c r="F40" s="259"/>
    </row>
    <row r="41" spans="2:6" x14ac:dyDescent="0.5">
      <c r="B41" s="235" t="s">
        <v>93</v>
      </c>
      <c r="C41" s="236">
        <f t="shared" si="0"/>
        <v>34949.747935200001</v>
      </c>
      <c r="D41" s="257"/>
      <c r="E41" s="236">
        <f t="shared" si="1"/>
        <v>33577.649579999998</v>
      </c>
      <c r="F41" s="259"/>
    </row>
    <row r="42" spans="2:6" ht="21" customHeight="1" x14ac:dyDescent="0.5">
      <c r="B42" s="235" t="s">
        <v>94</v>
      </c>
      <c r="C42" s="236">
        <f t="shared" si="0"/>
        <v>26351.9672598</v>
      </c>
      <c r="D42" s="257"/>
      <c r="E42" s="236">
        <f t="shared" si="1"/>
        <v>46848.655169799997</v>
      </c>
      <c r="F42" s="259"/>
    </row>
    <row r="43" spans="2:6" x14ac:dyDescent="0.5">
      <c r="B43" s="235" t="s">
        <v>95</v>
      </c>
      <c r="C43" s="236">
        <f t="shared" si="0"/>
        <v>33650.181892799999</v>
      </c>
      <c r="D43" s="257"/>
      <c r="E43" s="236">
        <f t="shared" si="1"/>
        <v>39921.268966600001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70"/>
  <sheetViews>
    <sheetView showGridLines="0" view="pageBreakPreview" topLeftCell="A4" zoomScaleNormal="100" zoomScaleSheetLayoutView="100" workbookViewId="0">
      <pane xSplit="7824" ySplit="1644" topLeftCell="H106" activePane="bottomLeft"/>
      <selection activeCell="D5" sqref="D5"/>
      <selection pane="topRight" activeCell="L4" sqref="L1:L1048576"/>
      <selection pane="bottomLeft" activeCell="C117" sqref="C117"/>
      <selection pane="bottomRight" activeCell="K135" sqref="K135"/>
    </sheetView>
  </sheetViews>
  <sheetFormatPr defaultColWidth="10" defaultRowHeight="24.6" x14ac:dyDescent="0.7"/>
  <cols>
    <col min="1" max="1" width="4.44140625" style="268" customWidth="1"/>
    <col min="2" max="2" width="10.77734375" style="268" customWidth="1"/>
    <col min="3" max="3" width="40.109375" style="268" customWidth="1"/>
    <col min="4" max="4" width="13.21875" style="268" customWidth="1"/>
    <col min="5" max="5" width="5.77734375" style="269" hidden="1" customWidth="1"/>
    <col min="6" max="6" width="16.88671875" style="268" customWidth="1"/>
    <col min="7" max="7" width="14.44140625" style="268" customWidth="1"/>
    <col min="8" max="8" width="13.44140625" style="268" customWidth="1"/>
    <col min="9" max="9" width="14" style="268" customWidth="1"/>
    <col min="10" max="10" width="13" style="268" customWidth="1"/>
    <col min="11" max="11" width="13.5546875" style="268" customWidth="1"/>
    <col min="12" max="12" width="13.5546875" style="318" customWidth="1"/>
    <col min="13" max="16384" width="10" style="268"/>
  </cols>
  <sheetData>
    <row r="1" spans="1:12" x14ac:dyDescent="0.7">
      <c r="A1" s="267" t="s">
        <v>159</v>
      </c>
      <c r="B1" s="267"/>
      <c r="K1" s="270"/>
    </row>
    <row r="2" spans="1:12" x14ac:dyDescent="0.7">
      <c r="B2" s="268" t="s">
        <v>160</v>
      </c>
    </row>
    <row r="3" spans="1:12" x14ac:dyDescent="0.7">
      <c r="B3" s="271" t="s">
        <v>161</v>
      </c>
      <c r="C3" s="271"/>
      <c r="D3" s="271"/>
      <c r="E3" s="272"/>
      <c r="F3" s="271"/>
      <c r="G3" s="271"/>
      <c r="H3" s="271"/>
      <c r="I3" s="271"/>
      <c r="J3" s="271"/>
      <c r="K3" s="271"/>
    </row>
    <row r="4" spans="1:12" ht="21" customHeight="1" x14ac:dyDescent="0.7">
      <c r="B4" s="273"/>
      <c r="C4" s="273"/>
      <c r="D4" s="274"/>
      <c r="E4" s="275"/>
      <c r="F4" s="276" t="s">
        <v>162</v>
      </c>
      <c r="G4" s="277"/>
      <c r="H4" s="278" t="s">
        <v>163</v>
      </c>
      <c r="I4" s="279"/>
      <c r="J4" s="279"/>
      <c r="K4" s="279"/>
      <c r="L4" s="319"/>
    </row>
    <row r="5" spans="1:12" ht="21" customHeight="1" x14ac:dyDescent="0.7">
      <c r="B5" s="280" t="s">
        <v>164</v>
      </c>
      <c r="C5" s="280" t="s">
        <v>1</v>
      </c>
      <c r="D5" s="280" t="s">
        <v>165</v>
      </c>
      <c r="E5" s="281" t="s">
        <v>166</v>
      </c>
      <c r="F5" s="282"/>
      <c r="G5" s="283"/>
      <c r="H5" s="278" t="s">
        <v>167</v>
      </c>
      <c r="I5" s="279"/>
      <c r="J5" s="284"/>
      <c r="K5" s="285" t="s">
        <v>168</v>
      </c>
      <c r="L5" s="320" t="s">
        <v>169</v>
      </c>
    </row>
    <row r="6" spans="1:12" ht="27" customHeight="1" x14ac:dyDescent="0.7">
      <c r="B6" s="287"/>
      <c r="C6" s="287"/>
      <c r="D6" s="288" t="s">
        <v>170</v>
      </c>
      <c r="E6" s="289" t="s">
        <v>171</v>
      </c>
      <c r="F6" s="286" t="s">
        <v>172</v>
      </c>
      <c r="G6" s="286" t="s">
        <v>173</v>
      </c>
      <c r="H6" s="290" t="s">
        <v>174</v>
      </c>
      <c r="I6" s="291" t="s">
        <v>175</v>
      </c>
      <c r="J6" s="290" t="s">
        <v>9</v>
      </c>
      <c r="K6" s="292" t="s">
        <v>176</v>
      </c>
      <c r="L6" s="321" t="s">
        <v>9</v>
      </c>
    </row>
    <row r="7" spans="1:12" x14ac:dyDescent="0.7">
      <c r="B7" s="316" t="s">
        <v>177</v>
      </c>
      <c r="C7" s="326"/>
      <c r="D7" s="295"/>
      <c r="E7" s="296"/>
      <c r="F7" s="297"/>
      <c r="G7" s="297"/>
      <c r="H7" s="298"/>
      <c r="I7" s="298"/>
      <c r="J7" s="298"/>
      <c r="K7" s="299"/>
      <c r="L7" s="323"/>
    </row>
    <row r="8" spans="1:12" s="300" customFormat="1" x14ac:dyDescent="0.7">
      <c r="B8" s="301">
        <v>1</v>
      </c>
      <c r="C8" s="302" t="s">
        <v>178</v>
      </c>
      <c r="D8" s="301">
        <v>2526</v>
      </c>
      <c r="E8" s="303">
        <v>2</v>
      </c>
      <c r="F8" s="304">
        <v>8</v>
      </c>
      <c r="G8" s="304">
        <v>250</v>
      </c>
      <c r="H8" s="305">
        <f>543+245</f>
        <v>788</v>
      </c>
      <c r="I8" s="305">
        <f>J8-H8</f>
        <v>2015.5</v>
      </c>
      <c r="J8" s="305">
        <v>2803.5</v>
      </c>
      <c r="K8" s="306">
        <v>0</v>
      </c>
      <c r="L8" s="324">
        <f t="shared" ref="L8:L30" si="0">SUM(J8,K8)</f>
        <v>2803.5</v>
      </c>
    </row>
    <row r="9" spans="1:12" s="300" customFormat="1" x14ac:dyDescent="0.7">
      <c r="B9" s="301">
        <v>2</v>
      </c>
      <c r="C9" s="302" t="s">
        <v>179</v>
      </c>
      <c r="D9" s="301">
        <v>2490</v>
      </c>
      <c r="E9" s="303">
        <v>1</v>
      </c>
      <c r="F9" s="304">
        <v>1</v>
      </c>
      <c r="G9" s="304">
        <v>250</v>
      </c>
      <c r="H9" s="307">
        <v>461</v>
      </c>
      <c r="I9" s="308">
        <v>0</v>
      </c>
      <c r="J9" s="307">
        <v>461</v>
      </c>
      <c r="K9" s="309">
        <v>0</v>
      </c>
      <c r="L9" s="324">
        <f t="shared" si="0"/>
        <v>461</v>
      </c>
    </row>
    <row r="10" spans="1:12" s="300" customFormat="1" x14ac:dyDescent="0.7">
      <c r="B10" s="301">
        <v>3</v>
      </c>
      <c r="C10" s="302" t="s">
        <v>180</v>
      </c>
      <c r="D10" s="301">
        <v>2511</v>
      </c>
      <c r="E10" s="303">
        <v>1</v>
      </c>
      <c r="F10" s="304">
        <v>1</v>
      </c>
      <c r="G10" s="304">
        <v>250</v>
      </c>
      <c r="H10" s="307">
        <v>12</v>
      </c>
      <c r="I10" s="307">
        <f t="shared" ref="I10" si="1">J10-H10</f>
        <v>1892</v>
      </c>
      <c r="J10" s="307">
        <v>1904</v>
      </c>
      <c r="K10" s="309">
        <v>0</v>
      </c>
      <c r="L10" s="324">
        <f t="shared" si="0"/>
        <v>1904</v>
      </c>
    </row>
    <row r="11" spans="1:12" x14ac:dyDescent="0.7">
      <c r="B11" s="301">
        <v>4</v>
      </c>
      <c r="C11" s="311" t="s">
        <v>181</v>
      </c>
      <c r="D11" s="310">
        <v>2515</v>
      </c>
      <c r="E11" s="303">
        <v>2</v>
      </c>
      <c r="F11" s="312">
        <v>1</v>
      </c>
      <c r="G11" s="312">
        <v>250</v>
      </c>
      <c r="H11" s="306">
        <v>0</v>
      </c>
      <c r="I11" s="305">
        <f>J11-H11</f>
        <v>631</v>
      </c>
      <c r="J11" s="305">
        <v>631</v>
      </c>
      <c r="K11" s="306">
        <v>0</v>
      </c>
      <c r="L11" s="324">
        <f t="shared" si="0"/>
        <v>631</v>
      </c>
    </row>
    <row r="12" spans="1:12" s="300" customFormat="1" x14ac:dyDescent="0.7">
      <c r="B12" s="301">
        <v>5</v>
      </c>
      <c r="C12" s="302" t="s">
        <v>182</v>
      </c>
      <c r="D12" s="301">
        <v>2537</v>
      </c>
      <c r="E12" s="303">
        <v>2</v>
      </c>
      <c r="F12" s="304">
        <v>1</v>
      </c>
      <c r="G12" s="304">
        <v>250</v>
      </c>
      <c r="H12" s="307">
        <v>5503.65</v>
      </c>
      <c r="I12" s="307">
        <f t="shared" ref="I12:I15" si="2">J12-H12</f>
        <v>8353.36</v>
      </c>
      <c r="J12" s="307">
        <v>13857.01</v>
      </c>
      <c r="K12" s="307">
        <v>4791.38</v>
      </c>
      <c r="L12" s="324">
        <f t="shared" si="0"/>
        <v>18648.39</v>
      </c>
    </row>
    <row r="13" spans="1:12" s="300" customFormat="1" x14ac:dyDescent="0.7">
      <c r="B13" s="301">
        <v>6</v>
      </c>
      <c r="C13" s="302" t="s">
        <v>183</v>
      </c>
      <c r="D13" s="301">
        <v>2537</v>
      </c>
      <c r="E13" s="303">
        <v>4</v>
      </c>
      <c r="F13" s="304">
        <v>5</v>
      </c>
      <c r="G13" s="304">
        <v>250</v>
      </c>
      <c r="H13" s="307">
        <v>606.25</v>
      </c>
      <c r="I13" s="307">
        <f t="shared" si="2"/>
        <v>5253.25</v>
      </c>
      <c r="J13" s="307">
        <v>5859.5</v>
      </c>
      <c r="K13" s="309">
        <v>0</v>
      </c>
      <c r="L13" s="324">
        <f t="shared" si="0"/>
        <v>5859.5</v>
      </c>
    </row>
    <row r="14" spans="1:12" s="300" customFormat="1" x14ac:dyDescent="0.7">
      <c r="B14" s="301">
        <v>7</v>
      </c>
      <c r="C14" s="302" t="s">
        <v>184</v>
      </c>
      <c r="D14" s="301">
        <v>2527</v>
      </c>
      <c r="E14" s="303">
        <v>2</v>
      </c>
      <c r="F14" s="304">
        <v>1</v>
      </c>
      <c r="G14" s="304">
        <v>250</v>
      </c>
      <c r="H14" s="307">
        <v>79.319999999999993</v>
      </c>
      <c r="I14" s="307">
        <f t="shared" si="2"/>
        <v>1742.6000000000001</v>
      </c>
      <c r="J14" s="307">
        <v>1821.92</v>
      </c>
      <c r="K14" s="309">
        <v>0</v>
      </c>
      <c r="L14" s="324">
        <f t="shared" si="0"/>
        <v>1821.92</v>
      </c>
    </row>
    <row r="15" spans="1:12" s="300" customFormat="1" x14ac:dyDescent="0.7">
      <c r="B15" s="301">
        <v>8</v>
      </c>
      <c r="C15" s="302" t="s">
        <v>185</v>
      </c>
      <c r="D15" s="301">
        <v>2540</v>
      </c>
      <c r="E15" s="303">
        <v>2</v>
      </c>
      <c r="F15" s="304">
        <v>1</v>
      </c>
      <c r="G15" s="304">
        <v>250</v>
      </c>
      <c r="H15" s="309">
        <v>0</v>
      </c>
      <c r="I15" s="307">
        <f t="shared" si="2"/>
        <v>607.25</v>
      </c>
      <c r="J15" s="307">
        <v>607.25</v>
      </c>
      <c r="K15" s="309">
        <v>0</v>
      </c>
      <c r="L15" s="324">
        <f t="shared" si="0"/>
        <v>607.25</v>
      </c>
    </row>
    <row r="16" spans="1:12" s="300" customFormat="1" x14ac:dyDescent="0.7">
      <c r="B16" s="301">
        <v>9</v>
      </c>
      <c r="C16" s="302" t="s">
        <v>186</v>
      </c>
      <c r="D16" s="301">
        <v>2499</v>
      </c>
      <c r="E16" s="303">
        <v>2</v>
      </c>
      <c r="F16" s="304">
        <v>1</v>
      </c>
      <c r="G16" s="304">
        <v>250</v>
      </c>
      <c r="H16" s="307">
        <v>640</v>
      </c>
      <c r="I16" s="309">
        <v>0</v>
      </c>
      <c r="J16" s="307">
        <v>640</v>
      </c>
      <c r="K16" s="309">
        <v>0</v>
      </c>
      <c r="L16" s="324">
        <f t="shared" si="0"/>
        <v>640</v>
      </c>
    </row>
    <row r="17" spans="2:12" s="300" customFormat="1" x14ac:dyDescent="0.7">
      <c r="B17" s="301">
        <v>10</v>
      </c>
      <c r="C17" s="302" t="s">
        <v>187</v>
      </c>
      <c r="D17" s="301">
        <v>2549</v>
      </c>
      <c r="E17" s="303">
        <v>5</v>
      </c>
      <c r="F17" s="304">
        <v>8</v>
      </c>
      <c r="G17" s="304">
        <v>250</v>
      </c>
      <c r="H17" s="307">
        <f>975.99+1013+658.82+49+409</f>
        <v>3105.81</v>
      </c>
      <c r="I17" s="307">
        <f t="shared" ref="I17:I29" si="3">J17-H17</f>
        <v>9055.8100000000013</v>
      </c>
      <c r="J17" s="307">
        <v>12161.62</v>
      </c>
      <c r="K17" s="307">
        <v>1260.25</v>
      </c>
      <c r="L17" s="324">
        <f t="shared" si="0"/>
        <v>13421.87</v>
      </c>
    </row>
    <row r="18" spans="2:12" s="300" customFormat="1" x14ac:dyDescent="0.7">
      <c r="B18" s="301">
        <v>11</v>
      </c>
      <c r="C18" s="302" t="s">
        <v>188</v>
      </c>
      <c r="D18" s="301">
        <v>2536</v>
      </c>
      <c r="E18" s="303">
        <v>3</v>
      </c>
      <c r="F18" s="304">
        <v>8</v>
      </c>
      <c r="G18" s="304">
        <v>250</v>
      </c>
      <c r="H18" s="307">
        <f>7027.5+36</f>
        <v>7063.5</v>
      </c>
      <c r="I18" s="307">
        <f t="shared" si="3"/>
        <v>5573.75</v>
      </c>
      <c r="J18" s="307">
        <v>12637.25</v>
      </c>
      <c r="K18" s="309">
        <v>0</v>
      </c>
      <c r="L18" s="324">
        <f t="shared" si="0"/>
        <v>12637.25</v>
      </c>
    </row>
    <row r="19" spans="2:12" s="300" customFormat="1" x14ac:dyDescent="0.7">
      <c r="B19" s="301">
        <v>12</v>
      </c>
      <c r="C19" s="302" t="s">
        <v>189</v>
      </c>
      <c r="D19" s="301">
        <v>2536</v>
      </c>
      <c r="E19" s="303">
        <v>1</v>
      </c>
      <c r="F19" s="304">
        <v>5</v>
      </c>
      <c r="G19" s="304">
        <v>250</v>
      </c>
      <c r="H19" s="309">
        <v>0</v>
      </c>
      <c r="I19" s="307">
        <f t="shared" si="3"/>
        <v>1827</v>
      </c>
      <c r="J19" s="307">
        <v>1827</v>
      </c>
      <c r="K19" s="309">
        <v>0</v>
      </c>
      <c r="L19" s="324">
        <f t="shared" si="0"/>
        <v>1827</v>
      </c>
    </row>
    <row r="20" spans="2:12" s="328" customFormat="1" x14ac:dyDescent="0.7">
      <c r="B20" s="310">
        <v>13</v>
      </c>
      <c r="C20" s="311" t="s">
        <v>190</v>
      </c>
      <c r="D20" s="310">
        <v>2559</v>
      </c>
      <c r="E20" s="310">
        <v>5</v>
      </c>
      <c r="F20" s="312">
        <v>8</v>
      </c>
      <c r="G20" s="312">
        <v>250</v>
      </c>
      <c r="H20" s="305">
        <v>1255.2000000000003</v>
      </c>
      <c r="I20" s="305">
        <f t="shared" si="3"/>
        <v>8512.7999999999993</v>
      </c>
      <c r="J20" s="305">
        <v>9768</v>
      </c>
      <c r="K20" s="305">
        <v>432</v>
      </c>
      <c r="L20" s="327">
        <f t="shared" si="0"/>
        <v>10200</v>
      </c>
    </row>
    <row r="21" spans="2:12" s="300" customFormat="1" x14ac:dyDescent="0.7">
      <c r="B21" s="301">
        <v>14</v>
      </c>
      <c r="C21" s="302" t="s">
        <v>191</v>
      </c>
      <c r="D21" s="301">
        <v>2547</v>
      </c>
      <c r="E21" s="303">
        <v>2</v>
      </c>
      <c r="F21" s="304">
        <v>1</v>
      </c>
      <c r="G21" s="304">
        <v>250</v>
      </c>
      <c r="H21" s="307">
        <v>8</v>
      </c>
      <c r="I21" s="307">
        <f t="shared" si="3"/>
        <v>116</v>
      </c>
      <c r="J21" s="307">
        <v>124</v>
      </c>
      <c r="K21" s="309">
        <v>0</v>
      </c>
      <c r="L21" s="324">
        <f t="shared" si="0"/>
        <v>124</v>
      </c>
    </row>
    <row r="22" spans="2:12" s="300" customFormat="1" x14ac:dyDescent="0.7">
      <c r="B22" s="301">
        <v>15</v>
      </c>
      <c r="C22" s="302" t="s">
        <v>192</v>
      </c>
      <c r="D22" s="301">
        <v>2542</v>
      </c>
      <c r="E22" s="303">
        <v>1</v>
      </c>
      <c r="F22" s="304">
        <v>1</v>
      </c>
      <c r="G22" s="304">
        <v>250</v>
      </c>
      <c r="H22" s="309">
        <v>0</v>
      </c>
      <c r="I22" s="307">
        <f t="shared" si="3"/>
        <v>30</v>
      </c>
      <c r="J22" s="307">
        <v>30</v>
      </c>
      <c r="K22" s="309">
        <v>0</v>
      </c>
      <c r="L22" s="324">
        <f t="shared" si="0"/>
        <v>30</v>
      </c>
    </row>
    <row r="23" spans="2:12" s="300" customFormat="1" x14ac:dyDescent="0.7">
      <c r="B23" s="301">
        <v>16</v>
      </c>
      <c r="C23" s="302" t="s">
        <v>193</v>
      </c>
      <c r="D23" s="301">
        <v>2542</v>
      </c>
      <c r="E23" s="303">
        <v>1</v>
      </c>
      <c r="F23" s="304">
        <v>1</v>
      </c>
      <c r="G23" s="304">
        <v>250</v>
      </c>
      <c r="H23" s="309">
        <v>0</v>
      </c>
      <c r="I23" s="307">
        <f t="shared" si="3"/>
        <v>72</v>
      </c>
      <c r="J23" s="307">
        <v>72</v>
      </c>
      <c r="K23" s="309">
        <v>0</v>
      </c>
      <c r="L23" s="324">
        <f t="shared" si="0"/>
        <v>72</v>
      </c>
    </row>
    <row r="24" spans="2:12" s="300" customFormat="1" x14ac:dyDescent="0.7">
      <c r="B24" s="301">
        <v>17</v>
      </c>
      <c r="C24" s="302" t="s">
        <v>194</v>
      </c>
      <c r="D24" s="301">
        <v>2530</v>
      </c>
      <c r="E24" s="303">
        <v>2</v>
      </c>
      <c r="F24" s="304">
        <v>1</v>
      </c>
      <c r="G24" s="304">
        <v>250</v>
      </c>
      <c r="H24" s="309">
        <v>0</v>
      </c>
      <c r="I24" s="307">
        <f t="shared" si="3"/>
        <v>144</v>
      </c>
      <c r="J24" s="307">
        <v>144</v>
      </c>
      <c r="K24" s="309">
        <v>0</v>
      </c>
      <c r="L24" s="324">
        <f t="shared" si="0"/>
        <v>144</v>
      </c>
    </row>
    <row r="25" spans="2:12" s="300" customFormat="1" x14ac:dyDescent="0.7">
      <c r="B25" s="301">
        <v>18</v>
      </c>
      <c r="C25" s="302" t="s">
        <v>195</v>
      </c>
      <c r="D25" s="301">
        <v>2542</v>
      </c>
      <c r="E25" s="303">
        <v>2</v>
      </c>
      <c r="F25" s="304">
        <v>1</v>
      </c>
      <c r="G25" s="304">
        <v>250</v>
      </c>
      <c r="H25" s="309">
        <v>0</v>
      </c>
      <c r="I25" s="307">
        <f t="shared" si="3"/>
        <v>302.36</v>
      </c>
      <c r="J25" s="307">
        <v>302.36</v>
      </c>
      <c r="K25" s="309">
        <v>0</v>
      </c>
      <c r="L25" s="324">
        <f t="shared" si="0"/>
        <v>302.36</v>
      </c>
    </row>
    <row r="26" spans="2:12" s="300" customFormat="1" x14ac:dyDescent="0.7">
      <c r="B26" s="301">
        <v>19</v>
      </c>
      <c r="C26" s="302" t="s">
        <v>196</v>
      </c>
      <c r="D26" s="301">
        <v>2549</v>
      </c>
      <c r="E26" s="303">
        <v>1</v>
      </c>
      <c r="F26" s="304">
        <v>1</v>
      </c>
      <c r="G26" s="304">
        <v>250</v>
      </c>
      <c r="H26" s="309">
        <v>0</v>
      </c>
      <c r="I26" s="307">
        <f t="shared" si="3"/>
        <v>90</v>
      </c>
      <c r="J26" s="307">
        <v>90</v>
      </c>
      <c r="K26" s="309">
        <v>0</v>
      </c>
      <c r="L26" s="324">
        <f t="shared" si="0"/>
        <v>90</v>
      </c>
    </row>
    <row r="27" spans="2:12" s="300" customFormat="1" x14ac:dyDescent="0.7">
      <c r="B27" s="301">
        <v>20</v>
      </c>
      <c r="C27" s="302" t="s">
        <v>197</v>
      </c>
      <c r="D27" s="301">
        <v>2542</v>
      </c>
      <c r="E27" s="303">
        <v>1</v>
      </c>
      <c r="F27" s="304">
        <v>1</v>
      </c>
      <c r="G27" s="304">
        <v>250</v>
      </c>
      <c r="H27" s="309">
        <v>0</v>
      </c>
      <c r="I27" s="307">
        <f t="shared" si="3"/>
        <v>60</v>
      </c>
      <c r="J27" s="307">
        <v>60</v>
      </c>
      <c r="K27" s="309">
        <v>0</v>
      </c>
      <c r="L27" s="324">
        <f t="shared" si="0"/>
        <v>60</v>
      </c>
    </row>
    <row r="28" spans="2:12" x14ac:dyDescent="0.7">
      <c r="B28" s="301">
        <v>21</v>
      </c>
      <c r="C28" s="302" t="s">
        <v>198</v>
      </c>
      <c r="D28" s="301">
        <v>2547</v>
      </c>
      <c r="E28" s="303">
        <v>1</v>
      </c>
      <c r="F28" s="304">
        <v>1</v>
      </c>
      <c r="G28" s="304">
        <v>250</v>
      </c>
      <c r="H28" s="307">
        <v>21</v>
      </c>
      <c r="I28" s="307">
        <f t="shared" si="3"/>
        <v>197.88</v>
      </c>
      <c r="J28" s="307">
        <v>218.88</v>
      </c>
      <c r="K28" s="309">
        <v>0</v>
      </c>
      <c r="L28" s="324">
        <f t="shared" si="0"/>
        <v>218.88</v>
      </c>
    </row>
    <row r="29" spans="2:12" s="300" customFormat="1" x14ac:dyDescent="0.7">
      <c r="B29" s="301">
        <v>22</v>
      </c>
      <c r="C29" s="302" t="s">
        <v>199</v>
      </c>
      <c r="D29" s="301">
        <v>2496</v>
      </c>
      <c r="E29" s="303">
        <v>2</v>
      </c>
      <c r="F29" s="304">
        <v>8</v>
      </c>
      <c r="G29" s="304">
        <v>250</v>
      </c>
      <c r="H29" s="307">
        <v>954.5</v>
      </c>
      <c r="I29" s="307">
        <f t="shared" si="3"/>
        <v>1269.7600000000002</v>
      </c>
      <c r="J29" s="307">
        <v>2224.2600000000002</v>
      </c>
      <c r="K29" s="309">
        <v>0</v>
      </c>
      <c r="L29" s="324">
        <f t="shared" si="0"/>
        <v>2224.2600000000002</v>
      </c>
    </row>
    <row r="30" spans="2:12" s="300" customFormat="1" x14ac:dyDescent="0.7">
      <c r="B30" s="301">
        <v>23</v>
      </c>
      <c r="C30" s="302" t="s">
        <v>200</v>
      </c>
      <c r="D30" s="301">
        <v>2546</v>
      </c>
      <c r="E30" s="303">
        <v>2</v>
      </c>
      <c r="F30" s="304">
        <v>1</v>
      </c>
      <c r="G30" s="304">
        <v>250</v>
      </c>
      <c r="H30" s="307">
        <v>304</v>
      </c>
      <c r="I30" s="309">
        <v>0</v>
      </c>
      <c r="J30" s="307">
        <v>304</v>
      </c>
      <c r="K30" s="309">
        <v>0</v>
      </c>
      <c r="L30" s="324">
        <f t="shared" si="0"/>
        <v>304</v>
      </c>
    </row>
    <row r="31" spans="2:12" s="300" customFormat="1" x14ac:dyDescent="0.7">
      <c r="B31" s="340" t="s">
        <v>9</v>
      </c>
      <c r="C31" s="341"/>
      <c r="D31" s="341"/>
      <c r="E31" s="341"/>
      <c r="F31" s="341"/>
      <c r="G31" s="341"/>
      <c r="H31" s="325">
        <f>SUM(H8:H30)</f>
        <v>20802.23</v>
      </c>
      <c r="I31" s="325">
        <f t="shared" ref="I31:L31" si="4">SUM(I8:I30)</f>
        <v>47746.320000000007</v>
      </c>
      <c r="J31" s="325">
        <f t="shared" si="4"/>
        <v>68548.55</v>
      </c>
      <c r="K31" s="325">
        <f t="shared" si="4"/>
        <v>6483.63</v>
      </c>
      <c r="L31" s="325">
        <f t="shared" si="4"/>
        <v>75032.179999999993</v>
      </c>
    </row>
    <row r="32" spans="2:12" x14ac:dyDescent="0.7">
      <c r="B32" s="293" t="s">
        <v>118</v>
      </c>
      <c r="C32" s="294"/>
      <c r="D32" s="295"/>
      <c r="E32" s="296"/>
      <c r="F32" s="297"/>
      <c r="G32" s="297"/>
      <c r="H32" s="298"/>
      <c r="I32" s="298"/>
      <c r="J32" s="298"/>
      <c r="K32" s="299"/>
      <c r="L32" s="323"/>
    </row>
    <row r="33" spans="2:12" s="300" customFormat="1" x14ac:dyDescent="0.7">
      <c r="B33" s="301">
        <v>1</v>
      </c>
      <c r="C33" s="302" t="s">
        <v>201</v>
      </c>
      <c r="D33" s="301">
        <v>2537</v>
      </c>
      <c r="E33" s="303">
        <v>5</v>
      </c>
      <c r="F33" s="304">
        <v>8</v>
      </c>
      <c r="G33" s="304">
        <v>250</v>
      </c>
      <c r="H33" s="307">
        <f>2353+196</f>
        <v>2549</v>
      </c>
      <c r="I33" s="307">
        <f>J33-H33</f>
        <v>4097</v>
      </c>
      <c r="J33" s="307">
        <v>6646</v>
      </c>
      <c r="K33" s="309">
        <v>0</v>
      </c>
      <c r="L33" s="324">
        <f>SUM(J33,K33)</f>
        <v>6646</v>
      </c>
    </row>
    <row r="34" spans="2:12" s="300" customFormat="1" x14ac:dyDescent="0.7">
      <c r="B34" s="301">
        <v>2</v>
      </c>
      <c r="C34" s="302" t="s">
        <v>202</v>
      </c>
      <c r="D34" s="301">
        <v>2513</v>
      </c>
      <c r="E34" s="303">
        <v>2</v>
      </c>
      <c r="F34" s="304">
        <v>8</v>
      </c>
      <c r="G34" s="304">
        <v>250</v>
      </c>
      <c r="H34" s="307">
        <f>192+212</f>
        <v>404</v>
      </c>
      <c r="I34" s="307">
        <f t="shared" ref="I34:I35" si="5">J34-H34</f>
        <v>489</v>
      </c>
      <c r="J34" s="307">
        <v>893</v>
      </c>
      <c r="K34" s="309">
        <v>0</v>
      </c>
      <c r="L34" s="324">
        <f t="shared" ref="L34:L105" si="6">SUM(J34,K34)</f>
        <v>893</v>
      </c>
    </row>
    <row r="35" spans="2:12" s="300" customFormat="1" x14ac:dyDescent="0.7">
      <c r="B35" s="301">
        <v>3</v>
      </c>
      <c r="C35" s="302" t="s">
        <v>203</v>
      </c>
      <c r="D35" s="301">
        <v>2513</v>
      </c>
      <c r="E35" s="303">
        <v>2</v>
      </c>
      <c r="F35" s="304">
        <v>8</v>
      </c>
      <c r="G35" s="304">
        <v>250</v>
      </c>
      <c r="H35" s="307">
        <f>336+416</f>
        <v>752</v>
      </c>
      <c r="I35" s="307">
        <f t="shared" si="5"/>
        <v>744</v>
      </c>
      <c r="J35" s="307">
        <v>1496</v>
      </c>
      <c r="K35" s="309">
        <v>0</v>
      </c>
      <c r="L35" s="324">
        <f t="shared" si="6"/>
        <v>1496</v>
      </c>
    </row>
    <row r="36" spans="2:12" s="300" customFormat="1" x14ac:dyDescent="0.7">
      <c r="B36" s="301">
        <v>4</v>
      </c>
      <c r="C36" s="302" t="s">
        <v>204</v>
      </c>
      <c r="D36" s="301">
        <v>2515</v>
      </c>
      <c r="E36" s="303">
        <v>1</v>
      </c>
      <c r="F36" s="304">
        <v>1</v>
      </c>
      <c r="G36" s="304">
        <v>250</v>
      </c>
      <c r="H36" s="307">
        <v>305.5</v>
      </c>
      <c r="I36" s="309">
        <v>0</v>
      </c>
      <c r="J36" s="307">
        <v>305.5</v>
      </c>
      <c r="K36" s="309">
        <v>0</v>
      </c>
      <c r="L36" s="324">
        <f t="shared" si="6"/>
        <v>305.5</v>
      </c>
    </row>
    <row r="37" spans="2:12" s="300" customFormat="1" x14ac:dyDescent="0.7">
      <c r="B37" s="301">
        <v>5</v>
      </c>
      <c r="C37" s="302" t="s">
        <v>205</v>
      </c>
      <c r="D37" s="301">
        <v>2542</v>
      </c>
      <c r="E37" s="303">
        <v>1</v>
      </c>
      <c r="F37" s="304">
        <v>1</v>
      </c>
      <c r="G37" s="304">
        <v>250</v>
      </c>
      <c r="H37" s="307">
        <v>0</v>
      </c>
      <c r="I37" s="309">
        <v>28</v>
      </c>
      <c r="J37" s="307">
        <v>28</v>
      </c>
      <c r="K37" s="309">
        <v>0</v>
      </c>
      <c r="L37" s="324">
        <v>28</v>
      </c>
    </row>
    <row r="38" spans="2:12" x14ac:dyDescent="0.7">
      <c r="B38" s="301">
        <v>6</v>
      </c>
      <c r="C38" s="311" t="s">
        <v>206</v>
      </c>
      <c r="D38" s="310">
        <v>2553</v>
      </c>
      <c r="E38" s="303">
        <v>4</v>
      </c>
      <c r="F38" s="312">
        <v>8</v>
      </c>
      <c r="G38" s="312">
        <v>250</v>
      </c>
      <c r="H38" s="305">
        <f>555.94+1150.36+854.51+587.93</f>
        <v>3148.74</v>
      </c>
      <c r="I38" s="305">
        <f t="shared" ref="I38:I45" si="7">J38-H38</f>
        <v>13113.86</v>
      </c>
      <c r="J38" s="305">
        <v>16262.6</v>
      </c>
      <c r="K38" s="306">
        <v>0</v>
      </c>
      <c r="L38" s="324">
        <f t="shared" ref="L38:L61" si="8">SUM(J38,K38)</f>
        <v>16262.6</v>
      </c>
    </row>
    <row r="39" spans="2:12" s="300" customFormat="1" x14ac:dyDescent="0.7">
      <c r="B39" s="301">
        <v>7</v>
      </c>
      <c r="C39" s="302" t="s">
        <v>207</v>
      </c>
      <c r="D39" s="301">
        <v>2547</v>
      </c>
      <c r="E39" s="303">
        <v>1</v>
      </c>
      <c r="F39" s="304">
        <v>5</v>
      </c>
      <c r="G39" s="304">
        <v>250</v>
      </c>
      <c r="H39" s="307">
        <v>25</v>
      </c>
      <c r="I39" s="307">
        <f t="shared" si="7"/>
        <v>440</v>
      </c>
      <c r="J39" s="307">
        <v>465</v>
      </c>
      <c r="K39" s="309">
        <v>0</v>
      </c>
      <c r="L39" s="324">
        <f t="shared" si="8"/>
        <v>465</v>
      </c>
    </row>
    <row r="40" spans="2:12" s="300" customFormat="1" x14ac:dyDescent="0.7">
      <c r="B40" s="301">
        <v>8</v>
      </c>
      <c r="C40" s="302" t="s">
        <v>208</v>
      </c>
      <c r="D40" s="301">
        <v>2532</v>
      </c>
      <c r="E40" s="303">
        <v>2</v>
      </c>
      <c r="F40" s="304">
        <v>5</v>
      </c>
      <c r="G40" s="304">
        <v>250</v>
      </c>
      <c r="H40" s="307">
        <v>41.4</v>
      </c>
      <c r="I40" s="307">
        <f t="shared" si="7"/>
        <v>313.20000000000005</v>
      </c>
      <c r="J40" s="307">
        <v>354.6</v>
      </c>
      <c r="K40" s="309">
        <v>0</v>
      </c>
      <c r="L40" s="324">
        <f t="shared" si="8"/>
        <v>354.6</v>
      </c>
    </row>
    <row r="41" spans="2:12" s="300" customFormat="1" x14ac:dyDescent="0.7">
      <c r="B41" s="301">
        <v>9</v>
      </c>
      <c r="C41" s="302" t="s">
        <v>209</v>
      </c>
      <c r="D41" s="301">
        <v>2540</v>
      </c>
      <c r="E41" s="303">
        <v>2</v>
      </c>
      <c r="F41" s="304">
        <v>1</v>
      </c>
      <c r="G41" s="304">
        <v>250</v>
      </c>
      <c r="H41" s="309">
        <v>0</v>
      </c>
      <c r="I41" s="307">
        <f t="shared" si="7"/>
        <v>328</v>
      </c>
      <c r="J41" s="307">
        <v>328</v>
      </c>
      <c r="K41" s="309">
        <v>0</v>
      </c>
      <c r="L41" s="324">
        <f t="shared" si="8"/>
        <v>328</v>
      </c>
    </row>
    <row r="42" spans="2:12" s="300" customFormat="1" x14ac:dyDescent="0.7">
      <c r="B42" s="301">
        <v>10</v>
      </c>
      <c r="C42" s="302" t="s">
        <v>210</v>
      </c>
      <c r="D42" s="301">
        <v>2540</v>
      </c>
      <c r="E42" s="303">
        <v>2</v>
      </c>
      <c r="F42" s="304">
        <v>1</v>
      </c>
      <c r="G42" s="304">
        <v>250</v>
      </c>
      <c r="H42" s="307">
        <v>48</v>
      </c>
      <c r="I42" s="307">
        <f t="shared" si="7"/>
        <v>780</v>
      </c>
      <c r="J42" s="307">
        <v>828</v>
      </c>
      <c r="K42" s="309">
        <v>0</v>
      </c>
      <c r="L42" s="324">
        <f t="shared" si="8"/>
        <v>828</v>
      </c>
    </row>
    <row r="43" spans="2:12" s="300" customFormat="1" x14ac:dyDescent="0.7">
      <c r="B43" s="301">
        <v>11</v>
      </c>
      <c r="C43" s="302" t="s">
        <v>211</v>
      </c>
      <c r="D43" s="301">
        <v>2540</v>
      </c>
      <c r="E43" s="303">
        <v>1</v>
      </c>
      <c r="F43" s="304">
        <v>1</v>
      </c>
      <c r="G43" s="304">
        <v>250</v>
      </c>
      <c r="H43" s="307">
        <v>68</v>
      </c>
      <c r="I43" s="307">
        <f t="shared" si="7"/>
        <v>212</v>
      </c>
      <c r="J43" s="307">
        <v>280</v>
      </c>
      <c r="K43" s="309">
        <v>0</v>
      </c>
      <c r="L43" s="324">
        <f t="shared" si="8"/>
        <v>280</v>
      </c>
    </row>
    <row r="44" spans="2:12" x14ac:dyDescent="0.7">
      <c r="B44" s="301">
        <v>12</v>
      </c>
      <c r="C44" s="302" t="s">
        <v>212</v>
      </c>
      <c r="D44" s="301">
        <v>2540</v>
      </c>
      <c r="E44" s="303">
        <v>1</v>
      </c>
      <c r="F44" s="304">
        <v>1</v>
      </c>
      <c r="G44" s="304">
        <v>250</v>
      </c>
      <c r="H44" s="309">
        <v>0</v>
      </c>
      <c r="I44" s="307">
        <f t="shared" si="7"/>
        <v>390</v>
      </c>
      <c r="J44" s="307">
        <v>390</v>
      </c>
      <c r="K44" s="309">
        <v>0</v>
      </c>
      <c r="L44" s="324">
        <f t="shared" si="8"/>
        <v>390</v>
      </c>
    </row>
    <row r="45" spans="2:12" x14ac:dyDescent="0.7">
      <c r="B45" s="301">
        <v>13</v>
      </c>
      <c r="C45" s="302" t="s">
        <v>213</v>
      </c>
      <c r="D45" s="301">
        <v>2547</v>
      </c>
      <c r="E45" s="303">
        <v>1</v>
      </c>
      <c r="F45" s="304">
        <v>5</v>
      </c>
      <c r="G45" s="304">
        <v>250</v>
      </c>
      <c r="H45" s="307">
        <v>102.2</v>
      </c>
      <c r="I45" s="307">
        <f t="shared" si="7"/>
        <v>80.8</v>
      </c>
      <c r="J45" s="307">
        <v>183</v>
      </c>
      <c r="K45" s="309">
        <v>0</v>
      </c>
      <c r="L45" s="324">
        <f t="shared" si="8"/>
        <v>183</v>
      </c>
    </row>
    <row r="46" spans="2:12" s="300" customFormat="1" x14ac:dyDescent="0.7">
      <c r="B46" s="340" t="s">
        <v>9</v>
      </c>
      <c r="C46" s="341"/>
      <c r="D46" s="341"/>
      <c r="E46" s="341"/>
      <c r="F46" s="341"/>
      <c r="G46" s="341"/>
      <c r="H46" s="325">
        <f>SUM(H33:H45)</f>
        <v>7443.8399999999992</v>
      </c>
      <c r="I46" s="325">
        <f t="shared" ref="I46:L46" si="9">SUM(I33:I45)</f>
        <v>21015.86</v>
      </c>
      <c r="J46" s="325">
        <f t="shared" si="9"/>
        <v>28459.699999999997</v>
      </c>
      <c r="K46" s="325">
        <f t="shared" si="9"/>
        <v>0</v>
      </c>
      <c r="L46" s="325">
        <f t="shared" si="9"/>
        <v>28459.699999999997</v>
      </c>
    </row>
    <row r="47" spans="2:12" x14ac:dyDescent="0.7">
      <c r="B47" s="345" t="s">
        <v>214</v>
      </c>
      <c r="C47" s="346"/>
      <c r="D47" s="346"/>
      <c r="E47" s="346"/>
      <c r="F47" s="346"/>
      <c r="G47" s="346"/>
      <c r="H47" s="346"/>
      <c r="I47" s="346"/>
      <c r="J47" s="346"/>
      <c r="K47" s="346"/>
      <c r="L47" s="347"/>
    </row>
    <row r="48" spans="2:12" x14ac:dyDescent="0.7">
      <c r="B48" s="313">
        <v>1</v>
      </c>
      <c r="C48" s="314" t="s">
        <v>215</v>
      </c>
      <c r="D48" s="313">
        <v>2553</v>
      </c>
      <c r="E48" s="313">
        <v>2</v>
      </c>
      <c r="F48" s="315">
        <v>5</v>
      </c>
      <c r="G48" s="315">
        <v>250</v>
      </c>
      <c r="H48" s="325">
        <v>60</v>
      </c>
      <c r="I48" s="325">
        <f>J48-H48</f>
        <v>4120.6000000000004</v>
      </c>
      <c r="J48" s="325">
        <v>4180.6000000000004</v>
      </c>
      <c r="K48" s="331">
        <v>0</v>
      </c>
      <c r="L48" s="332">
        <f t="shared" si="8"/>
        <v>4180.6000000000004</v>
      </c>
    </row>
    <row r="49" spans="2:12" x14ac:dyDescent="0.7">
      <c r="B49" s="348" t="s">
        <v>216</v>
      </c>
      <c r="C49" s="349"/>
      <c r="D49" s="349"/>
      <c r="E49" s="349"/>
      <c r="F49" s="349"/>
      <c r="G49" s="349"/>
      <c r="H49" s="349"/>
      <c r="I49" s="349"/>
      <c r="J49" s="349"/>
      <c r="K49" s="350"/>
      <c r="L49" s="324"/>
    </row>
    <row r="50" spans="2:12" s="300" customFormat="1" x14ac:dyDescent="0.7">
      <c r="B50" s="313">
        <v>1</v>
      </c>
      <c r="C50" s="314" t="s">
        <v>217</v>
      </c>
      <c r="D50" s="313">
        <v>2536</v>
      </c>
      <c r="E50" s="313">
        <v>2</v>
      </c>
      <c r="F50" s="315">
        <v>5</v>
      </c>
      <c r="G50" s="315">
        <v>250</v>
      </c>
      <c r="H50" s="325">
        <v>600</v>
      </c>
      <c r="I50" s="325">
        <f t="shared" ref="I50:I61" si="10">J50-H50</f>
        <v>3725</v>
      </c>
      <c r="J50" s="325">
        <v>4325</v>
      </c>
      <c r="K50" s="331">
        <v>0</v>
      </c>
      <c r="L50" s="332">
        <f t="shared" si="8"/>
        <v>4325</v>
      </c>
    </row>
    <row r="51" spans="2:12" s="300" customFormat="1" x14ac:dyDescent="0.7">
      <c r="B51" s="345" t="s">
        <v>218</v>
      </c>
      <c r="C51" s="346"/>
      <c r="D51" s="346"/>
      <c r="E51" s="346"/>
      <c r="F51" s="346"/>
      <c r="G51" s="346"/>
      <c r="H51" s="346"/>
      <c r="I51" s="346"/>
      <c r="J51" s="346"/>
      <c r="K51" s="346"/>
      <c r="L51" s="347"/>
    </row>
    <row r="52" spans="2:12" s="300" customFormat="1" x14ac:dyDescent="0.7">
      <c r="B52" s="301">
        <v>1</v>
      </c>
      <c r="C52" s="311" t="s">
        <v>219</v>
      </c>
      <c r="D52" s="301">
        <v>2551</v>
      </c>
      <c r="E52" s="303">
        <v>2</v>
      </c>
      <c r="F52" s="304">
        <v>5</v>
      </c>
      <c r="G52" s="304">
        <v>250</v>
      </c>
      <c r="H52" s="309">
        <v>0</v>
      </c>
      <c r="I52" s="307">
        <f t="shared" si="10"/>
        <v>1048.4000000000001</v>
      </c>
      <c r="J52" s="307">
        <v>1048.4000000000001</v>
      </c>
      <c r="K52" s="309">
        <v>0</v>
      </c>
      <c r="L52" s="324">
        <f t="shared" si="8"/>
        <v>1048.4000000000001</v>
      </c>
    </row>
    <row r="53" spans="2:12" s="300" customFormat="1" x14ac:dyDescent="0.7">
      <c r="B53" s="301">
        <v>2</v>
      </c>
      <c r="C53" s="311" t="s">
        <v>220</v>
      </c>
      <c r="D53" s="301">
        <v>2511</v>
      </c>
      <c r="E53" s="303">
        <v>5</v>
      </c>
      <c r="F53" s="304">
        <v>5</v>
      </c>
      <c r="G53" s="304">
        <v>250</v>
      </c>
      <c r="H53" s="309">
        <v>0</v>
      </c>
      <c r="I53" s="307">
        <f t="shared" si="10"/>
        <v>5968</v>
      </c>
      <c r="J53" s="307">
        <v>5968</v>
      </c>
      <c r="K53" s="309">
        <v>0</v>
      </c>
      <c r="L53" s="324">
        <f t="shared" si="8"/>
        <v>5968</v>
      </c>
    </row>
    <row r="54" spans="2:12" s="300" customFormat="1" x14ac:dyDescent="0.7">
      <c r="B54" s="301">
        <v>3</v>
      </c>
      <c r="C54" s="311" t="s">
        <v>221</v>
      </c>
      <c r="D54" s="301">
        <v>2511</v>
      </c>
      <c r="E54" s="303">
        <v>2</v>
      </c>
      <c r="F54" s="304">
        <v>5</v>
      </c>
      <c r="G54" s="304">
        <v>250</v>
      </c>
      <c r="H54" s="309">
        <v>0</v>
      </c>
      <c r="I54" s="307">
        <f t="shared" si="10"/>
        <v>1200</v>
      </c>
      <c r="J54" s="307">
        <v>1200</v>
      </c>
      <c r="K54" s="309">
        <v>0</v>
      </c>
      <c r="L54" s="324">
        <f t="shared" si="8"/>
        <v>1200</v>
      </c>
    </row>
    <row r="55" spans="2:12" s="300" customFormat="1" x14ac:dyDescent="0.7">
      <c r="B55" s="301">
        <v>4</v>
      </c>
      <c r="C55" s="311" t="s">
        <v>222</v>
      </c>
      <c r="D55" s="301">
        <v>2536</v>
      </c>
      <c r="E55" s="303">
        <v>5</v>
      </c>
      <c r="F55" s="304">
        <v>5</v>
      </c>
      <c r="G55" s="304">
        <v>250</v>
      </c>
      <c r="H55" s="309">
        <v>0</v>
      </c>
      <c r="I55" s="307">
        <f t="shared" si="10"/>
        <v>3854</v>
      </c>
      <c r="J55" s="307">
        <v>3854</v>
      </c>
      <c r="K55" s="309">
        <v>0</v>
      </c>
      <c r="L55" s="324">
        <f t="shared" si="8"/>
        <v>3854</v>
      </c>
    </row>
    <row r="56" spans="2:12" s="300" customFormat="1" x14ac:dyDescent="0.7">
      <c r="B56" s="301">
        <v>5</v>
      </c>
      <c r="C56" s="311" t="s">
        <v>223</v>
      </c>
      <c r="D56" s="301">
        <v>2536</v>
      </c>
      <c r="E56" s="303">
        <v>2</v>
      </c>
      <c r="F56" s="304">
        <v>5</v>
      </c>
      <c r="G56" s="304">
        <v>250</v>
      </c>
      <c r="H56" s="309">
        <v>0</v>
      </c>
      <c r="I56" s="307">
        <f t="shared" si="10"/>
        <v>1160</v>
      </c>
      <c r="J56" s="307">
        <v>1160</v>
      </c>
      <c r="K56" s="309">
        <v>0</v>
      </c>
      <c r="L56" s="324">
        <f t="shared" si="8"/>
        <v>1160</v>
      </c>
    </row>
    <row r="57" spans="2:12" s="300" customFormat="1" x14ac:dyDescent="0.7">
      <c r="B57" s="301">
        <v>6</v>
      </c>
      <c r="C57" s="311" t="s">
        <v>224</v>
      </c>
      <c r="D57" s="301">
        <v>2536</v>
      </c>
      <c r="E57" s="303">
        <v>5</v>
      </c>
      <c r="F57" s="304">
        <v>5</v>
      </c>
      <c r="G57" s="304">
        <v>250</v>
      </c>
      <c r="H57" s="309">
        <v>0</v>
      </c>
      <c r="I57" s="307">
        <f t="shared" si="10"/>
        <v>3854</v>
      </c>
      <c r="J57" s="307">
        <v>3854</v>
      </c>
      <c r="K57" s="309">
        <v>0</v>
      </c>
      <c r="L57" s="324">
        <f t="shared" si="8"/>
        <v>3854</v>
      </c>
    </row>
    <row r="58" spans="2:12" s="300" customFormat="1" x14ac:dyDescent="0.7">
      <c r="B58" s="301">
        <v>7</v>
      </c>
      <c r="C58" s="311" t="s">
        <v>225</v>
      </c>
      <c r="D58" s="301">
        <v>2536</v>
      </c>
      <c r="E58" s="303">
        <v>5</v>
      </c>
      <c r="F58" s="304">
        <v>5</v>
      </c>
      <c r="G58" s="304">
        <v>250</v>
      </c>
      <c r="H58" s="309">
        <v>0</v>
      </c>
      <c r="I58" s="307">
        <f t="shared" si="10"/>
        <v>3854</v>
      </c>
      <c r="J58" s="307">
        <v>3854</v>
      </c>
      <c r="K58" s="309">
        <v>0</v>
      </c>
      <c r="L58" s="324">
        <f t="shared" si="8"/>
        <v>3854</v>
      </c>
    </row>
    <row r="59" spans="2:12" s="300" customFormat="1" x14ac:dyDescent="0.7">
      <c r="B59" s="301">
        <v>8</v>
      </c>
      <c r="C59" s="311" t="s">
        <v>226</v>
      </c>
      <c r="D59" s="301">
        <v>2539</v>
      </c>
      <c r="E59" s="303">
        <v>5</v>
      </c>
      <c r="F59" s="304">
        <v>5</v>
      </c>
      <c r="G59" s="304">
        <v>250</v>
      </c>
      <c r="H59" s="309">
        <v>0</v>
      </c>
      <c r="I59" s="307">
        <f t="shared" si="10"/>
        <v>6651</v>
      </c>
      <c r="J59" s="307">
        <v>6651</v>
      </c>
      <c r="K59" s="309">
        <v>0</v>
      </c>
      <c r="L59" s="324">
        <f t="shared" si="8"/>
        <v>6651</v>
      </c>
    </row>
    <row r="60" spans="2:12" s="300" customFormat="1" x14ac:dyDescent="0.7">
      <c r="B60" s="301">
        <v>9</v>
      </c>
      <c r="C60" s="311" t="s">
        <v>227</v>
      </c>
      <c r="D60" s="301">
        <v>2540</v>
      </c>
      <c r="E60" s="303">
        <v>5</v>
      </c>
      <c r="F60" s="304">
        <v>5</v>
      </c>
      <c r="G60" s="304">
        <v>250</v>
      </c>
      <c r="H60" s="307">
        <v>28</v>
      </c>
      <c r="I60" s="307">
        <f t="shared" si="10"/>
        <v>6623</v>
      </c>
      <c r="J60" s="307">
        <v>6651</v>
      </c>
      <c r="K60" s="309">
        <v>0</v>
      </c>
      <c r="L60" s="324">
        <f t="shared" si="8"/>
        <v>6651</v>
      </c>
    </row>
    <row r="61" spans="2:12" s="300" customFormat="1" x14ac:dyDescent="0.7">
      <c r="B61" s="301">
        <v>10</v>
      </c>
      <c r="C61" s="311" t="s">
        <v>228</v>
      </c>
      <c r="D61" s="301">
        <v>2554</v>
      </c>
      <c r="E61" s="303">
        <v>7</v>
      </c>
      <c r="F61" s="304">
        <v>5</v>
      </c>
      <c r="G61" s="304">
        <v>250</v>
      </c>
      <c r="H61" s="309">
        <v>0</v>
      </c>
      <c r="I61" s="307">
        <f t="shared" si="10"/>
        <v>7175</v>
      </c>
      <c r="J61" s="307">
        <v>7175</v>
      </c>
      <c r="K61" s="309">
        <v>0</v>
      </c>
      <c r="L61" s="324">
        <f t="shared" si="8"/>
        <v>7175</v>
      </c>
    </row>
    <row r="62" spans="2:12" s="328" customFormat="1" x14ac:dyDescent="0.7">
      <c r="B62" s="301">
        <v>11</v>
      </c>
      <c r="C62" s="311" t="s">
        <v>229</v>
      </c>
      <c r="D62" s="310">
        <v>2561</v>
      </c>
      <c r="E62" s="310">
        <v>4</v>
      </c>
      <c r="F62" s="312">
        <v>5</v>
      </c>
      <c r="G62" s="312">
        <v>250</v>
      </c>
      <c r="H62" s="306"/>
      <c r="I62" s="305">
        <v>1722.25</v>
      </c>
      <c r="J62" s="305">
        <v>1722.25</v>
      </c>
      <c r="K62" s="306"/>
      <c r="L62" s="327">
        <v>1722.25</v>
      </c>
    </row>
    <row r="63" spans="2:12" s="300" customFormat="1" x14ac:dyDescent="0.7">
      <c r="B63" s="340" t="s">
        <v>9</v>
      </c>
      <c r="C63" s="341"/>
      <c r="D63" s="341"/>
      <c r="E63" s="341"/>
      <c r="F63" s="341"/>
      <c r="G63" s="341"/>
      <c r="H63" s="325">
        <f>SUM(H52:H62)</f>
        <v>28</v>
      </c>
      <c r="I63" s="325">
        <f t="shared" ref="I63:L63" si="11">SUM(I52:I62)</f>
        <v>43109.65</v>
      </c>
      <c r="J63" s="325">
        <f t="shared" si="11"/>
        <v>43137.65</v>
      </c>
      <c r="K63" s="325">
        <f t="shared" si="11"/>
        <v>0</v>
      </c>
      <c r="L63" s="325">
        <f t="shared" si="11"/>
        <v>43137.65</v>
      </c>
    </row>
    <row r="64" spans="2:12" s="300" customFormat="1" x14ac:dyDescent="0.7">
      <c r="B64" s="348" t="s">
        <v>113</v>
      </c>
      <c r="C64" s="349"/>
      <c r="D64" s="349"/>
      <c r="E64" s="349"/>
      <c r="F64" s="349"/>
      <c r="G64" s="349"/>
      <c r="H64" s="349"/>
      <c r="I64" s="349"/>
      <c r="J64" s="349"/>
      <c r="K64" s="349"/>
      <c r="L64" s="350"/>
    </row>
    <row r="65" spans="2:12" s="300" customFormat="1" x14ac:dyDescent="0.7">
      <c r="B65" s="301">
        <v>1</v>
      </c>
      <c r="C65" s="302" t="s">
        <v>230</v>
      </c>
      <c r="D65" s="301">
        <v>2520</v>
      </c>
      <c r="E65" s="303">
        <v>2</v>
      </c>
      <c r="F65" s="304">
        <v>8</v>
      </c>
      <c r="G65" s="304">
        <v>250</v>
      </c>
      <c r="H65" s="307">
        <v>585.72</v>
      </c>
      <c r="I65" s="307">
        <f t="shared" ref="I65:I66" si="12">J65-H65</f>
        <v>1625.72</v>
      </c>
      <c r="J65" s="307">
        <v>2211.44</v>
      </c>
      <c r="K65" s="309">
        <v>0</v>
      </c>
      <c r="L65" s="324">
        <f t="shared" ref="L65:L66" si="13">SUM(J65,K65)</f>
        <v>2211.44</v>
      </c>
    </row>
    <row r="66" spans="2:12" x14ac:dyDescent="0.7">
      <c r="B66" s="310">
        <v>2</v>
      </c>
      <c r="C66" s="311" t="s">
        <v>231</v>
      </c>
      <c r="D66" s="310">
        <v>2551</v>
      </c>
      <c r="E66" s="303">
        <v>2</v>
      </c>
      <c r="F66" s="312">
        <v>5</v>
      </c>
      <c r="G66" s="312">
        <v>250</v>
      </c>
      <c r="H66" s="305">
        <v>348</v>
      </c>
      <c r="I66" s="305">
        <f t="shared" si="12"/>
        <v>3115.8</v>
      </c>
      <c r="J66" s="305">
        <v>3463.8</v>
      </c>
      <c r="K66" s="306">
        <v>0</v>
      </c>
      <c r="L66" s="324">
        <f t="shared" si="13"/>
        <v>3463.8</v>
      </c>
    </row>
    <row r="67" spans="2:12" s="300" customFormat="1" x14ac:dyDescent="0.7">
      <c r="B67" s="340" t="s">
        <v>9</v>
      </c>
      <c r="C67" s="341"/>
      <c r="D67" s="341"/>
      <c r="E67" s="341"/>
      <c r="F67" s="341"/>
      <c r="G67" s="341"/>
      <c r="H67" s="325">
        <f>SUM(H65:H66)</f>
        <v>933.72</v>
      </c>
      <c r="I67" s="325">
        <f t="shared" ref="I67:L67" si="14">SUM(I65:I66)</f>
        <v>4741.5200000000004</v>
      </c>
      <c r="J67" s="325">
        <f t="shared" si="14"/>
        <v>5675.24</v>
      </c>
      <c r="K67" s="325">
        <f t="shared" si="14"/>
        <v>0</v>
      </c>
      <c r="L67" s="325">
        <f t="shared" si="14"/>
        <v>5675.24</v>
      </c>
    </row>
    <row r="68" spans="2:12" x14ac:dyDescent="0.7">
      <c r="B68" s="348" t="s">
        <v>232</v>
      </c>
      <c r="C68" s="349"/>
      <c r="D68" s="349"/>
      <c r="E68" s="349"/>
      <c r="F68" s="349"/>
      <c r="G68" s="349"/>
      <c r="H68" s="349"/>
      <c r="I68" s="349"/>
      <c r="J68" s="349"/>
      <c r="K68" s="350"/>
      <c r="L68" s="324"/>
    </row>
    <row r="69" spans="2:12" x14ac:dyDescent="0.7">
      <c r="B69" s="313">
        <v>1</v>
      </c>
      <c r="C69" s="314" t="s">
        <v>233</v>
      </c>
      <c r="D69" s="313">
        <v>2537</v>
      </c>
      <c r="E69" s="313">
        <v>6</v>
      </c>
      <c r="F69" s="315">
        <v>8</v>
      </c>
      <c r="G69" s="315">
        <v>250</v>
      </c>
      <c r="H69" s="325">
        <f>564.35+749.91+615.23+754.6+909.69</f>
        <v>3593.78</v>
      </c>
      <c r="I69" s="325">
        <f>J69-H69</f>
        <v>4045.6299999999997</v>
      </c>
      <c r="J69" s="325">
        <v>7639.41</v>
      </c>
      <c r="K69" s="331">
        <v>0</v>
      </c>
      <c r="L69" s="332">
        <f t="shared" ref="L69" si="15">SUM(J69,K69)</f>
        <v>7639.41</v>
      </c>
    </row>
    <row r="70" spans="2:12" x14ac:dyDescent="0.7">
      <c r="B70" s="345" t="s">
        <v>234</v>
      </c>
      <c r="C70" s="346"/>
      <c r="D70" s="346"/>
      <c r="E70" s="346"/>
      <c r="F70" s="346"/>
      <c r="G70" s="346"/>
      <c r="H70" s="346"/>
      <c r="I70" s="346"/>
      <c r="J70" s="346"/>
      <c r="K70" s="346"/>
      <c r="L70" s="347"/>
    </row>
    <row r="71" spans="2:12" s="300" customFormat="1" x14ac:dyDescent="0.7">
      <c r="B71" s="313">
        <v>1</v>
      </c>
      <c r="C71" s="314" t="s">
        <v>235</v>
      </c>
      <c r="D71" s="313">
        <v>2524</v>
      </c>
      <c r="E71" s="313">
        <v>3</v>
      </c>
      <c r="F71" s="315">
        <v>8</v>
      </c>
      <c r="G71" s="315">
        <v>250</v>
      </c>
      <c r="H71" s="325">
        <f>2304.95+3089.95+3034.33</f>
        <v>8429.23</v>
      </c>
      <c r="I71" s="325">
        <f t="shared" ref="I71" si="16">J71-H71</f>
        <v>1948.3199999999997</v>
      </c>
      <c r="J71" s="325">
        <f>3827.46+3285.5+3264.59</f>
        <v>10377.549999999999</v>
      </c>
      <c r="K71" s="331">
        <v>0</v>
      </c>
      <c r="L71" s="332">
        <f t="shared" ref="L71" si="17">SUM(J71,K71)</f>
        <v>10377.549999999999</v>
      </c>
    </row>
    <row r="72" spans="2:12" s="300" customFormat="1" x14ac:dyDescent="0.7">
      <c r="B72" s="345" t="s">
        <v>112</v>
      </c>
      <c r="C72" s="346"/>
      <c r="D72" s="346"/>
      <c r="E72" s="346"/>
      <c r="F72" s="346"/>
      <c r="G72" s="346"/>
      <c r="H72" s="346"/>
      <c r="I72" s="346"/>
      <c r="J72" s="346"/>
      <c r="K72" s="346"/>
      <c r="L72" s="347"/>
    </row>
    <row r="73" spans="2:12" x14ac:dyDescent="0.7">
      <c r="B73" s="301">
        <v>1</v>
      </c>
      <c r="C73" s="302" t="s">
        <v>236</v>
      </c>
      <c r="D73" s="301">
        <v>2521</v>
      </c>
      <c r="E73" s="303">
        <v>3</v>
      </c>
      <c r="F73" s="304">
        <v>8</v>
      </c>
      <c r="G73" s="304">
        <v>250</v>
      </c>
      <c r="H73" s="307">
        <v>1707.5</v>
      </c>
      <c r="I73" s="307">
        <f>J73-H73</f>
        <v>1269.4699999999998</v>
      </c>
      <c r="J73" s="307">
        <v>2976.97</v>
      </c>
      <c r="K73" s="309">
        <v>0</v>
      </c>
      <c r="L73" s="324">
        <f t="shared" ref="L73:L74" si="18">SUM(J73,K73)</f>
        <v>2976.97</v>
      </c>
    </row>
    <row r="74" spans="2:12" x14ac:dyDescent="0.7">
      <c r="B74" s="301">
        <v>2</v>
      </c>
      <c r="C74" s="302" t="s">
        <v>237</v>
      </c>
      <c r="D74" s="301">
        <v>2539</v>
      </c>
      <c r="E74" s="303">
        <v>6</v>
      </c>
      <c r="F74" s="304">
        <v>8</v>
      </c>
      <c r="G74" s="304">
        <v>250</v>
      </c>
      <c r="H74" s="307">
        <v>2276</v>
      </c>
      <c r="I74" s="307">
        <f>J74-H74</f>
        <v>1766</v>
      </c>
      <c r="J74" s="307">
        <v>4042</v>
      </c>
      <c r="K74" s="309">
        <v>0</v>
      </c>
      <c r="L74" s="324">
        <f t="shared" si="18"/>
        <v>4042</v>
      </c>
    </row>
    <row r="75" spans="2:12" s="300" customFormat="1" x14ac:dyDescent="0.7">
      <c r="B75" s="340" t="s">
        <v>9</v>
      </c>
      <c r="C75" s="341"/>
      <c r="D75" s="341"/>
      <c r="E75" s="341"/>
      <c r="F75" s="341"/>
      <c r="G75" s="341"/>
      <c r="H75" s="325">
        <f>SUM(H73:H74)</f>
        <v>3983.5</v>
      </c>
      <c r="I75" s="325">
        <f t="shared" ref="I75:L75" si="19">SUM(I73:I74)</f>
        <v>3035.47</v>
      </c>
      <c r="J75" s="325">
        <f t="shared" si="19"/>
        <v>7018.9699999999993</v>
      </c>
      <c r="K75" s="325">
        <f t="shared" si="19"/>
        <v>0</v>
      </c>
      <c r="L75" s="325">
        <f t="shared" si="19"/>
        <v>7018.9699999999993</v>
      </c>
    </row>
    <row r="76" spans="2:12" x14ac:dyDescent="0.7">
      <c r="B76" s="345" t="s">
        <v>117</v>
      </c>
      <c r="C76" s="346"/>
      <c r="D76" s="346"/>
      <c r="E76" s="346"/>
      <c r="F76" s="346"/>
      <c r="G76" s="346"/>
      <c r="H76" s="346"/>
      <c r="I76" s="346"/>
      <c r="J76" s="346"/>
      <c r="K76" s="346"/>
      <c r="L76" s="347"/>
    </row>
    <row r="77" spans="2:12" x14ac:dyDescent="0.7">
      <c r="B77" s="313">
        <v>1</v>
      </c>
      <c r="C77" s="314" t="s">
        <v>238</v>
      </c>
      <c r="D77" s="313">
        <v>2553</v>
      </c>
      <c r="E77" s="313">
        <v>3</v>
      </c>
      <c r="F77" s="315">
        <v>8</v>
      </c>
      <c r="G77" s="315">
        <v>250</v>
      </c>
      <c r="H77" s="325">
        <v>2727.73</v>
      </c>
      <c r="I77" s="325">
        <f>J77-H77</f>
        <v>6795.27</v>
      </c>
      <c r="J77" s="325">
        <v>9523</v>
      </c>
      <c r="K77" s="333"/>
      <c r="L77" s="332">
        <f t="shared" ref="L77" si="20">SUM(J77,K77)</f>
        <v>9523</v>
      </c>
    </row>
    <row r="78" spans="2:12" x14ac:dyDescent="0.7">
      <c r="B78" s="348" t="s">
        <v>239</v>
      </c>
      <c r="C78" s="349"/>
      <c r="D78" s="349"/>
      <c r="E78" s="349"/>
      <c r="F78" s="349"/>
      <c r="G78" s="349"/>
      <c r="H78" s="349"/>
      <c r="I78" s="349"/>
      <c r="J78" s="349"/>
      <c r="K78" s="349"/>
      <c r="L78" s="350"/>
    </row>
    <row r="79" spans="2:12" s="300" customFormat="1" x14ac:dyDescent="0.7">
      <c r="B79" s="313">
        <v>1</v>
      </c>
      <c r="C79" s="314" t="s">
        <v>240</v>
      </c>
      <c r="D79" s="313">
        <v>2538</v>
      </c>
      <c r="E79" s="313">
        <v>4</v>
      </c>
      <c r="F79" s="315">
        <v>8</v>
      </c>
      <c r="G79" s="315">
        <v>250</v>
      </c>
      <c r="H79" s="325">
        <v>4332.2</v>
      </c>
      <c r="I79" s="325">
        <f t="shared" ref="I79" si="21">J79-H79</f>
        <v>2521.3600000000006</v>
      </c>
      <c r="J79" s="325">
        <v>6853.56</v>
      </c>
      <c r="K79" s="331">
        <v>0</v>
      </c>
      <c r="L79" s="332">
        <f t="shared" ref="L79" si="22">SUM(J79,K79)</f>
        <v>6853.56</v>
      </c>
    </row>
    <row r="80" spans="2:12" s="300" customFormat="1" x14ac:dyDescent="0.7">
      <c r="B80" s="345" t="s">
        <v>114</v>
      </c>
      <c r="C80" s="346"/>
      <c r="D80" s="346"/>
      <c r="E80" s="346"/>
      <c r="F80" s="346"/>
      <c r="G80" s="346"/>
      <c r="H80" s="346"/>
      <c r="I80" s="346"/>
      <c r="J80" s="346"/>
      <c r="K80" s="346"/>
      <c r="L80" s="347"/>
    </row>
    <row r="81" spans="2:12" x14ac:dyDescent="0.7">
      <c r="B81" s="301">
        <v>1</v>
      </c>
      <c r="C81" s="302" t="s">
        <v>241</v>
      </c>
      <c r="D81" s="301">
        <v>2538</v>
      </c>
      <c r="E81" s="303">
        <v>6</v>
      </c>
      <c r="F81" s="304">
        <v>8</v>
      </c>
      <c r="G81" s="304">
        <v>250</v>
      </c>
      <c r="H81" s="305">
        <f>6349.61+2373.52</f>
        <v>8723.1299999999992</v>
      </c>
      <c r="I81" s="305">
        <f>J81-H81</f>
        <v>13135.12</v>
      </c>
      <c r="J81" s="305">
        <v>21858.25</v>
      </c>
      <c r="K81" s="306">
        <v>3551</v>
      </c>
      <c r="L81" s="324">
        <f t="shared" ref="L81:L83" si="23">SUM(J81,K81)</f>
        <v>25409.25</v>
      </c>
    </row>
    <row r="82" spans="2:12" x14ac:dyDescent="0.7">
      <c r="B82" s="301">
        <v>2</v>
      </c>
      <c r="C82" s="302" t="s">
        <v>242</v>
      </c>
      <c r="D82" s="301">
        <v>2537</v>
      </c>
      <c r="E82" s="303">
        <v>2</v>
      </c>
      <c r="F82" s="304">
        <v>8</v>
      </c>
      <c r="G82" s="304">
        <v>250</v>
      </c>
      <c r="H82" s="307">
        <v>1059.8699999999999</v>
      </c>
      <c r="I82" s="307">
        <f>J82-H82</f>
        <v>2634.35</v>
      </c>
      <c r="J82" s="307">
        <v>3694.22</v>
      </c>
      <c r="K82" s="309">
        <v>0</v>
      </c>
      <c r="L82" s="324">
        <f t="shared" si="23"/>
        <v>3694.22</v>
      </c>
    </row>
    <row r="83" spans="2:12" x14ac:dyDescent="0.7">
      <c r="B83" s="310">
        <v>3</v>
      </c>
      <c r="C83" s="311" t="s">
        <v>243</v>
      </c>
      <c r="D83" s="310">
        <v>2552</v>
      </c>
      <c r="E83" s="303">
        <v>5</v>
      </c>
      <c r="F83" s="312">
        <v>8</v>
      </c>
      <c r="G83" s="312">
        <v>250</v>
      </c>
      <c r="H83" s="305">
        <v>3705.38</v>
      </c>
      <c r="I83" s="305">
        <f>J83-H83</f>
        <v>5440.62</v>
      </c>
      <c r="J83" s="305">
        <v>9146</v>
      </c>
      <c r="K83" s="306">
        <v>0</v>
      </c>
      <c r="L83" s="324">
        <f t="shared" si="23"/>
        <v>9146</v>
      </c>
    </row>
    <row r="84" spans="2:12" s="300" customFormat="1" x14ac:dyDescent="0.7">
      <c r="B84" s="340" t="s">
        <v>9</v>
      </c>
      <c r="C84" s="341"/>
      <c r="D84" s="341"/>
      <c r="E84" s="341"/>
      <c r="F84" s="341"/>
      <c r="G84" s="341"/>
      <c r="H84" s="325">
        <f>SUM(H81:H83)</f>
        <v>13488.380000000001</v>
      </c>
      <c r="I84" s="325">
        <f t="shared" ref="I84:L84" si="24">SUM(I81:I83)</f>
        <v>21210.09</v>
      </c>
      <c r="J84" s="325">
        <f t="shared" si="24"/>
        <v>34698.47</v>
      </c>
      <c r="K84" s="325">
        <f t="shared" si="24"/>
        <v>3551</v>
      </c>
      <c r="L84" s="325">
        <f t="shared" si="24"/>
        <v>38249.47</v>
      </c>
    </row>
    <row r="85" spans="2:12" x14ac:dyDescent="0.7">
      <c r="B85" s="348" t="s">
        <v>115</v>
      </c>
      <c r="C85" s="349"/>
      <c r="D85" s="349"/>
      <c r="E85" s="349"/>
      <c r="F85" s="349"/>
      <c r="G85" s="349"/>
      <c r="H85" s="349"/>
      <c r="I85" s="349"/>
      <c r="J85" s="349"/>
      <c r="K85" s="349"/>
      <c r="L85" s="350"/>
    </row>
    <row r="86" spans="2:12" x14ac:dyDescent="0.7">
      <c r="B86" s="313">
        <v>1</v>
      </c>
      <c r="C86" s="314" t="s">
        <v>244</v>
      </c>
      <c r="D86" s="313">
        <v>2552</v>
      </c>
      <c r="E86" s="313">
        <v>4</v>
      </c>
      <c r="F86" s="315">
        <v>8</v>
      </c>
      <c r="G86" s="315">
        <v>250</v>
      </c>
      <c r="H86" s="325">
        <f>210.99+868.13+1008.35+888.35</f>
        <v>2975.8199999999997</v>
      </c>
      <c r="I86" s="325">
        <f>J86-H86</f>
        <v>1904.1800000000003</v>
      </c>
      <c r="J86" s="325">
        <v>4880</v>
      </c>
      <c r="K86" s="331">
        <v>0</v>
      </c>
      <c r="L86" s="332">
        <f t="shared" ref="L86" si="25">SUM(J86,K86)</f>
        <v>4880</v>
      </c>
    </row>
    <row r="87" spans="2:12" x14ac:dyDescent="0.7">
      <c r="B87" s="348" t="s">
        <v>245</v>
      </c>
      <c r="C87" s="349"/>
      <c r="D87" s="349"/>
      <c r="E87" s="349"/>
      <c r="F87" s="349"/>
      <c r="G87" s="349"/>
      <c r="H87" s="349"/>
      <c r="I87" s="349"/>
      <c r="J87" s="349"/>
      <c r="K87" s="349"/>
      <c r="L87" s="350"/>
    </row>
    <row r="88" spans="2:12" x14ac:dyDescent="0.7">
      <c r="B88" s="313">
        <v>1</v>
      </c>
      <c r="C88" s="314" t="s">
        <v>246</v>
      </c>
      <c r="D88" s="313">
        <v>2553</v>
      </c>
      <c r="E88" s="313">
        <v>3</v>
      </c>
      <c r="F88" s="315">
        <v>8</v>
      </c>
      <c r="G88" s="315">
        <v>250</v>
      </c>
      <c r="H88" s="325">
        <f>488.84+144+183.06</f>
        <v>815.89999999999986</v>
      </c>
      <c r="I88" s="325">
        <f>J88-H88</f>
        <v>4746.6000000000004</v>
      </c>
      <c r="J88" s="325">
        <v>5562.5</v>
      </c>
      <c r="K88" s="331">
        <v>0</v>
      </c>
      <c r="L88" s="332">
        <f>SUM(J88,K88)</f>
        <v>5562.5</v>
      </c>
    </row>
    <row r="89" spans="2:12" x14ac:dyDescent="0.7">
      <c r="B89" s="342" t="s">
        <v>116</v>
      </c>
      <c r="C89" s="343"/>
      <c r="D89" s="343"/>
      <c r="E89" s="343"/>
      <c r="F89" s="343"/>
      <c r="G89" s="343"/>
      <c r="H89" s="343"/>
      <c r="I89" s="343"/>
      <c r="J89" s="343"/>
      <c r="K89" s="343"/>
      <c r="L89" s="344"/>
    </row>
    <row r="90" spans="2:12" x14ac:dyDescent="0.7">
      <c r="B90" s="301">
        <v>1</v>
      </c>
      <c r="C90" s="302" t="s">
        <v>247</v>
      </c>
      <c r="D90" s="301">
        <v>2534</v>
      </c>
      <c r="E90" s="303">
        <v>4</v>
      </c>
      <c r="F90" s="304">
        <v>8</v>
      </c>
      <c r="G90" s="304">
        <v>250</v>
      </c>
      <c r="H90" s="307">
        <f>495.49+127.09+472.32</f>
        <v>1094.9000000000001</v>
      </c>
      <c r="I90" s="307">
        <f>J90-H90</f>
        <v>4374.75</v>
      </c>
      <c r="J90" s="307">
        <v>5469.65</v>
      </c>
      <c r="K90" s="309">
        <v>0</v>
      </c>
      <c r="L90" s="324">
        <f t="shared" ref="L90" si="26">SUM(J90,K90)</f>
        <v>5469.65</v>
      </c>
    </row>
    <row r="91" spans="2:12" s="329" customFormat="1" x14ac:dyDescent="0.7">
      <c r="B91" s="310">
        <v>2</v>
      </c>
      <c r="C91" s="311" t="s">
        <v>248</v>
      </c>
      <c r="D91" s="310">
        <v>2558</v>
      </c>
      <c r="E91" s="310">
        <v>4</v>
      </c>
      <c r="F91" s="312">
        <v>8</v>
      </c>
      <c r="G91" s="312">
        <v>250</v>
      </c>
      <c r="H91" s="305">
        <v>2172</v>
      </c>
      <c r="I91" s="305">
        <f>J91-H91</f>
        <v>2850.5</v>
      </c>
      <c r="J91" s="305">
        <v>5022.5</v>
      </c>
      <c r="K91" s="306">
        <v>0</v>
      </c>
      <c r="L91" s="327">
        <f>SUM(J91,K91)</f>
        <v>5022.5</v>
      </c>
    </row>
    <row r="92" spans="2:12" s="300" customFormat="1" x14ac:dyDescent="0.7">
      <c r="B92" s="340" t="s">
        <v>9</v>
      </c>
      <c r="C92" s="341"/>
      <c r="D92" s="341"/>
      <c r="E92" s="341"/>
      <c r="F92" s="341"/>
      <c r="G92" s="341"/>
      <c r="H92" s="325">
        <f>SUM(H90:H91)</f>
        <v>3266.9</v>
      </c>
      <c r="I92" s="325">
        <f t="shared" ref="I92:L92" si="27">SUM(I90:I91)</f>
        <v>7225.25</v>
      </c>
      <c r="J92" s="325">
        <f t="shared" si="27"/>
        <v>10492.15</v>
      </c>
      <c r="K92" s="325">
        <f t="shared" si="27"/>
        <v>0</v>
      </c>
      <c r="L92" s="325">
        <f t="shared" si="27"/>
        <v>10492.15</v>
      </c>
    </row>
    <row r="93" spans="2:12" x14ac:dyDescent="0.7">
      <c r="B93" s="293" t="s">
        <v>126</v>
      </c>
      <c r="C93" s="294"/>
      <c r="D93" s="295"/>
      <c r="E93" s="296"/>
      <c r="F93" s="297"/>
      <c r="G93" s="297"/>
      <c r="H93" s="298"/>
      <c r="I93" s="298"/>
      <c r="J93" s="298"/>
      <c r="K93" s="299"/>
      <c r="L93" s="323"/>
    </row>
    <row r="94" spans="2:12" x14ac:dyDescent="0.7">
      <c r="B94" s="301">
        <v>1</v>
      </c>
      <c r="C94" s="302" t="s">
        <v>249</v>
      </c>
      <c r="D94" s="301">
        <v>2525</v>
      </c>
      <c r="E94" s="303">
        <v>2</v>
      </c>
      <c r="F94" s="304">
        <v>8</v>
      </c>
      <c r="G94" s="304">
        <v>250</v>
      </c>
      <c r="H94" s="307">
        <f>276.96+467.95</f>
        <v>744.91</v>
      </c>
      <c r="I94" s="307">
        <f t="shared" ref="I94:I128" si="28">J94-H94</f>
        <v>806.24000000000012</v>
      </c>
      <c r="J94" s="307">
        <v>1551.15</v>
      </c>
      <c r="K94" s="309">
        <v>0</v>
      </c>
      <c r="L94" s="324">
        <f t="shared" si="6"/>
        <v>1551.15</v>
      </c>
    </row>
    <row r="95" spans="2:12" x14ac:dyDescent="0.7">
      <c r="B95" s="301">
        <v>2</v>
      </c>
      <c r="C95" s="302" t="s">
        <v>250</v>
      </c>
      <c r="D95" s="301">
        <v>2540</v>
      </c>
      <c r="E95" s="303">
        <v>4</v>
      </c>
      <c r="F95" s="304">
        <v>8</v>
      </c>
      <c r="G95" s="304">
        <v>250</v>
      </c>
      <c r="H95" s="307">
        <f>457.83+563.46+159.27+227.08</f>
        <v>1407.6399999999999</v>
      </c>
      <c r="I95" s="307">
        <f t="shared" si="28"/>
        <v>3438.61</v>
      </c>
      <c r="J95" s="307">
        <v>4846.25</v>
      </c>
      <c r="K95" s="309">
        <v>0</v>
      </c>
      <c r="L95" s="324">
        <f t="shared" si="6"/>
        <v>4846.25</v>
      </c>
    </row>
    <row r="96" spans="2:12" x14ac:dyDescent="0.7">
      <c r="B96" s="301">
        <v>3</v>
      </c>
      <c r="C96" s="302" t="s">
        <v>251</v>
      </c>
      <c r="D96" s="301">
        <v>2528</v>
      </c>
      <c r="E96" s="303">
        <v>1</v>
      </c>
      <c r="F96" s="304">
        <v>5</v>
      </c>
      <c r="G96" s="304">
        <v>250</v>
      </c>
      <c r="H96" s="307">
        <v>313.27999999999997</v>
      </c>
      <c r="I96" s="307">
        <f t="shared" si="28"/>
        <v>166.72000000000003</v>
      </c>
      <c r="J96" s="307">
        <v>480</v>
      </c>
      <c r="K96" s="309">
        <v>0</v>
      </c>
      <c r="L96" s="324">
        <f t="shared" si="6"/>
        <v>480</v>
      </c>
    </row>
    <row r="97" spans="2:12" x14ac:dyDescent="0.7">
      <c r="B97" s="301">
        <v>4</v>
      </c>
      <c r="C97" s="302" t="s">
        <v>252</v>
      </c>
      <c r="D97" s="301">
        <v>2528</v>
      </c>
      <c r="E97" s="303">
        <v>1</v>
      </c>
      <c r="F97" s="304">
        <v>5</v>
      </c>
      <c r="G97" s="304">
        <v>250</v>
      </c>
      <c r="H97" s="307">
        <v>38.93</v>
      </c>
      <c r="I97" s="307">
        <f t="shared" si="28"/>
        <v>80.069999999999993</v>
      </c>
      <c r="J97" s="307">
        <v>119</v>
      </c>
      <c r="K97" s="309">
        <v>0</v>
      </c>
      <c r="L97" s="324">
        <f t="shared" si="6"/>
        <v>119</v>
      </c>
    </row>
    <row r="98" spans="2:12" x14ac:dyDescent="0.7">
      <c r="B98" s="301">
        <v>5</v>
      </c>
      <c r="C98" s="302" t="s">
        <v>253</v>
      </c>
      <c r="D98" s="301">
        <v>2528</v>
      </c>
      <c r="E98" s="303">
        <v>1</v>
      </c>
      <c r="F98" s="304">
        <v>5</v>
      </c>
      <c r="G98" s="304">
        <v>250</v>
      </c>
      <c r="H98" s="307">
        <v>102.57</v>
      </c>
      <c r="I98" s="307">
        <f t="shared" si="28"/>
        <v>317.43</v>
      </c>
      <c r="J98" s="307">
        <v>420</v>
      </c>
      <c r="K98" s="309">
        <v>0</v>
      </c>
      <c r="L98" s="324">
        <f t="shared" si="6"/>
        <v>420</v>
      </c>
    </row>
    <row r="99" spans="2:12" x14ac:dyDescent="0.7">
      <c r="B99" s="301">
        <v>6</v>
      </c>
      <c r="C99" s="302" t="s">
        <v>254</v>
      </c>
      <c r="D99" s="301">
        <v>2525</v>
      </c>
      <c r="E99" s="303">
        <v>1</v>
      </c>
      <c r="F99" s="304">
        <v>5</v>
      </c>
      <c r="G99" s="304">
        <v>250</v>
      </c>
      <c r="H99" s="307">
        <v>57.406999999999996</v>
      </c>
      <c r="I99" s="307">
        <f t="shared" si="28"/>
        <v>104.593</v>
      </c>
      <c r="J99" s="307">
        <v>162</v>
      </c>
      <c r="K99" s="309">
        <v>0</v>
      </c>
      <c r="L99" s="324">
        <f t="shared" si="6"/>
        <v>162</v>
      </c>
    </row>
    <row r="100" spans="2:12" x14ac:dyDescent="0.7">
      <c r="B100" s="301">
        <v>7</v>
      </c>
      <c r="C100" s="302" t="s">
        <v>255</v>
      </c>
      <c r="D100" s="301">
        <v>2525</v>
      </c>
      <c r="E100" s="303">
        <v>1</v>
      </c>
      <c r="F100" s="304">
        <v>8</v>
      </c>
      <c r="G100" s="304">
        <v>250</v>
      </c>
      <c r="H100" s="307">
        <v>103.39</v>
      </c>
      <c r="I100" s="307">
        <f t="shared" si="28"/>
        <v>31.61</v>
      </c>
      <c r="J100" s="307">
        <v>135</v>
      </c>
      <c r="K100" s="309">
        <v>0</v>
      </c>
      <c r="L100" s="324">
        <f t="shared" si="6"/>
        <v>135</v>
      </c>
    </row>
    <row r="101" spans="2:12" x14ac:dyDescent="0.7">
      <c r="B101" s="301">
        <v>8</v>
      </c>
      <c r="C101" s="302" t="s">
        <v>256</v>
      </c>
      <c r="D101" s="301">
        <v>2548</v>
      </c>
      <c r="E101" s="303">
        <v>4</v>
      </c>
      <c r="F101" s="304">
        <v>8</v>
      </c>
      <c r="G101" s="304">
        <v>250</v>
      </c>
      <c r="H101" s="307">
        <f>910.81+1020.74+522.09+609.5</f>
        <v>3063.14</v>
      </c>
      <c r="I101" s="307">
        <f t="shared" si="28"/>
        <v>7659.8600000000006</v>
      </c>
      <c r="J101" s="307">
        <v>10723</v>
      </c>
      <c r="K101" s="309">
        <v>0</v>
      </c>
      <c r="L101" s="324">
        <f t="shared" si="6"/>
        <v>10723</v>
      </c>
    </row>
    <row r="102" spans="2:12" x14ac:dyDescent="0.7">
      <c r="B102" s="301">
        <v>9</v>
      </c>
      <c r="C102" s="302" t="s">
        <v>257</v>
      </c>
      <c r="D102" s="301">
        <v>2524</v>
      </c>
      <c r="E102" s="303">
        <v>1</v>
      </c>
      <c r="F102" s="304">
        <v>5</v>
      </c>
      <c r="G102" s="304">
        <v>250</v>
      </c>
      <c r="H102" s="307">
        <v>285.85000000000002</v>
      </c>
      <c r="I102" s="307">
        <f t="shared" si="28"/>
        <v>158.14999999999998</v>
      </c>
      <c r="J102" s="307">
        <v>444</v>
      </c>
      <c r="K102" s="309">
        <v>0</v>
      </c>
      <c r="L102" s="324">
        <f t="shared" si="6"/>
        <v>444</v>
      </c>
    </row>
    <row r="103" spans="2:12" x14ac:dyDescent="0.7">
      <c r="B103" s="301">
        <v>10</v>
      </c>
      <c r="C103" s="302" t="s">
        <v>258</v>
      </c>
      <c r="D103" s="301">
        <v>2535</v>
      </c>
      <c r="E103" s="303">
        <v>1</v>
      </c>
      <c r="F103" s="304">
        <v>1</v>
      </c>
      <c r="G103" s="304">
        <v>250</v>
      </c>
      <c r="H103" s="306">
        <v>0</v>
      </c>
      <c r="I103" s="307">
        <f t="shared" si="28"/>
        <v>128</v>
      </c>
      <c r="J103" s="307">
        <v>128</v>
      </c>
      <c r="K103" s="309">
        <v>0</v>
      </c>
      <c r="L103" s="324">
        <f t="shared" si="6"/>
        <v>128</v>
      </c>
    </row>
    <row r="104" spans="2:12" x14ac:dyDescent="0.7">
      <c r="B104" s="301">
        <v>11</v>
      </c>
      <c r="C104" s="302" t="s">
        <v>259</v>
      </c>
      <c r="D104" s="301">
        <v>2526</v>
      </c>
      <c r="E104" s="303">
        <v>2</v>
      </c>
      <c r="F104" s="304">
        <v>8</v>
      </c>
      <c r="G104" s="304">
        <v>250</v>
      </c>
      <c r="H104" s="307">
        <f>224.27+462</f>
        <v>686.27</v>
      </c>
      <c r="I104" s="307">
        <f t="shared" si="28"/>
        <v>525.91000000000008</v>
      </c>
      <c r="J104" s="307">
        <v>1212.18</v>
      </c>
      <c r="K104" s="309">
        <v>0</v>
      </c>
      <c r="L104" s="324">
        <f t="shared" si="6"/>
        <v>1212.18</v>
      </c>
    </row>
    <row r="105" spans="2:12" x14ac:dyDescent="0.7">
      <c r="B105" s="301">
        <v>12</v>
      </c>
      <c r="C105" s="302" t="s">
        <v>260</v>
      </c>
      <c r="D105" s="301">
        <v>2524</v>
      </c>
      <c r="E105" s="303">
        <v>1</v>
      </c>
      <c r="F105" s="304">
        <v>1</v>
      </c>
      <c r="G105" s="304">
        <v>250</v>
      </c>
      <c r="H105" s="306">
        <v>0</v>
      </c>
      <c r="I105" s="307">
        <f t="shared" si="28"/>
        <v>114</v>
      </c>
      <c r="J105" s="307">
        <v>114</v>
      </c>
      <c r="K105" s="309">
        <v>0</v>
      </c>
      <c r="L105" s="324">
        <f t="shared" si="6"/>
        <v>114</v>
      </c>
    </row>
    <row r="106" spans="2:12" x14ac:dyDescent="0.7">
      <c r="B106" s="301">
        <v>13</v>
      </c>
      <c r="C106" s="302" t="s">
        <v>261</v>
      </c>
      <c r="D106" s="301">
        <v>2522</v>
      </c>
      <c r="E106" s="303">
        <v>2</v>
      </c>
      <c r="F106" s="304">
        <v>8</v>
      </c>
      <c r="G106" s="304">
        <v>250</v>
      </c>
      <c r="H106" s="307">
        <f>207.355+257.34</f>
        <v>464.69499999999994</v>
      </c>
      <c r="I106" s="307">
        <f t="shared" si="28"/>
        <v>482.30500000000006</v>
      </c>
      <c r="J106" s="307">
        <v>947</v>
      </c>
      <c r="K106" s="309">
        <v>0</v>
      </c>
      <c r="L106" s="324">
        <f t="shared" ref="L106:L128" si="29">SUM(J106,K106)</f>
        <v>947</v>
      </c>
    </row>
    <row r="107" spans="2:12" x14ac:dyDescent="0.7">
      <c r="B107" s="301">
        <v>14</v>
      </c>
      <c r="C107" s="302" t="s">
        <v>262</v>
      </c>
      <c r="D107" s="301">
        <v>2524</v>
      </c>
      <c r="E107" s="303">
        <v>1</v>
      </c>
      <c r="F107" s="304">
        <v>5</v>
      </c>
      <c r="G107" s="304">
        <v>250</v>
      </c>
      <c r="H107" s="307">
        <v>233.25</v>
      </c>
      <c r="I107" s="307">
        <f t="shared" si="28"/>
        <v>142.25</v>
      </c>
      <c r="J107" s="307">
        <v>375.5</v>
      </c>
      <c r="K107" s="309">
        <v>0</v>
      </c>
      <c r="L107" s="324">
        <f t="shared" si="29"/>
        <v>375.5</v>
      </c>
    </row>
    <row r="108" spans="2:12" x14ac:dyDescent="0.7">
      <c r="B108" s="301">
        <v>15</v>
      </c>
      <c r="C108" s="302" t="s">
        <v>263</v>
      </c>
      <c r="D108" s="301">
        <v>2524</v>
      </c>
      <c r="E108" s="303">
        <v>1</v>
      </c>
      <c r="F108" s="304">
        <v>5</v>
      </c>
      <c r="G108" s="304">
        <v>250</v>
      </c>
      <c r="H108" s="307">
        <v>28.32</v>
      </c>
      <c r="I108" s="307">
        <f t="shared" si="28"/>
        <v>331.68</v>
      </c>
      <c r="J108" s="307">
        <v>360</v>
      </c>
      <c r="K108" s="309">
        <v>0</v>
      </c>
      <c r="L108" s="324">
        <f t="shared" si="29"/>
        <v>360</v>
      </c>
    </row>
    <row r="109" spans="2:12" x14ac:dyDescent="0.7">
      <c r="B109" s="301">
        <v>16</v>
      </c>
      <c r="C109" s="302" t="s">
        <v>264</v>
      </c>
      <c r="D109" s="301">
        <v>2524</v>
      </c>
      <c r="E109" s="303">
        <v>1</v>
      </c>
      <c r="F109" s="304">
        <v>5</v>
      </c>
      <c r="G109" s="304">
        <v>250</v>
      </c>
      <c r="H109" s="307">
        <v>30.96</v>
      </c>
      <c r="I109" s="307">
        <f t="shared" si="28"/>
        <v>27.04</v>
      </c>
      <c r="J109" s="307">
        <v>58</v>
      </c>
      <c r="K109" s="309">
        <v>0</v>
      </c>
      <c r="L109" s="324">
        <f t="shared" si="29"/>
        <v>58</v>
      </c>
    </row>
    <row r="110" spans="2:12" x14ac:dyDescent="0.7">
      <c r="B110" s="301">
        <v>17</v>
      </c>
      <c r="C110" s="302" t="s">
        <v>265</v>
      </c>
      <c r="D110" s="301">
        <v>2545</v>
      </c>
      <c r="E110" s="303">
        <v>1</v>
      </c>
      <c r="F110" s="304">
        <v>1</v>
      </c>
      <c r="G110" s="304">
        <v>250</v>
      </c>
      <c r="H110" s="306">
        <v>0</v>
      </c>
      <c r="I110" s="307">
        <f t="shared" si="28"/>
        <v>288</v>
      </c>
      <c r="J110" s="307">
        <v>288</v>
      </c>
      <c r="K110" s="309">
        <v>0</v>
      </c>
      <c r="L110" s="324">
        <f t="shared" si="29"/>
        <v>288</v>
      </c>
    </row>
    <row r="111" spans="2:12" x14ac:dyDescent="0.7">
      <c r="B111" s="301">
        <v>18</v>
      </c>
      <c r="C111" s="302" t="s">
        <v>266</v>
      </c>
      <c r="D111" s="301">
        <v>2540</v>
      </c>
      <c r="E111" s="303">
        <v>1</v>
      </c>
      <c r="F111" s="304">
        <v>5</v>
      </c>
      <c r="G111" s="304">
        <v>250</v>
      </c>
      <c r="H111" s="307">
        <v>88.87</v>
      </c>
      <c r="I111" s="307">
        <f t="shared" si="28"/>
        <v>487.13</v>
      </c>
      <c r="J111" s="307">
        <v>576</v>
      </c>
      <c r="K111" s="309">
        <v>0</v>
      </c>
      <c r="L111" s="324">
        <f t="shared" si="29"/>
        <v>576</v>
      </c>
    </row>
    <row r="112" spans="2:12" x14ac:dyDescent="0.7">
      <c r="B112" s="301">
        <v>19</v>
      </c>
      <c r="C112" s="302" t="s">
        <v>267</v>
      </c>
      <c r="D112" s="301">
        <v>2513</v>
      </c>
      <c r="E112" s="303">
        <v>1</v>
      </c>
      <c r="F112" s="304">
        <v>1</v>
      </c>
      <c r="G112" s="304">
        <v>250</v>
      </c>
      <c r="H112" s="306">
        <v>0</v>
      </c>
      <c r="I112" s="307">
        <f t="shared" si="28"/>
        <v>708.75</v>
      </c>
      <c r="J112" s="307">
        <v>708.75</v>
      </c>
      <c r="K112" s="309">
        <v>0</v>
      </c>
      <c r="L112" s="324">
        <f t="shared" si="29"/>
        <v>708.75</v>
      </c>
    </row>
    <row r="113" spans="2:12" x14ac:dyDescent="0.7">
      <c r="B113" s="301">
        <v>20</v>
      </c>
      <c r="C113" s="302" t="s">
        <v>268</v>
      </c>
      <c r="D113" s="301">
        <v>2525</v>
      </c>
      <c r="E113" s="303">
        <v>1</v>
      </c>
      <c r="F113" s="304">
        <v>8</v>
      </c>
      <c r="G113" s="304">
        <v>250</v>
      </c>
      <c r="H113" s="307">
        <v>356.38</v>
      </c>
      <c r="I113" s="307">
        <f t="shared" si="28"/>
        <v>143.62</v>
      </c>
      <c r="J113" s="307">
        <v>500</v>
      </c>
      <c r="K113" s="309">
        <v>0</v>
      </c>
      <c r="L113" s="324">
        <f t="shared" si="29"/>
        <v>500</v>
      </c>
    </row>
    <row r="114" spans="2:12" x14ac:dyDescent="0.7">
      <c r="B114" s="301">
        <v>21</v>
      </c>
      <c r="C114" s="302" t="s">
        <v>269</v>
      </c>
      <c r="D114" s="301">
        <v>2540</v>
      </c>
      <c r="E114" s="303">
        <v>1</v>
      </c>
      <c r="F114" s="304">
        <v>1</v>
      </c>
      <c r="G114" s="304">
        <v>250</v>
      </c>
      <c r="H114" s="307">
        <v>63.4</v>
      </c>
      <c r="I114" s="307">
        <f t="shared" si="28"/>
        <v>256.60000000000002</v>
      </c>
      <c r="J114" s="307">
        <v>320</v>
      </c>
      <c r="K114" s="309">
        <v>0</v>
      </c>
      <c r="L114" s="324">
        <f t="shared" si="29"/>
        <v>320</v>
      </c>
    </row>
    <row r="115" spans="2:12" x14ac:dyDescent="0.7">
      <c r="B115" s="301">
        <v>22</v>
      </c>
      <c r="C115" s="302" t="s">
        <v>270</v>
      </c>
      <c r="D115" s="301">
        <v>2540</v>
      </c>
      <c r="E115" s="303">
        <v>1</v>
      </c>
      <c r="F115" s="304">
        <v>5</v>
      </c>
      <c r="G115" s="304">
        <v>250</v>
      </c>
      <c r="H115" s="307">
        <v>28.82</v>
      </c>
      <c r="I115" s="307">
        <f t="shared" si="28"/>
        <v>199.98000000000002</v>
      </c>
      <c r="J115" s="307">
        <v>228.8</v>
      </c>
      <c r="K115" s="309">
        <v>0</v>
      </c>
      <c r="L115" s="324">
        <f t="shared" si="29"/>
        <v>228.8</v>
      </c>
    </row>
    <row r="116" spans="2:12" x14ac:dyDescent="0.7">
      <c r="B116" s="301">
        <v>23</v>
      </c>
      <c r="C116" s="302" t="s">
        <v>271</v>
      </c>
      <c r="D116" s="301">
        <v>2552</v>
      </c>
      <c r="E116" s="303">
        <v>1</v>
      </c>
      <c r="F116" s="304">
        <v>1</v>
      </c>
      <c r="G116" s="304">
        <v>250</v>
      </c>
      <c r="H116" s="306">
        <v>0</v>
      </c>
      <c r="I116" s="305">
        <f t="shared" si="28"/>
        <v>64</v>
      </c>
      <c r="J116" s="305">
        <v>64</v>
      </c>
      <c r="K116" s="306">
        <v>0</v>
      </c>
      <c r="L116" s="324">
        <f t="shared" si="29"/>
        <v>64</v>
      </c>
    </row>
    <row r="117" spans="2:12" x14ac:dyDescent="0.7">
      <c r="B117" s="301">
        <v>24</v>
      </c>
      <c r="C117" s="302" t="s">
        <v>272</v>
      </c>
      <c r="D117" s="301">
        <v>2535</v>
      </c>
      <c r="E117" s="303">
        <v>1</v>
      </c>
      <c r="F117" s="304">
        <v>1</v>
      </c>
      <c r="G117" s="304">
        <v>250</v>
      </c>
      <c r="H117" s="307">
        <v>54.7</v>
      </c>
      <c r="I117" s="307">
        <f t="shared" si="28"/>
        <v>126.49999999999999</v>
      </c>
      <c r="J117" s="307">
        <v>181.2</v>
      </c>
      <c r="K117" s="309">
        <v>0</v>
      </c>
      <c r="L117" s="324">
        <f t="shared" si="29"/>
        <v>181.2</v>
      </c>
    </row>
    <row r="118" spans="2:12" x14ac:dyDescent="0.7">
      <c r="B118" s="301">
        <v>25</v>
      </c>
      <c r="C118" s="302" t="s">
        <v>273</v>
      </c>
      <c r="D118" s="301">
        <v>2535</v>
      </c>
      <c r="E118" s="303">
        <v>1</v>
      </c>
      <c r="F118" s="304">
        <v>1</v>
      </c>
      <c r="G118" s="304">
        <v>250</v>
      </c>
      <c r="H118" s="306">
        <v>0</v>
      </c>
      <c r="I118" s="307">
        <f t="shared" si="28"/>
        <v>129</v>
      </c>
      <c r="J118" s="307">
        <v>129</v>
      </c>
      <c r="K118" s="309">
        <v>0</v>
      </c>
      <c r="L118" s="324">
        <f t="shared" si="29"/>
        <v>129</v>
      </c>
    </row>
    <row r="119" spans="2:12" s="300" customFormat="1" x14ac:dyDescent="0.7">
      <c r="B119" s="301">
        <v>26</v>
      </c>
      <c r="C119" s="302" t="s">
        <v>274</v>
      </c>
      <c r="D119" s="301">
        <v>2547</v>
      </c>
      <c r="E119" s="303">
        <v>1</v>
      </c>
      <c r="F119" s="304">
        <v>1</v>
      </c>
      <c r="G119" s="304">
        <v>250</v>
      </c>
      <c r="H119" s="309">
        <v>0</v>
      </c>
      <c r="I119" s="307">
        <f t="shared" si="28"/>
        <v>42</v>
      </c>
      <c r="J119" s="307">
        <v>42</v>
      </c>
      <c r="K119" s="309">
        <v>0</v>
      </c>
      <c r="L119" s="324">
        <f t="shared" si="29"/>
        <v>42</v>
      </c>
    </row>
    <row r="120" spans="2:12" s="300" customFormat="1" x14ac:dyDescent="0.7">
      <c r="B120" s="301">
        <v>27</v>
      </c>
      <c r="C120" s="302" t="s">
        <v>275</v>
      </c>
      <c r="D120" s="301">
        <v>2547</v>
      </c>
      <c r="E120" s="303">
        <v>1</v>
      </c>
      <c r="F120" s="304">
        <v>1</v>
      </c>
      <c r="G120" s="304">
        <v>250</v>
      </c>
      <c r="H120" s="309">
        <v>0</v>
      </c>
      <c r="I120" s="307">
        <f t="shared" si="28"/>
        <v>22</v>
      </c>
      <c r="J120" s="307">
        <v>22</v>
      </c>
      <c r="K120" s="309">
        <v>0</v>
      </c>
      <c r="L120" s="324">
        <f t="shared" si="29"/>
        <v>22</v>
      </c>
    </row>
    <row r="121" spans="2:12" x14ac:dyDescent="0.7">
      <c r="B121" s="301">
        <v>28</v>
      </c>
      <c r="C121" s="302" t="s">
        <v>276</v>
      </c>
      <c r="D121" s="301">
        <v>2521</v>
      </c>
      <c r="E121" s="303">
        <v>2</v>
      </c>
      <c r="F121" s="304">
        <v>8</v>
      </c>
      <c r="G121" s="304">
        <v>250</v>
      </c>
      <c r="H121" s="307">
        <f>91.95+22.49</f>
        <v>114.44</v>
      </c>
      <c r="I121" s="307">
        <f t="shared" si="28"/>
        <v>586.55999999999995</v>
      </c>
      <c r="J121" s="307">
        <v>701</v>
      </c>
      <c r="K121" s="309">
        <v>0</v>
      </c>
      <c r="L121" s="324">
        <f t="shared" si="29"/>
        <v>701</v>
      </c>
    </row>
    <row r="122" spans="2:12" x14ac:dyDescent="0.7">
      <c r="B122" s="301">
        <v>29</v>
      </c>
      <c r="C122" s="302" t="s">
        <v>277</v>
      </c>
      <c r="D122" s="301">
        <v>2528</v>
      </c>
      <c r="E122" s="303">
        <v>1</v>
      </c>
      <c r="F122" s="304">
        <v>1</v>
      </c>
      <c r="G122" s="304">
        <v>250</v>
      </c>
      <c r="H122" s="306">
        <v>0</v>
      </c>
      <c r="I122" s="307">
        <f t="shared" si="28"/>
        <v>105</v>
      </c>
      <c r="J122" s="307">
        <v>105</v>
      </c>
      <c r="K122" s="309">
        <v>0</v>
      </c>
      <c r="L122" s="324">
        <f t="shared" si="29"/>
        <v>105</v>
      </c>
    </row>
    <row r="123" spans="2:12" x14ac:dyDescent="0.7">
      <c r="B123" s="301">
        <v>30</v>
      </c>
      <c r="C123" s="302" t="s">
        <v>278</v>
      </c>
      <c r="D123" s="301">
        <v>2543</v>
      </c>
      <c r="E123" s="303">
        <v>1</v>
      </c>
      <c r="F123" s="304">
        <v>5</v>
      </c>
      <c r="G123" s="304">
        <v>250</v>
      </c>
      <c r="H123" s="307">
        <v>74.2</v>
      </c>
      <c r="I123" s="307">
        <f t="shared" si="28"/>
        <v>34.799999999999997</v>
      </c>
      <c r="J123" s="307">
        <v>109</v>
      </c>
      <c r="K123" s="309">
        <v>0</v>
      </c>
      <c r="L123" s="324">
        <f t="shared" si="29"/>
        <v>109</v>
      </c>
    </row>
    <row r="124" spans="2:12" x14ac:dyDescent="0.7">
      <c r="B124" s="301">
        <v>31</v>
      </c>
      <c r="C124" s="302" t="s">
        <v>279</v>
      </c>
      <c r="D124" s="301">
        <v>2525</v>
      </c>
      <c r="E124" s="303">
        <v>1</v>
      </c>
      <c r="F124" s="304">
        <v>1</v>
      </c>
      <c r="G124" s="304">
        <v>250</v>
      </c>
      <c r="H124" s="306">
        <v>0</v>
      </c>
      <c r="I124" s="307">
        <f t="shared" si="28"/>
        <v>78.757999999999996</v>
      </c>
      <c r="J124" s="307">
        <v>78.757999999999996</v>
      </c>
      <c r="K124" s="309">
        <v>0</v>
      </c>
      <c r="L124" s="324">
        <f t="shared" si="29"/>
        <v>78.757999999999996</v>
      </c>
    </row>
    <row r="125" spans="2:12" x14ac:dyDescent="0.7">
      <c r="B125" s="301">
        <v>32</v>
      </c>
      <c r="C125" s="302" t="s">
        <v>280</v>
      </c>
      <c r="D125" s="301">
        <v>2525</v>
      </c>
      <c r="E125" s="303">
        <v>1</v>
      </c>
      <c r="F125" s="304">
        <v>1</v>
      </c>
      <c r="G125" s="304">
        <v>250</v>
      </c>
      <c r="H125" s="306">
        <v>0</v>
      </c>
      <c r="I125" s="307">
        <f t="shared" si="28"/>
        <v>637.5</v>
      </c>
      <c r="J125" s="307">
        <v>637.5</v>
      </c>
      <c r="K125" s="309">
        <v>0</v>
      </c>
      <c r="L125" s="324">
        <f t="shared" si="29"/>
        <v>637.5</v>
      </c>
    </row>
    <row r="126" spans="2:12" x14ac:dyDescent="0.7">
      <c r="B126" s="301">
        <v>33</v>
      </c>
      <c r="C126" s="302" t="s">
        <v>281</v>
      </c>
      <c r="D126" s="301">
        <v>2535</v>
      </c>
      <c r="E126" s="303">
        <v>1</v>
      </c>
      <c r="F126" s="304">
        <v>1</v>
      </c>
      <c r="G126" s="304">
        <v>250</v>
      </c>
      <c r="H126" s="306">
        <v>0</v>
      </c>
      <c r="I126" s="307">
        <f t="shared" si="28"/>
        <v>128</v>
      </c>
      <c r="J126" s="307">
        <v>128</v>
      </c>
      <c r="K126" s="309">
        <v>0</v>
      </c>
      <c r="L126" s="324">
        <f t="shared" si="29"/>
        <v>128</v>
      </c>
    </row>
    <row r="127" spans="2:12" x14ac:dyDescent="0.7">
      <c r="B127" s="301">
        <v>34</v>
      </c>
      <c r="C127" s="302" t="s">
        <v>282</v>
      </c>
      <c r="D127" s="301">
        <v>2545</v>
      </c>
      <c r="E127" s="303">
        <v>1</v>
      </c>
      <c r="F127" s="304">
        <v>1</v>
      </c>
      <c r="G127" s="304">
        <v>250</v>
      </c>
      <c r="H127" s="307">
        <v>76.95</v>
      </c>
      <c r="I127" s="307">
        <f t="shared" si="28"/>
        <v>275.05</v>
      </c>
      <c r="J127" s="307">
        <v>352</v>
      </c>
      <c r="K127" s="309">
        <v>0</v>
      </c>
      <c r="L127" s="324">
        <f t="shared" si="29"/>
        <v>352</v>
      </c>
    </row>
    <row r="128" spans="2:12" x14ac:dyDescent="0.7">
      <c r="B128" s="301">
        <v>35</v>
      </c>
      <c r="C128" s="302" t="s">
        <v>283</v>
      </c>
      <c r="D128" s="301">
        <v>2524</v>
      </c>
      <c r="E128" s="303">
        <v>1</v>
      </c>
      <c r="F128" s="304">
        <v>1</v>
      </c>
      <c r="G128" s="304">
        <v>250</v>
      </c>
      <c r="H128" s="306">
        <v>0</v>
      </c>
      <c r="I128" s="307">
        <f t="shared" si="28"/>
        <v>114</v>
      </c>
      <c r="J128" s="307">
        <v>114</v>
      </c>
      <c r="K128" s="309">
        <v>0</v>
      </c>
      <c r="L128" s="324">
        <f t="shared" si="29"/>
        <v>114</v>
      </c>
    </row>
    <row r="129" spans="2:12" s="300" customFormat="1" x14ac:dyDescent="0.7">
      <c r="B129" s="340" t="s">
        <v>9</v>
      </c>
      <c r="C129" s="341"/>
      <c r="D129" s="341"/>
      <c r="E129" s="341"/>
      <c r="F129" s="341"/>
      <c r="G129" s="341"/>
      <c r="H129" s="325">
        <f>SUM(H94:H128)</f>
        <v>8418.3720000000012</v>
      </c>
      <c r="I129" s="325">
        <f t="shared" ref="I129:L129" si="30">SUM(I94:I128)</f>
        <v>18941.716000000004</v>
      </c>
      <c r="J129" s="325">
        <f t="shared" si="30"/>
        <v>27360.088000000003</v>
      </c>
      <c r="K129" s="325">
        <f t="shared" si="30"/>
        <v>0</v>
      </c>
      <c r="L129" s="325">
        <f t="shared" si="30"/>
        <v>27360.088000000003</v>
      </c>
    </row>
    <row r="130" spans="2:12" x14ac:dyDescent="0.7">
      <c r="B130" s="345" t="s">
        <v>284</v>
      </c>
      <c r="C130" s="346"/>
      <c r="D130" s="346"/>
      <c r="E130" s="346"/>
      <c r="F130" s="346"/>
      <c r="G130" s="346"/>
      <c r="H130" s="346"/>
      <c r="I130" s="346"/>
      <c r="J130" s="346"/>
      <c r="K130" s="346"/>
      <c r="L130" s="347"/>
    </row>
    <row r="131" spans="2:12" x14ac:dyDescent="0.7">
      <c r="B131" s="301">
        <v>1</v>
      </c>
      <c r="C131" s="302" t="s">
        <v>285</v>
      </c>
      <c r="D131" s="301">
        <v>2526</v>
      </c>
      <c r="E131" s="303">
        <v>3</v>
      </c>
      <c r="F131" s="304">
        <v>8</v>
      </c>
      <c r="G131" s="304">
        <v>250</v>
      </c>
      <c r="H131" s="307">
        <f>271.5+248.8+351</f>
        <v>871.3</v>
      </c>
      <c r="I131" s="307">
        <f>J131-H131</f>
        <v>930.2</v>
      </c>
      <c r="J131" s="307">
        <v>1801.5</v>
      </c>
      <c r="K131" s="309">
        <v>0</v>
      </c>
      <c r="L131" s="324">
        <f t="shared" ref="L131:L132" si="31">SUM(J131,K131)</f>
        <v>1801.5</v>
      </c>
    </row>
    <row r="132" spans="2:12" x14ac:dyDescent="0.7">
      <c r="B132" s="301">
        <v>2</v>
      </c>
      <c r="C132" s="302" t="s">
        <v>286</v>
      </c>
      <c r="D132" s="301">
        <v>2537</v>
      </c>
      <c r="E132" s="303">
        <v>2</v>
      </c>
      <c r="F132" s="304">
        <v>5</v>
      </c>
      <c r="G132" s="304">
        <v>250</v>
      </c>
      <c r="H132" s="307">
        <f>92+273.8</f>
        <v>365.8</v>
      </c>
      <c r="I132" s="307">
        <f>J132-H132</f>
        <v>655.20000000000005</v>
      </c>
      <c r="J132" s="307">
        <v>1021</v>
      </c>
      <c r="K132" s="309">
        <v>0</v>
      </c>
      <c r="L132" s="324">
        <f t="shared" si="31"/>
        <v>1021</v>
      </c>
    </row>
    <row r="133" spans="2:12" s="300" customFormat="1" x14ac:dyDescent="0.7">
      <c r="B133" s="340" t="s">
        <v>9</v>
      </c>
      <c r="C133" s="341"/>
      <c r="D133" s="341"/>
      <c r="E133" s="341"/>
      <c r="F133" s="341"/>
      <c r="G133" s="341"/>
      <c r="H133" s="325">
        <f>SUM(H131:H132)</f>
        <v>1237.0999999999999</v>
      </c>
      <c r="I133" s="325">
        <f t="shared" ref="I133:L133" si="32">SUM(I131:I132)</f>
        <v>1585.4</v>
      </c>
      <c r="J133" s="325">
        <f t="shared" si="32"/>
        <v>2822.5</v>
      </c>
      <c r="K133" s="325">
        <f t="shared" si="32"/>
        <v>0</v>
      </c>
      <c r="L133" s="325">
        <f t="shared" si="32"/>
        <v>2822.5</v>
      </c>
    </row>
    <row r="134" spans="2:12" x14ac:dyDescent="0.7">
      <c r="B134" s="345" t="s">
        <v>287</v>
      </c>
      <c r="C134" s="346"/>
      <c r="D134" s="346"/>
      <c r="E134" s="346"/>
      <c r="F134" s="346"/>
      <c r="G134" s="346"/>
      <c r="H134" s="346"/>
      <c r="I134" s="346"/>
      <c r="J134" s="346"/>
      <c r="K134" s="346"/>
      <c r="L134" s="347"/>
    </row>
    <row r="135" spans="2:12" s="300" customFormat="1" x14ac:dyDescent="0.7">
      <c r="B135" s="301">
        <v>1</v>
      </c>
      <c r="C135" s="302" t="s">
        <v>288</v>
      </c>
      <c r="D135" s="301">
        <v>2547</v>
      </c>
      <c r="E135" s="303">
        <v>1</v>
      </c>
      <c r="F135" s="304">
        <v>8</v>
      </c>
      <c r="G135" s="304">
        <v>250</v>
      </c>
      <c r="H135" s="305">
        <v>170</v>
      </c>
      <c r="I135" s="305">
        <f t="shared" ref="I135:I136" si="33">J135-H135</f>
        <v>72</v>
      </c>
      <c r="J135" s="305">
        <v>242</v>
      </c>
      <c r="K135" s="306">
        <v>0</v>
      </c>
      <c r="L135" s="324">
        <f t="shared" ref="L135:L136" si="34">SUM(J135,K135)</f>
        <v>242</v>
      </c>
    </row>
    <row r="136" spans="2:12" s="300" customFormat="1" x14ac:dyDescent="0.7">
      <c r="B136" s="301">
        <v>2</v>
      </c>
      <c r="C136" s="302" t="s">
        <v>289</v>
      </c>
      <c r="D136" s="301">
        <v>2547</v>
      </c>
      <c r="E136" s="303">
        <v>1</v>
      </c>
      <c r="F136" s="304">
        <v>5</v>
      </c>
      <c r="G136" s="304">
        <v>250</v>
      </c>
      <c r="H136" s="307">
        <v>108</v>
      </c>
      <c r="I136" s="307">
        <f t="shared" si="33"/>
        <v>11</v>
      </c>
      <c r="J136" s="307">
        <v>119</v>
      </c>
      <c r="K136" s="309">
        <v>0</v>
      </c>
      <c r="L136" s="324">
        <f t="shared" si="34"/>
        <v>119</v>
      </c>
    </row>
    <row r="137" spans="2:12" s="300" customFormat="1" x14ac:dyDescent="0.7">
      <c r="B137" s="340" t="s">
        <v>9</v>
      </c>
      <c r="C137" s="341"/>
      <c r="D137" s="341"/>
      <c r="E137" s="341"/>
      <c r="F137" s="341"/>
      <c r="G137" s="341"/>
      <c r="H137" s="325">
        <f>SUM(H135:H136)</f>
        <v>278</v>
      </c>
      <c r="I137" s="325">
        <f t="shared" ref="I137" si="35">SUM(I135:I136)</f>
        <v>83</v>
      </c>
      <c r="J137" s="325">
        <f t="shared" ref="J137" si="36">SUM(J135:J136)</f>
        <v>361</v>
      </c>
      <c r="K137" s="325">
        <f t="shared" ref="K137" si="37">SUM(K135:K136)</f>
        <v>0</v>
      </c>
      <c r="L137" s="325">
        <f t="shared" ref="L137" si="38">SUM(L135:L136)</f>
        <v>361</v>
      </c>
    </row>
    <row r="138" spans="2:12" x14ac:dyDescent="0.7">
      <c r="B138" s="316" t="s">
        <v>290</v>
      </c>
      <c r="C138" s="317"/>
      <c r="D138" s="317"/>
      <c r="E138" s="317"/>
      <c r="F138" s="317"/>
      <c r="G138" s="317"/>
      <c r="H138" s="317"/>
      <c r="I138" s="317"/>
      <c r="J138" s="317"/>
      <c r="K138" s="317"/>
      <c r="L138" s="322"/>
    </row>
    <row r="139" spans="2:12" x14ac:dyDescent="0.7">
      <c r="B139" s="313">
        <v>1</v>
      </c>
      <c r="C139" s="314" t="s">
        <v>291</v>
      </c>
      <c r="D139" s="313">
        <v>2540</v>
      </c>
      <c r="E139" s="313">
        <v>4</v>
      </c>
      <c r="F139" s="315">
        <v>5</v>
      </c>
      <c r="G139" s="315">
        <v>250</v>
      </c>
      <c r="H139" s="325">
        <f>1103.85+1072+1071+343</f>
        <v>3589.85</v>
      </c>
      <c r="I139" s="325">
        <f>J139-H139</f>
        <v>3538.6600000000003</v>
      </c>
      <c r="J139" s="325">
        <v>7128.51</v>
      </c>
      <c r="K139" s="331">
        <v>0</v>
      </c>
      <c r="L139" s="332">
        <f t="shared" ref="L139" si="39">SUM(J139,K139)</f>
        <v>7128.51</v>
      </c>
    </row>
    <row r="140" spans="2:12" x14ac:dyDescent="0.7">
      <c r="B140" s="345" t="s">
        <v>292</v>
      </c>
      <c r="C140" s="346"/>
      <c r="D140" s="346"/>
      <c r="E140" s="346"/>
      <c r="F140" s="346"/>
      <c r="G140" s="346"/>
      <c r="H140" s="346"/>
      <c r="I140" s="346"/>
      <c r="J140" s="346"/>
      <c r="K140" s="346"/>
      <c r="L140" s="347"/>
    </row>
    <row r="141" spans="2:12" x14ac:dyDescent="0.7">
      <c r="B141" s="301">
        <v>1</v>
      </c>
      <c r="C141" s="302" t="s">
        <v>293</v>
      </c>
      <c r="D141" s="301">
        <v>2540</v>
      </c>
      <c r="E141" s="303">
        <v>6</v>
      </c>
      <c r="F141" s="304">
        <v>8</v>
      </c>
      <c r="G141" s="304">
        <v>250</v>
      </c>
      <c r="H141" s="307">
        <f>656.71+935.96+225.04+168.24+423.92</f>
        <v>2409.87</v>
      </c>
      <c r="I141" s="307">
        <f t="shared" ref="I141:I148" si="40">J141-H141</f>
        <v>17205.210000000003</v>
      </c>
      <c r="J141" s="307">
        <v>19615.080000000002</v>
      </c>
      <c r="K141" s="309">
        <v>0</v>
      </c>
      <c r="L141" s="324">
        <f t="shared" ref="L141:L148" si="41">SUM(J141,K141)</f>
        <v>19615.080000000002</v>
      </c>
    </row>
    <row r="142" spans="2:12" x14ac:dyDescent="0.7">
      <c r="B142" s="301">
        <v>2</v>
      </c>
      <c r="C142" s="302" t="s">
        <v>294</v>
      </c>
      <c r="D142" s="301">
        <v>2540</v>
      </c>
      <c r="E142" s="303">
        <v>2</v>
      </c>
      <c r="F142" s="304">
        <v>5</v>
      </c>
      <c r="G142" s="304">
        <v>250</v>
      </c>
      <c r="H142" s="307">
        <f>96.52+146.5</f>
        <v>243.01999999999998</v>
      </c>
      <c r="I142" s="307">
        <f t="shared" si="40"/>
        <v>3559.98</v>
      </c>
      <c r="J142" s="307">
        <v>3803</v>
      </c>
      <c r="K142" s="309">
        <v>0</v>
      </c>
      <c r="L142" s="324">
        <f t="shared" si="41"/>
        <v>3803</v>
      </c>
    </row>
    <row r="143" spans="2:12" x14ac:dyDescent="0.7">
      <c r="B143" s="301">
        <v>3</v>
      </c>
      <c r="C143" s="302" t="s">
        <v>295</v>
      </c>
      <c r="D143" s="301">
        <v>2537</v>
      </c>
      <c r="E143" s="303">
        <v>6</v>
      </c>
      <c r="F143" s="304">
        <v>8</v>
      </c>
      <c r="G143" s="304">
        <v>250</v>
      </c>
      <c r="H143" s="307">
        <f>506.35+444.26+679.89+246.95+454.66</f>
        <v>2332.11</v>
      </c>
      <c r="I143" s="307">
        <f t="shared" si="40"/>
        <v>7407.5499999999993</v>
      </c>
      <c r="J143" s="307">
        <v>9739.66</v>
      </c>
      <c r="K143" s="309">
        <v>0</v>
      </c>
      <c r="L143" s="324">
        <f t="shared" si="41"/>
        <v>9739.66</v>
      </c>
    </row>
    <row r="144" spans="2:12" x14ac:dyDescent="0.7">
      <c r="B144" s="301">
        <v>4</v>
      </c>
      <c r="C144" s="302" t="s">
        <v>296</v>
      </c>
      <c r="D144" s="301">
        <v>2539</v>
      </c>
      <c r="E144" s="303">
        <v>2</v>
      </c>
      <c r="F144" s="304">
        <v>5</v>
      </c>
      <c r="G144" s="304">
        <v>250</v>
      </c>
      <c r="H144" s="307">
        <f>77.85+112.67</f>
        <v>190.51999999999998</v>
      </c>
      <c r="I144" s="307">
        <f t="shared" si="40"/>
        <v>2441.48</v>
      </c>
      <c r="J144" s="307">
        <v>2632</v>
      </c>
      <c r="K144" s="309">
        <v>0</v>
      </c>
      <c r="L144" s="324">
        <f t="shared" si="41"/>
        <v>2632</v>
      </c>
    </row>
    <row r="145" spans="2:12" x14ac:dyDescent="0.7">
      <c r="B145" s="301">
        <v>5</v>
      </c>
      <c r="C145" s="302" t="s">
        <v>297</v>
      </c>
      <c r="D145" s="301">
        <v>2527</v>
      </c>
      <c r="E145" s="303">
        <v>1</v>
      </c>
      <c r="F145" s="304">
        <v>5</v>
      </c>
      <c r="G145" s="304">
        <v>250</v>
      </c>
      <c r="H145" s="307">
        <f>139.55</f>
        <v>139.55000000000001</v>
      </c>
      <c r="I145" s="307">
        <f t="shared" si="40"/>
        <v>2047.45</v>
      </c>
      <c r="J145" s="307">
        <v>2187</v>
      </c>
      <c r="K145" s="309">
        <v>0</v>
      </c>
      <c r="L145" s="324">
        <f t="shared" si="41"/>
        <v>2187</v>
      </c>
    </row>
    <row r="146" spans="2:12" x14ac:dyDescent="0.7">
      <c r="B146" s="301">
        <v>6</v>
      </c>
      <c r="C146" s="302" t="s">
        <v>298</v>
      </c>
      <c r="D146" s="301">
        <v>2551</v>
      </c>
      <c r="E146" s="303">
        <v>1</v>
      </c>
      <c r="F146" s="304">
        <v>5</v>
      </c>
      <c r="G146" s="304">
        <v>250</v>
      </c>
      <c r="H146" s="307">
        <v>67.91</v>
      </c>
      <c r="I146" s="307">
        <f t="shared" si="40"/>
        <v>2194.09</v>
      </c>
      <c r="J146" s="307">
        <v>2262</v>
      </c>
      <c r="K146" s="309">
        <v>0</v>
      </c>
      <c r="L146" s="324">
        <f t="shared" si="41"/>
        <v>2262</v>
      </c>
    </row>
    <row r="147" spans="2:12" x14ac:dyDescent="0.7">
      <c r="B147" s="301">
        <v>7</v>
      </c>
      <c r="C147" s="302" t="s">
        <v>299</v>
      </c>
      <c r="D147" s="301">
        <v>2525</v>
      </c>
      <c r="E147" s="303">
        <v>1</v>
      </c>
      <c r="F147" s="304">
        <v>1</v>
      </c>
      <c r="G147" s="304">
        <v>250</v>
      </c>
      <c r="H147" s="306">
        <v>0</v>
      </c>
      <c r="I147" s="307">
        <f t="shared" si="40"/>
        <v>405</v>
      </c>
      <c r="J147" s="307">
        <v>405</v>
      </c>
      <c r="K147" s="309">
        <v>0</v>
      </c>
      <c r="L147" s="324">
        <f t="shared" si="41"/>
        <v>405</v>
      </c>
    </row>
    <row r="148" spans="2:12" x14ac:dyDescent="0.7">
      <c r="B148" s="301">
        <v>8</v>
      </c>
      <c r="C148" s="302" t="s">
        <v>300</v>
      </c>
      <c r="D148" s="301">
        <v>2540</v>
      </c>
      <c r="E148" s="303">
        <v>1</v>
      </c>
      <c r="F148" s="304">
        <v>1</v>
      </c>
      <c r="G148" s="304">
        <v>250</v>
      </c>
      <c r="H148" s="307">
        <v>50</v>
      </c>
      <c r="I148" s="307">
        <f t="shared" si="40"/>
        <v>300</v>
      </c>
      <c r="J148" s="307">
        <v>350</v>
      </c>
      <c r="K148" s="309">
        <v>0</v>
      </c>
      <c r="L148" s="324">
        <f t="shared" si="41"/>
        <v>350</v>
      </c>
    </row>
    <row r="149" spans="2:12" s="300" customFormat="1" x14ac:dyDescent="0.7">
      <c r="B149" s="340" t="s">
        <v>9</v>
      </c>
      <c r="C149" s="341"/>
      <c r="D149" s="341"/>
      <c r="E149" s="341"/>
      <c r="F149" s="341"/>
      <c r="G149" s="341"/>
      <c r="H149" s="325">
        <f>SUM(H141:H148)</f>
        <v>5432.9800000000005</v>
      </c>
      <c r="I149" s="325">
        <f t="shared" ref="I149:L149" si="42">SUM(I141:I148)</f>
        <v>35560.76</v>
      </c>
      <c r="J149" s="325">
        <f t="shared" si="42"/>
        <v>40993.740000000005</v>
      </c>
      <c r="K149" s="325">
        <f t="shared" si="42"/>
        <v>0</v>
      </c>
      <c r="L149" s="325">
        <f t="shared" si="42"/>
        <v>40993.740000000005</v>
      </c>
    </row>
    <row r="150" spans="2:12" x14ac:dyDescent="0.7">
      <c r="B150" s="345" t="s">
        <v>301</v>
      </c>
      <c r="C150" s="346"/>
      <c r="D150" s="346"/>
      <c r="E150" s="346"/>
      <c r="F150" s="346"/>
      <c r="G150" s="346"/>
      <c r="H150" s="346"/>
      <c r="I150" s="346"/>
      <c r="J150" s="346"/>
      <c r="K150" s="346"/>
      <c r="L150" s="347"/>
    </row>
    <row r="151" spans="2:12" x14ac:dyDescent="0.7">
      <c r="B151" s="301">
        <v>1</v>
      </c>
      <c r="C151" s="302" t="s">
        <v>302</v>
      </c>
      <c r="D151" s="301">
        <v>2537</v>
      </c>
      <c r="E151" s="303">
        <v>3</v>
      </c>
      <c r="F151" s="304">
        <v>8</v>
      </c>
      <c r="G151" s="304">
        <v>250</v>
      </c>
      <c r="H151" s="307">
        <f>522.18+359.06+532.29</f>
        <v>1413.53</v>
      </c>
      <c r="I151" s="307">
        <f t="shared" ref="I151:I159" si="43">J151-H151</f>
        <v>2248.1099999999997</v>
      </c>
      <c r="J151" s="307">
        <v>3661.64</v>
      </c>
      <c r="K151" s="309">
        <v>0</v>
      </c>
      <c r="L151" s="324">
        <f t="shared" ref="L151:L159" si="44">SUM(J151,K151)</f>
        <v>3661.64</v>
      </c>
    </row>
    <row r="152" spans="2:12" x14ac:dyDescent="0.7">
      <c r="B152" s="301">
        <v>2</v>
      </c>
      <c r="C152" s="302" t="s">
        <v>303</v>
      </c>
      <c r="D152" s="301">
        <v>2537</v>
      </c>
      <c r="E152" s="303">
        <v>2</v>
      </c>
      <c r="F152" s="304">
        <v>8</v>
      </c>
      <c r="G152" s="304">
        <v>250</v>
      </c>
      <c r="H152" s="307">
        <f>502.64+573.56</f>
        <v>1076.1999999999998</v>
      </c>
      <c r="I152" s="307">
        <f t="shared" si="43"/>
        <v>2904.3</v>
      </c>
      <c r="J152" s="307">
        <v>3980.5</v>
      </c>
      <c r="K152" s="309">
        <v>0</v>
      </c>
      <c r="L152" s="324">
        <f t="shared" si="44"/>
        <v>3980.5</v>
      </c>
    </row>
    <row r="153" spans="2:12" x14ac:dyDescent="0.7">
      <c r="B153" s="301">
        <v>3</v>
      </c>
      <c r="C153" s="302" t="s">
        <v>304</v>
      </c>
      <c r="D153" s="301">
        <v>2537</v>
      </c>
      <c r="E153" s="303">
        <v>1</v>
      </c>
      <c r="F153" s="304">
        <v>1</v>
      </c>
      <c r="G153" s="304">
        <v>250</v>
      </c>
      <c r="H153" s="307">
        <v>37.909999999999997</v>
      </c>
      <c r="I153" s="307">
        <f t="shared" si="43"/>
        <v>456.09000000000003</v>
      </c>
      <c r="J153" s="307">
        <v>494</v>
      </c>
      <c r="K153" s="309">
        <v>0</v>
      </c>
      <c r="L153" s="324">
        <f t="shared" si="44"/>
        <v>494</v>
      </c>
    </row>
    <row r="154" spans="2:12" x14ac:dyDescent="0.7">
      <c r="B154" s="301">
        <v>4</v>
      </c>
      <c r="C154" s="302" t="s">
        <v>305</v>
      </c>
      <c r="D154" s="301">
        <v>2535</v>
      </c>
      <c r="E154" s="303">
        <v>1</v>
      </c>
      <c r="F154" s="304">
        <v>1</v>
      </c>
      <c r="G154" s="304">
        <v>250</v>
      </c>
      <c r="H154" s="306">
        <v>0</v>
      </c>
      <c r="I154" s="307">
        <f t="shared" si="43"/>
        <v>115.5</v>
      </c>
      <c r="J154" s="307">
        <v>115.5</v>
      </c>
      <c r="K154" s="309">
        <v>0</v>
      </c>
      <c r="L154" s="324">
        <f t="shared" si="44"/>
        <v>115.5</v>
      </c>
    </row>
    <row r="155" spans="2:12" x14ac:dyDescent="0.7">
      <c r="B155" s="301">
        <v>5</v>
      </c>
      <c r="C155" s="302" t="s">
        <v>306</v>
      </c>
      <c r="D155" s="301">
        <v>2535</v>
      </c>
      <c r="E155" s="303">
        <v>1</v>
      </c>
      <c r="F155" s="304">
        <v>1</v>
      </c>
      <c r="G155" s="304">
        <v>250</v>
      </c>
      <c r="H155" s="306">
        <v>0</v>
      </c>
      <c r="I155" s="307">
        <f t="shared" si="43"/>
        <v>105</v>
      </c>
      <c r="J155" s="307">
        <v>105</v>
      </c>
      <c r="K155" s="309">
        <v>0</v>
      </c>
      <c r="L155" s="324">
        <f t="shared" si="44"/>
        <v>105</v>
      </c>
    </row>
    <row r="156" spans="2:12" x14ac:dyDescent="0.7">
      <c r="B156" s="301">
        <v>6</v>
      </c>
      <c r="C156" s="302" t="s">
        <v>307</v>
      </c>
      <c r="D156" s="301">
        <v>2548</v>
      </c>
      <c r="E156" s="303">
        <v>1</v>
      </c>
      <c r="F156" s="304">
        <v>1</v>
      </c>
      <c r="G156" s="304">
        <v>250</v>
      </c>
      <c r="H156" s="306">
        <v>0</v>
      </c>
      <c r="I156" s="307">
        <f t="shared" si="43"/>
        <v>18</v>
      </c>
      <c r="J156" s="307">
        <v>18</v>
      </c>
      <c r="K156" s="309">
        <v>0</v>
      </c>
      <c r="L156" s="324">
        <f t="shared" si="44"/>
        <v>18</v>
      </c>
    </row>
    <row r="157" spans="2:12" x14ac:dyDescent="0.7">
      <c r="B157" s="301">
        <v>7</v>
      </c>
      <c r="C157" s="302" t="s">
        <v>308</v>
      </c>
      <c r="D157" s="301">
        <v>2535</v>
      </c>
      <c r="E157" s="303">
        <v>1</v>
      </c>
      <c r="F157" s="304">
        <v>1</v>
      </c>
      <c r="G157" s="304">
        <v>250</v>
      </c>
      <c r="H157" s="306">
        <v>0</v>
      </c>
      <c r="I157" s="307">
        <f t="shared" si="43"/>
        <v>155.4</v>
      </c>
      <c r="J157" s="307">
        <v>155.4</v>
      </c>
      <c r="K157" s="309">
        <v>0</v>
      </c>
      <c r="L157" s="324">
        <f t="shared" si="44"/>
        <v>155.4</v>
      </c>
    </row>
    <row r="158" spans="2:12" x14ac:dyDescent="0.7">
      <c r="B158" s="301">
        <v>8</v>
      </c>
      <c r="C158" s="302" t="s">
        <v>309</v>
      </c>
      <c r="D158" s="301">
        <v>2535</v>
      </c>
      <c r="E158" s="303">
        <v>1</v>
      </c>
      <c r="F158" s="304">
        <v>1</v>
      </c>
      <c r="G158" s="304">
        <v>250</v>
      </c>
      <c r="H158" s="306">
        <v>0</v>
      </c>
      <c r="I158" s="307">
        <f t="shared" si="43"/>
        <v>144</v>
      </c>
      <c r="J158" s="307">
        <v>144</v>
      </c>
      <c r="K158" s="309">
        <v>0</v>
      </c>
      <c r="L158" s="324">
        <f t="shared" si="44"/>
        <v>144</v>
      </c>
    </row>
    <row r="159" spans="2:12" x14ac:dyDescent="0.7">
      <c r="B159" s="301">
        <v>9</v>
      </c>
      <c r="C159" s="302" t="s">
        <v>310</v>
      </c>
      <c r="D159" s="301">
        <v>2548</v>
      </c>
      <c r="E159" s="303">
        <v>1</v>
      </c>
      <c r="F159" s="304">
        <v>1</v>
      </c>
      <c r="G159" s="304">
        <v>250</v>
      </c>
      <c r="H159" s="306">
        <v>0</v>
      </c>
      <c r="I159" s="307">
        <f t="shared" si="43"/>
        <v>48</v>
      </c>
      <c r="J159" s="307">
        <v>48</v>
      </c>
      <c r="K159" s="309">
        <v>0</v>
      </c>
      <c r="L159" s="324">
        <f t="shared" si="44"/>
        <v>48</v>
      </c>
    </row>
    <row r="160" spans="2:12" s="300" customFormat="1" x14ac:dyDescent="0.7">
      <c r="B160" s="340" t="s">
        <v>9</v>
      </c>
      <c r="C160" s="341"/>
      <c r="D160" s="341"/>
      <c r="E160" s="341"/>
      <c r="F160" s="341"/>
      <c r="G160" s="341"/>
      <c r="H160" s="325">
        <f>SUM(H151:H159)</f>
        <v>2527.6399999999994</v>
      </c>
      <c r="I160" s="325">
        <f t="shared" ref="I160:L160" si="45">SUM(I151:I159)</f>
        <v>6194.4</v>
      </c>
      <c r="J160" s="325">
        <f t="shared" si="45"/>
        <v>8722.0399999999991</v>
      </c>
      <c r="K160" s="325">
        <f t="shared" si="45"/>
        <v>0</v>
      </c>
      <c r="L160" s="325">
        <f t="shared" si="45"/>
        <v>8722.0399999999991</v>
      </c>
    </row>
    <row r="161" spans="2:12" x14ac:dyDescent="0.7">
      <c r="B161" s="293" t="s">
        <v>284</v>
      </c>
      <c r="C161" s="294"/>
      <c r="D161" s="295"/>
      <c r="E161" s="296"/>
      <c r="F161" s="297"/>
      <c r="G161" s="297"/>
      <c r="H161" s="298"/>
      <c r="I161" s="298"/>
      <c r="J161" s="298"/>
      <c r="K161" s="299"/>
      <c r="L161" s="323"/>
    </row>
    <row r="162" spans="2:12" x14ac:dyDescent="0.7">
      <c r="B162" s="301">
        <v>1</v>
      </c>
      <c r="C162" s="302" t="s">
        <v>311</v>
      </c>
      <c r="D162" s="301">
        <v>2526</v>
      </c>
      <c r="E162" s="303">
        <v>3</v>
      </c>
      <c r="F162" s="304">
        <v>1</v>
      </c>
      <c r="G162" s="304">
        <v>250</v>
      </c>
      <c r="H162" s="307">
        <v>168</v>
      </c>
      <c r="I162" s="307">
        <f>J162-H162</f>
        <v>1280</v>
      </c>
      <c r="J162" s="307">
        <v>1448</v>
      </c>
      <c r="K162" s="309">
        <v>0</v>
      </c>
      <c r="L162" s="324">
        <f t="shared" ref="L162:L163" si="46">SUM(J162,K162)</f>
        <v>1448</v>
      </c>
    </row>
    <row r="163" spans="2:12" x14ac:dyDescent="0.7">
      <c r="B163" s="301">
        <v>2</v>
      </c>
      <c r="C163" s="302" t="s">
        <v>312</v>
      </c>
      <c r="D163" s="301">
        <v>2526</v>
      </c>
      <c r="E163" s="303">
        <v>1</v>
      </c>
      <c r="F163" s="304">
        <v>1</v>
      </c>
      <c r="G163" s="304">
        <v>250</v>
      </c>
      <c r="H163" s="306">
        <v>0</v>
      </c>
      <c r="I163" s="307">
        <f>J163-H163</f>
        <v>248</v>
      </c>
      <c r="J163" s="307">
        <v>248</v>
      </c>
      <c r="K163" s="309">
        <v>0</v>
      </c>
      <c r="L163" s="324">
        <f t="shared" si="46"/>
        <v>248</v>
      </c>
    </row>
    <row r="164" spans="2:12" s="300" customFormat="1" x14ac:dyDescent="0.7">
      <c r="B164" s="340" t="s">
        <v>9</v>
      </c>
      <c r="C164" s="341"/>
      <c r="D164" s="341"/>
      <c r="E164" s="341"/>
      <c r="F164" s="341"/>
      <c r="G164" s="341"/>
      <c r="H164" s="325">
        <f>SUM(H162:H163)</f>
        <v>168</v>
      </c>
      <c r="I164" s="325">
        <f t="shared" ref="I164:L164" si="47">SUM(I162:I163)</f>
        <v>1528</v>
      </c>
      <c r="J164" s="325">
        <f t="shared" si="47"/>
        <v>1696</v>
      </c>
      <c r="K164" s="325">
        <f t="shared" si="47"/>
        <v>0</v>
      </c>
      <c r="L164" s="325">
        <f t="shared" si="47"/>
        <v>1696</v>
      </c>
    </row>
    <row r="165" spans="2:12" x14ac:dyDescent="0.7">
      <c r="B165" s="293" t="s">
        <v>14</v>
      </c>
      <c r="C165" s="294"/>
      <c r="D165" s="295"/>
      <c r="E165" s="296"/>
      <c r="F165" s="297"/>
      <c r="G165" s="297"/>
      <c r="H165" s="298"/>
      <c r="I165" s="298"/>
      <c r="J165" s="298"/>
      <c r="K165" s="299"/>
      <c r="L165" s="323"/>
    </row>
    <row r="166" spans="2:12" x14ac:dyDescent="0.7">
      <c r="B166" s="310">
        <v>1</v>
      </c>
      <c r="C166" s="311" t="s">
        <v>313</v>
      </c>
      <c r="D166" s="310">
        <v>2559</v>
      </c>
      <c r="E166" s="303">
        <v>4</v>
      </c>
      <c r="F166" s="312">
        <v>8</v>
      </c>
      <c r="G166" s="312">
        <v>250</v>
      </c>
      <c r="H166" s="305">
        <v>0</v>
      </c>
      <c r="I166" s="305">
        <v>0</v>
      </c>
      <c r="J166" s="305">
        <f>2413.04+2979.65+3035.98+2931.92</f>
        <v>11360.59</v>
      </c>
      <c r="K166" s="306">
        <v>0</v>
      </c>
      <c r="L166" s="324">
        <f t="shared" ref="L166:L168" si="48">SUM(J166,K166)</f>
        <v>11360.59</v>
      </c>
    </row>
    <row r="167" spans="2:12" x14ac:dyDescent="0.7">
      <c r="B167" s="310">
        <v>2</v>
      </c>
      <c r="C167" s="311" t="s">
        <v>314</v>
      </c>
      <c r="D167" s="310">
        <v>2555</v>
      </c>
      <c r="E167" s="303">
        <v>2</v>
      </c>
      <c r="F167" s="312">
        <v>8</v>
      </c>
      <c r="G167" s="312">
        <v>250</v>
      </c>
      <c r="H167" s="305">
        <v>0</v>
      </c>
      <c r="I167" s="305">
        <v>0</v>
      </c>
      <c r="J167" s="305">
        <f>126.93+996.57</f>
        <v>1123.5</v>
      </c>
      <c r="K167" s="306">
        <v>0</v>
      </c>
      <c r="L167" s="324">
        <f t="shared" si="48"/>
        <v>1123.5</v>
      </c>
    </row>
    <row r="168" spans="2:12" x14ac:dyDescent="0.7">
      <c r="B168" s="310">
        <v>3</v>
      </c>
      <c r="C168" s="311" t="s">
        <v>315</v>
      </c>
      <c r="D168" s="310">
        <v>2555</v>
      </c>
      <c r="E168" s="303">
        <v>2</v>
      </c>
      <c r="F168" s="312">
        <v>8</v>
      </c>
      <c r="G168" s="312">
        <v>250</v>
      </c>
      <c r="H168" s="305">
        <v>0</v>
      </c>
      <c r="I168" s="305">
        <v>0</v>
      </c>
      <c r="J168" s="305">
        <f>420.11+316+335.45</f>
        <v>1071.56</v>
      </c>
      <c r="K168" s="306">
        <v>0</v>
      </c>
      <c r="L168" s="324">
        <f t="shared" si="48"/>
        <v>1071.56</v>
      </c>
    </row>
    <row r="169" spans="2:12" s="300" customFormat="1" x14ac:dyDescent="0.7">
      <c r="B169" s="340" t="s">
        <v>9</v>
      </c>
      <c r="C169" s="341"/>
      <c r="D169" s="341"/>
      <c r="E169" s="341"/>
      <c r="F169" s="341"/>
      <c r="G169" s="341"/>
      <c r="H169" s="325">
        <f>SUM(H166:H168)</f>
        <v>0</v>
      </c>
      <c r="I169" s="325">
        <f t="shared" ref="I169:L169" si="49">SUM(I166:I168)</f>
        <v>0</v>
      </c>
      <c r="J169" s="325">
        <f t="shared" si="49"/>
        <v>13555.65</v>
      </c>
      <c r="K169" s="325">
        <f t="shared" si="49"/>
        <v>0</v>
      </c>
      <c r="L169" s="325">
        <f t="shared" si="49"/>
        <v>13555.65</v>
      </c>
    </row>
    <row r="170" spans="2:12" x14ac:dyDescent="0.7">
      <c r="B170" s="334" t="s">
        <v>316</v>
      </c>
      <c r="C170" s="335"/>
      <c r="D170" s="335"/>
      <c r="E170" s="335"/>
      <c r="F170" s="335"/>
      <c r="G170" s="336"/>
      <c r="H170" s="330">
        <f>SUM(H169+H164+H160+H149+H139+H137+H133+H129+H92+H88+H86+H84+H79+H77+H75+H71+H69+H67+H63+H50+H48+H46+H31)</f>
        <v>95133.172000000006</v>
      </c>
      <c r="I170" s="330">
        <f t="shared" ref="I170:L170" si="50">SUM(I169+I164+I160+I149+I139+I137+I133+I129+I92+I88+I86+I84+I79+I77+I75+I71+I69+I67+I63+I50+I48+I46+I31)</f>
        <v>245323.05600000004</v>
      </c>
      <c r="J170" s="330">
        <f t="shared" si="50"/>
        <v>354011.87799999997</v>
      </c>
      <c r="K170" s="330">
        <f t="shared" si="50"/>
        <v>10034.630000000001</v>
      </c>
      <c r="L170" s="330">
        <f t="shared" si="50"/>
        <v>364046.50799999997</v>
      </c>
    </row>
  </sheetData>
  <mergeCells count="31">
    <mergeCell ref="B76:L76"/>
    <mergeCell ref="B78:L78"/>
    <mergeCell ref="B80:L80"/>
    <mergeCell ref="B85:L85"/>
    <mergeCell ref="B87:L87"/>
    <mergeCell ref="B84:G84"/>
    <mergeCell ref="B31:G31"/>
    <mergeCell ref="B46:G46"/>
    <mergeCell ref="B63:G63"/>
    <mergeCell ref="B67:G67"/>
    <mergeCell ref="B75:G75"/>
    <mergeCell ref="B72:L72"/>
    <mergeCell ref="B47:L47"/>
    <mergeCell ref="B49:K49"/>
    <mergeCell ref="B51:L51"/>
    <mergeCell ref="B64:L64"/>
    <mergeCell ref="B68:K68"/>
    <mergeCell ref="B70:L70"/>
    <mergeCell ref="B89:L89"/>
    <mergeCell ref="B130:L130"/>
    <mergeCell ref="B134:L134"/>
    <mergeCell ref="B140:L140"/>
    <mergeCell ref="B150:L150"/>
    <mergeCell ref="B164:G164"/>
    <mergeCell ref="B169:G169"/>
    <mergeCell ref="B92:G92"/>
    <mergeCell ref="B129:G129"/>
    <mergeCell ref="B133:G133"/>
    <mergeCell ref="B137:G137"/>
    <mergeCell ref="B149:G149"/>
    <mergeCell ref="B160:G160"/>
  </mergeCells>
  <pageMargins left="0.64" right="0.16" top="0.72" bottom="0.4" header="0.5" footer="0.36"/>
  <pageSetup scale="7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2:F43"/>
  <sheetViews>
    <sheetView showGridLines="0" view="pageBreakPreview" topLeftCell="B1" zoomScaleNormal="100" zoomScaleSheetLayoutView="100" workbookViewId="0">
      <selection activeCell="C18" sqref="C1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'2565-คณะ,สำนัก'!B9</f>
        <v>สระว่ายน้ำ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'[8]2564-คณะ,สำนัก'!C9</f>
        <v>5271</v>
      </c>
      <c r="D4" s="257">
        <f>'[8]2564-คณะ,สำนัก'!D9</f>
        <v>18251.376301619999</v>
      </c>
      <c r="E4" s="236">
        <f>'2565-คณะ,สำนัก'!C9</f>
        <v>7500</v>
      </c>
      <c r="F4" s="257">
        <f>'2565-คณะ,สำนัก'!D9</f>
        <v>27414.984375</v>
      </c>
    </row>
    <row r="5" spans="2:6" x14ac:dyDescent="0.5">
      <c r="B5" s="235" t="s">
        <v>85</v>
      </c>
      <c r="C5" s="236">
        <f>'[8]2564-คณะ,สำนัก'!E9</f>
        <v>6218</v>
      </c>
      <c r="D5" s="257">
        <f>'[8]2564-คณะ,สำนัก'!F9</f>
        <v>22605.488447660002</v>
      </c>
      <c r="E5" s="236">
        <f>'2565-คณะ,สำนัก'!E9</f>
        <v>6450</v>
      </c>
      <c r="F5" s="257">
        <f>'2565-คณะ,สำนัก'!F9</f>
        <v>24080.588153999997</v>
      </c>
    </row>
    <row r="6" spans="2:6" x14ac:dyDescent="0.5">
      <c r="B6" s="235" t="s">
        <v>86</v>
      </c>
      <c r="C6" s="236">
        <f>'[8]2564-คณะ,สำนัก'!G9</f>
        <v>7297</v>
      </c>
      <c r="D6" s="257">
        <f>'[8]2564-คณะ,สำนัก'!H9</f>
        <v>27715.622212530001</v>
      </c>
      <c r="E6" s="236">
        <f>'2565-คณะ,สำนัก'!G9</f>
        <v>6200</v>
      </c>
      <c r="F6" s="257">
        <f>'2565-คณะ,สำนัก'!H9</f>
        <v>24706.293882000002</v>
      </c>
    </row>
    <row r="7" spans="2:6" x14ac:dyDescent="0.5">
      <c r="B7" s="235" t="s">
        <v>87</v>
      </c>
      <c r="C7" s="236">
        <f>'[8]2564-คณะ,สำนัก'!I9</f>
        <v>5964</v>
      </c>
      <c r="D7" s="257">
        <f>'[8]2564-คณะ,สำนัก'!J9</f>
        <v>21597.876384840001</v>
      </c>
      <c r="E7" s="236">
        <f>'2565-คณะ,สำนัก'!I9</f>
        <v>6850</v>
      </c>
      <c r="F7" s="257">
        <f>'2565-คณะ,สำนัก'!J9</f>
        <v>26323.396596999999</v>
      </c>
    </row>
    <row r="8" spans="2:6" x14ac:dyDescent="0.5">
      <c r="B8" s="235" t="s">
        <v>88</v>
      </c>
      <c r="C8" s="236">
        <f>'[8]2564-คณะ,สำนัก'!K9</f>
        <v>5938</v>
      </c>
      <c r="D8" s="257">
        <f>'[8]2564-คณะ,สำนัก'!L9</f>
        <v>22162.319374679999</v>
      </c>
      <c r="E8" s="236">
        <f>'2565-คณะ,สำนัก'!K9</f>
        <v>7850</v>
      </c>
      <c r="F8" s="257">
        <f>'2565-คณะ,สำนัก'!L9</f>
        <v>33128.077805000001</v>
      </c>
    </row>
    <row r="9" spans="2:6" x14ac:dyDescent="0.5">
      <c r="B9" s="235" t="s">
        <v>89</v>
      </c>
      <c r="C9" s="236">
        <f>'[8]2564-คณะ,สำนัก'!M9</f>
        <v>7342</v>
      </c>
      <c r="D9" s="257">
        <f>'[8]2564-คณะ,สำนัก'!N9</f>
        <v>28003.946559759999</v>
      </c>
      <c r="E9" s="236">
        <f>'2565-คณะ,สำนัก'!M9</f>
        <v>6650</v>
      </c>
      <c r="F9" s="257">
        <f>'2565-คณะ,สำนัก'!N9</f>
        <v>28360.076979499998</v>
      </c>
    </row>
    <row r="10" spans="2:6" x14ac:dyDescent="0.5">
      <c r="B10" s="235" t="s">
        <v>90</v>
      </c>
      <c r="C10" s="236">
        <f>'[8]2564-คณะ,สำนัก'!O9</f>
        <v>6350</v>
      </c>
      <c r="D10" s="257">
        <f>'[8]2564-คณะ,สำนัก'!P9</f>
        <v>23871.458734</v>
      </c>
      <c r="E10" s="337">
        <f>'2565-คณะ,สำนัก'!O9</f>
        <v>5300</v>
      </c>
      <c r="F10" s="257">
        <f>'2565-คณะ,สำนัก'!P9</f>
        <v>21687.093956000001</v>
      </c>
    </row>
    <row r="11" spans="2:6" x14ac:dyDescent="0.5">
      <c r="B11" s="235" t="s">
        <v>91</v>
      </c>
      <c r="C11" s="236">
        <f>'[8]2564-คณะ,สำนัก'!Q9</f>
        <v>3770</v>
      </c>
      <c r="D11" s="257">
        <f>'[8]2564-คณะ,สำนัก'!R9</f>
        <v>14011.678248099999</v>
      </c>
      <c r="E11" s="337">
        <f>'2565-คณะ,สำนัก'!Q9</f>
        <v>3950</v>
      </c>
      <c r="F11" s="257">
        <f>'2565-คณะ,สำนัก'!R9</f>
        <v>16601.255327500003</v>
      </c>
    </row>
    <row r="12" spans="2:6" x14ac:dyDescent="0.5">
      <c r="B12" s="235" t="s">
        <v>92</v>
      </c>
      <c r="C12" s="236">
        <f>'[8]2564-คณะ,สำนัก'!S9</f>
        <v>6300</v>
      </c>
      <c r="D12" s="257">
        <f>'[8]2564-คณะ,สำนัก'!T9</f>
        <v>23470.731774</v>
      </c>
      <c r="E12" s="337">
        <f>'2565-คณะ,สำนัก'!S9</f>
        <v>6950</v>
      </c>
      <c r="F12" s="257">
        <f>'2565-คณะ,สำนัก'!T9</f>
        <v>34322.567007500002</v>
      </c>
    </row>
    <row r="13" spans="2:6" x14ac:dyDescent="0.5">
      <c r="B13" s="235" t="s">
        <v>93</v>
      </c>
      <c r="C13" s="236">
        <f>'[8]2564-คณะ,สำนัก'!U9</f>
        <v>5500</v>
      </c>
      <c r="D13" s="257">
        <f>'[8]2564-คณะ,สำนัก'!V9</f>
        <v>20191.556055000001</v>
      </c>
      <c r="E13" s="236">
        <f>'2565-คณะ,สำนัก'!U9</f>
        <v>2900</v>
      </c>
      <c r="F13" s="257">
        <f>'2565-คณะ,สำนัก'!V9</f>
        <v>14071.558349999999</v>
      </c>
    </row>
    <row r="14" spans="2:6" x14ac:dyDescent="0.5">
      <c r="B14" s="235" t="s">
        <v>94</v>
      </c>
      <c r="C14" s="236">
        <f>'[8]2564-คณะ,สำนัก'!W9</f>
        <v>6600</v>
      </c>
      <c r="D14" s="257">
        <f>'[8]2564-คณะ,สำนัก'!X9</f>
        <v>24775.353834000001</v>
      </c>
      <c r="E14" s="236">
        <f>'2565-คณะ,สำนัก'!W9</f>
        <v>5750</v>
      </c>
      <c r="F14" s="257">
        <f>'2565-คณะ,สำนัก'!X9</f>
        <v>28475.662497499998</v>
      </c>
    </row>
    <row r="15" spans="2:6" x14ac:dyDescent="0.5">
      <c r="B15" s="235" t="s">
        <v>95</v>
      </c>
      <c r="C15" s="236">
        <f>'[8]2564-คณะ,สำนัก'!Y9</f>
        <v>7550</v>
      </c>
      <c r="D15" s="257">
        <f>'[8]2564-คณะ,สำนัก'!Z9</f>
        <v>26856.117684000001</v>
      </c>
      <c r="E15" s="236">
        <f>'2565-คณะ,สำนัก'!Y9</f>
        <v>4850</v>
      </c>
      <c r="F15" s="257">
        <f>'2565-คณะ,สำนัก'!Z9</f>
        <v>23440.454538500002</v>
      </c>
    </row>
    <row r="30" spans="2:6" x14ac:dyDescent="0.5">
      <c r="B30" s="230" t="s">
        <v>53</v>
      </c>
      <c r="C30" s="231" t="str">
        <f>C2</f>
        <v>สระว่ายน้ำ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18251.376301619999</v>
      </c>
      <c r="D32" s="257"/>
      <c r="E32" s="236">
        <f>F4</f>
        <v>27414.984375</v>
      </c>
      <c r="F32" s="259"/>
    </row>
    <row r="33" spans="2:6" x14ac:dyDescent="0.5">
      <c r="B33" s="235" t="s">
        <v>85</v>
      </c>
      <c r="C33" s="236">
        <f t="shared" ref="C33:C43" si="0">D5</f>
        <v>22605.488447660002</v>
      </c>
      <c r="D33" s="257"/>
      <c r="E33" s="236">
        <f t="shared" ref="E33:E43" si="1">F5</f>
        <v>24080.588153999997</v>
      </c>
      <c r="F33" s="259"/>
    </row>
    <row r="34" spans="2:6" x14ac:dyDescent="0.5">
      <c r="B34" s="235" t="s">
        <v>86</v>
      </c>
      <c r="C34" s="236">
        <f t="shared" si="0"/>
        <v>27715.622212530001</v>
      </c>
      <c r="D34" s="257"/>
      <c r="E34" s="236">
        <f t="shared" si="1"/>
        <v>24706.293882000002</v>
      </c>
      <c r="F34" s="259"/>
    </row>
    <row r="35" spans="2:6" x14ac:dyDescent="0.5">
      <c r="B35" s="235" t="s">
        <v>87</v>
      </c>
      <c r="C35" s="236">
        <f t="shared" si="0"/>
        <v>21597.876384840001</v>
      </c>
      <c r="D35" s="257"/>
      <c r="E35" s="236">
        <f t="shared" si="1"/>
        <v>26323.396596999999</v>
      </c>
      <c r="F35" s="259"/>
    </row>
    <row r="36" spans="2:6" x14ac:dyDescent="0.5">
      <c r="B36" s="235" t="s">
        <v>88</v>
      </c>
      <c r="C36" s="236">
        <f t="shared" si="0"/>
        <v>22162.319374679999</v>
      </c>
      <c r="D36" s="257"/>
      <c r="E36" s="236">
        <f t="shared" si="1"/>
        <v>33128.077805000001</v>
      </c>
      <c r="F36" s="259"/>
    </row>
    <row r="37" spans="2:6" x14ac:dyDescent="0.5">
      <c r="B37" s="235" t="s">
        <v>89</v>
      </c>
      <c r="C37" s="236">
        <f t="shared" si="0"/>
        <v>28003.946559759999</v>
      </c>
      <c r="D37" s="257"/>
      <c r="E37" s="236">
        <f t="shared" si="1"/>
        <v>28360.076979499998</v>
      </c>
      <c r="F37" s="259"/>
    </row>
    <row r="38" spans="2:6" x14ac:dyDescent="0.5">
      <c r="B38" s="235" t="s">
        <v>90</v>
      </c>
      <c r="C38" s="236">
        <f t="shared" si="0"/>
        <v>23871.458734</v>
      </c>
      <c r="D38" s="257"/>
      <c r="E38" s="236">
        <f t="shared" si="1"/>
        <v>21687.093956000001</v>
      </c>
      <c r="F38" s="259"/>
    </row>
    <row r="39" spans="2:6" x14ac:dyDescent="0.5">
      <c r="B39" s="235" t="s">
        <v>91</v>
      </c>
      <c r="C39" s="236">
        <f t="shared" si="0"/>
        <v>14011.678248099999</v>
      </c>
      <c r="D39" s="257"/>
      <c r="E39" s="236">
        <f t="shared" si="1"/>
        <v>16601.255327500003</v>
      </c>
      <c r="F39" s="259"/>
    </row>
    <row r="40" spans="2:6" x14ac:dyDescent="0.5">
      <c r="B40" s="235" t="s">
        <v>92</v>
      </c>
      <c r="C40" s="236">
        <f t="shared" si="0"/>
        <v>23470.731774</v>
      </c>
      <c r="D40" s="257"/>
      <c r="E40" s="236">
        <f t="shared" si="1"/>
        <v>34322.567007500002</v>
      </c>
      <c r="F40" s="259"/>
    </row>
    <row r="41" spans="2:6" x14ac:dyDescent="0.5">
      <c r="B41" s="235" t="s">
        <v>93</v>
      </c>
      <c r="C41" s="236">
        <f t="shared" si="0"/>
        <v>20191.556055000001</v>
      </c>
      <c r="D41" s="257"/>
      <c r="E41" s="236">
        <f t="shared" si="1"/>
        <v>14071.558349999999</v>
      </c>
      <c r="F41" s="259"/>
    </row>
    <row r="42" spans="2:6" x14ac:dyDescent="0.5">
      <c r="B42" s="235" t="s">
        <v>94</v>
      </c>
      <c r="C42" s="236">
        <f t="shared" si="0"/>
        <v>24775.353834000001</v>
      </c>
      <c r="D42" s="257"/>
      <c r="E42" s="236">
        <f t="shared" si="1"/>
        <v>28475.662497499998</v>
      </c>
      <c r="F42" s="259"/>
    </row>
    <row r="43" spans="2:6" x14ac:dyDescent="0.5">
      <c r="B43" s="235" t="s">
        <v>95</v>
      </c>
      <c r="C43" s="236">
        <f t="shared" si="0"/>
        <v>26856.117684000001</v>
      </c>
      <c r="D43" s="257"/>
      <c r="E43" s="236">
        <f t="shared" si="1"/>
        <v>23440.454538500002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2:F43"/>
  <sheetViews>
    <sheetView showGridLines="0" view="pageBreakPreview" topLeftCell="B1" zoomScaleNormal="100" zoomScaleSheetLayoutView="100" workbookViewId="0">
      <selection activeCell="E18" sqref="E1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'2565-คณะ,สำนัก'!B7</f>
        <v>สำนักงานมหาวิทยาลัย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'[8]2564-คณะ,สำนัก'!C7</f>
        <v>21447.3</v>
      </c>
      <c r="D4" s="257">
        <f>'[8]2564-คณะ,สำนัก'!D7</f>
        <v>74230.507287131797</v>
      </c>
      <c r="E4" s="236">
        <f>'2565-คณะ,สำนัก'!C7</f>
        <v>23291.98</v>
      </c>
      <c r="F4" s="257">
        <f>'2565-คณะ,สำนัก'!D7</f>
        <v>85246.345254187516</v>
      </c>
    </row>
    <row r="5" spans="2:6" x14ac:dyDescent="0.5">
      <c r="B5" s="235" t="s">
        <v>85</v>
      </c>
      <c r="C5" s="236">
        <f>'[8]2564-คณะ,สำนัก'!E7</f>
        <v>24601.06</v>
      </c>
      <c r="D5" s="257">
        <f>'[8]2564-คณะ,สำนัก'!F7</f>
        <v>89502.799775893887</v>
      </c>
      <c r="E5" s="236">
        <f>'2565-คณะ,สำนัก'!E7</f>
        <v>21494.71</v>
      </c>
      <c r="F5" s="257">
        <f>'2565-คณะ,สำนัก'!F7</f>
        <v>80200.416570826812</v>
      </c>
    </row>
    <row r="6" spans="2:6" x14ac:dyDescent="0.5">
      <c r="B6" s="235" t="s">
        <v>86</v>
      </c>
      <c r="C6" s="236">
        <f>'[8]2564-คณะ,สำนัก'!G7</f>
        <v>36164.29</v>
      </c>
      <c r="D6" s="257">
        <f>'[8]2564-คณะ,สำนัก'!H7</f>
        <v>137389.55564140217</v>
      </c>
      <c r="E6" s="236">
        <f>'2565-คณะ,สำนัก'!G7</f>
        <v>34879.97</v>
      </c>
      <c r="F6" s="257">
        <f>'2565-คณะ,สำนัก'!H7</f>
        <v>138907.67685460852</v>
      </c>
    </row>
    <row r="7" spans="2:6" x14ac:dyDescent="0.5">
      <c r="B7" s="235" t="s">
        <v>87</v>
      </c>
      <c r="C7" s="236">
        <f>'[8]2564-คณะ,สำนัก'!I7</f>
        <v>31790.35</v>
      </c>
      <c r="D7" s="257">
        <f>'[8]2564-คณะ,สำนัก'!J7</f>
        <v>115101.2543220486</v>
      </c>
      <c r="E7" s="236">
        <f>'2565-คณะ,สำนัก'!I7</f>
        <v>31015.1</v>
      </c>
      <c r="F7" s="257">
        <f>'2565-คณะ,สำนัก'!J7</f>
        <v>119136.98837621961</v>
      </c>
    </row>
    <row r="8" spans="2:6" x14ac:dyDescent="0.5">
      <c r="B8" s="235" t="s">
        <v>88</v>
      </c>
      <c r="C8" s="236">
        <f>'[8]2564-คณะ,สำนัก'!K7</f>
        <v>42412.800000000003</v>
      </c>
      <c r="D8" s="257">
        <f>'[8]2564-คณะ,สำนัก'!L7</f>
        <v>158256.70275341417</v>
      </c>
      <c r="E8" s="236">
        <f>'2565-คณะ,สำนัก'!K7</f>
        <v>38380.959999999999</v>
      </c>
      <c r="F8" s="257">
        <f>'2565-คณะ,สำนัก'!L7</f>
        <v>161969.93887337798</v>
      </c>
    </row>
    <row r="9" spans="2:6" x14ac:dyDescent="0.5">
      <c r="B9" s="235" t="s">
        <v>89</v>
      </c>
      <c r="C9" s="236">
        <f>'[8]2564-คณะ,สำนัก'!M7</f>
        <v>39337.72</v>
      </c>
      <c r="D9" s="257">
        <f>'[8]2564-คณะ,สำนัก'!N7</f>
        <v>149980.61409881321</v>
      </c>
      <c r="E9" s="236">
        <f>'2565-คณะ,สำนัก'!M7</f>
        <v>38335.379999999997</v>
      </c>
      <c r="F9" s="257">
        <f>'2565-คณะ,สำนัก'!N7</f>
        <v>163397.20351264736</v>
      </c>
    </row>
    <row r="10" spans="2:6" x14ac:dyDescent="0.5">
      <c r="B10" s="235" t="s">
        <v>90</v>
      </c>
      <c r="C10" s="236">
        <f>'[8]2564-คณะ,สำนัก'!O7</f>
        <v>39825.35</v>
      </c>
      <c r="D10" s="257">
        <f>'[8]2564-คณะ,สำนัก'!P7</f>
        <v>149728.12053777761</v>
      </c>
      <c r="E10" s="337">
        <f>'2565-คณะ,สำนัก'!O7</f>
        <v>34047.85</v>
      </c>
      <c r="F10" s="257">
        <f>'2565-คณะ,สำนัก'!P7</f>
        <v>139285.43209579837</v>
      </c>
    </row>
    <row r="11" spans="2:6" x14ac:dyDescent="0.5">
      <c r="B11" s="235" t="s">
        <v>91</v>
      </c>
      <c r="C11" s="236">
        <f>'[8]2564-คณะ,สำนัก'!Q7</f>
        <v>33800.410000000003</v>
      </c>
      <c r="D11" s="257">
        <f>'[8]2564-คณะ,สำนัก'!R7</f>
        <v>125668.61946745162</v>
      </c>
      <c r="E11" s="337">
        <f>'2565-คณะ,สำนัก'!Q7</f>
        <v>45641.91</v>
      </c>
      <c r="F11" s="257">
        <f>'2565-คณะ,สำนัก'!R7</f>
        <v>191752.40751498452</v>
      </c>
    </row>
    <row r="12" spans="2:6" x14ac:dyDescent="0.5">
      <c r="B12" s="235" t="s">
        <v>92</v>
      </c>
      <c r="C12" s="236">
        <f>'[8]2564-คณะ,สำนัก'!S7</f>
        <v>39360.9</v>
      </c>
      <c r="D12" s="257">
        <f>'[8]2564-คณะ,สำนัก'!T7</f>
        <v>146721.9484703542</v>
      </c>
      <c r="E12" s="337">
        <f>'2565-คณะ,สำนัก'!S7</f>
        <v>38624.89</v>
      </c>
      <c r="F12" s="257">
        <f>'2565-คณะ,สำนัก'!T7</f>
        <v>190781.03435150097</v>
      </c>
    </row>
    <row r="13" spans="2:6" x14ac:dyDescent="0.5">
      <c r="B13" s="235" t="s">
        <v>93</v>
      </c>
      <c r="C13" s="236">
        <f>'[8]2564-คณะ,สำนัก'!U7</f>
        <v>27240.83</v>
      </c>
      <c r="D13" s="257">
        <f>'[8]2564-คณะ,สำนัก'!V7</f>
        <v>99992.393799440208</v>
      </c>
      <c r="E13" s="236">
        <f>'2565-คณะ,สำนัก'!U7</f>
        <v>30774.86</v>
      </c>
      <c r="F13" s="257">
        <f>'2565-คณะ,สำนัก'!V7</f>
        <v>149287.23455770497</v>
      </c>
    </row>
    <row r="14" spans="2:6" x14ac:dyDescent="0.5">
      <c r="B14" s="235" t="s">
        <v>94</v>
      </c>
      <c r="C14" s="236">
        <f>'[8]2564-คณะ,สำนัก'!W7</f>
        <v>35871.43</v>
      </c>
      <c r="D14" s="257">
        <f>'[8]2564-คณะ,สำนัก'!X7</f>
        <v>134583.66165353952</v>
      </c>
      <c r="E14" s="236">
        <f>'2565-คณะ,สำนัก'!W7</f>
        <v>34354.100000000006</v>
      </c>
      <c r="F14" s="257">
        <f>'2565-คณะ,สำนัก'!X7</f>
        <v>170087.02511630289</v>
      </c>
    </row>
    <row r="15" spans="2:6" x14ac:dyDescent="0.5">
      <c r="B15" s="235" t="s">
        <v>95</v>
      </c>
      <c r="C15" s="236">
        <f>'[8]2564-คณะ,สำนัก'!Y7</f>
        <v>25526.29</v>
      </c>
      <c r="D15" s="257">
        <f>'[8]2564-คณะ,สำนัก'!Z7</f>
        <v>90848.063562691998</v>
      </c>
      <c r="E15" s="236">
        <f>'2565-คณะ,สำนัก'!Y7</f>
        <v>26319.96</v>
      </c>
      <c r="F15" s="257">
        <f>'2565-คณะ,สำนัก'!Z7</f>
        <v>127163.3495167504</v>
      </c>
    </row>
    <row r="30" spans="2:6" x14ac:dyDescent="0.5">
      <c r="B30" s="230" t="s">
        <v>53</v>
      </c>
      <c r="C30" s="231" t="str">
        <f>C2</f>
        <v>สำนักงานมหาวิทยาลัย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74230.507287131797</v>
      </c>
      <c r="D32" s="257"/>
      <c r="E32" s="236">
        <f>F4</f>
        <v>85246.345254187516</v>
      </c>
      <c r="F32" s="259"/>
    </row>
    <row r="33" spans="2:6" x14ac:dyDescent="0.5">
      <c r="B33" s="235" t="s">
        <v>85</v>
      </c>
      <c r="C33" s="236">
        <f t="shared" ref="C33:C43" si="0">D5</f>
        <v>89502.799775893887</v>
      </c>
      <c r="D33" s="257"/>
      <c r="E33" s="236">
        <f t="shared" ref="E33:E43" si="1">F5</f>
        <v>80200.416570826812</v>
      </c>
      <c r="F33" s="259"/>
    </row>
    <row r="34" spans="2:6" x14ac:dyDescent="0.5">
      <c r="B34" s="235" t="s">
        <v>86</v>
      </c>
      <c r="C34" s="236">
        <f t="shared" si="0"/>
        <v>137389.55564140217</v>
      </c>
      <c r="D34" s="257"/>
      <c r="E34" s="236">
        <f t="shared" si="1"/>
        <v>138907.67685460852</v>
      </c>
      <c r="F34" s="259"/>
    </row>
    <row r="35" spans="2:6" x14ac:dyDescent="0.5">
      <c r="B35" s="235" t="s">
        <v>87</v>
      </c>
      <c r="C35" s="236">
        <f t="shared" si="0"/>
        <v>115101.2543220486</v>
      </c>
      <c r="D35" s="257"/>
      <c r="E35" s="236">
        <f t="shared" si="1"/>
        <v>119136.98837621961</v>
      </c>
      <c r="F35" s="259"/>
    </row>
    <row r="36" spans="2:6" x14ac:dyDescent="0.5">
      <c r="B36" s="235" t="s">
        <v>88</v>
      </c>
      <c r="C36" s="236">
        <f t="shared" si="0"/>
        <v>158256.70275341417</v>
      </c>
      <c r="D36" s="257"/>
      <c r="E36" s="236">
        <f t="shared" si="1"/>
        <v>161969.93887337798</v>
      </c>
      <c r="F36" s="259"/>
    </row>
    <row r="37" spans="2:6" x14ac:dyDescent="0.5">
      <c r="B37" s="235" t="s">
        <v>89</v>
      </c>
      <c r="C37" s="236">
        <f t="shared" si="0"/>
        <v>149980.61409881321</v>
      </c>
      <c r="D37" s="257"/>
      <c r="E37" s="236">
        <f t="shared" si="1"/>
        <v>163397.20351264736</v>
      </c>
      <c r="F37" s="259"/>
    </row>
    <row r="38" spans="2:6" x14ac:dyDescent="0.5">
      <c r="B38" s="235" t="s">
        <v>90</v>
      </c>
      <c r="C38" s="236">
        <f t="shared" si="0"/>
        <v>149728.12053777761</v>
      </c>
      <c r="D38" s="257"/>
      <c r="E38" s="236">
        <f t="shared" si="1"/>
        <v>139285.43209579837</v>
      </c>
      <c r="F38" s="259"/>
    </row>
    <row r="39" spans="2:6" x14ac:dyDescent="0.5">
      <c r="B39" s="235" t="s">
        <v>91</v>
      </c>
      <c r="C39" s="236">
        <f t="shared" si="0"/>
        <v>125668.61946745162</v>
      </c>
      <c r="D39" s="257"/>
      <c r="E39" s="236">
        <f t="shared" si="1"/>
        <v>191752.40751498452</v>
      </c>
      <c r="F39" s="259"/>
    </row>
    <row r="40" spans="2:6" x14ac:dyDescent="0.5">
      <c r="B40" s="235" t="s">
        <v>92</v>
      </c>
      <c r="C40" s="236">
        <f t="shared" si="0"/>
        <v>146721.9484703542</v>
      </c>
      <c r="D40" s="257"/>
      <c r="E40" s="236">
        <f t="shared" si="1"/>
        <v>190781.03435150097</v>
      </c>
      <c r="F40" s="259"/>
    </row>
    <row r="41" spans="2:6" x14ac:dyDescent="0.5">
      <c r="B41" s="235" t="s">
        <v>93</v>
      </c>
      <c r="C41" s="236">
        <f t="shared" si="0"/>
        <v>99992.393799440208</v>
      </c>
      <c r="D41" s="257"/>
      <c r="E41" s="236">
        <f t="shared" si="1"/>
        <v>149287.23455770497</v>
      </c>
      <c r="F41" s="259"/>
    </row>
    <row r="42" spans="2:6" x14ac:dyDescent="0.5">
      <c r="B42" s="235" t="s">
        <v>94</v>
      </c>
      <c r="C42" s="236">
        <f t="shared" si="0"/>
        <v>134583.66165353952</v>
      </c>
      <c r="D42" s="257"/>
      <c r="E42" s="236">
        <f t="shared" si="1"/>
        <v>170087.02511630289</v>
      </c>
      <c r="F42" s="259"/>
    </row>
    <row r="43" spans="2:6" x14ac:dyDescent="0.5">
      <c r="B43" s="235" t="s">
        <v>95</v>
      </c>
      <c r="C43" s="236">
        <f t="shared" si="0"/>
        <v>90848.063562691998</v>
      </c>
      <c r="D43" s="257"/>
      <c r="E43" s="236">
        <f t="shared" si="1"/>
        <v>127163.3495167504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B2:F42"/>
  <sheetViews>
    <sheetView showGridLines="0" view="pageBreakPreview" topLeftCell="B25" zoomScaleNormal="100" zoomScaleSheetLayoutView="100" workbookViewId="0">
      <selection activeCell="G42" sqref="G42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</f>
        <v>ส่วนกลาง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'[8]2564-คณะ,สำนัก'!C5</f>
        <v>69649.640000000072</v>
      </c>
      <c r="D4" s="257">
        <f>'[8]2564-คณะ,สำนัก'!D5</f>
        <v>241043.50144679387</v>
      </c>
      <c r="E4" s="236">
        <f>'2565-คณะ,สำนัก'!C5</f>
        <v>67803.159999999974</v>
      </c>
      <c r="F4" s="257">
        <f>'2565-คณะ,สำนัก'!D5</f>
        <v>248073.00001856236</v>
      </c>
    </row>
    <row r="5" spans="2:6" x14ac:dyDescent="0.5">
      <c r="B5" s="235" t="s">
        <v>85</v>
      </c>
      <c r="C5" s="236">
        <f>'[8]2564-คณะ,สำนัก'!E5</f>
        <v>98364.349999999948</v>
      </c>
      <c r="D5" s="257">
        <f>'[8]2564-คณะ,สำนัก'!F5</f>
        <v>357852.72220418067</v>
      </c>
      <c r="E5" s="236">
        <f>'2565-คณะ,สำนัก'!E5</f>
        <v>85718.740000000049</v>
      </c>
      <c r="F5" s="257">
        <f>'2565-คณะ,สำนัก'!F5</f>
        <v>319838.50858375337</v>
      </c>
    </row>
    <row r="6" spans="2:6" x14ac:dyDescent="0.5">
      <c r="B6" s="235" t="s">
        <v>86</v>
      </c>
      <c r="C6" s="236">
        <f>'[8]2564-คณะ,สำนัก'!G5</f>
        <v>126935.30000000002</v>
      </c>
      <c r="D6" s="257">
        <f>'[8]2564-คณะ,สำนัก'!H5</f>
        <v>484135.68170133122</v>
      </c>
      <c r="E6" s="236">
        <f>'2565-คณะ,สำนัก'!G5</f>
        <v>102598.14999999997</v>
      </c>
      <c r="F6" s="257">
        <f>'2565-คณะ,สำนัก'!H5</f>
        <v>408496.81075670786</v>
      </c>
    </row>
    <row r="7" spans="2:6" x14ac:dyDescent="0.5">
      <c r="B7" s="235" t="s">
        <v>87</v>
      </c>
      <c r="C7" s="236">
        <f>'[8]2564-คณะ,สำนัก'!I5</f>
        <v>166684.68999999994</v>
      </c>
      <c r="D7" s="257">
        <f>'[8]2564-คณะ,สำนัก'!J5</f>
        <v>603462.16581810568</v>
      </c>
      <c r="E7" s="236">
        <f>'2565-คณะ,สำนัก'!I5</f>
        <v>79778.920000000027</v>
      </c>
      <c r="F7" s="257">
        <f>'2565-คณะ,สำนัก'!J5</f>
        <v>306427.10116528091</v>
      </c>
    </row>
    <row r="8" spans="2:6" x14ac:dyDescent="0.5">
      <c r="B8" s="235" t="s">
        <v>88</v>
      </c>
      <c r="C8" s="236">
        <f>'[8]2564-คณะ,สำนัก'!K5</f>
        <v>114306.26000000004</v>
      </c>
      <c r="D8" s="257">
        <f>'[8]2564-คณะ,สำนัก'!L5</f>
        <v>426436.41989189002</v>
      </c>
      <c r="E8" s="236">
        <f>'2565-คณะ,สำนัก'!K5</f>
        <v>83714.06999999992</v>
      </c>
      <c r="F8" s="257">
        <f>'2565-คณะ,สำนัก'!L5</f>
        <v>353275.98852792464</v>
      </c>
    </row>
    <row r="9" spans="2:6" x14ac:dyDescent="0.5">
      <c r="B9" s="235" t="s">
        <v>89</v>
      </c>
      <c r="C9" s="236">
        <f>'[8]2564-คณะ,สำนัก'!M5</f>
        <v>91567.25999999998</v>
      </c>
      <c r="D9" s="257">
        <f>'[8]2564-คณะ,สำนัก'!N5</f>
        <v>348980.13952919439</v>
      </c>
      <c r="E9" s="236">
        <f>'2565-คณะ,สำนัก'!M5</f>
        <v>93943.46000000005</v>
      </c>
      <c r="F9" s="257">
        <f>'2565-คณะ,สำนัก'!N5</f>
        <v>400323.31465807138</v>
      </c>
    </row>
    <row r="10" spans="2:6" x14ac:dyDescent="0.5">
      <c r="B10" s="235" t="s">
        <v>90</v>
      </c>
      <c r="C10" s="236">
        <f>'[8]2564-คณะ,สำนัก'!O5</f>
        <v>83663.330000000045</v>
      </c>
      <c r="D10" s="257">
        <f>'[8]2564-คณะ,สำนัก'!P5</f>
        <v>314557.63300789974</v>
      </c>
      <c r="E10" s="337">
        <f>'2565-คณะ,สำนัก'!O5</f>
        <v>148623.37</v>
      </c>
      <c r="F10" s="257">
        <f>'2565-คณะ,สำนัก'!P5</f>
        <v>608004.09554810799</v>
      </c>
    </row>
    <row r="11" spans="2:6" x14ac:dyDescent="0.5">
      <c r="B11" s="235" t="s">
        <v>91</v>
      </c>
      <c r="C11" s="236">
        <f>'[8]2564-คณะ,สำนัก'!Q5</f>
        <v>80745.159999999931</v>
      </c>
      <c r="D11" s="257">
        <f>'[8]2564-คณะ,สำนัก'!R5</f>
        <v>300309.53338910802</v>
      </c>
      <c r="E11" s="337">
        <f>'2565-คณะ,สำนัก'!Q5</f>
        <v>175325.97999999998</v>
      </c>
      <c r="F11" s="257">
        <f>'2565-คณะ,สำนัก'!R5</f>
        <v>736603.8549732524</v>
      </c>
    </row>
    <row r="12" spans="2:6" x14ac:dyDescent="0.5">
      <c r="B12" s="235" t="s">
        <v>92</v>
      </c>
      <c r="C12" s="236">
        <f>'[8]2564-คณะ,สำนัก'!S5</f>
        <v>81573.630000000092</v>
      </c>
      <c r="D12" s="257">
        <f>'[8]2564-คณะ,สำนัก'!T5</f>
        <v>304173.05190364853</v>
      </c>
      <c r="E12" s="337">
        <f>'2565-คณะ,สำนัก'!S5</f>
        <v>148460.39000000001</v>
      </c>
      <c r="F12" s="257">
        <f>'2565-คณะ,สำนัก'!T5</f>
        <v>733298.58092621749</v>
      </c>
    </row>
    <row r="13" spans="2:6" x14ac:dyDescent="0.5">
      <c r="B13" s="235" t="s">
        <v>93</v>
      </c>
      <c r="C13" s="236">
        <f>'[8]2564-คณะ,สำนัก'!U5</f>
        <v>78305.649999999951</v>
      </c>
      <c r="D13" s="257">
        <f>'[8]2564-คณะ,สำนัก'!V5</f>
        <v>287408.55268537428</v>
      </c>
      <c r="E13" s="236">
        <f>'2565-คณะ,สำนัก'!U5</f>
        <v>128186.85000000002</v>
      </c>
      <c r="F13" s="257">
        <f>'2565-คณะ,สำนัก'!V5</f>
        <v>621823.97281202523</v>
      </c>
    </row>
    <row r="14" spans="2:6" x14ac:dyDescent="0.5">
      <c r="B14" s="235" t="s">
        <v>94</v>
      </c>
      <c r="C14" s="236">
        <f>'[8]2564-คณะ,สำนัก'!W5</f>
        <v>86362.699999999953</v>
      </c>
      <c r="D14" s="257">
        <f>'[8]2564-คณะ,สำนัก'!X5</f>
        <v>323955.387767201</v>
      </c>
      <c r="E14" s="236">
        <f>'2565-คณะ,สำนัก'!W5</f>
        <v>120078.83000000013</v>
      </c>
      <c r="F14" s="257">
        <f>'2565-คณะ,สำนัก'!X5</f>
        <v>594503.05967891437</v>
      </c>
    </row>
    <row r="15" spans="2:6" x14ac:dyDescent="0.5">
      <c r="B15" s="235" t="s">
        <v>95</v>
      </c>
      <c r="C15" s="236">
        <f>'[8]2564-คณะ,สำนัก'!Y5</f>
        <v>86903.010000000068</v>
      </c>
      <c r="D15" s="257">
        <f>'[8]2564-คณะ,สำนัก'!Z5</f>
        <v>309295.67160254827</v>
      </c>
      <c r="E15" s="236">
        <f>'2565-คณะ,สำนัก'!Y5</f>
        <v>123671.95999999993</v>
      </c>
      <c r="F15" s="257">
        <f>'2565-คณะ,สำนัก'!Z5</f>
        <v>597484.45147190476</v>
      </c>
    </row>
    <row r="29" spans="2:6" x14ac:dyDescent="0.5">
      <c r="B29" s="230" t="s">
        <v>53</v>
      </c>
      <c r="C29" s="231" t="str">
        <f>C2</f>
        <v>ส่วนกลาง</v>
      </c>
      <c r="D29" s="198"/>
      <c r="E29" s="232"/>
      <c r="F29" s="261"/>
    </row>
    <row r="30" spans="2:6" x14ac:dyDescent="0.5">
      <c r="B30" s="233"/>
      <c r="C30" s="234" t="s">
        <v>99</v>
      </c>
      <c r="D30" s="260"/>
      <c r="E30" s="234" t="s">
        <v>148</v>
      </c>
      <c r="F30" s="256"/>
    </row>
    <row r="31" spans="2:6" x14ac:dyDescent="0.5">
      <c r="B31" s="235" t="s">
        <v>84</v>
      </c>
      <c r="C31" s="236">
        <f>D4</f>
        <v>241043.50144679387</v>
      </c>
      <c r="D31" s="257"/>
      <c r="E31" s="236">
        <f>F4</f>
        <v>248073.00001856236</v>
      </c>
      <c r="F31" s="259"/>
    </row>
    <row r="32" spans="2:6" x14ac:dyDescent="0.5">
      <c r="B32" s="235" t="s">
        <v>85</v>
      </c>
      <c r="C32" s="236">
        <f t="shared" ref="C32:C42" si="0">D5</f>
        <v>357852.72220418067</v>
      </c>
      <c r="D32" s="257"/>
      <c r="E32" s="236">
        <f t="shared" ref="E32:E42" si="1">F5</f>
        <v>319838.50858375337</v>
      </c>
      <c r="F32" s="259"/>
    </row>
    <row r="33" spans="2:6" x14ac:dyDescent="0.5">
      <c r="B33" s="235" t="s">
        <v>86</v>
      </c>
      <c r="C33" s="236">
        <f t="shared" si="0"/>
        <v>484135.68170133122</v>
      </c>
      <c r="D33" s="257"/>
      <c r="E33" s="236">
        <f t="shared" si="1"/>
        <v>408496.81075670786</v>
      </c>
      <c r="F33" s="259"/>
    </row>
    <row r="34" spans="2:6" x14ac:dyDescent="0.5">
      <c r="B34" s="235" t="s">
        <v>87</v>
      </c>
      <c r="C34" s="236">
        <f t="shared" si="0"/>
        <v>603462.16581810568</v>
      </c>
      <c r="D34" s="257"/>
      <c r="E34" s="236">
        <f t="shared" si="1"/>
        <v>306427.10116528091</v>
      </c>
      <c r="F34" s="259"/>
    </row>
    <row r="35" spans="2:6" x14ac:dyDescent="0.5">
      <c r="B35" s="235" t="s">
        <v>88</v>
      </c>
      <c r="C35" s="236">
        <f t="shared" si="0"/>
        <v>426436.41989189002</v>
      </c>
      <c r="D35" s="257"/>
      <c r="E35" s="236">
        <f t="shared" si="1"/>
        <v>353275.98852792464</v>
      </c>
      <c r="F35" s="259"/>
    </row>
    <row r="36" spans="2:6" x14ac:dyDescent="0.5">
      <c r="B36" s="235" t="s">
        <v>89</v>
      </c>
      <c r="C36" s="236">
        <f t="shared" si="0"/>
        <v>348980.13952919439</v>
      </c>
      <c r="D36" s="257"/>
      <c r="E36" s="236">
        <f t="shared" si="1"/>
        <v>400323.31465807138</v>
      </c>
      <c r="F36" s="259"/>
    </row>
    <row r="37" spans="2:6" x14ac:dyDescent="0.5">
      <c r="B37" s="235" t="s">
        <v>90</v>
      </c>
      <c r="C37" s="236">
        <f t="shared" si="0"/>
        <v>314557.63300789974</v>
      </c>
      <c r="D37" s="257"/>
      <c r="E37" s="236">
        <f t="shared" si="1"/>
        <v>608004.09554810799</v>
      </c>
      <c r="F37" s="259"/>
    </row>
    <row r="38" spans="2:6" x14ac:dyDescent="0.5">
      <c r="B38" s="235" t="s">
        <v>91</v>
      </c>
      <c r="C38" s="236">
        <f t="shared" si="0"/>
        <v>300309.53338910802</v>
      </c>
      <c r="D38" s="257"/>
      <c r="E38" s="236">
        <f t="shared" si="1"/>
        <v>736603.8549732524</v>
      </c>
      <c r="F38" s="259"/>
    </row>
    <row r="39" spans="2:6" x14ac:dyDescent="0.5">
      <c r="B39" s="235" t="s">
        <v>92</v>
      </c>
      <c r="C39" s="236">
        <f t="shared" si="0"/>
        <v>304173.05190364853</v>
      </c>
      <c r="D39" s="257"/>
      <c r="E39" s="236">
        <f t="shared" si="1"/>
        <v>733298.58092621749</v>
      </c>
      <c r="F39" s="259"/>
    </row>
    <row r="40" spans="2:6" x14ac:dyDescent="0.5">
      <c r="B40" s="235" t="s">
        <v>93</v>
      </c>
      <c r="C40" s="236">
        <f t="shared" si="0"/>
        <v>287408.55268537428</v>
      </c>
      <c r="D40" s="257"/>
      <c r="E40" s="236">
        <f t="shared" si="1"/>
        <v>621823.97281202523</v>
      </c>
      <c r="F40" s="259"/>
    </row>
    <row r="41" spans="2:6" x14ac:dyDescent="0.5">
      <c r="B41" s="235" t="s">
        <v>94</v>
      </c>
      <c r="C41" s="236">
        <f t="shared" si="0"/>
        <v>323955.387767201</v>
      </c>
      <c r="D41" s="257"/>
      <c r="E41" s="236">
        <f t="shared" si="1"/>
        <v>594503.05967891437</v>
      </c>
      <c r="F41" s="259"/>
    </row>
    <row r="42" spans="2:6" x14ac:dyDescent="0.5">
      <c r="B42" s="235" t="s">
        <v>95</v>
      </c>
      <c r="C42" s="236">
        <f t="shared" si="0"/>
        <v>309295.67160254827</v>
      </c>
      <c r="D42" s="257"/>
      <c r="E42" s="236">
        <f t="shared" si="1"/>
        <v>597484.45147190476</v>
      </c>
      <c r="F42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rgb="FFFF0000"/>
  </sheetPr>
  <dimension ref="A1:CX130"/>
  <sheetViews>
    <sheetView showGridLines="0" view="pageBreakPreview" zoomScaleNormal="100" zoomScaleSheetLayoutView="100" workbookViewId="0">
      <pane xSplit="5880" ySplit="1740" topLeftCell="AI31" activePane="bottomRight"/>
      <selection pane="topRight" activeCell="AX1" sqref="AX1:AX1048576"/>
      <selection pane="bottomLeft" activeCell="C37" sqref="C37"/>
      <selection pane="bottomRight" activeCell="AN40" sqref="AN40"/>
    </sheetView>
  </sheetViews>
  <sheetFormatPr defaultColWidth="9.109375" defaultRowHeight="20.399999999999999" x14ac:dyDescent="0.55000000000000004"/>
  <cols>
    <col min="1" max="1" width="6.6640625" style="58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93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93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93" customWidth="1"/>
    <col min="16" max="16" width="10.77734375" style="59" customWidth="1"/>
    <col min="17" max="17" width="10.77734375" style="60" customWidth="1"/>
    <col min="18" max="18" width="5.21875" style="6" hidden="1" customWidth="1"/>
    <col min="19" max="19" width="6.77734375" style="93" customWidth="1"/>
    <col min="20" max="20" width="10.77734375" style="59" customWidth="1"/>
    <col min="21" max="21" width="10.77734375" style="60" customWidth="1"/>
    <col min="22" max="22" width="5.21875" style="6" hidden="1" customWidth="1"/>
    <col min="23" max="23" width="6.77734375" style="93" customWidth="1"/>
    <col min="24" max="25" width="10.77734375" style="4" customWidth="1"/>
    <col min="26" max="26" width="5.21875" style="6" hidden="1" customWidth="1"/>
    <col min="27" max="27" width="6.77734375" style="93" customWidth="1"/>
    <col min="28" max="29" width="10.77734375" style="4" customWidth="1"/>
    <col min="30" max="30" width="5.21875" style="6" hidden="1" customWidth="1"/>
    <col min="31" max="31" width="6.77734375" style="93" customWidth="1"/>
    <col min="32" max="33" width="10.77734375" style="4" customWidth="1"/>
    <col min="34" max="34" width="5.21875" style="6" hidden="1" customWidth="1"/>
    <col min="35" max="35" width="6.77734375" style="93" customWidth="1"/>
    <col min="36" max="37" width="10.77734375" style="4" customWidth="1"/>
    <col min="38" max="38" width="5.21875" style="6" hidden="1" customWidth="1"/>
    <col min="39" max="39" width="6.77734375" style="93" customWidth="1"/>
    <col min="40" max="41" width="10.77734375" style="4" customWidth="1"/>
    <col min="42" max="42" width="5.21875" style="6" hidden="1" customWidth="1"/>
    <col min="43" max="43" width="6.77734375" style="93" customWidth="1"/>
    <col min="44" max="45" width="10.77734375" style="4" customWidth="1"/>
    <col min="46" max="46" width="5.21875" style="6" hidden="1" customWidth="1"/>
    <col min="47" max="47" width="6.77734375" style="93" customWidth="1"/>
    <col min="48" max="49" width="10.77734375" style="4" customWidth="1"/>
    <col min="50" max="50" width="5.21875" style="6" hidden="1" customWidth="1"/>
    <col min="51" max="51" width="6.77734375" style="93" customWidth="1"/>
    <col min="52" max="52" width="13.6640625" style="4" hidden="1" customWidth="1"/>
    <col min="53" max="53" width="12.88671875" style="4" hidden="1" customWidth="1"/>
    <col min="54" max="57" width="12.77734375" style="4" hidden="1" customWidth="1"/>
    <col min="58" max="59" width="9.109375" style="4" hidden="1" customWidth="1"/>
    <col min="60" max="75" width="13.77734375" style="4" hidden="1" customWidth="1"/>
    <col min="76" max="79" width="9.109375" style="4" hidden="1" customWidth="1"/>
    <col min="80" max="82" width="12.77734375" style="4" hidden="1" customWidth="1"/>
    <col min="83" max="102" width="9.109375" style="4" hidden="1" customWidth="1"/>
    <col min="103" max="174" width="9.109375" style="4" customWidth="1"/>
    <col min="175" max="16384" width="9.109375" style="4"/>
  </cols>
  <sheetData>
    <row r="1" spans="1:82" ht="31.5" customHeight="1" x14ac:dyDescent="0.6">
      <c r="A1" s="1" t="s">
        <v>23</v>
      </c>
      <c r="E1" s="79"/>
      <c r="F1" s="79"/>
      <c r="I1" s="7"/>
      <c r="J1" s="79"/>
      <c r="L1" s="8"/>
      <c r="N1" s="79"/>
      <c r="P1" s="9"/>
      <c r="Q1" s="10"/>
      <c r="R1" s="79"/>
      <c r="T1" s="9"/>
      <c r="U1" s="10"/>
      <c r="V1" s="79"/>
      <c r="Z1" s="79"/>
      <c r="AD1" s="79"/>
      <c r="AH1" s="79"/>
      <c r="AL1" s="79"/>
      <c r="AP1" s="79"/>
      <c r="AT1" s="79"/>
      <c r="AX1" s="79"/>
    </row>
    <row r="2" spans="1:82" x14ac:dyDescent="0.55000000000000004">
      <c r="A2" s="11" t="s">
        <v>0</v>
      </c>
      <c r="B2" s="12" t="s">
        <v>1</v>
      </c>
      <c r="C2" s="68" t="s">
        <v>3</v>
      </c>
      <c r="D2" s="66" t="s">
        <v>129</v>
      </c>
      <c r="E2" s="14"/>
      <c r="F2" s="78"/>
      <c r="G2" s="94"/>
      <c r="H2" s="13" t="s">
        <v>130</v>
      </c>
      <c r="I2" s="14"/>
      <c r="J2" s="78"/>
      <c r="K2" s="94"/>
      <c r="L2" s="13" t="s">
        <v>131</v>
      </c>
      <c r="M2" s="14"/>
      <c r="N2" s="78"/>
      <c r="O2" s="94"/>
      <c r="P2" s="17" t="s">
        <v>132</v>
      </c>
      <c r="Q2" s="16"/>
      <c r="R2" s="78"/>
      <c r="S2" s="94"/>
      <c r="T2" s="17" t="s">
        <v>133</v>
      </c>
      <c r="U2" s="16"/>
      <c r="V2" s="78"/>
      <c r="W2" s="94"/>
      <c r="X2" s="13" t="s">
        <v>134</v>
      </c>
      <c r="Y2" s="14"/>
      <c r="Z2" s="78"/>
      <c r="AA2" s="94"/>
      <c r="AB2" s="13" t="s">
        <v>135</v>
      </c>
      <c r="AC2" s="14"/>
      <c r="AD2" s="78"/>
      <c r="AE2" s="94"/>
      <c r="AF2" s="13" t="s">
        <v>136</v>
      </c>
      <c r="AG2" s="14"/>
      <c r="AH2" s="78"/>
      <c r="AI2" s="94"/>
      <c r="AJ2" s="13" t="s">
        <v>137</v>
      </c>
      <c r="AK2" s="14"/>
      <c r="AL2" s="78"/>
      <c r="AM2" s="94"/>
      <c r="AN2" s="13" t="s">
        <v>138</v>
      </c>
      <c r="AO2" s="14"/>
      <c r="AP2" s="78"/>
      <c r="AQ2" s="94"/>
      <c r="AR2" s="13" t="s">
        <v>139</v>
      </c>
      <c r="AS2" s="14"/>
      <c r="AT2" s="78"/>
      <c r="AU2" s="94"/>
      <c r="AV2" s="13" t="s">
        <v>140</v>
      </c>
      <c r="AW2" s="14"/>
      <c r="AX2" s="78"/>
      <c r="AY2" s="94"/>
      <c r="AZ2" s="143" t="s">
        <v>66</v>
      </c>
      <c r="BA2" s="144"/>
      <c r="BB2" s="143" t="s">
        <v>141</v>
      </c>
      <c r="BC2" s="144"/>
      <c r="BD2" s="143" t="s">
        <v>155</v>
      </c>
      <c r="BE2" s="144"/>
      <c r="BG2" s="84" t="s">
        <v>53</v>
      </c>
      <c r="BH2" s="88" t="s">
        <v>10</v>
      </c>
      <c r="BI2" s="89"/>
      <c r="BJ2" s="90" t="s">
        <v>21</v>
      </c>
      <c r="BK2" s="89"/>
      <c r="BL2" s="88" t="s">
        <v>25</v>
      </c>
      <c r="BM2" s="89"/>
      <c r="BN2" s="90" t="s">
        <v>26</v>
      </c>
      <c r="BO2" s="89"/>
      <c r="BP2" s="88" t="s">
        <v>29</v>
      </c>
      <c r="BQ2" s="89"/>
      <c r="BR2" s="91" t="s">
        <v>30</v>
      </c>
      <c r="BS2" s="89"/>
      <c r="BT2" s="89" t="s">
        <v>31</v>
      </c>
      <c r="BU2" s="89"/>
      <c r="BV2" s="91" t="s">
        <v>32</v>
      </c>
      <c r="BW2" s="89"/>
      <c r="CB2" s="84" t="s">
        <v>53</v>
      </c>
      <c r="CC2" s="88" t="s">
        <v>10</v>
      </c>
      <c r="CD2" s="89"/>
    </row>
    <row r="3" spans="1:82" ht="22.2" x14ac:dyDescent="0.55000000000000004">
      <c r="A3" s="18"/>
      <c r="B3" s="19"/>
      <c r="C3" s="191" t="s">
        <v>22</v>
      </c>
      <c r="D3" s="67" t="s">
        <v>6</v>
      </c>
      <c r="E3" s="21" t="s">
        <v>7</v>
      </c>
      <c r="F3" s="192" t="s">
        <v>49</v>
      </c>
      <c r="G3" s="193" t="s">
        <v>48</v>
      </c>
      <c r="H3" s="20" t="s">
        <v>6</v>
      </c>
      <c r="I3" s="21" t="s">
        <v>7</v>
      </c>
      <c r="J3" s="192" t="s">
        <v>49</v>
      </c>
      <c r="K3" s="193" t="s">
        <v>48</v>
      </c>
      <c r="L3" s="20" t="s">
        <v>6</v>
      </c>
      <c r="M3" s="21" t="s">
        <v>7</v>
      </c>
      <c r="N3" s="192" t="s">
        <v>49</v>
      </c>
      <c r="O3" s="193" t="s">
        <v>48</v>
      </c>
      <c r="P3" s="23" t="s">
        <v>6</v>
      </c>
      <c r="Q3" s="21" t="s">
        <v>7</v>
      </c>
      <c r="R3" s="194" t="s">
        <v>49</v>
      </c>
      <c r="S3" s="193" t="s">
        <v>48</v>
      </c>
      <c r="T3" s="23" t="s">
        <v>6</v>
      </c>
      <c r="U3" s="21" t="s">
        <v>7</v>
      </c>
      <c r="V3" s="194" t="s">
        <v>49</v>
      </c>
      <c r="W3" s="193" t="s">
        <v>48</v>
      </c>
      <c r="X3" s="20" t="s">
        <v>6</v>
      </c>
      <c r="Y3" s="21" t="s">
        <v>7</v>
      </c>
      <c r="Z3" s="194" t="s">
        <v>49</v>
      </c>
      <c r="AA3" s="193" t="s">
        <v>48</v>
      </c>
      <c r="AB3" s="20" t="s">
        <v>6</v>
      </c>
      <c r="AC3" s="21" t="s">
        <v>7</v>
      </c>
      <c r="AD3" s="194" t="s">
        <v>49</v>
      </c>
      <c r="AE3" s="193" t="s">
        <v>48</v>
      </c>
      <c r="AF3" s="20" t="s">
        <v>6</v>
      </c>
      <c r="AG3" s="21" t="s">
        <v>7</v>
      </c>
      <c r="AH3" s="194" t="s">
        <v>49</v>
      </c>
      <c r="AI3" s="193" t="s">
        <v>48</v>
      </c>
      <c r="AJ3" s="20" t="s">
        <v>6</v>
      </c>
      <c r="AK3" s="21" t="s">
        <v>7</v>
      </c>
      <c r="AL3" s="194" t="s">
        <v>49</v>
      </c>
      <c r="AM3" s="193" t="s">
        <v>48</v>
      </c>
      <c r="AN3" s="20" t="s">
        <v>6</v>
      </c>
      <c r="AO3" s="21" t="s">
        <v>7</v>
      </c>
      <c r="AP3" s="194" t="s">
        <v>49</v>
      </c>
      <c r="AQ3" s="193" t="s">
        <v>48</v>
      </c>
      <c r="AR3" s="20" t="s">
        <v>6</v>
      </c>
      <c r="AS3" s="21" t="s">
        <v>7</v>
      </c>
      <c r="AT3" s="194" t="s">
        <v>49</v>
      </c>
      <c r="AU3" s="193" t="s">
        <v>48</v>
      </c>
      <c r="AV3" s="20" t="s">
        <v>6</v>
      </c>
      <c r="AW3" s="21" t="s">
        <v>7</v>
      </c>
      <c r="AX3" s="194" t="s">
        <v>49</v>
      </c>
      <c r="AY3" s="193" t="s">
        <v>48</v>
      </c>
      <c r="AZ3" s="195" t="s">
        <v>6</v>
      </c>
      <c r="BA3" s="21" t="s">
        <v>7</v>
      </c>
      <c r="BB3" s="134" t="s">
        <v>6</v>
      </c>
      <c r="BC3" s="21" t="s">
        <v>7</v>
      </c>
      <c r="BD3" s="134" t="s">
        <v>6</v>
      </c>
      <c r="BE3" s="21" t="s">
        <v>7</v>
      </c>
      <c r="BG3" s="92"/>
      <c r="BH3" s="85" t="s">
        <v>58</v>
      </c>
      <c r="BI3" s="85" t="s">
        <v>55</v>
      </c>
      <c r="BJ3" s="85" t="s">
        <v>56</v>
      </c>
      <c r="BK3" s="85" t="s">
        <v>57</v>
      </c>
      <c r="BL3" s="85" t="s">
        <v>56</v>
      </c>
      <c r="BM3" s="85" t="s">
        <v>57</v>
      </c>
      <c r="BN3" s="85" t="s">
        <v>56</v>
      </c>
      <c r="BO3" s="85" t="s">
        <v>57</v>
      </c>
      <c r="BP3" s="85" t="s">
        <v>56</v>
      </c>
      <c r="BQ3" s="85" t="s">
        <v>57</v>
      </c>
      <c r="BR3" s="85" t="s">
        <v>56</v>
      </c>
      <c r="BS3" s="85" t="s">
        <v>57</v>
      </c>
      <c r="BT3" s="85" t="s">
        <v>56</v>
      </c>
      <c r="BU3" s="85" t="s">
        <v>57</v>
      </c>
      <c r="BV3" s="85" t="s">
        <v>56</v>
      </c>
      <c r="BW3" s="85" t="s">
        <v>57</v>
      </c>
      <c r="CB3" s="92"/>
      <c r="CC3" s="85" t="s">
        <v>58</v>
      </c>
      <c r="CD3" s="85" t="s">
        <v>55</v>
      </c>
    </row>
    <row r="4" spans="1:82" x14ac:dyDescent="0.55000000000000004">
      <c r="A4" s="42" t="s">
        <v>24</v>
      </c>
      <c r="B4" s="25"/>
      <c r="C4" s="69"/>
      <c r="D4" s="43"/>
      <c r="E4" s="43"/>
      <c r="F4" s="43"/>
      <c r="G4" s="95"/>
      <c r="H4" s="43"/>
      <c r="I4" s="43"/>
      <c r="J4" s="43"/>
      <c r="K4" s="95"/>
      <c r="L4" s="43"/>
      <c r="M4" s="43"/>
      <c r="N4" s="43"/>
      <c r="O4" s="95"/>
      <c r="P4" s="43"/>
      <c r="Q4" s="43"/>
      <c r="R4" s="43"/>
      <c r="S4" s="95"/>
      <c r="T4" s="43"/>
      <c r="U4" s="43"/>
      <c r="V4" s="43"/>
      <c r="W4" s="95"/>
      <c r="X4" s="43"/>
      <c r="Y4" s="43"/>
      <c r="Z4" s="43"/>
      <c r="AA4" s="95"/>
      <c r="AB4" s="43"/>
      <c r="AC4" s="43"/>
      <c r="AD4" s="43"/>
      <c r="AE4" s="95"/>
      <c r="AF4" s="43"/>
      <c r="AG4" s="43"/>
      <c r="AH4" s="43"/>
      <c r="AI4" s="95"/>
      <c r="AJ4" s="43"/>
      <c r="AK4" s="43"/>
      <c r="AL4" s="43"/>
      <c r="AM4" s="95"/>
      <c r="AN4" s="43"/>
      <c r="AO4" s="43"/>
      <c r="AP4" s="43"/>
      <c r="AQ4" s="95"/>
      <c r="AR4" s="43"/>
      <c r="AS4" s="43"/>
      <c r="AT4" s="43"/>
      <c r="AU4" s="95"/>
      <c r="AV4" s="43"/>
      <c r="AW4" s="43"/>
      <c r="AX4" s="43"/>
      <c r="AY4" s="95"/>
      <c r="AZ4" s="165"/>
      <c r="BA4" s="165"/>
      <c r="BG4" s="86">
        <v>23377</v>
      </c>
      <c r="BH4" s="87">
        <f>D5</f>
        <v>506977</v>
      </c>
      <c r="BI4" s="87">
        <f>E5</f>
        <v>1853168.87</v>
      </c>
      <c r="BJ4" s="87">
        <f>D7</f>
        <v>52844</v>
      </c>
      <c r="BK4" s="87">
        <f>E7</f>
        <v>213455.5</v>
      </c>
      <c r="BL4" s="87">
        <f>D9</f>
        <v>8440</v>
      </c>
      <c r="BM4" s="87">
        <f>E9</f>
        <v>31930.11</v>
      </c>
      <c r="BN4" s="87">
        <f>D11</f>
        <v>1791.5</v>
      </c>
      <c r="BO4" s="87">
        <f>E11</f>
        <v>7853.15</v>
      </c>
      <c r="BP4" s="87">
        <f>D16</f>
        <v>40602.68</v>
      </c>
      <c r="BQ4" s="87">
        <f>E16</f>
        <v>167187.42000000001</v>
      </c>
      <c r="BR4" s="87">
        <f>D30</f>
        <v>836</v>
      </c>
      <c r="BS4" s="87">
        <f>E30</f>
        <v>4176.95</v>
      </c>
      <c r="BT4" s="87">
        <f>D35</f>
        <v>71396.100000000006</v>
      </c>
      <c r="BU4" s="87">
        <f>E35</f>
        <v>290482.97000000003</v>
      </c>
      <c r="BV4" s="87">
        <f>D42</f>
        <v>25764.78</v>
      </c>
      <c r="BW4" s="87">
        <f>E42</f>
        <v>112096.07</v>
      </c>
      <c r="CB4" s="86">
        <v>23377</v>
      </c>
      <c r="CC4" s="87">
        <f>BH4</f>
        <v>506977</v>
      </c>
      <c r="CD4" s="87">
        <f>BI4</f>
        <v>1853168.87</v>
      </c>
    </row>
    <row r="5" spans="1:82" x14ac:dyDescent="0.55000000000000004">
      <c r="A5" s="45">
        <v>1</v>
      </c>
      <c r="B5" s="46" t="s">
        <v>24</v>
      </c>
      <c r="C5" s="70" t="s">
        <v>11</v>
      </c>
      <c r="D5" s="48">
        <v>506977</v>
      </c>
      <c r="E5" s="49">
        <v>1853168.87</v>
      </c>
      <c r="F5" s="64">
        <f>E5-(G5*D5)</f>
        <v>-1.1312500573694706E-3</v>
      </c>
      <c r="G5" s="97">
        <f>ROUND(E5/D5,8)</f>
        <v>3.6553312500000001</v>
      </c>
      <c r="H5" s="50">
        <v>505221</v>
      </c>
      <c r="I5" s="49">
        <v>1886204.47</v>
      </c>
      <c r="J5" s="64">
        <f>I5-(K5*H5)</f>
        <v>5.8108009397983551E-4</v>
      </c>
      <c r="K5" s="97">
        <f>ROUND(I5/H5,8)</f>
        <v>3.7334245199999998</v>
      </c>
      <c r="L5" s="50">
        <v>724337</v>
      </c>
      <c r="M5" s="49">
        <v>2886400.45</v>
      </c>
      <c r="N5" s="64">
        <f>M5-(O5*L5)</f>
        <v>-2.5906972587108612E-4</v>
      </c>
      <c r="O5" s="97">
        <f>ROUND(M5/L5,8)</f>
        <v>3.9848861100000001</v>
      </c>
      <c r="P5" s="48">
        <v>560683</v>
      </c>
      <c r="Q5" s="49">
        <v>2154610.36</v>
      </c>
      <c r="R5" s="64">
        <f>Q5-(S5*P5)</f>
        <v>-1.1964603327214718E-3</v>
      </c>
      <c r="S5" s="97">
        <f>ROUND(Q5/P5,8)</f>
        <v>3.8428316200000001</v>
      </c>
      <c r="T5" s="50">
        <v>595324</v>
      </c>
      <c r="U5" s="49">
        <v>2512349.02</v>
      </c>
      <c r="V5" s="64">
        <f>U5-(W5*T5)</f>
        <v>2.0147999748587608E-3</v>
      </c>
      <c r="W5" s="97">
        <f>ROUND(U5/T5,8)</f>
        <v>4.2201373000000002</v>
      </c>
      <c r="X5" s="50">
        <v>671018</v>
      </c>
      <c r="Y5" s="49">
        <v>2861672.5</v>
      </c>
      <c r="Z5" s="64">
        <f>Y5-(AA5*X5)</f>
        <v>-1.4481395483016968E-3</v>
      </c>
      <c r="AA5" s="97">
        <f>ROUND(Y5/X5,8)</f>
        <v>4.2646732299999996</v>
      </c>
      <c r="AB5" s="50">
        <v>886939</v>
      </c>
      <c r="AC5" s="49">
        <v>3629269.7</v>
      </c>
      <c r="AD5" s="64">
        <f>AC5-(AE5*AB5)</f>
        <v>-3.0642799101769924E-3</v>
      </c>
      <c r="AE5" s="97">
        <f>ROUND(AC5/AB5,8)</f>
        <v>4.0919045199999999</v>
      </c>
      <c r="AF5" s="50">
        <v>1004768</v>
      </c>
      <c r="AG5" s="49">
        <v>4222888.6399999997</v>
      </c>
      <c r="AH5" s="64">
        <f>AG5-(AI5*AF5)</f>
        <v>3.82239930331707E-3</v>
      </c>
      <c r="AI5" s="97">
        <f>ROUND(AG5/AF5,8)</f>
        <v>4.2028494500000004</v>
      </c>
      <c r="AJ5" s="50">
        <v>946590</v>
      </c>
      <c r="AK5" s="49">
        <v>4674733.63</v>
      </c>
      <c r="AL5" s="64">
        <f>AK5-(AM5*AJ5)</f>
        <v>3.5784998908638954E-3</v>
      </c>
      <c r="AM5" s="97">
        <f>ROUND(AK5/AJ5,8)</f>
        <v>4.9384988500000002</v>
      </c>
      <c r="AN5" s="50">
        <v>846453</v>
      </c>
      <c r="AO5" s="49">
        <v>4107211.3</v>
      </c>
      <c r="AP5" s="64">
        <f>AO5-(AQ5*AN5)</f>
        <v>-3.4595001488924026E-3</v>
      </c>
      <c r="AQ5" s="97">
        <f>ROUND(AO5/AN5,8)</f>
        <v>4.8522615</v>
      </c>
      <c r="AR5" s="50">
        <v>711963.99</v>
      </c>
      <c r="AS5" s="49">
        <v>3525851.53</v>
      </c>
      <c r="AT5" s="64">
        <f>AS5-(AU5*AR5)</f>
        <v>1.3715713284909725E-3</v>
      </c>
      <c r="AU5" s="97">
        <f>ROUND(AS5/AR5,8)</f>
        <v>4.9522891299999996</v>
      </c>
      <c r="AV5" s="50">
        <v>717224.99</v>
      </c>
      <c r="AW5" s="49">
        <v>3466408.2</v>
      </c>
      <c r="AX5" s="64">
        <f>AW5-(AY5*AV5)</f>
        <v>-4.0641613304615021E-4</v>
      </c>
      <c r="AY5" s="97">
        <f>ROUND(AW5/AV5,8)</f>
        <v>4.8330834100000004</v>
      </c>
      <c r="AZ5" s="50">
        <f>D5+H5+L5+P5+T5+X5+AB5+AF5+AJ5+AN5+AR5+AV5</f>
        <v>8677498.9800000004</v>
      </c>
      <c r="BA5" s="49">
        <f>E5+I5+M5+Q5+U5+Y5+AC5+AG5+AK5+AO5+AS5+AW5</f>
        <v>37780768.670000002</v>
      </c>
      <c r="BB5" s="167">
        <f>D5+H5+L5+P5+T5+X5+AB5+AF5+AJ5</f>
        <v>6401857</v>
      </c>
      <c r="BC5" s="168">
        <f>E5+I5+M5+Q5+U5+Y5+AC5+AG5+AK5</f>
        <v>26681297.640000001</v>
      </c>
      <c r="BD5" s="167">
        <f>AN5+AR5+AV5</f>
        <v>2275641.98</v>
      </c>
      <c r="BE5" s="168">
        <f>AO5+AS5+AW5</f>
        <v>11099471.030000001</v>
      </c>
      <c r="BG5" s="86">
        <v>23408</v>
      </c>
      <c r="BH5" s="87">
        <f>H5</f>
        <v>505221</v>
      </c>
      <c r="BI5" s="87">
        <f>I5</f>
        <v>1886204.47</v>
      </c>
      <c r="BJ5" s="87">
        <f>H7</f>
        <v>57172</v>
      </c>
      <c r="BK5" s="87">
        <f>I7</f>
        <v>227702.14</v>
      </c>
      <c r="BL5" s="87">
        <f>H9</f>
        <v>7380</v>
      </c>
      <c r="BM5" s="87">
        <f>I9</f>
        <v>29103.02</v>
      </c>
      <c r="BN5" s="87">
        <f>H11</f>
        <v>1521.99</v>
      </c>
      <c r="BO5" s="87">
        <f>I11</f>
        <v>6722.01</v>
      </c>
      <c r="BP5" s="87">
        <f>H16</f>
        <v>31593.95</v>
      </c>
      <c r="BQ5" s="87">
        <f>I16</f>
        <v>131965.71000000002</v>
      </c>
      <c r="BR5" s="87">
        <f>H30</f>
        <v>984</v>
      </c>
      <c r="BS5" s="87">
        <f>I30</f>
        <v>4798.13</v>
      </c>
      <c r="BT5" s="87">
        <f>H35</f>
        <v>71013.19</v>
      </c>
      <c r="BU5" s="87">
        <f>I35</f>
        <v>286489.69</v>
      </c>
      <c r="BV5" s="87">
        <f>H42</f>
        <v>23830.149999999998</v>
      </c>
      <c r="BW5" s="87">
        <f>I42</f>
        <v>106152.44</v>
      </c>
      <c r="CB5" s="86">
        <v>23408</v>
      </c>
      <c r="CC5" s="87">
        <f t="shared" ref="CC5:CD15" si="0">BH5</f>
        <v>505221</v>
      </c>
      <c r="CD5" s="87">
        <f t="shared" si="0"/>
        <v>1886204.47</v>
      </c>
    </row>
    <row r="6" spans="1:82" x14ac:dyDescent="0.55000000000000004">
      <c r="A6" s="42" t="s">
        <v>21</v>
      </c>
      <c r="B6" s="25"/>
      <c r="C6" s="69"/>
      <c r="D6" s="43"/>
      <c r="E6" s="43"/>
      <c r="F6" s="43"/>
      <c r="G6" s="95"/>
      <c r="H6" s="43"/>
      <c r="I6" s="43"/>
      <c r="J6" s="43"/>
      <c r="K6" s="95"/>
      <c r="L6" s="43"/>
      <c r="M6" s="43"/>
      <c r="N6" s="43"/>
      <c r="O6" s="95"/>
      <c r="P6" s="43"/>
      <c r="Q6" s="43"/>
      <c r="R6" s="43"/>
      <c r="S6" s="95"/>
      <c r="T6" s="43"/>
      <c r="U6" s="43"/>
      <c r="V6" s="43"/>
      <c r="W6" s="95"/>
      <c r="X6" s="43"/>
      <c r="Y6" s="43"/>
      <c r="Z6" s="43"/>
      <c r="AA6" s="95"/>
      <c r="AB6" s="43"/>
      <c r="AC6" s="43"/>
      <c r="AD6" s="43"/>
      <c r="AE6" s="95"/>
      <c r="AF6" s="43"/>
      <c r="AG6" s="43"/>
      <c r="AH6" s="43"/>
      <c r="AI6" s="95"/>
      <c r="AJ6" s="43"/>
      <c r="AK6" s="43"/>
      <c r="AL6" s="43"/>
      <c r="AM6" s="95"/>
      <c r="AN6" s="43"/>
      <c r="AO6" s="43"/>
      <c r="AP6" s="43"/>
      <c r="AQ6" s="95"/>
      <c r="AR6" s="43"/>
      <c r="AS6" s="43"/>
      <c r="AT6" s="43"/>
      <c r="AU6" s="95"/>
      <c r="AV6" s="43"/>
      <c r="AW6" s="43"/>
      <c r="AX6" s="43"/>
      <c r="AY6" s="95"/>
      <c r="AZ6" s="165"/>
      <c r="BA6" s="165"/>
      <c r="BG6" s="86">
        <v>23437</v>
      </c>
      <c r="BH6" s="87">
        <f>L5</f>
        <v>724337</v>
      </c>
      <c r="BI6" s="87">
        <f>M5</f>
        <v>2886400.45</v>
      </c>
      <c r="BJ6" s="87">
        <f>L7</f>
        <v>70208.009999999995</v>
      </c>
      <c r="BK6" s="87">
        <f>M7</f>
        <v>274753.73</v>
      </c>
      <c r="BL6" s="87">
        <f>L9</f>
        <v>7820</v>
      </c>
      <c r="BM6" s="87">
        <f>M9</f>
        <v>31815.8</v>
      </c>
      <c r="BN6" s="87">
        <f>L11</f>
        <v>1683.49</v>
      </c>
      <c r="BO6" s="87">
        <f>M11</f>
        <v>7399.84</v>
      </c>
      <c r="BP6" s="87">
        <f>L16</f>
        <v>39620.639999999999</v>
      </c>
      <c r="BQ6" s="87">
        <f>M16</f>
        <v>168389.17</v>
      </c>
      <c r="BR6" s="87">
        <f>L30</f>
        <v>1640</v>
      </c>
      <c r="BS6" s="87">
        <f>M30</f>
        <v>7551.4100000000008</v>
      </c>
      <c r="BT6" s="87">
        <f>L35</f>
        <v>97627.14</v>
      </c>
      <c r="BU6" s="87">
        <f>M35</f>
        <v>419295.05</v>
      </c>
      <c r="BV6" s="87">
        <f>L42</f>
        <v>29655.609999999997</v>
      </c>
      <c r="BW6" s="87">
        <f>M42</f>
        <v>128046.83000000002</v>
      </c>
      <c r="CB6" s="86">
        <v>23437</v>
      </c>
      <c r="CC6" s="87">
        <f t="shared" si="0"/>
        <v>724337</v>
      </c>
      <c r="CD6" s="87">
        <f t="shared" si="0"/>
        <v>2886400.45</v>
      </c>
    </row>
    <row r="7" spans="1:82" x14ac:dyDescent="0.55000000000000004">
      <c r="A7" s="45">
        <v>1</v>
      </c>
      <c r="B7" s="46" t="s">
        <v>12</v>
      </c>
      <c r="C7" s="70" t="s">
        <v>13</v>
      </c>
      <c r="D7" s="48">
        <v>52844</v>
      </c>
      <c r="E7" s="49">
        <v>213455.5</v>
      </c>
      <c r="F7" s="64">
        <f>E7-(G7*D7)</f>
        <v>-1.779200101736933E-4</v>
      </c>
      <c r="G7" s="97">
        <f>ROUND(E7/D7,8)</f>
        <v>4.0393516800000002</v>
      </c>
      <c r="H7" s="48">
        <v>57172</v>
      </c>
      <c r="I7" s="49">
        <v>227702.14</v>
      </c>
      <c r="J7" s="64">
        <f>I7-(K7*H7)</f>
        <v>2.4672001018188894E-4</v>
      </c>
      <c r="K7" s="97">
        <f>ROUND(I7/H7,8)</f>
        <v>3.9827562400000001</v>
      </c>
      <c r="L7" s="48">
        <v>70208.009999999995</v>
      </c>
      <c r="M7" s="49">
        <v>274753.73</v>
      </c>
      <c r="N7" s="64">
        <f>M7-(O7*L7)</f>
        <v>-2.8240273240953684E-4</v>
      </c>
      <c r="O7" s="97">
        <f>ROUND(M7/L7,8)</f>
        <v>3.9134242700000001</v>
      </c>
      <c r="P7" s="48">
        <v>58368</v>
      </c>
      <c r="Q7" s="49">
        <v>231956.91</v>
      </c>
      <c r="R7" s="64">
        <f>Q7-(S7*P7)</f>
        <v>2.7840002439916134E-4</v>
      </c>
      <c r="S7" s="97">
        <f>ROUND(Q7/P7,8)</f>
        <v>3.9740424499999998</v>
      </c>
      <c r="T7" s="48">
        <v>64344</v>
      </c>
      <c r="U7" s="49">
        <v>273587.42</v>
      </c>
      <c r="V7" s="64">
        <f>U7-(W7*T7)</f>
        <v>3.1759962439537048E-5</v>
      </c>
      <c r="W7" s="97">
        <f>ROUND(U7/T7,8)</f>
        <v>4.2519492100000003</v>
      </c>
      <c r="X7" s="48">
        <v>61812</v>
      </c>
      <c r="Y7" s="49">
        <v>262324.34000000003</v>
      </c>
      <c r="Z7" s="64">
        <f>Y7-(AA7*X7)</f>
        <v>7.5679970905184746E-5</v>
      </c>
      <c r="AA7" s="97">
        <f>ROUND(Y7/X7,8)</f>
        <v>4.2439063600000004</v>
      </c>
      <c r="AB7" s="48">
        <v>66895.990000000005</v>
      </c>
      <c r="AC7" s="49">
        <v>279860.8</v>
      </c>
      <c r="AD7" s="64">
        <f>AC7-(AE7*AB7)</f>
        <v>2.8145307442173362E-4</v>
      </c>
      <c r="AE7" s="97">
        <f>ROUND(AC7/AB7,8)</f>
        <v>4.1835213099999997</v>
      </c>
      <c r="AF7" s="48">
        <v>61400</v>
      </c>
      <c r="AG7" s="49">
        <v>258007.3</v>
      </c>
      <c r="AH7" s="64">
        <f>AG7-(AI7*AF7)</f>
        <v>-6.0000456869602203E-6</v>
      </c>
      <c r="AI7" s="97">
        <f>ROUND(AG7/AF7,8)</f>
        <v>4.2020732900000004</v>
      </c>
      <c r="AJ7" s="48">
        <v>66144</v>
      </c>
      <c r="AK7" s="49">
        <v>338485.69</v>
      </c>
      <c r="AL7" s="64">
        <f>AK7-(AM7*AJ7)</f>
        <v>1.0335998376831412E-4</v>
      </c>
      <c r="AM7" s="97">
        <f>ROUND(AK7/AJ7,8)</f>
        <v>5.1174058100000002</v>
      </c>
      <c r="AN7" s="48">
        <v>60420</v>
      </c>
      <c r="AO7" s="49">
        <v>299474.21000000002</v>
      </c>
      <c r="AP7" s="64">
        <f>AO7-(AQ7*AN7)</f>
        <v>-2.4099997244775295E-4</v>
      </c>
      <c r="AQ7" s="97">
        <f>ROUND(AO7/AN7,8)</f>
        <v>4.9565410500000002</v>
      </c>
      <c r="AR7" s="48">
        <v>65732</v>
      </c>
      <c r="AS7" s="49">
        <v>32284.69</v>
      </c>
      <c r="AT7" s="64">
        <f>AS7-(AU7*AR7)</f>
        <v>1.4447999637923203E-4</v>
      </c>
      <c r="AU7" s="97">
        <f>ROUND(AS7/AR7,8)</f>
        <v>0.49115636000000001</v>
      </c>
      <c r="AV7" s="48">
        <v>71972</v>
      </c>
      <c r="AW7" s="49">
        <v>357955.49</v>
      </c>
      <c r="AX7" s="64">
        <f>AW7-(AY7*AV7)</f>
        <v>1.0903994552791119E-4</v>
      </c>
      <c r="AY7" s="97">
        <f>ROUND(AW7/AV7,8)</f>
        <v>4.9735381800000003</v>
      </c>
      <c r="AZ7" s="50">
        <f>D7+H7+L7+P7+T7+X7+AB7+AF7+AJ7+AN7+AR7+AV7</f>
        <v>757312</v>
      </c>
      <c r="BA7" s="49">
        <f>E7+I7+M7+Q7+U7+Y7+AC7+AG7+AK7+AO7+AS7+AW7</f>
        <v>3049848.2199999997</v>
      </c>
      <c r="BB7" s="167">
        <f>D7+H7+L7+P7+T7+X7+AB7+AF7+AJ7</f>
        <v>559188</v>
      </c>
      <c r="BC7" s="168">
        <f>E7+I7+M7+Q7+U7+Y7+AC7+AG7+AK7</f>
        <v>2360133.83</v>
      </c>
      <c r="BD7" s="167">
        <f>AN7+AR7+AV7</f>
        <v>198124</v>
      </c>
      <c r="BE7" s="168">
        <f>AO7+AS7+AW7</f>
        <v>689714.39</v>
      </c>
      <c r="BG7" s="86">
        <v>23468</v>
      </c>
      <c r="BH7" s="87">
        <f>P5</f>
        <v>560683</v>
      </c>
      <c r="BI7" s="87">
        <f>Q5</f>
        <v>2154610.36</v>
      </c>
      <c r="BJ7" s="87">
        <f>P7</f>
        <v>58368</v>
      </c>
      <c r="BK7" s="87">
        <f>Q7</f>
        <v>231956.91</v>
      </c>
      <c r="BL7" s="87">
        <f>P9</f>
        <v>7300</v>
      </c>
      <c r="BM7" s="87">
        <f>Q9</f>
        <v>32129.13</v>
      </c>
      <c r="BN7" s="87">
        <f>P11</f>
        <v>1812.01</v>
      </c>
      <c r="BO7" s="87">
        <f>Q11</f>
        <v>7939.24</v>
      </c>
      <c r="BP7" s="87">
        <f>P16</f>
        <v>37018.49</v>
      </c>
      <c r="BQ7" s="87">
        <f>Q16</f>
        <v>150100.93000000002</v>
      </c>
      <c r="BR7" s="87">
        <f>P30</f>
        <v>724</v>
      </c>
      <c r="BS7" s="87">
        <f>Q30</f>
        <v>3706.87</v>
      </c>
      <c r="BT7" s="87">
        <f>P35</f>
        <v>66294.67</v>
      </c>
      <c r="BU7" s="87">
        <f>Q35</f>
        <v>280161.43</v>
      </c>
      <c r="BV7" s="87">
        <f>P42</f>
        <v>22016.78</v>
      </c>
      <c r="BW7" s="87">
        <f>Q42</f>
        <v>98115.34</v>
      </c>
      <c r="CB7" s="86">
        <v>23468</v>
      </c>
      <c r="CC7" s="87">
        <f t="shared" si="0"/>
        <v>560683</v>
      </c>
      <c r="CD7" s="87">
        <f t="shared" si="0"/>
        <v>2154610.36</v>
      </c>
    </row>
    <row r="8" spans="1:82" x14ac:dyDescent="0.55000000000000004">
      <c r="A8" s="54" t="s">
        <v>25</v>
      </c>
      <c r="B8" s="55"/>
      <c r="C8" s="71"/>
      <c r="D8" s="43"/>
      <c r="E8" s="43"/>
      <c r="F8" s="43"/>
      <c r="G8" s="95"/>
      <c r="H8" s="43"/>
      <c r="I8" s="43"/>
      <c r="J8" s="43"/>
      <c r="K8" s="95"/>
      <c r="L8" s="43"/>
      <c r="M8" s="43"/>
      <c r="N8" s="43"/>
      <c r="O8" s="95"/>
      <c r="P8" s="43"/>
      <c r="Q8" s="43"/>
      <c r="R8" s="43"/>
      <c r="S8" s="95"/>
      <c r="T8" s="43"/>
      <c r="U8" s="43"/>
      <c r="V8" s="43"/>
      <c r="W8" s="95"/>
      <c r="X8" s="43"/>
      <c r="Y8" s="43"/>
      <c r="Z8" s="43"/>
      <c r="AA8" s="95"/>
      <c r="AB8" s="43"/>
      <c r="AC8" s="43"/>
      <c r="AD8" s="43"/>
      <c r="AE8" s="95"/>
      <c r="AF8" s="43"/>
      <c r="AG8" s="43"/>
      <c r="AH8" s="43"/>
      <c r="AI8" s="95"/>
      <c r="AJ8" s="43"/>
      <c r="AK8" s="43"/>
      <c r="AL8" s="43"/>
      <c r="AM8" s="95"/>
      <c r="AN8" s="43"/>
      <c r="AO8" s="43"/>
      <c r="AP8" s="43"/>
      <c r="AQ8" s="95"/>
      <c r="AR8" s="43"/>
      <c r="AS8" s="43"/>
      <c r="AT8" s="43"/>
      <c r="AU8" s="95"/>
      <c r="AV8" s="43"/>
      <c r="AW8" s="43"/>
      <c r="AX8" s="43"/>
      <c r="AY8" s="95"/>
      <c r="AZ8" s="165"/>
      <c r="BA8" s="165"/>
      <c r="BG8" s="86">
        <v>23498</v>
      </c>
      <c r="BH8" s="87">
        <f>T5</f>
        <v>595324</v>
      </c>
      <c r="BI8" s="87">
        <f>U5</f>
        <v>2512349.02</v>
      </c>
      <c r="BJ8" s="87">
        <f>T7</f>
        <v>64344</v>
      </c>
      <c r="BK8" s="87">
        <f>U7</f>
        <v>273587.42</v>
      </c>
      <c r="BL8" s="87">
        <f>T9</f>
        <v>7820</v>
      </c>
      <c r="BM8" s="87">
        <f>U9</f>
        <v>34062.410000000003</v>
      </c>
      <c r="BN8" s="87">
        <f>T11</f>
        <v>1758.99</v>
      </c>
      <c r="BO8" s="87">
        <f>U11</f>
        <v>8156.75</v>
      </c>
      <c r="BP8" s="87">
        <f>T16</f>
        <v>43053.919999999998</v>
      </c>
      <c r="BQ8" s="87">
        <f>U16</f>
        <v>186809.18000000002</v>
      </c>
      <c r="BR8" s="87">
        <f>T30</f>
        <v>628</v>
      </c>
      <c r="BS8" s="87">
        <f>U30</f>
        <v>6467.98</v>
      </c>
      <c r="BT8" s="87">
        <f>T35</f>
        <v>66194.47</v>
      </c>
      <c r="BU8" s="87">
        <f>U35</f>
        <v>297194.39</v>
      </c>
      <c r="BV8" s="87">
        <f>T42</f>
        <v>22517.07</v>
      </c>
      <c r="BW8" s="87">
        <f>U42</f>
        <v>105893.68000000001</v>
      </c>
      <c r="CB8" s="86">
        <v>23498</v>
      </c>
      <c r="CC8" s="87">
        <f t="shared" si="0"/>
        <v>595324</v>
      </c>
      <c r="CD8" s="87">
        <f t="shared" si="0"/>
        <v>2512349.02</v>
      </c>
    </row>
    <row r="9" spans="1:82" x14ac:dyDescent="0.55000000000000004">
      <c r="A9" s="45">
        <v>1</v>
      </c>
      <c r="B9" s="46" t="s">
        <v>14</v>
      </c>
      <c r="C9" s="70" t="s">
        <v>104</v>
      </c>
      <c r="D9" s="48">
        <v>8440</v>
      </c>
      <c r="E9" s="49">
        <v>31930.11</v>
      </c>
      <c r="F9" s="64">
        <f>E9-(G9*D9)</f>
        <v>-1.1599997378652915E-5</v>
      </c>
      <c r="G9" s="97">
        <f>ROUND(E9/D9,8)</f>
        <v>3.7831883899999998</v>
      </c>
      <c r="H9" s="48">
        <v>7380</v>
      </c>
      <c r="I9" s="49">
        <v>29103.02</v>
      </c>
      <c r="J9" s="64">
        <f>I9-(K9*H9)</f>
        <v>3.6800000088987872E-5</v>
      </c>
      <c r="K9" s="97">
        <f>ROUND(I9/H9,8)</f>
        <v>3.9434986400000001</v>
      </c>
      <c r="L9" s="48">
        <v>7820</v>
      </c>
      <c r="M9" s="49">
        <v>31815.8</v>
      </c>
      <c r="N9" s="64">
        <f>M9-(O9*L9)</f>
        <v>3.1600004149368033E-5</v>
      </c>
      <c r="O9" s="97">
        <f>ROUND(M9/L9,8)</f>
        <v>4.0685166199999996</v>
      </c>
      <c r="P9" s="48">
        <v>7300</v>
      </c>
      <c r="Q9" s="49">
        <v>32129.13</v>
      </c>
      <c r="R9" s="64">
        <f>Q9-(S9*P9)</f>
        <v>3.5999997635371983E-5</v>
      </c>
      <c r="S9" s="97">
        <f>ROUND(Q9/P9,8)</f>
        <v>4.4012506800000004</v>
      </c>
      <c r="T9" s="48">
        <v>7820</v>
      </c>
      <c r="U9" s="49">
        <v>34062.410000000003</v>
      </c>
      <c r="V9" s="64">
        <f>U9-(W9*T9)</f>
        <v>-3.6199999158270657E-5</v>
      </c>
      <c r="W9" s="97">
        <f>ROUND(U9/T9,8)</f>
        <v>4.3558069100000001</v>
      </c>
      <c r="X9" s="48">
        <v>9260</v>
      </c>
      <c r="Y9" s="49">
        <v>42261.120000000003</v>
      </c>
      <c r="Z9" s="64">
        <f>Y9-(AA9*X9)</f>
        <v>2.9000002541579306E-5</v>
      </c>
      <c r="AA9" s="97">
        <f>ROUND(Y9/X9,8)</f>
        <v>4.5638358500000002</v>
      </c>
      <c r="AB9" s="48">
        <v>9760</v>
      </c>
      <c r="AC9" s="49">
        <v>43929.42</v>
      </c>
      <c r="AD9" s="64">
        <f>AC9-(AE9*AB9)</f>
        <v>3.8400001358240843E-5</v>
      </c>
      <c r="AE9" s="97">
        <f>ROUND(AC9/AB9,8)</f>
        <v>4.5009651599999998</v>
      </c>
      <c r="AF9" s="48">
        <v>8880</v>
      </c>
      <c r="AG9" s="49">
        <v>44467.4</v>
      </c>
      <c r="AH9" s="64">
        <f>AG9-(AI9*AF9)</f>
        <v>8.0000609159469604E-7</v>
      </c>
      <c r="AI9" s="97">
        <f>ROUND(AG9/AF9,8)</f>
        <v>5.0075900899999999</v>
      </c>
      <c r="AJ9" s="48">
        <v>9040</v>
      </c>
      <c r="AK9" s="49">
        <v>48698.13</v>
      </c>
      <c r="AL9" s="64">
        <f>AK9-(AM9*AJ9)</f>
        <v>2.8799993742723018E-5</v>
      </c>
      <c r="AM9" s="97">
        <f>ROUND(AK9/AJ9,8)</f>
        <v>5.3869612800000004</v>
      </c>
      <c r="AN9" s="48">
        <v>8600</v>
      </c>
      <c r="AO9" s="49">
        <v>46138</v>
      </c>
      <c r="AP9" s="64">
        <f>AO9-(AQ9*AN9)</f>
        <v>8.000002708286047E-6</v>
      </c>
      <c r="AQ9" s="97">
        <f>ROUND(AO9/AN9,8)</f>
        <v>5.3648837199999999</v>
      </c>
      <c r="AR9" s="48">
        <v>7880</v>
      </c>
      <c r="AS9" s="49">
        <v>40366.230000000003</v>
      </c>
      <c r="AT9" s="64">
        <f>AS9-(AU9*AR9)</f>
        <v>2.4000037228688598E-6</v>
      </c>
      <c r="AU9" s="97">
        <f>ROUND(AS9/AR9,8)</f>
        <v>5.12261802</v>
      </c>
      <c r="AV9" s="48">
        <v>7660</v>
      </c>
      <c r="AW9" s="49">
        <v>39103.15</v>
      </c>
      <c r="AX9" s="64">
        <f>AW9-(AY9*AV9)</f>
        <v>-4.1999956010840833E-6</v>
      </c>
      <c r="AY9" s="97">
        <f>ROUND(AW9/AV9,8)</f>
        <v>5.1048498699999998</v>
      </c>
      <c r="AZ9" s="50">
        <f>D9+H9+L9+P9+T9+X9+AB9+AF9+AJ9+AN9+AR9+AV9</f>
        <v>99840</v>
      </c>
      <c r="BA9" s="49">
        <f>E9+I9+M9+Q9+U9+Y9+AC9+AG9+AK9+AO9+AS9+AW9</f>
        <v>464003.92000000004</v>
      </c>
      <c r="BB9" s="167">
        <f>D9+H9+L9+P9+T9+X9+AB9+AF9+AJ9</f>
        <v>75700</v>
      </c>
      <c r="BC9" s="168">
        <f>E9+I9+M9+Q9+U9+Y9+AC9+AG9+AK9</f>
        <v>338396.54000000004</v>
      </c>
      <c r="BD9" s="167">
        <f>AN9+AR9+AV9</f>
        <v>24140</v>
      </c>
      <c r="BE9" s="168">
        <f>AO9+AS9+AW9</f>
        <v>125607.38</v>
      </c>
      <c r="BG9" s="86">
        <v>23529</v>
      </c>
      <c r="BH9" s="87">
        <f>X5</f>
        <v>671018</v>
      </c>
      <c r="BI9" s="87">
        <f>Y5</f>
        <v>2861672.5</v>
      </c>
      <c r="BJ9" s="87">
        <f>X7</f>
        <v>61812</v>
      </c>
      <c r="BK9" s="87">
        <f>Y7</f>
        <v>262324.34000000003</v>
      </c>
      <c r="BL9" s="87">
        <f>X9</f>
        <v>9260</v>
      </c>
      <c r="BM9" s="87">
        <f>Y9</f>
        <v>42261.120000000003</v>
      </c>
      <c r="BN9" s="87">
        <f>X11</f>
        <v>1909.01</v>
      </c>
      <c r="BO9" s="87">
        <f>Y11</f>
        <v>8823.92</v>
      </c>
      <c r="BP9" s="87">
        <f>X16</f>
        <v>41566.54</v>
      </c>
      <c r="BQ9" s="87">
        <f>Y16</f>
        <v>182441.37000000002</v>
      </c>
      <c r="BR9" s="87">
        <f>X30</f>
        <v>580</v>
      </c>
      <c r="BS9" s="87">
        <f>Y30</f>
        <v>3247.6</v>
      </c>
      <c r="BT9" s="87">
        <f>X35</f>
        <v>70840.53</v>
      </c>
      <c r="BU9" s="87">
        <f>Y35</f>
        <v>312871.33</v>
      </c>
      <c r="BV9" s="87">
        <f>X42</f>
        <v>22466.579999999998</v>
      </c>
      <c r="BW9" s="87">
        <f>Y42</f>
        <v>105007.65</v>
      </c>
      <c r="CB9" s="86">
        <v>23529</v>
      </c>
      <c r="CC9" s="87">
        <f t="shared" si="0"/>
        <v>671018</v>
      </c>
      <c r="CD9" s="87">
        <f t="shared" si="0"/>
        <v>2861672.5</v>
      </c>
    </row>
    <row r="10" spans="1:82" x14ac:dyDescent="0.55000000000000004">
      <c r="A10" s="42" t="s">
        <v>26</v>
      </c>
      <c r="B10" s="25"/>
      <c r="C10" s="69"/>
      <c r="D10" s="43"/>
      <c r="E10" s="43"/>
      <c r="F10" s="43"/>
      <c r="G10" s="95"/>
      <c r="H10" s="43"/>
      <c r="I10" s="43"/>
      <c r="J10" s="43"/>
      <c r="K10" s="95"/>
      <c r="L10" s="43"/>
      <c r="M10" s="43"/>
      <c r="N10" s="43"/>
      <c r="O10" s="95"/>
      <c r="P10" s="43"/>
      <c r="Q10" s="43"/>
      <c r="R10" s="43"/>
      <c r="S10" s="95"/>
      <c r="T10" s="43"/>
      <c r="U10" s="43"/>
      <c r="V10" s="43"/>
      <c r="W10" s="95"/>
      <c r="X10" s="43"/>
      <c r="Y10" s="43"/>
      <c r="Z10" s="43"/>
      <c r="AA10" s="95"/>
      <c r="AB10" s="43"/>
      <c r="AC10" s="43"/>
      <c r="AD10" s="43"/>
      <c r="AE10" s="95"/>
      <c r="AF10" s="43"/>
      <c r="AG10" s="43"/>
      <c r="AH10" s="43"/>
      <c r="AI10" s="95"/>
      <c r="AJ10" s="43"/>
      <c r="AK10" s="43"/>
      <c r="AL10" s="43"/>
      <c r="AM10" s="95"/>
      <c r="AN10" s="43"/>
      <c r="AO10" s="43"/>
      <c r="AP10" s="43"/>
      <c r="AQ10" s="95"/>
      <c r="AR10" s="43"/>
      <c r="AS10" s="43"/>
      <c r="AT10" s="43"/>
      <c r="AU10" s="95"/>
      <c r="AV10" s="43"/>
      <c r="AW10" s="43"/>
      <c r="AX10" s="43"/>
      <c r="AY10" s="95"/>
      <c r="AZ10" s="165"/>
      <c r="BA10" s="165"/>
      <c r="BG10" s="86">
        <v>23559</v>
      </c>
      <c r="BH10" s="87">
        <f>AB5</f>
        <v>886939</v>
      </c>
      <c r="BI10" s="87">
        <f>AC5</f>
        <v>3629269.7</v>
      </c>
      <c r="BJ10" s="87">
        <f>AB7</f>
        <v>66895.990000000005</v>
      </c>
      <c r="BK10" s="87">
        <f>AC7</f>
        <v>279860.8</v>
      </c>
      <c r="BL10" s="87">
        <f>AB9</f>
        <v>9760</v>
      </c>
      <c r="BM10" s="87">
        <f>AC9</f>
        <v>43929.42</v>
      </c>
      <c r="BN10" s="87">
        <f>AB11</f>
        <v>2114.5</v>
      </c>
      <c r="BO10" s="87">
        <f>AC11</f>
        <v>9737.7800000000007</v>
      </c>
      <c r="BP10" s="87">
        <f>AB16</f>
        <v>43611.7</v>
      </c>
      <c r="BQ10" s="87">
        <f>AC16</f>
        <v>178350.42</v>
      </c>
      <c r="BR10" s="87">
        <f>AB30</f>
        <v>600</v>
      </c>
      <c r="BS10" s="87">
        <f>AC30</f>
        <v>3336.54</v>
      </c>
      <c r="BT10" s="87">
        <f>AB35</f>
        <v>100359.96</v>
      </c>
      <c r="BU10" s="87">
        <f>AC35</f>
        <v>449968.05</v>
      </c>
      <c r="BV10" s="87">
        <f>AB42</f>
        <v>29330.059999999998</v>
      </c>
      <c r="BW10" s="87">
        <f>AC42</f>
        <v>133842.78</v>
      </c>
      <c r="CB10" s="86">
        <v>23559</v>
      </c>
      <c r="CC10" s="87">
        <f t="shared" si="0"/>
        <v>886939</v>
      </c>
      <c r="CD10" s="87">
        <f t="shared" si="0"/>
        <v>3629269.7</v>
      </c>
    </row>
    <row r="11" spans="1:82" x14ac:dyDescent="0.55000000000000004">
      <c r="A11" s="45">
        <v>1</v>
      </c>
      <c r="B11" s="46" t="s">
        <v>18</v>
      </c>
      <c r="C11" s="70" t="s">
        <v>19</v>
      </c>
      <c r="D11" s="48">
        <v>1791.5</v>
      </c>
      <c r="E11" s="49">
        <v>7853.15</v>
      </c>
      <c r="F11" s="64">
        <f>E11-(G11*D11)</f>
        <v>2.7100004444946535E-6</v>
      </c>
      <c r="G11" s="97">
        <f>ROUND(E11/D11,8)</f>
        <v>4.3835612599999996</v>
      </c>
      <c r="H11" s="50">
        <v>1521.99</v>
      </c>
      <c r="I11" s="49">
        <v>6722.01</v>
      </c>
      <c r="J11" s="64">
        <f>I11-(K11*H11)</f>
        <v>4.2749979911604896E-7</v>
      </c>
      <c r="K11" s="97">
        <f>ROUND(I11/H11,8)</f>
        <v>4.4165927500000004</v>
      </c>
      <c r="L11" s="50">
        <v>1683.49</v>
      </c>
      <c r="M11" s="49">
        <v>7399.84</v>
      </c>
      <c r="N11" s="64">
        <f>M11-(O11*L11)</f>
        <v>-8.3903005361207761E-6</v>
      </c>
      <c r="O11" s="97">
        <f>ROUND(M11/L11,8)</f>
        <v>4.3955354700000004</v>
      </c>
      <c r="P11" s="48">
        <v>1812.01</v>
      </c>
      <c r="Q11" s="49">
        <v>7939.24</v>
      </c>
      <c r="R11" s="64">
        <f>Q11-(S11*P11)</f>
        <v>-2.7485002647154033E-6</v>
      </c>
      <c r="S11" s="97">
        <f>ROUND(Q11/P11,8)</f>
        <v>4.3814548499999999</v>
      </c>
      <c r="T11" s="48">
        <v>1758.99</v>
      </c>
      <c r="U11" s="49">
        <v>8156.75</v>
      </c>
      <c r="V11" s="64">
        <f>U11-(W11*T11)</f>
        <v>5.9314988902769983E-6</v>
      </c>
      <c r="W11" s="97">
        <f>ROUND(U11/T11,8)</f>
        <v>4.6371781500000004</v>
      </c>
      <c r="X11" s="48">
        <v>1909.01</v>
      </c>
      <c r="Y11" s="49">
        <v>8823.92</v>
      </c>
      <c r="Z11" s="64">
        <f>Y11-(AA11*X11)</f>
        <v>-2.5623012334108353E-6</v>
      </c>
      <c r="AA11" s="97">
        <f>ROUND(Y11/X11,8)</f>
        <v>4.6222492300000004</v>
      </c>
      <c r="AB11" s="50">
        <v>2114.5</v>
      </c>
      <c r="AC11" s="49">
        <v>9737.7800000000007</v>
      </c>
      <c r="AD11" s="64">
        <f>AC11-(AE11*AB11)</f>
        <v>-1.1449992598500103E-6</v>
      </c>
      <c r="AE11" s="97">
        <f>ROUND(AC11/AB11,8)</f>
        <v>4.6052400100000002</v>
      </c>
      <c r="AF11" s="50">
        <v>2153.5</v>
      </c>
      <c r="AG11" s="49">
        <v>9911.23</v>
      </c>
      <c r="AH11" s="64">
        <f>AG11-(AI11*AF11)</f>
        <v>-3.0950013751862571E-6</v>
      </c>
      <c r="AI11" s="97">
        <f>ROUND(AG11/AF11,8)</f>
        <v>4.6023821700000003</v>
      </c>
      <c r="AJ11" s="50">
        <v>2514.5</v>
      </c>
      <c r="AK11" s="49">
        <v>13363.99</v>
      </c>
      <c r="AL11" s="64">
        <f>AK11-(AM11*AJ11)</f>
        <v>5.2149989642202854E-6</v>
      </c>
      <c r="AM11" s="97">
        <f>ROUND(AK11/AJ11,8)</f>
        <v>5.31477033</v>
      </c>
      <c r="AN11" s="50">
        <v>2956.01</v>
      </c>
      <c r="AO11" s="49">
        <v>15651.85</v>
      </c>
      <c r="AP11" s="64">
        <f>AO11-(AQ11*AN11)</f>
        <v>-7.7258009696379304E-6</v>
      </c>
      <c r="AQ11" s="97">
        <f>ROUND(AO11/AN11,8)</f>
        <v>5.29492458</v>
      </c>
      <c r="AR11" s="50">
        <v>2306.5</v>
      </c>
      <c r="AS11" s="49">
        <v>12286.16</v>
      </c>
      <c r="AT11" s="64">
        <f>AS11-(AU11*AR11)</f>
        <v>7.6699998317053542E-6</v>
      </c>
      <c r="AU11" s="97">
        <f>ROUND(AS11/AR11,8)</f>
        <v>5.3267548199999997</v>
      </c>
      <c r="AV11" s="50">
        <v>1105.01</v>
      </c>
      <c r="AW11" s="49">
        <v>6060.15</v>
      </c>
      <c r="AX11" s="64">
        <f>AW11-(AY11*AV11)</f>
        <v>1.4598999769077636E-6</v>
      </c>
      <c r="AY11" s="97">
        <f>ROUND(AW11/AV11,8)</f>
        <v>5.4842490100000001</v>
      </c>
      <c r="AZ11" s="50">
        <f>D11+H11+L11+P11+T11+X11+AB11+AF11+AJ11+AN11+AR11+AV11</f>
        <v>23627.01</v>
      </c>
      <c r="BA11" s="49">
        <f>E11+I11+M11+Q11+U11+Y11+AC11+AG11+AK11+AO11+AS11+AW11</f>
        <v>113906.07</v>
      </c>
      <c r="BB11" s="167">
        <f>D11+H11+L11+P11+T11+X11+AB11+AF11+AJ11</f>
        <v>17259.489999999998</v>
      </c>
      <c r="BC11" s="168">
        <f>E11+I11+M11+Q11+U11+Y11+AC11+AG11+AK11</f>
        <v>79907.91</v>
      </c>
      <c r="BD11" s="167">
        <f>AN11+AR11+AV11</f>
        <v>6367.52</v>
      </c>
      <c r="BE11" s="168">
        <f>AO11+AS11+AW11</f>
        <v>33998.160000000003</v>
      </c>
      <c r="BG11" s="86">
        <v>23590</v>
      </c>
      <c r="BH11" s="87">
        <f>AF5</f>
        <v>1004768</v>
      </c>
      <c r="BI11" s="87">
        <f>AG5</f>
        <v>4222888.6399999997</v>
      </c>
      <c r="BJ11" s="87">
        <f>AF7</f>
        <v>61400</v>
      </c>
      <c r="BK11" s="87">
        <f>AG7</f>
        <v>258007.3</v>
      </c>
      <c r="BL11" s="87">
        <f>AF9</f>
        <v>8880</v>
      </c>
      <c r="BM11" s="87">
        <f>AG9</f>
        <v>44467.4</v>
      </c>
      <c r="BN11" s="87">
        <f>AF11</f>
        <v>2153.5</v>
      </c>
      <c r="BO11" s="87">
        <f>AG11</f>
        <v>9911.23</v>
      </c>
      <c r="BP11" s="87">
        <f>AF16</f>
        <v>52736.28</v>
      </c>
      <c r="BQ11" s="87">
        <f>AG16</f>
        <v>226021.6</v>
      </c>
      <c r="BR11" s="87">
        <f>AF30</f>
        <v>604</v>
      </c>
      <c r="BS11" s="87">
        <f>AG30</f>
        <v>3354.3199999999997</v>
      </c>
      <c r="BT11" s="87">
        <f>AF35</f>
        <v>99160.07</v>
      </c>
      <c r="BU11" s="87">
        <f>AG35</f>
        <v>435158.04</v>
      </c>
      <c r="BV11" s="87">
        <f>AF42</f>
        <v>31670.63</v>
      </c>
      <c r="BW11" s="87">
        <f>AG42</f>
        <v>146548.03999999998</v>
      </c>
      <c r="CB11" s="86">
        <v>23590</v>
      </c>
      <c r="CC11" s="87">
        <f t="shared" si="0"/>
        <v>1004768</v>
      </c>
      <c r="CD11" s="87">
        <f t="shared" si="0"/>
        <v>4222888.6399999997</v>
      </c>
    </row>
    <row r="12" spans="1:82" x14ac:dyDescent="0.55000000000000004">
      <c r="A12" s="42" t="s">
        <v>29</v>
      </c>
      <c r="B12" s="25"/>
      <c r="C12" s="69"/>
      <c r="D12" s="43"/>
      <c r="E12" s="43"/>
      <c r="F12" s="43"/>
      <c r="G12" s="95"/>
      <c r="H12" s="43"/>
      <c r="I12" s="32"/>
      <c r="J12" s="43"/>
      <c r="K12" s="95"/>
      <c r="L12" s="43"/>
      <c r="M12" s="43"/>
      <c r="N12" s="43"/>
      <c r="O12" s="95"/>
      <c r="P12" s="43"/>
      <c r="Q12" s="43"/>
      <c r="R12" s="43"/>
      <c r="S12" s="95"/>
      <c r="T12" s="43"/>
      <c r="U12" s="43"/>
      <c r="V12" s="43"/>
      <c r="W12" s="95"/>
      <c r="X12" s="43"/>
      <c r="Y12" s="43"/>
      <c r="Z12" s="43"/>
      <c r="AA12" s="95"/>
      <c r="AB12" s="43"/>
      <c r="AC12" s="43"/>
      <c r="AD12" s="43"/>
      <c r="AE12" s="95"/>
      <c r="AF12" s="43"/>
      <c r="AG12" s="43"/>
      <c r="AH12" s="43"/>
      <c r="AI12" s="95"/>
      <c r="AJ12" s="43"/>
      <c r="AK12" s="43"/>
      <c r="AL12" s="43"/>
      <c r="AM12" s="95"/>
      <c r="AN12" s="43"/>
      <c r="AO12" s="43"/>
      <c r="AP12" s="43"/>
      <c r="AQ12" s="95"/>
      <c r="AR12" s="43"/>
      <c r="AS12" s="43"/>
      <c r="AT12" s="43"/>
      <c r="AU12" s="95"/>
      <c r="AV12" s="43"/>
      <c r="AW12" s="43"/>
      <c r="AX12" s="43"/>
      <c r="AY12" s="95"/>
      <c r="AZ12" s="165"/>
      <c r="BA12" s="165"/>
      <c r="BG12" s="86">
        <v>23621</v>
      </c>
      <c r="BH12" s="87">
        <f>AJ5</f>
        <v>946590</v>
      </c>
      <c r="BI12" s="87">
        <f>AK5</f>
        <v>4674733.63</v>
      </c>
      <c r="BJ12" s="87">
        <f>AJ7</f>
        <v>66144</v>
      </c>
      <c r="BK12" s="87">
        <f>AK7</f>
        <v>338485.69</v>
      </c>
      <c r="BL12" s="87">
        <f>AJ9</f>
        <v>9040</v>
      </c>
      <c r="BM12" s="87">
        <f>AK9</f>
        <v>48698.13</v>
      </c>
      <c r="BN12" s="87">
        <f>AJ11</f>
        <v>2514.5</v>
      </c>
      <c r="BO12" s="87">
        <f>AK11</f>
        <v>13363.99</v>
      </c>
      <c r="BP12" s="87">
        <f>AJ16</f>
        <v>43918.1</v>
      </c>
      <c r="BQ12" s="87">
        <f>AK16</f>
        <v>227166.2</v>
      </c>
      <c r="BR12" s="87">
        <f>AJ30</f>
        <v>596</v>
      </c>
      <c r="BS12" s="87">
        <f>AK30</f>
        <v>3756.61</v>
      </c>
      <c r="BT12" s="87">
        <f>AJ35</f>
        <v>101468.32</v>
      </c>
      <c r="BU12" s="87">
        <f>AK35</f>
        <v>519539.62</v>
      </c>
      <c r="BV12" s="87">
        <f>AJ42</f>
        <v>31208.55</v>
      </c>
      <c r="BW12" s="87">
        <f>AK42</f>
        <v>164995.72</v>
      </c>
      <c r="CB12" s="86">
        <v>23621</v>
      </c>
      <c r="CC12" s="87">
        <f t="shared" si="0"/>
        <v>946590</v>
      </c>
      <c r="CD12" s="87">
        <f t="shared" si="0"/>
        <v>4674733.63</v>
      </c>
    </row>
    <row r="13" spans="1:82" x14ac:dyDescent="0.55000000000000004">
      <c r="A13" s="30">
        <v>1</v>
      </c>
      <c r="B13" s="56" t="s">
        <v>101</v>
      </c>
      <c r="C13" s="72" t="s">
        <v>125</v>
      </c>
      <c r="D13" s="32">
        <v>40057.68</v>
      </c>
      <c r="E13" s="33">
        <v>164743.79999999999</v>
      </c>
      <c r="F13" s="64">
        <f>E13-(G13*D13)</f>
        <v>-9.066722122952342E-5</v>
      </c>
      <c r="G13" s="96">
        <f>ROUND(E13/D13,8)</f>
        <v>4.1126645399999999</v>
      </c>
      <c r="H13" s="32">
        <v>31021.95</v>
      </c>
      <c r="I13" s="33">
        <v>129393.94</v>
      </c>
      <c r="J13" s="64">
        <f>I13-(K13*H13)</f>
        <v>-1.311650121351704E-4</v>
      </c>
      <c r="K13" s="96">
        <f>ROUND(I13/H13,8)</f>
        <v>4.1710447000000004</v>
      </c>
      <c r="L13" s="32">
        <v>38956.639999999999</v>
      </c>
      <c r="M13" s="33">
        <v>165380.76999999999</v>
      </c>
      <c r="N13" s="64">
        <f>M13-(O13*L13)</f>
        <v>1.544975966680795E-4</v>
      </c>
      <c r="O13" s="96">
        <f>ROUND(M13/L13,8)</f>
        <v>4.24525241</v>
      </c>
      <c r="P13" s="32">
        <v>36309.49</v>
      </c>
      <c r="Q13" s="33">
        <v>146879.94</v>
      </c>
      <c r="R13" s="64">
        <f>Q13-(S13*P13)</f>
        <v>-1.3178709195926785E-4</v>
      </c>
      <c r="S13" s="96">
        <f>ROUND(Q13/P13,8)</f>
        <v>4.0452217900000003</v>
      </c>
      <c r="T13" s="32">
        <v>42529.919999999998</v>
      </c>
      <c r="U13" s="33">
        <v>184334.13</v>
      </c>
      <c r="V13" s="64">
        <f>U13-(W13*T13)</f>
        <v>1.9228801829740405E-4</v>
      </c>
      <c r="W13" s="96">
        <f>ROUND(U13/T13,8)</f>
        <v>4.3342223500000001</v>
      </c>
      <c r="X13" s="32">
        <v>40969.54</v>
      </c>
      <c r="Y13" s="33">
        <v>179601.6</v>
      </c>
      <c r="Z13" s="64">
        <f>Y13-(AA13*X13)</f>
        <v>-9.7164011094719172E-6</v>
      </c>
      <c r="AA13" s="96">
        <f>ROUND(Y13/X13,8)</f>
        <v>4.3837836599999997</v>
      </c>
      <c r="AB13" s="32">
        <v>42895.7</v>
      </c>
      <c r="AC13" s="33">
        <v>174916.1</v>
      </c>
      <c r="AD13" s="64">
        <f>AC13-(AE13*AB13)</f>
        <v>-2.0512961782515049E-5</v>
      </c>
      <c r="AE13" s="96">
        <f>ROUND(AC13/AB13,8)</f>
        <v>4.0777070899999996</v>
      </c>
      <c r="AF13" s="32">
        <v>52183.28</v>
      </c>
      <c r="AG13" s="33">
        <v>223401.66</v>
      </c>
      <c r="AH13" s="64">
        <f>AG13-(AI13*AF13)</f>
        <v>2.4316017515957355E-5</v>
      </c>
      <c r="AI13" s="96">
        <f>ROUND(AG13/AF13,8)</f>
        <v>4.28109655</v>
      </c>
      <c r="AJ13" s="32">
        <v>43245.1</v>
      </c>
      <c r="AK13" s="33">
        <v>223452.28</v>
      </c>
      <c r="AL13" s="64">
        <f>AK13-(AM13*AJ13)</f>
        <v>9.1839028755202889E-5</v>
      </c>
      <c r="AM13" s="96">
        <f>ROUND(AK13/AJ13,8)</f>
        <v>5.1671121099999997</v>
      </c>
      <c r="AN13" s="32">
        <v>45170.879999999997</v>
      </c>
      <c r="AO13" s="33">
        <v>219919.28</v>
      </c>
      <c r="AP13" s="64">
        <f>AO13-(AQ13*AN13)</f>
        <v>-1.8080321024172008E-4</v>
      </c>
      <c r="AQ13" s="96">
        <f>ROUND(AO13/AN13,8)</f>
        <v>4.8686073900000002</v>
      </c>
      <c r="AR13" s="32">
        <v>42261.61</v>
      </c>
      <c r="AS13" s="33">
        <v>215899.34</v>
      </c>
      <c r="AT13" s="64">
        <f>AS13-(AU13*AR13)</f>
        <v>1.0023469803854823E-4</v>
      </c>
      <c r="AU13" s="96">
        <f>ROUND(AS13/AR13,8)</f>
        <v>5.1086397300000002</v>
      </c>
      <c r="AV13" s="32">
        <v>36520.74</v>
      </c>
      <c r="AW13" s="33">
        <v>182850.06</v>
      </c>
      <c r="AX13" s="64">
        <f>AW13-(AY13*AV13)</f>
        <v>-1.4706241199746728E-4</v>
      </c>
      <c r="AY13" s="96">
        <f>ROUND(AW13/AV13,8)</f>
        <v>5.0067457600000003</v>
      </c>
      <c r="AZ13" s="165"/>
      <c r="BA13" s="165"/>
      <c r="BG13" s="86">
        <v>23651</v>
      </c>
      <c r="BH13" s="87">
        <f>AN5</f>
        <v>846453</v>
      </c>
      <c r="BI13" s="87">
        <f>AO5</f>
        <v>4107211.3</v>
      </c>
      <c r="BJ13" s="87">
        <f>AN7</f>
        <v>60420</v>
      </c>
      <c r="BK13" s="87">
        <f>AO7</f>
        <v>299474.21000000002</v>
      </c>
      <c r="BL13" s="87">
        <f>AN9</f>
        <v>8600</v>
      </c>
      <c r="BM13" s="87">
        <f>AO9</f>
        <v>46138</v>
      </c>
      <c r="BN13" s="87">
        <f>AN11</f>
        <v>2956.01</v>
      </c>
      <c r="BO13" s="87">
        <f>AO11</f>
        <v>15651.85</v>
      </c>
      <c r="BP13" s="87">
        <f>AN16</f>
        <v>45924.88</v>
      </c>
      <c r="BQ13" s="87">
        <f>AO16</f>
        <v>224097.39</v>
      </c>
      <c r="BR13" s="87">
        <f>AN30</f>
        <v>624</v>
      </c>
      <c r="BS13" s="87">
        <f>AO30</f>
        <v>3901.69</v>
      </c>
      <c r="BT13" s="87">
        <f>AN35</f>
        <v>96520.13</v>
      </c>
      <c r="BU13" s="87">
        <f>AO35</f>
        <v>492075.28</v>
      </c>
      <c r="BV13" s="87">
        <f>AN42</f>
        <v>26247.440000000002</v>
      </c>
      <c r="BW13" s="87">
        <f>AO42</f>
        <v>137896.99</v>
      </c>
      <c r="CB13" s="86">
        <v>23651</v>
      </c>
      <c r="CC13" s="87">
        <f t="shared" si="0"/>
        <v>846453</v>
      </c>
      <c r="CD13" s="87">
        <f t="shared" si="0"/>
        <v>4107211.3</v>
      </c>
    </row>
    <row r="14" spans="1:82" x14ac:dyDescent="0.55000000000000004">
      <c r="A14" s="30">
        <v>2</v>
      </c>
      <c r="B14" s="56" t="s">
        <v>15</v>
      </c>
      <c r="C14" s="72" t="s">
        <v>16</v>
      </c>
      <c r="D14" s="32">
        <v>545</v>
      </c>
      <c r="E14" s="33">
        <v>2394.23</v>
      </c>
      <c r="F14" s="64">
        <f>E14-(G14*D14)</f>
        <v>-6.4999994719983079E-7</v>
      </c>
      <c r="G14" s="96">
        <f>ROUND(E14/D14,8)</f>
        <v>4.3930825699999998</v>
      </c>
      <c r="H14" s="32">
        <v>572</v>
      </c>
      <c r="I14" s="33">
        <v>2522.38</v>
      </c>
      <c r="J14" s="64">
        <f>I14-(K14*H14)</f>
        <v>2.7200003387406468E-6</v>
      </c>
      <c r="K14" s="96">
        <f>ROUND(I14/H14,8)</f>
        <v>4.40975524</v>
      </c>
      <c r="L14" s="32">
        <v>664</v>
      </c>
      <c r="M14" s="33">
        <v>2959.01</v>
      </c>
      <c r="N14" s="64">
        <f>M14-(O14*L14)</f>
        <v>9.600003068044316E-7</v>
      </c>
      <c r="O14" s="96">
        <f>ROUND(M14/L14,8)</f>
        <v>4.4563403599999996</v>
      </c>
      <c r="P14" s="32">
        <v>709</v>
      </c>
      <c r="Q14" s="33">
        <v>3171.6</v>
      </c>
      <c r="R14" s="64">
        <f>Q14-(S14*P14)</f>
        <v>-2.660000063769985E-6</v>
      </c>
      <c r="S14" s="96">
        <f>ROUND(Q14/P14,8)</f>
        <v>4.4733427399999997</v>
      </c>
      <c r="T14" s="32">
        <v>524</v>
      </c>
      <c r="U14" s="33">
        <v>2425.66</v>
      </c>
      <c r="V14" s="64">
        <f>U14-(W14*T14)</f>
        <v>-1.3600001693703234E-6</v>
      </c>
      <c r="W14" s="96">
        <f>ROUND(U14/T14,8)</f>
        <v>4.6291221399999998</v>
      </c>
      <c r="X14" s="32">
        <v>597</v>
      </c>
      <c r="Y14" s="33">
        <v>2790.38</v>
      </c>
      <c r="Z14" s="64">
        <f>Y14-(AA14*X14)</f>
        <v>5.0000380724668503E-8</v>
      </c>
      <c r="AA14" s="96">
        <f>ROUND(Y14/X14,8)</f>
        <v>4.6740033499999996</v>
      </c>
      <c r="AB14" s="32">
        <v>716</v>
      </c>
      <c r="AC14" s="33">
        <v>3384.93</v>
      </c>
      <c r="AD14" s="64">
        <f>AC14-(AE14*AB14)</f>
        <v>-2.9200000426499173E-6</v>
      </c>
      <c r="AE14" s="96">
        <f>ROUND(AC14/AB14,8)</f>
        <v>4.7275558699999998</v>
      </c>
      <c r="AF14" s="32">
        <v>553</v>
      </c>
      <c r="AG14" s="33">
        <v>2570.5500000000002</v>
      </c>
      <c r="AH14" s="64">
        <f>AG14-(AI14*AF14)</f>
        <v>1.9700005395861808E-6</v>
      </c>
      <c r="AI14" s="96">
        <f>ROUND(AG14/AF14,8)</f>
        <v>4.6483725099999997</v>
      </c>
      <c r="AJ14" s="32">
        <v>673</v>
      </c>
      <c r="AK14" s="33">
        <v>3664.53</v>
      </c>
      <c r="AL14" s="64">
        <f>AK14-(AM14*AJ14)</f>
        <v>3.2200005080085248E-6</v>
      </c>
      <c r="AM14" s="96">
        <f>ROUND(AK14/AJ14,8)</f>
        <v>5.4450668599999998</v>
      </c>
      <c r="AN14" s="32">
        <v>754</v>
      </c>
      <c r="AO14" s="33">
        <v>4128.72</v>
      </c>
      <c r="AP14" s="64">
        <f>AO14-(AQ14*AN14)</f>
        <v>-1.3799999578623101E-6</v>
      </c>
      <c r="AQ14" s="96">
        <f>ROUND(AO14/AN14,8)</f>
        <v>5.4757559699999998</v>
      </c>
      <c r="AR14" s="32">
        <v>875</v>
      </c>
      <c r="AS14" s="33">
        <v>4822.17</v>
      </c>
      <c r="AT14" s="64">
        <f>AS14-(AU14*AR14)</f>
        <v>-1.2500004231696948E-6</v>
      </c>
      <c r="AU14" s="96">
        <f>ROUND(AS14/AR14,8)</f>
        <v>5.5110514300000002</v>
      </c>
      <c r="AV14" s="32">
        <v>576</v>
      </c>
      <c r="AW14" s="33">
        <v>3108.62</v>
      </c>
      <c r="AX14" s="64">
        <f>AW14-(AY14*AV14)</f>
        <v>1.2800001059076749E-6</v>
      </c>
      <c r="AY14" s="96">
        <f>ROUND(AW14/AV14,8)</f>
        <v>5.39690972</v>
      </c>
      <c r="AZ14" s="165"/>
      <c r="BA14" s="165"/>
      <c r="BG14" s="86">
        <v>23682</v>
      </c>
      <c r="BH14" s="87">
        <f>AR5</f>
        <v>711963.99</v>
      </c>
      <c r="BI14" s="87">
        <f>AS5</f>
        <v>3525851.53</v>
      </c>
      <c r="BJ14" s="87">
        <f>AR7</f>
        <v>65732</v>
      </c>
      <c r="BK14" s="87">
        <f>AS7</f>
        <v>32284.69</v>
      </c>
      <c r="BL14" s="87">
        <f>AR9</f>
        <v>7880</v>
      </c>
      <c r="BM14" s="87">
        <f>AS9</f>
        <v>40366.230000000003</v>
      </c>
      <c r="BN14" s="87">
        <f>AR11</f>
        <v>2306.5</v>
      </c>
      <c r="BO14" s="87">
        <f>AS11</f>
        <v>12286.16</v>
      </c>
      <c r="BP14" s="87">
        <f>AR16</f>
        <v>43136.61</v>
      </c>
      <c r="BQ14" s="87">
        <f>AS16</f>
        <v>220770.90000000002</v>
      </c>
      <c r="BR14" s="87">
        <f>AR30</f>
        <v>1328</v>
      </c>
      <c r="BS14" s="87">
        <f>AS30</f>
        <v>7549.77</v>
      </c>
      <c r="BT14" s="87">
        <f>AR35</f>
        <v>76745.14</v>
      </c>
      <c r="BU14" s="87">
        <f>AS35</f>
        <v>390558.72000000003</v>
      </c>
      <c r="BV14" s="87">
        <f>AR42</f>
        <v>23263.46</v>
      </c>
      <c r="BW14" s="87">
        <f>AS42</f>
        <v>125060.14</v>
      </c>
      <c r="CB14" s="86">
        <v>23682</v>
      </c>
      <c r="CC14" s="87">
        <f t="shared" si="0"/>
        <v>711963.99</v>
      </c>
      <c r="CD14" s="87">
        <f t="shared" si="0"/>
        <v>3525851.53</v>
      </c>
    </row>
    <row r="15" spans="1:82" x14ac:dyDescent="0.55000000000000004">
      <c r="A15" s="30">
        <v>3</v>
      </c>
      <c r="B15" s="56" t="s">
        <v>15</v>
      </c>
      <c r="C15" s="72" t="s">
        <v>17</v>
      </c>
      <c r="D15" s="32">
        <v>0</v>
      </c>
      <c r="E15" s="33">
        <v>49.39</v>
      </c>
      <c r="F15" s="64" t="s">
        <v>47</v>
      </c>
      <c r="G15" s="96" t="s">
        <v>47</v>
      </c>
      <c r="H15" s="32">
        <v>0</v>
      </c>
      <c r="I15" s="33">
        <v>49.39</v>
      </c>
      <c r="J15" s="64" t="s">
        <v>47</v>
      </c>
      <c r="K15" s="96" t="s">
        <v>47</v>
      </c>
      <c r="L15" s="32">
        <v>0</v>
      </c>
      <c r="M15" s="33">
        <v>49.39</v>
      </c>
      <c r="N15" s="64" t="s">
        <v>47</v>
      </c>
      <c r="O15" s="96" t="s">
        <v>47</v>
      </c>
      <c r="P15" s="32">
        <v>0</v>
      </c>
      <c r="Q15" s="33">
        <v>49.39</v>
      </c>
      <c r="R15" s="64" t="s">
        <v>47</v>
      </c>
      <c r="S15" s="96" t="s">
        <v>47</v>
      </c>
      <c r="T15" s="32">
        <v>0</v>
      </c>
      <c r="U15" s="33">
        <v>49.39</v>
      </c>
      <c r="V15" s="64" t="s">
        <v>47</v>
      </c>
      <c r="W15" s="96" t="s">
        <v>47</v>
      </c>
      <c r="X15" s="32">
        <v>0</v>
      </c>
      <c r="Y15" s="33">
        <v>49.39</v>
      </c>
      <c r="Z15" s="64" t="s">
        <v>47</v>
      </c>
      <c r="AA15" s="96" t="s">
        <v>47</v>
      </c>
      <c r="AB15" s="32">
        <v>0</v>
      </c>
      <c r="AC15" s="33">
        <v>49.39</v>
      </c>
      <c r="AD15" s="64" t="s">
        <v>47</v>
      </c>
      <c r="AE15" s="96" t="s">
        <v>47</v>
      </c>
      <c r="AF15" s="32">
        <v>0</v>
      </c>
      <c r="AG15" s="33">
        <v>49.39</v>
      </c>
      <c r="AH15" s="64" t="s">
        <v>47</v>
      </c>
      <c r="AI15" s="96" t="s">
        <v>47</v>
      </c>
      <c r="AJ15" s="32">
        <v>0</v>
      </c>
      <c r="AK15" s="33">
        <v>49.39</v>
      </c>
      <c r="AL15" s="64" t="s">
        <v>47</v>
      </c>
      <c r="AM15" s="96" t="s">
        <v>47</v>
      </c>
      <c r="AN15" s="32">
        <v>0</v>
      </c>
      <c r="AO15" s="33">
        <v>49.39</v>
      </c>
      <c r="AP15" s="64" t="s">
        <v>47</v>
      </c>
      <c r="AQ15" s="96" t="s">
        <v>47</v>
      </c>
      <c r="AR15" s="32">
        <v>0</v>
      </c>
      <c r="AS15" s="33">
        <v>49.39</v>
      </c>
      <c r="AT15" s="64" t="s">
        <v>47</v>
      </c>
      <c r="AU15" s="96" t="s">
        <v>47</v>
      </c>
      <c r="AV15" s="32">
        <v>0</v>
      </c>
      <c r="AW15" s="33">
        <v>49.39</v>
      </c>
      <c r="AX15" s="64" t="s">
        <v>47</v>
      </c>
      <c r="AY15" s="96" t="e">
        <f>ROUND(AW15/AV15,8)</f>
        <v>#DIV/0!</v>
      </c>
      <c r="AZ15" s="165"/>
      <c r="BA15" s="165"/>
      <c r="BG15" s="86">
        <v>23712</v>
      </c>
      <c r="BH15" s="87">
        <f>AV5</f>
        <v>717224.99</v>
      </c>
      <c r="BI15" s="87">
        <f>AW5</f>
        <v>3466408.2</v>
      </c>
      <c r="BJ15" s="87">
        <f>AV7</f>
        <v>71972</v>
      </c>
      <c r="BK15" s="87">
        <f>AW7</f>
        <v>357955.49</v>
      </c>
      <c r="BL15" s="87">
        <f>AV9</f>
        <v>7660</v>
      </c>
      <c r="BM15" s="87">
        <f>AW9</f>
        <v>39103.15</v>
      </c>
      <c r="BN15" s="87">
        <f>AV11</f>
        <v>1105.01</v>
      </c>
      <c r="BO15" s="87">
        <f>AW11</f>
        <v>6060.15</v>
      </c>
      <c r="BP15" s="87">
        <f>AV16</f>
        <v>37096.74</v>
      </c>
      <c r="BQ15" s="87">
        <f>AW16</f>
        <v>186008.07</v>
      </c>
      <c r="BR15" s="87">
        <f>AV30</f>
        <v>1892</v>
      </c>
      <c r="BS15" s="87">
        <f>AW30</f>
        <v>10472.36</v>
      </c>
      <c r="BT15" s="87">
        <f>AV35</f>
        <v>84288.1</v>
      </c>
      <c r="BU15" s="87">
        <f>AW35</f>
        <v>427578.34</v>
      </c>
      <c r="BV15" s="87">
        <f>AV42</f>
        <v>23430.32</v>
      </c>
      <c r="BW15" s="87">
        <f>AW42</f>
        <v>125947.26</v>
      </c>
      <c r="CB15" s="86">
        <v>23712</v>
      </c>
      <c r="CC15" s="87">
        <f t="shared" si="0"/>
        <v>717224.99</v>
      </c>
      <c r="CD15" s="87">
        <f t="shared" si="0"/>
        <v>3466408.2</v>
      </c>
    </row>
    <row r="16" spans="1:82" x14ac:dyDescent="0.55000000000000004">
      <c r="A16" s="35" t="s">
        <v>9</v>
      </c>
      <c r="B16" s="36"/>
      <c r="C16" s="57"/>
      <c r="D16" s="48">
        <f>SUM(D13:D15)</f>
        <v>40602.68</v>
      </c>
      <c r="E16" s="49">
        <f>SUM(E13:E15)</f>
        <v>167187.42000000001</v>
      </c>
      <c r="F16" s="64"/>
      <c r="G16" s="97" t="s">
        <v>47</v>
      </c>
      <c r="H16" s="48">
        <f>SUM(H13:H15)</f>
        <v>31593.95</v>
      </c>
      <c r="I16" s="49">
        <f>SUM(I13:I15)</f>
        <v>131965.71000000002</v>
      </c>
      <c r="J16" s="64"/>
      <c r="K16" s="97" t="s">
        <v>47</v>
      </c>
      <c r="L16" s="48">
        <f>SUM(L13:L15)</f>
        <v>39620.639999999999</v>
      </c>
      <c r="M16" s="49">
        <f>SUM(M13:M15)</f>
        <v>168389.17</v>
      </c>
      <c r="N16" s="64"/>
      <c r="O16" s="97" t="s">
        <v>47</v>
      </c>
      <c r="P16" s="48">
        <f>SUM(P13:P15)</f>
        <v>37018.49</v>
      </c>
      <c r="Q16" s="49">
        <f>SUM(Q13:Q15)</f>
        <v>150100.93000000002</v>
      </c>
      <c r="R16" s="64"/>
      <c r="S16" s="97" t="s">
        <v>47</v>
      </c>
      <c r="T16" s="50">
        <f>SUM(T13:T15)</f>
        <v>43053.919999999998</v>
      </c>
      <c r="U16" s="49">
        <f>SUM(U13:U15)</f>
        <v>186809.18000000002</v>
      </c>
      <c r="V16" s="64"/>
      <c r="W16" s="97" t="s">
        <v>47</v>
      </c>
      <c r="X16" s="48">
        <f>SUM(X13:X15)</f>
        <v>41566.54</v>
      </c>
      <c r="Y16" s="49">
        <f>SUM(Y13:Y15)</f>
        <v>182441.37000000002</v>
      </c>
      <c r="Z16" s="64"/>
      <c r="AA16" s="97" t="s">
        <v>47</v>
      </c>
      <c r="AB16" s="48">
        <f>SUM(AB13:AB15)</f>
        <v>43611.7</v>
      </c>
      <c r="AC16" s="49">
        <f>SUM(AC13:AC15)</f>
        <v>178350.42</v>
      </c>
      <c r="AD16" s="64"/>
      <c r="AE16" s="97" t="s">
        <v>47</v>
      </c>
      <c r="AF16" s="48">
        <f>SUM(AF13:AF15)</f>
        <v>52736.28</v>
      </c>
      <c r="AG16" s="49">
        <f>SUM(AG13:AG15)</f>
        <v>226021.6</v>
      </c>
      <c r="AH16" s="64"/>
      <c r="AI16" s="97" t="s">
        <v>47</v>
      </c>
      <c r="AJ16" s="48">
        <f>SUM(AJ13:AJ15)</f>
        <v>43918.1</v>
      </c>
      <c r="AK16" s="49">
        <f>SUM(AK13:AK15)</f>
        <v>227166.2</v>
      </c>
      <c r="AL16" s="64"/>
      <c r="AM16" s="97" t="s">
        <v>47</v>
      </c>
      <c r="AN16" s="50">
        <f>SUM(AN13:AN15)</f>
        <v>45924.88</v>
      </c>
      <c r="AO16" s="49">
        <f>SUM(AO13:AO15)</f>
        <v>224097.39</v>
      </c>
      <c r="AP16" s="64"/>
      <c r="AQ16" s="97" t="s">
        <v>47</v>
      </c>
      <c r="AR16" s="48">
        <f>SUM(AR13:AR15)</f>
        <v>43136.61</v>
      </c>
      <c r="AS16" s="49">
        <f>SUM(AS13:AS15)</f>
        <v>220770.90000000002</v>
      </c>
      <c r="AT16" s="64"/>
      <c r="AU16" s="97" t="s">
        <v>47</v>
      </c>
      <c r="AV16" s="50">
        <f>SUM(AV13:AV15)</f>
        <v>37096.74</v>
      </c>
      <c r="AW16" s="49">
        <f>SUM(AW13:AW15)</f>
        <v>186008.07</v>
      </c>
      <c r="AX16" s="64"/>
      <c r="AY16" s="97" t="s">
        <v>47</v>
      </c>
      <c r="AZ16" s="50">
        <f>D16+H16+L16+P16+T16+X16+AB16+AF16+AJ16+AN16+AR16+AV16</f>
        <v>499880.52999999991</v>
      </c>
      <c r="BA16" s="49">
        <f>E16+I16+M16+Q16+U16+Y16+AC16+AG16+AK16+AO16+AS16+AW16</f>
        <v>2249308.36</v>
      </c>
      <c r="BB16" s="167">
        <f>D16+H16+L16+P16+T16+X16+AB16+AF16+AJ16</f>
        <v>373722.29999999993</v>
      </c>
      <c r="BC16" s="168">
        <f>E16+I16+M16+Q16+U16+Y16+AC16+AG16+AK16</f>
        <v>1618432.0000000002</v>
      </c>
      <c r="BD16" s="167">
        <f>AN16+AR16+AV16</f>
        <v>126158.22999999998</v>
      </c>
      <c r="BE16" s="168">
        <f>AO16+AS16+AW16</f>
        <v>630876.3600000001</v>
      </c>
    </row>
    <row r="17" spans="1:82" x14ac:dyDescent="0.55000000000000004">
      <c r="A17" s="42" t="s">
        <v>106</v>
      </c>
      <c r="B17" s="25"/>
      <c r="C17" s="69"/>
      <c r="D17" s="43"/>
      <c r="E17" s="43"/>
      <c r="F17" s="43"/>
      <c r="G17" s="95"/>
      <c r="H17" s="43"/>
      <c r="I17" s="43"/>
      <c r="J17" s="43"/>
      <c r="K17" s="95"/>
      <c r="L17" s="43"/>
      <c r="M17" s="43"/>
      <c r="N17" s="43"/>
      <c r="O17" s="95"/>
      <c r="P17" s="43"/>
      <c r="Q17" s="43"/>
      <c r="R17" s="43"/>
      <c r="S17" s="95"/>
      <c r="T17" s="43"/>
      <c r="U17" s="43"/>
      <c r="V17" s="43"/>
      <c r="W17" s="95"/>
      <c r="X17" s="43"/>
      <c r="Y17" s="43"/>
      <c r="Z17" s="43"/>
      <c r="AA17" s="95"/>
      <c r="AB17" s="43"/>
      <c r="AC17" s="43"/>
      <c r="AD17" s="43"/>
      <c r="AE17" s="95"/>
      <c r="AF17" s="43"/>
      <c r="AG17" s="43"/>
      <c r="AH17" s="43"/>
      <c r="AI17" s="95"/>
      <c r="AJ17" s="43"/>
      <c r="AK17" s="43"/>
      <c r="AL17" s="43"/>
      <c r="AM17" s="95"/>
      <c r="AN17" s="43"/>
      <c r="AO17" s="43"/>
      <c r="AP17" s="43"/>
      <c r="AQ17" s="95"/>
      <c r="AR17" s="43"/>
      <c r="AS17" s="43"/>
      <c r="AT17" s="43"/>
      <c r="AU17" s="95"/>
      <c r="AV17" s="43"/>
      <c r="AW17" s="43"/>
      <c r="AX17" s="43"/>
      <c r="AY17" s="95"/>
      <c r="AZ17" s="165"/>
      <c r="BA17" s="165"/>
    </row>
    <row r="18" spans="1:82" x14ac:dyDescent="0.55000000000000004">
      <c r="A18" s="30">
        <v>1</v>
      </c>
      <c r="B18" s="56" t="s">
        <v>123</v>
      </c>
      <c r="C18" s="72" t="s">
        <v>107</v>
      </c>
      <c r="D18" s="32">
        <v>3280</v>
      </c>
      <c r="E18" s="33">
        <v>14100.5</v>
      </c>
      <c r="F18" s="64">
        <f>E18-(G18*D18)</f>
        <v>-1.0400000974186696E-5</v>
      </c>
      <c r="G18" s="96">
        <f>ROUND(E18/D18,8)</f>
        <v>4.2989329300000003</v>
      </c>
      <c r="H18" s="32">
        <v>5652</v>
      </c>
      <c r="I18" s="33">
        <v>24055.96</v>
      </c>
      <c r="J18" s="64">
        <f>I18-(K18*H18)</f>
        <v>6.1599967011716217E-6</v>
      </c>
      <c r="K18" s="96">
        <f>ROUND(I18/H18,8)</f>
        <v>4.2561854200000004</v>
      </c>
      <c r="L18" s="32">
        <v>9624</v>
      </c>
      <c r="M18" s="33">
        <v>40726.74</v>
      </c>
      <c r="N18" s="64">
        <f>M18-(O18*L18)</f>
        <v>-3.0720002541784197E-5</v>
      </c>
      <c r="O18" s="96">
        <f>ROUND(M18/L18,8)</f>
        <v>4.2317892800000001</v>
      </c>
      <c r="P18" s="32">
        <v>6280</v>
      </c>
      <c r="Q18" s="33">
        <v>26691.73</v>
      </c>
      <c r="R18" s="64">
        <f>Q18-(S18*P18)</f>
        <v>-1.4400000509340316E-5</v>
      </c>
      <c r="S18" s="96">
        <f>ROUND(Q18/P18,8)</f>
        <v>4.25027548</v>
      </c>
      <c r="T18" s="32">
        <v>4084</v>
      </c>
      <c r="U18" s="33">
        <v>18496.64</v>
      </c>
      <c r="V18" s="64">
        <f>U18-(W18*T18)</f>
        <v>4.1999992390628904E-6</v>
      </c>
      <c r="W18" s="96">
        <f>ROUND(U18/T18,8)</f>
        <v>4.5290499500000001</v>
      </c>
      <c r="X18" s="32">
        <v>5380</v>
      </c>
      <c r="Y18" s="33">
        <v>24260.26</v>
      </c>
      <c r="Z18" s="64">
        <f>Y18-(AA18*X18)</f>
        <v>-1.3800003216601908E-5</v>
      </c>
      <c r="AA18" s="96">
        <f>ROUND(Y18/X18,8)</f>
        <v>4.5093420100000001</v>
      </c>
      <c r="AB18" s="32">
        <v>5808</v>
      </c>
      <c r="AC18" s="33">
        <v>26163.67</v>
      </c>
      <c r="AD18" s="64">
        <f>AC18-(AE18*AB18)</f>
        <v>-8.9599998318590224E-6</v>
      </c>
      <c r="AE18" s="96">
        <f>ROUND(AC18/AB18,8)</f>
        <v>4.5047641199999999</v>
      </c>
      <c r="AF18" s="32">
        <v>4256</v>
      </c>
      <c r="AG18" s="33">
        <v>19261.55</v>
      </c>
      <c r="AH18" s="64">
        <f>AG18-(AI18*AF18)</f>
        <v>6.7199980549048632E-6</v>
      </c>
      <c r="AI18" s="96">
        <f>ROUND(AG18/AF18,8)</f>
        <v>4.52574013</v>
      </c>
      <c r="AJ18" s="32">
        <v>9104</v>
      </c>
      <c r="AK18" s="33">
        <v>47510.14</v>
      </c>
      <c r="AL18" s="64">
        <f>AK18-(AM18*AJ18)</f>
        <v>-4.4480002543423325E-5</v>
      </c>
      <c r="AM18" s="96">
        <f>ROUND(AK18/AJ18,8)</f>
        <v>5.2186006200000001</v>
      </c>
      <c r="AN18" s="32">
        <v>7500</v>
      </c>
      <c r="AO18" s="33">
        <v>39198.370000000003</v>
      </c>
      <c r="AP18" s="64">
        <f>AO18-(AQ18*AN18)</f>
        <v>2.5000001187436283E-5</v>
      </c>
      <c r="AQ18" s="96">
        <f>ROUND(AO18/AN18,8)</f>
        <v>5.2264493300000003</v>
      </c>
      <c r="AR18" s="32">
        <v>7436</v>
      </c>
      <c r="AS18" s="33">
        <v>38866.720000000001</v>
      </c>
      <c r="AT18" s="64">
        <f>AS18-(AU18*AR18)</f>
        <v>-6.800037226639688E-7</v>
      </c>
      <c r="AU18" s="96">
        <f>ROUND(AS18/AR18,8)</f>
        <v>5.2268316300000004</v>
      </c>
      <c r="AV18" s="32">
        <v>6564</v>
      </c>
      <c r="AW18" s="33">
        <v>34348.11</v>
      </c>
      <c r="AX18" s="64">
        <f>AW18-(AY18*AV18)</f>
        <v>-3.060000017285347E-5</v>
      </c>
      <c r="AY18" s="96">
        <f>ROUND(AW18/AV18,8)</f>
        <v>5.2328016499999999</v>
      </c>
      <c r="AZ18" s="165"/>
      <c r="BA18" s="165"/>
      <c r="CB18" s="84" t="s">
        <v>53</v>
      </c>
      <c r="CC18" s="90" t="s">
        <v>21</v>
      </c>
      <c r="CD18" s="89"/>
    </row>
    <row r="19" spans="1:82" ht="18.600000000000001" customHeight="1" x14ac:dyDescent="0.55000000000000004">
      <c r="A19" s="30">
        <v>2</v>
      </c>
      <c r="B19" s="56" t="s">
        <v>124</v>
      </c>
      <c r="C19" s="72" t="s">
        <v>108</v>
      </c>
      <c r="D19" s="32">
        <v>14923.982</v>
      </c>
      <c r="E19" s="33">
        <v>70371.83</v>
      </c>
      <c r="F19" s="64">
        <f>E19-(G19*D19)</f>
        <v>-1.3302022125571966E-5</v>
      </c>
      <c r="G19" s="96">
        <f>ROUND(E19/D19,8)</f>
        <v>4.7153521100000004</v>
      </c>
      <c r="H19" s="32">
        <v>15388.94</v>
      </c>
      <c r="I19" s="33">
        <v>72324.350000000006</v>
      </c>
      <c r="J19" s="64">
        <f>I19-(K19*H19)</f>
        <v>-4.6150991693139076E-5</v>
      </c>
      <c r="K19" s="96">
        <f>ROUND(I19/H19,8)</f>
        <v>4.6997616500000001</v>
      </c>
      <c r="L19" s="32">
        <v>20714.16</v>
      </c>
      <c r="M19" s="33">
        <v>93814.32</v>
      </c>
      <c r="N19" s="64">
        <f>M19-(O19*L19)</f>
        <v>-2.6385605451650918E-5</v>
      </c>
      <c r="O19" s="96">
        <f>ROUND(M19/L19,8)</f>
        <v>4.5289946600000004</v>
      </c>
      <c r="P19" s="32">
        <v>23169.51</v>
      </c>
      <c r="Q19" s="33">
        <v>98619.33</v>
      </c>
      <c r="R19" s="64">
        <f>Q19-(S19*P19)</f>
        <v>-2.6025882107205689E-5</v>
      </c>
      <c r="S19" s="96">
        <f>ROUND(Q19/P19,8)</f>
        <v>4.2564270899999999</v>
      </c>
      <c r="T19" s="32">
        <v>21224.98</v>
      </c>
      <c r="U19" s="33">
        <v>100526.56</v>
      </c>
      <c r="V19" s="64">
        <v>0</v>
      </c>
      <c r="W19" s="96">
        <f>ROUND(U19/T19,8)</f>
        <v>4.7362381500000001</v>
      </c>
      <c r="X19" s="32">
        <v>9376.66</v>
      </c>
      <c r="Y19" s="33">
        <v>51885.68</v>
      </c>
      <c r="Z19" s="64">
        <v>0</v>
      </c>
      <c r="AA19" s="96">
        <f>ROUND(Y19/X19,8)</f>
        <v>5.5334927399999998</v>
      </c>
      <c r="AB19" s="32">
        <v>5100</v>
      </c>
      <c r="AC19" s="33">
        <v>28601</v>
      </c>
      <c r="AD19" s="64">
        <v>0</v>
      </c>
      <c r="AE19" s="96">
        <f>ROUND(AC19/AB19,8)</f>
        <v>5.6080392200000002</v>
      </c>
      <c r="AF19" s="32">
        <v>6299.52</v>
      </c>
      <c r="AG19" s="33">
        <v>36695.660000000003</v>
      </c>
      <c r="AH19" s="64">
        <v>0</v>
      </c>
      <c r="AI19" s="96">
        <f>ROUND(AG19/AF19,8)</f>
        <v>5.8251517599999998</v>
      </c>
      <c r="AJ19" s="32">
        <v>14371.39</v>
      </c>
      <c r="AK19" s="33">
        <v>84228.82</v>
      </c>
      <c r="AL19" s="64">
        <v>0</v>
      </c>
      <c r="AM19" s="96">
        <f>ROUND(AK19/AJ19,8)</f>
        <v>5.8608680199999998</v>
      </c>
      <c r="AN19" s="32">
        <v>20013.22</v>
      </c>
      <c r="AO19" s="33">
        <v>99536</v>
      </c>
      <c r="AP19" s="64">
        <v>0</v>
      </c>
      <c r="AQ19" s="96">
        <f>ROUND(AO19/AN19,8)</f>
        <v>4.9735125099999999</v>
      </c>
      <c r="AR19" s="32">
        <v>13911.99</v>
      </c>
      <c r="AS19" s="33">
        <v>74520.039999999994</v>
      </c>
      <c r="AT19" s="64">
        <v>0</v>
      </c>
      <c r="AU19" s="96">
        <f>ROUND(AS19/AR19,8)</f>
        <v>5.3565334699999996</v>
      </c>
      <c r="AV19" s="32">
        <v>9983.76</v>
      </c>
      <c r="AW19" s="33">
        <v>53364.02</v>
      </c>
      <c r="AX19" s="64">
        <v>0</v>
      </c>
      <c r="AY19" s="96">
        <f>ROUND(AW19/AV19,8)</f>
        <v>5.3450824099999998</v>
      </c>
      <c r="AZ19" s="165"/>
      <c r="BA19" s="165"/>
      <c r="CB19" s="92"/>
      <c r="CC19" s="85" t="s">
        <v>56</v>
      </c>
      <c r="CD19" s="85" t="s">
        <v>57</v>
      </c>
    </row>
    <row r="20" spans="1:82" x14ac:dyDescent="0.55000000000000004">
      <c r="A20" s="35" t="s">
        <v>9</v>
      </c>
      <c r="B20" s="36"/>
      <c r="C20" s="57"/>
      <c r="D20" s="48">
        <f>SUM(D18:D19)</f>
        <v>18203.982</v>
      </c>
      <c r="E20" s="49">
        <f>SUM(E18:E19)</f>
        <v>84472.33</v>
      </c>
      <c r="F20" s="64"/>
      <c r="G20" s="97" t="s">
        <v>47</v>
      </c>
      <c r="H20" s="48">
        <f>SUM(H18:H19)</f>
        <v>21040.940000000002</v>
      </c>
      <c r="I20" s="49">
        <f>SUM(I18:I19)</f>
        <v>96380.31</v>
      </c>
      <c r="J20" s="64"/>
      <c r="K20" s="97" t="s">
        <v>47</v>
      </c>
      <c r="L20" s="48">
        <f>SUM(L18:L19)</f>
        <v>30338.16</v>
      </c>
      <c r="M20" s="49">
        <f>SUM(M18:M19)</f>
        <v>134541.06</v>
      </c>
      <c r="N20" s="64"/>
      <c r="O20" s="97" t="s">
        <v>47</v>
      </c>
      <c r="P20" s="48">
        <f>SUM(P18:P19)</f>
        <v>29449.51</v>
      </c>
      <c r="Q20" s="49">
        <f>SUM(Q18:Q19)</f>
        <v>125311.06</v>
      </c>
      <c r="R20" s="64"/>
      <c r="S20" s="97" t="s">
        <v>47</v>
      </c>
      <c r="T20" s="50">
        <f>SUM(T18:T19)</f>
        <v>25308.98</v>
      </c>
      <c r="U20" s="49">
        <f>SUM(U18:U19)</f>
        <v>119023.2</v>
      </c>
      <c r="V20" s="64"/>
      <c r="W20" s="97" t="s">
        <v>47</v>
      </c>
      <c r="X20" s="48">
        <f>SUM(X18:X19)</f>
        <v>14756.66</v>
      </c>
      <c r="Y20" s="49">
        <f>SUM(Y18:Y19)</f>
        <v>76145.94</v>
      </c>
      <c r="Z20" s="64"/>
      <c r="AA20" s="97" t="s">
        <v>47</v>
      </c>
      <c r="AB20" s="48">
        <f>SUM(AB18:AB19)</f>
        <v>10908</v>
      </c>
      <c r="AC20" s="49">
        <f>SUM(AC18:AC19)</f>
        <v>54764.67</v>
      </c>
      <c r="AD20" s="64"/>
      <c r="AE20" s="97" t="s">
        <v>47</v>
      </c>
      <c r="AF20" s="48">
        <f>SUM(AF18:AF19)</f>
        <v>10555.52</v>
      </c>
      <c r="AG20" s="49">
        <f>SUM(AG18:AG19)</f>
        <v>55957.210000000006</v>
      </c>
      <c r="AH20" s="64"/>
      <c r="AI20" s="97" t="s">
        <v>47</v>
      </c>
      <c r="AJ20" s="48">
        <f>SUM(AJ18:AJ19)</f>
        <v>23475.39</v>
      </c>
      <c r="AK20" s="49">
        <f>SUM(AK18:AK19)</f>
        <v>131738.96000000002</v>
      </c>
      <c r="AL20" s="64"/>
      <c r="AM20" s="97" t="s">
        <v>47</v>
      </c>
      <c r="AN20" s="50">
        <f>SUM(AN18:AN19)</f>
        <v>27513.22</v>
      </c>
      <c r="AO20" s="49">
        <f>SUM(AO18:AO19)</f>
        <v>138734.37</v>
      </c>
      <c r="AP20" s="64"/>
      <c r="AQ20" s="97" t="s">
        <v>47</v>
      </c>
      <c r="AR20" s="48">
        <f>SUM(AR18:AR19)</f>
        <v>21347.989999999998</v>
      </c>
      <c r="AS20" s="49">
        <f>SUM(AS18:AS19)</f>
        <v>113386.76</v>
      </c>
      <c r="AT20" s="64"/>
      <c r="AU20" s="97" t="s">
        <v>47</v>
      </c>
      <c r="AV20" s="50">
        <f>SUM(AV18:AV19)</f>
        <v>16547.760000000002</v>
      </c>
      <c r="AW20" s="49">
        <f>SUM(AW18:AW19)</f>
        <v>87712.13</v>
      </c>
      <c r="AX20" s="64"/>
      <c r="AY20" s="97" t="s">
        <v>47</v>
      </c>
      <c r="AZ20" s="50">
        <f>D20+H20+L20+P20+T20+X20+AB20+AF20+AJ20+AN20+AR20+AV20</f>
        <v>249446.11199999999</v>
      </c>
      <c r="BA20" s="49">
        <f>E20+I20+M20+Q20+U20+Y20+AC20+AG20+AK20+AO20+AS20+AW20</f>
        <v>1218168</v>
      </c>
      <c r="BB20" s="167">
        <f>D20+H20+L20+P20+T20+X20+AB20+AF20+AJ20</f>
        <v>184037.14199999999</v>
      </c>
      <c r="BC20" s="168">
        <f>E20+I20+M20+Q20+U20+Y20+AC20+AG20+AK20</f>
        <v>878334.74</v>
      </c>
      <c r="BD20" s="167">
        <f>AN20+AR20+AV20</f>
        <v>65408.97</v>
      </c>
      <c r="BE20" s="168">
        <f>AO20+AS20+AW20</f>
        <v>339833.26</v>
      </c>
      <c r="CB20" s="86">
        <v>23377</v>
      </c>
      <c r="CC20" s="87">
        <f t="shared" ref="CC20" si="1">BJ4</f>
        <v>52844</v>
      </c>
      <c r="CD20" s="87">
        <f t="shared" ref="CD20" si="2">BK4</f>
        <v>213455.5</v>
      </c>
    </row>
    <row r="21" spans="1:82" x14ac:dyDescent="0.55000000000000004">
      <c r="A21" s="42" t="s">
        <v>144</v>
      </c>
      <c r="B21" s="25"/>
      <c r="C21" s="69"/>
      <c r="D21" s="43"/>
      <c r="E21" s="43"/>
      <c r="F21" s="43"/>
      <c r="G21" s="95"/>
      <c r="H21" s="43"/>
      <c r="I21" s="43"/>
      <c r="J21" s="43"/>
      <c r="K21" s="95"/>
      <c r="L21" s="43"/>
      <c r="M21" s="43"/>
      <c r="N21" s="43"/>
      <c r="O21" s="95"/>
      <c r="P21" s="43"/>
      <c r="Q21" s="43"/>
      <c r="R21" s="43"/>
      <c r="S21" s="95"/>
      <c r="T21" s="43"/>
      <c r="U21" s="43"/>
      <c r="V21" s="43"/>
      <c r="W21" s="95"/>
      <c r="X21" s="43"/>
      <c r="Y21" s="43"/>
      <c r="Z21" s="43"/>
      <c r="AA21" s="95"/>
      <c r="AB21" s="43"/>
      <c r="AC21" s="43"/>
      <c r="AD21" s="43"/>
      <c r="AE21" s="95"/>
      <c r="AF21" s="43"/>
      <c r="AG21" s="43"/>
      <c r="AH21" s="43"/>
      <c r="AI21" s="95"/>
      <c r="AJ21" s="43"/>
      <c r="AK21" s="43"/>
      <c r="AL21" s="43"/>
      <c r="AM21" s="95"/>
      <c r="AN21" s="43"/>
      <c r="AO21" s="43"/>
      <c r="AP21" s="43"/>
      <c r="AQ21" s="95"/>
      <c r="AR21" s="43"/>
      <c r="AS21" s="43"/>
      <c r="AT21" s="43"/>
      <c r="AU21" s="95"/>
      <c r="AV21" s="43"/>
      <c r="AW21" s="43"/>
      <c r="AX21" s="43"/>
      <c r="AY21" s="95"/>
      <c r="AZ21" s="165"/>
      <c r="BA21" s="165"/>
      <c r="CB21" s="86">
        <v>23408</v>
      </c>
      <c r="CC21" s="87" t="str">
        <f t="shared" ref="CC21:CD22" si="3">BJ3</f>
        <v>ค่าพลังงานไฟฟ้า (kWh)</v>
      </c>
      <c r="CD21" s="87" t="str">
        <f t="shared" si="3"/>
        <v>ค่าไฟฟ้า (บาท)</v>
      </c>
    </row>
    <row r="22" spans="1:82" x14ac:dyDescent="0.55000000000000004">
      <c r="A22" s="45">
        <v>1</v>
      </c>
      <c r="B22" s="46" t="s">
        <v>144</v>
      </c>
      <c r="C22" s="70" t="s">
        <v>145</v>
      </c>
      <c r="D22" s="48">
        <v>3836</v>
      </c>
      <c r="E22" s="64">
        <v>27978.05</v>
      </c>
      <c r="F22" s="64">
        <f>E22-(G22*D22)</f>
        <v>-1.2919997971039265E-5</v>
      </c>
      <c r="G22" s="97">
        <f>ROUND(E22/D22,8)</f>
        <v>7.2935479699999997</v>
      </c>
      <c r="H22" s="50">
        <v>4852</v>
      </c>
      <c r="I22" s="49">
        <v>35388.29</v>
      </c>
      <c r="J22" s="64">
        <f>I22-(K22*H22)</f>
        <v>4.5199994929134846E-6</v>
      </c>
      <c r="K22" s="97">
        <f>ROUND(I22/H22,8)</f>
        <v>7.2935469900000003</v>
      </c>
      <c r="L22" s="48">
        <v>2704</v>
      </c>
      <c r="M22" s="64">
        <v>19721.759999999998</v>
      </c>
      <c r="N22" s="64">
        <f>M22-(O22*L22)</f>
        <v>-1.1200001608813182E-5</v>
      </c>
      <c r="O22" s="97">
        <f>ROUND(M22/L22,8)</f>
        <v>7.2935502999999997</v>
      </c>
      <c r="P22" s="48">
        <v>3392</v>
      </c>
      <c r="Q22" s="64">
        <v>14570.58</v>
      </c>
      <c r="R22" s="64">
        <f>Q22-(S22*P22)</f>
        <v>1.343999792879913E-5</v>
      </c>
      <c r="S22" s="97">
        <f>ROUND(Q22/P22,8)</f>
        <v>4.2955719300000004</v>
      </c>
      <c r="T22" s="48">
        <v>1784</v>
      </c>
      <c r="U22" s="64">
        <v>8267.99</v>
      </c>
      <c r="V22" s="64">
        <f>U22-(W22*T22)</f>
        <v>4.6400000428548083E-6</v>
      </c>
      <c r="W22" s="97">
        <f>ROUND(U22/T22,8)</f>
        <v>4.63452354</v>
      </c>
      <c r="X22" s="48">
        <v>1236</v>
      </c>
      <c r="Y22" s="64">
        <v>5830.89</v>
      </c>
      <c r="Z22" s="64">
        <f>Y22-(AA22*X22)</f>
        <v>4.5599999793921597E-6</v>
      </c>
      <c r="AA22" s="97">
        <f>ROUND(Y22/X22,8)</f>
        <v>4.7175485400000001</v>
      </c>
      <c r="AB22" s="48">
        <v>5084</v>
      </c>
      <c r="AC22" s="64">
        <v>22943.88</v>
      </c>
      <c r="AD22" s="64">
        <f>AC22-(AE22*AB22)</f>
        <v>2.7999994927085936E-6</v>
      </c>
      <c r="AE22" s="97">
        <f>ROUND(AC22/AB22,8)</f>
        <v>4.5129583000000002</v>
      </c>
      <c r="AF22" s="48">
        <v>2960</v>
      </c>
      <c r="AG22" s="64">
        <v>13497.92</v>
      </c>
      <c r="AH22" s="64">
        <f>AG22-(AI22*AF22)</f>
        <v>-5.5999989854171872E-6</v>
      </c>
      <c r="AI22" s="97">
        <f>ROUND(AG22/AF22,8)</f>
        <v>4.5601081099999998</v>
      </c>
      <c r="AJ22" s="48">
        <v>9228</v>
      </c>
      <c r="AK22" s="64">
        <v>47347.9</v>
      </c>
      <c r="AL22" s="64">
        <f>AK22-(AM22*AJ22)</f>
        <v>1.720000000204891E-5</v>
      </c>
      <c r="AM22" s="97">
        <f>ROUND(AK22/AJ22,8)</f>
        <v>5.1308951</v>
      </c>
      <c r="AN22" s="48">
        <v>7064</v>
      </c>
      <c r="AO22" s="64">
        <v>33739.910000000003</v>
      </c>
      <c r="AP22" s="64">
        <f>AO22-(AQ22*AN22)</f>
        <v>1.2000018614344299E-6</v>
      </c>
      <c r="AQ22" s="97">
        <f>ROUND(AO22/AN22,8)</f>
        <v>4.7763179500000001</v>
      </c>
      <c r="AR22" s="48">
        <v>5612</v>
      </c>
      <c r="AS22" s="64">
        <v>29102.35</v>
      </c>
      <c r="AT22" s="64">
        <f>AS22-(AU22*AR22)</f>
        <v>1.6959998902166262E-5</v>
      </c>
      <c r="AU22" s="97">
        <f>ROUND(AS22/AR22,8)</f>
        <v>5.1857359199999999</v>
      </c>
      <c r="AV22" s="48">
        <v>5404</v>
      </c>
      <c r="AW22" s="64">
        <v>29206.58</v>
      </c>
      <c r="AX22" s="64">
        <f>AW22-(AY22*AV22)</f>
        <v>9.9999997473787516E-6</v>
      </c>
      <c r="AY22" s="97">
        <f>ROUND(AW22/AV22,8)</f>
        <v>5.4046225000000003</v>
      </c>
      <c r="AZ22" s="50">
        <f>D22+H22+L22+P22+T22+X22+AB22+AF22+AJ22+AN22+AR22+AV22</f>
        <v>53156</v>
      </c>
      <c r="BA22" s="49">
        <f>E22+I22+M22+Q22+U22+Y22+AC22+AG22+AK22+AO22+AS22+AW22</f>
        <v>287596.10000000003</v>
      </c>
      <c r="BB22" s="167">
        <f>D22+H22+L22+P22+T22+X22+AB22+AF22+AJ22</f>
        <v>35076</v>
      </c>
      <c r="BC22" s="168">
        <f>E22+I22+M22+Q22+U22+Y22+AC22+AG22+AK22</f>
        <v>195547.26</v>
      </c>
      <c r="BD22" s="167">
        <f>AN22+AR22+AV22</f>
        <v>18080</v>
      </c>
      <c r="BE22" s="168">
        <f>AO22+AS22+AW22</f>
        <v>92048.84</v>
      </c>
      <c r="CB22" s="86">
        <v>23437</v>
      </c>
      <c r="CC22" s="87">
        <f t="shared" si="3"/>
        <v>52844</v>
      </c>
      <c r="CD22" s="87">
        <f t="shared" si="3"/>
        <v>213455.5</v>
      </c>
    </row>
    <row r="23" spans="1:82" x14ac:dyDescent="0.55000000000000004">
      <c r="A23" s="42" t="s">
        <v>63</v>
      </c>
      <c r="B23" s="25"/>
      <c r="C23" s="69"/>
      <c r="D23" s="43"/>
      <c r="E23" s="43"/>
      <c r="F23" s="43"/>
      <c r="G23" s="95"/>
      <c r="H23" s="43"/>
      <c r="I23" s="43"/>
      <c r="J23" s="43"/>
      <c r="K23" s="95"/>
      <c r="L23" s="43"/>
      <c r="M23" s="43"/>
      <c r="N23" s="43"/>
      <c r="O23" s="95"/>
      <c r="P23" s="43"/>
      <c r="Q23" s="43"/>
      <c r="R23" s="43"/>
      <c r="S23" s="95"/>
      <c r="T23" s="43"/>
      <c r="U23" s="43"/>
      <c r="V23" s="43"/>
      <c r="W23" s="95"/>
      <c r="X23" s="43"/>
      <c r="Y23" s="43"/>
      <c r="Z23" s="43"/>
      <c r="AA23" s="95"/>
      <c r="AB23" s="43"/>
      <c r="AC23" s="43"/>
      <c r="AD23" s="43"/>
      <c r="AE23" s="95"/>
      <c r="AF23" s="43"/>
      <c r="AG23" s="43"/>
      <c r="AH23" s="43"/>
      <c r="AI23" s="95"/>
      <c r="AJ23" s="43"/>
      <c r="AK23" s="43"/>
      <c r="AL23" s="43"/>
      <c r="AM23" s="95"/>
      <c r="AN23" s="43"/>
      <c r="AO23" s="43"/>
      <c r="AP23" s="43"/>
      <c r="AQ23" s="95"/>
      <c r="AR23" s="43"/>
      <c r="AS23" s="43"/>
      <c r="AT23" s="43"/>
      <c r="AU23" s="95"/>
      <c r="AV23" s="43"/>
      <c r="AW23" s="43"/>
      <c r="AX23" s="43"/>
      <c r="AY23" s="95"/>
      <c r="AZ23" s="165"/>
      <c r="BA23" s="165"/>
      <c r="CB23" s="86">
        <v>23408</v>
      </c>
      <c r="CC23" s="87">
        <f t="shared" ref="CC23:CC33" si="4">BJ5</f>
        <v>57172</v>
      </c>
      <c r="CD23" s="87">
        <f t="shared" ref="CD23:CD33" si="5">BK5</f>
        <v>227702.14</v>
      </c>
    </row>
    <row r="24" spans="1:82" x14ac:dyDescent="0.55000000000000004">
      <c r="A24" s="45">
        <v>1</v>
      </c>
      <c r="B24" s="46" t="s">
        <v>63</v>
      </c>
      <c r="C24" s="70" t="s">
        <v>27</v>
      </c>
      <c r="D24" s="48">
        <v>10070.969999999999</v>
      </c>
      <c r="E24" s="49">
        <v>52180.79</v>
      </c>
      <c r="F24" s="64">
        <f>E24-(G24*D24)</f>
        <v>2.3757806047797203E-5</v>
      </c>
      <c r="G24" s="97">
        <f>ROUND(E24/D24,8)</f>
        <v>5.1813072599999996</v>
      </c>
      <c r="H24" s="50">
        <v>12584.25</v>
      </c>
      <c r="I24" s="49">
        <v>62001.99</v>
      </c>
      <c r="J24" s="64">
        <f>I24-(K24*H24)</f>
        <v>-4.3087500671390444E-5</v>
      </c>
      <c r="K24" s="97">
        <f>ROUND(I24/H24,8)</f>
        <v>4.9269515500000001</v>
      </c>
      <c r="L24" s="50">
        <v>12700.53</v>
      </c>
      <c r="M24" s="49">
        <v>62816.480000000003</v>
      </c>
      <c r="N24" s="64">
        <f>M24-(O24*L24)</f>
        <v>1.024640368996188E-5</v>
      </c>
      <c r="O24" s="97">
        <f>ROUND(M24/L24,8)</f>
        <v>4.9459731199999997</v>
      </c>
      <c r="P24" s="48">
        <v>9736.41</v>
      </c>
      <c r="Q24" s="49">
        <v>49337.9</v>
      </c>
      <c r="R24" s="64">
        <f>Q24-(S24*P24)</f>
        <v>-2.998959826072678E-5</v>
      </c>
      <c r="S24" s="97">
        <f>ROUND(Q24/P24,8)</f>
        <v>5.06736056</v>
      </c>
      <c r="T24" s="50">
        <v>5989.84</v>
      </c>
      <c r="U24" s="49">
        <v>36168.85</v>
      </c>
      <c r="V24" s="64">
        <f>U24-(W24*T24)</f>
        <v>2.4960798327811062E-5</v>
      </c>
      <c r="W24" s="97">
        <f>ROUND(U24/T24,8)</f>
        <v>6.0383666299999996</v>
      </c>
      <c r="X24" s="50">
        <v>6621.84</v>
      </c>
      <c r="Y24" s="49">
        <v>39132.94</v>
      </c>
      <c r="Z24" s="64">
        <f>Y24-(AA24*X24)</f>
        <v>1.7687205399852246E-5</v>
      </c>
      <c r="AA24" s="97">
        <f>ROUND(Y24/X24,8)</f>
        <v>5.9096776699999998</v>
      </c>
      <c r="AB24" s="50">
        <v>5878.46</v>
      </c>
      <c r="AC24" s="49">
        <v>36074.129999999997</v>
      </c>
      <c r="AD24" s="64">
        <f>AC24-(AE24*AB24)</f>
        <v>2.2343599994201213E-5</v>
      </c>
      <c r="AE24" s="97">
        <f>ROUND(AC24/AB24,8)</f>
        <v>6.1366633400000001</v>
      </c>
      <c r="AF24" s="50">
        <v>2221.15</v>
      </c>
      <c r="AG24" s="49">
        <v>20580.5</v>
      </c>
      <c r="AH24" s="64">
        <f>AG24-(AI24*AF24)</f>
        <v>-4.055000317748636E-6</v>
      </c>
      <c r="AI24" s="97">
        <f>ROUND(AG24/AF24,8)</f>
        <v>9.2656957000000002</v>
      </c>
      <c r="AJ24" s="50">
        <v>1238.69</v>
      </c>
      <c r="AK24" s="49">
        <v>16914.55</v>
      </c>
      <c r="AL24" s="64">
        <f>AK24-(AM24*AJ24)</f>
        <v>-1.4442011888604611E-6</v>
      </c>
      <c r="AM24" s="97">
        <f>ROUND(AK24/AJ24,8)</f>
        <v>13.65519218</v>
      </c>
      <c r="AN24" s="50">
        <v>2873.95</v>
      </c>
      <c r="AO24" s="49">
        <v>27812.35</v>
      </c>
      <c r="AP24" s="64">
        <f>AO24-(AQ24*AN24)</f>
        <v>7.481001375708729E-6</v>
      </c>
      <c r="AQ24" s="97">
        <f>ROUND(AO24/AN24,8)</f>
        <v>9.6773952199999993</v>
      </c>
      <c r="AR24" s="50">
        <v>9787.93</v>
      </c>
      <c r="AS24" s="49">
        <v>62104.15</v>
      </c>
      <c r="AT24" s="64">
        <f>AS24-(AU24*AR24)</f>
        <v>-9.821196726989001E-6</v>
      </c>
      <c r="AU24" s="97">
        <f>ROUND(AS24/AR24,8)</f>
        <v>6.3449728399999996</v>
      </c>
      <c r="AV24" s="50">
        <v>12717.36</v>
      </c>
      <c r="AW24" s="49">
        <v>76429.119999999995</v>
      </c>
      <c r="AX24" s="64">
        <f>AW24-(AY24*AV24)</f>
        <v>-1.6318401321768761E-5</v>
      </c>
      <c r="AY24" s="97">
        <f>ROUND(AW24/AV24,8)</f>
        <v>6.0098259399999998</v>
      </c>
      <c r="AZ24" s="50">
        <f>D24+H24+L24+P24+T24+X24+AB24+AF24+AJ24+AN24+AR24+AV24</f>
        <v>92421.37999999999</v>
      </c>
      <c r="BA24" s="49">
        <f>E24+I24+M24+Q24+U24+Y24+AC24+AG24+AK24+AO24+AS24+AW24</f>
        <v>541553.75</v>
      </c>
      <c r="BB24" s="167">
        <f>D24+H24+L24+P24+T24+X24+AB24+AF24+AJ24</f>
        <v>67042.14</v>
      </c>
      <c r="BC24" s="168">
        <f>E24+I24+M24+Q24+U24+Y24+AC24+AG24+AK24</f>
        <v>375208.13</v>
      </c>
      <c r="BD24" s="167">
        <f>AN24+AR24+AV24</f>
        <v>25379.24</v>
      </c>
      <c r="BE24" s="168">
        <f>AO24+AS24+AW24</f>
        <v>166345.62</v>
      </c>
      <c r="CB24" s="86">
        <v>23437</v>
      </c>
      <c r="CC24" s="87">
        <f t="shared" si="4"/>
        <v>70208.009999999995</v>
      </c>
      <c r="CD24" s="87">
        <f t="shared" si="5"/>
        <v>274753.73</v>
      </c>
    </row>
    <row r="25" spans="1:82" x14ac:dyDescent="0.55000000000000004">
      <c r="A25" s="42" t="s">
        <v>64</v>
      </c>
      <c r="B25" s="25"/>
      <c r="C25" s="69"/>
      <c r="D25" s="43"/>
      <c r="E25" s="43"/>
      <c r="F25" s="43"/>
      <c r="G25" s="95"/>
      <c r="H25" s="43"/>
      <c r="I25" s="32"/>
      <c r="J25" s="43"/>
      <c r="K25" s="95"/>
      <c r="L25" s="43"/>
      <c r="M25" s="43"/>
      <c r="N25" s="43"/>
      <c r="O25" s="95"/>
      <c r="P25" s="43"/>
      <c r="Q25" s="43"/>
      <c r="R25" s="43"/>
      <c r="S25" s="95"/>
      <c r="T25" s="43"/>
      <c r="U25" s="43"/>
      <c r="V25" s="43"/>
      <c r="W25" s="95"/>
      <c r="X25" s="43"/>
      <c r="Y25" s="43"/>
      <c r="Z25" s="43"/>
      <c r="AA25" s="95"/>
      <c r="AB25" s="43"/>
      <c r="AC25" s="43"/>
      <c r="AD25" s="43"/>
      <c r="AE25" s="95"/>
      <c r="AF25" s="43"/>
      <c r="AG25" s="43"/>
      <c r="AH25" s="43"/>
      <c r="AI25" s="95"/>
      <c r="AJ25" s="43"/>
      <c r="AK25" s="43"/>
      <c r="AL25" s="43"/>
      <c r="AM25" s="95"/>
      <c r="AN25" s="43"/>
      <c r="AO25" s="43"/>
      <c r="AP25" s="43"/>
      <c r="AQ25" s="95"/>
      <c r="AR25" s="43"/>
      <c r="AS25" s="43"/>
      <c r="AT25" s="43"/>
      <c r="AU25" s="95"/>
      <c r="AV25" s="43"/>
      <c r="AW25" s="43"/>
      <c r="AX25" s="43"/>
      <c r="AY25" s="95"/>
      <c r="AZ25" s="165"/>
      <c r="BA25" s="165"/>
      <c r="CB25" s="86">
        <v>23468</v>
      </c>
      <c r="CC25" s="87">
        <f t="shared" si="4"/>
        <v>58368</v>
      </c>
      <c r="CD25" s="87">
        <f t="shared" si="5"/>
        <v>231956.91</v>
      </c>
    </row>
    <row r="26" spans="1:82" x14ac:dyDescent="0.55000000000000004">
      <c r="A26" s="45">
        <v>1</v>
      </c>
      <c r="B26" s="46" t="s">
        <v>64</v>
      </c>
      <c r="C26" s="70" t="s">
        <v>28</v>
      </c>
      <c r="D26" s="48">
        <v>496</v>
      </c>
      <c r="E26" s="49">
        <v>2161.6799999999998</v>
      </c>
      <c r="F26" s="64">
        <f>E26-(G26*D26)</f>
        <v>-1.7600004866835661E-6</v>
      </c>
      <c r="G26" s="97">
        <f>ROUND(E26/D26,8)</f>
        <v>4.3582258100000004</v>
      </c>
      <c r="H26" s="50">
        <v>918</v>
      </c>
      <c r="I26" s="49">
        <v>4164.53</v>
      </c>
      <c r="J26" s="64">
        <f>I26-(K26*H26)</f>
        <v>4.100000296602957E-6</v>
      </c>
      <c r="K26" s="97">
        <f>ROUND(I26/H26,8)</f>
        <v>4.5365250499999998</v>
      </c>
      <c r="L26" s="50">
        <v>780</v>
      </c>
      <c r="M26" s="49">
        <v>3509.57</v>
      </c>
      <c r="N26" s="64">
        <f>M26-(O26*L26)</f>
        <v>-1.5999999050109182E-6</v>
      </c>
      <c r="O26" s="97">
        <f>ROUND(M26/L26,8)</f>
        <v>4.4994487200000002</v>
      </c>
      <c r="P26" s="48">
        <v>734</v>
      </c>
      <c r="Q26" s="49">
        <v>3291.25</v>
      </c>
      <c r="R26" s="64">
        <f>Q26-(S26*P26)</f>
        <v>-3.2200000532611739E-6</v>
      </c>
      <c r="S26" s="97">
        <f>ROUND(Q26/P26,8)</f>
        <v>4.4839918299999999</v>
      </c>
      <c r="T26" s="50">
        <v>564</v>
      </c>
      <c r="U26" s="49">
        <v>2625.49</v>
      </c>
      <c r="V26" s="64">
        <f>U26-(W26*T26)</f>
        <v>1.9599997358454857E-6</v>
      </c>
      <c r="W26" s="97">
        <f>ROUND(U26/T26,8)</f>
        <v>4.65512411</v>
      </c>
      <c r="X26" s="50">
        <v>638</v>
      </c>
      <c r="Y26" s="49">
        <v>2995.22</v>
      </c>
      <c r="Z26" s="64">
        <f>Y26-(AA26*X26)</f>
        <v>2.7799997042166069E-6</v>
      </c>
      <c r="AA26" s="97">
        <f>ROUND(Y26/X26,8)</f>
        <v>4.6947021900000001</v>
      </c>
      <c r="AB26" s="50">
        <v>496</v>
      </c>
      <c r="AC26" s="49">
        <v>2285.77</v>
      </c>
      <c r="AD26" s="64">
        <f>AC26-(AE26*AB26)</f>
        <v>-9.5999985205708072E-7</v>
      </c>
      <c r="AE26" s="97">
        <f>ROUND(AC26/AB26,8)</f>
        <v>4.6084072599999999</v>
      </c>
      <c r="AF26" s="50">
        <v>669</v>
      </c>
      <c r="AG26" s="49">
        <v>3150.11</v>
      </c>
      <c r="AH26" s="64">
        <f>AG26-(AI26*AF26)</f>
        <v>2.600000243546674E-6</v>
      </c>
      <c r="AI26" s="97">
        <f>ROUND(AG26/AF26,8)</f>
        <v>4.7086845999999998</v>
      </c>
      <c r="AJ26" s="50">
        <v>787</v>
      </c>
      <c r="AK26" s="49">
        <v>4317.8500000000004</v>
      </c>
      <c r="AL26" s="64">
        <f>AK26-(AM26*AJ26)</f>
        <v>-1.2000000424450263E-6</v>
      </c>
      <c r="AM26" s="97">
        <f>ROUND(AK26/AJ26,8)</f>
        <v>5.4864676000000001</v>
      </c>
      <c r="AN26" s="50">
        <v>476</v>
      </c>
      <c r="AO26" s="49">
        <v>2535.5300000000002</v>
      </c>
      <c r="AP26" s="64">
        <f>AO26-(AQ26*AN26)</f>
        <v>-1.1999995876976755E-6</v>
      </c>
      <c r="AQ26" s="97">
        <f>ROUND(AO26/AN26,8)</f>
        <v>5.3267436999999997</v>
      </c>
      <c r="AR26" s="50">
        <v>1511</v>
      </c>
      <c r="AS26" s="49">
        <v>8467.0499999999993</v>
      </c>
      <c r="AT26" s="64">
        <f>AS26-(AU26*AR26)</f>
        <v>4.3199997890042141E-6</v>
      </c>
      <c r="AU26" s="97">
        <f>ROUND(AS26/AR26,8)</f>
        <v>5.6036068800000001</v>
      </c>
      <c r="AV26" s="50">
        <v>1356</v>
      </c>
      <c r="AW26" s="49">
        <v>7578.74</v>
      </c>
      <c r="AX26" s="64">
        <f>AW26-(AY26*AV26)</f>
        <v>-2.8000004022032954E-6</v>
      </c>
      <c r="AY26" s="97">
        <f>ROUND(AW26/AV26,8)</f>
        <v>5.5890412999999999</v>
      </c>
      <c r="AZ26" s="50">
        <f>D26+H26+L26+P26+T26+X26+AB26+AF26+AJ26+AN26+AR26+AV26</f>
        <v>9425</v>
      </c>
      <c r="BA26" s="49">
        <f>E26+I26+M26+Q26+U26+Y26+AC26+AG26+AK26+AO26+AS26+AW26</f>
        <v>47082.79</v>
      </c>
      <c r="BB26" s="167">
        <f>D26+H26+L26+P26+T26+X26+AB26+AF26+AJ26</f>
        <v>6082</v>
      </c>
      <c r="BC26" s="168">
        <f>E26+I26+M26+Q26+U26+Y26+AC26+AG26+AK26</f>
        <v>28501.47</v>
      </c>
      <c r="BD26" s="167">
        <f>AN26+AR26+AV26</f>
        <v>3343</v>
      </c>
      <c r="BE26" s="168">
        <f>AO26+AS26+AW26</f>
        <v>18581.32</v>
      </c>
      <c r="CB26" s="86">
        <v>23498</v>
      </c>
      <c r="CC26" s="87">
        <f t="shared" si="4"/>
        <v>64344</v>
      </c>
      <c r="CD26" s="87">
        <f t="shared" si="5"/>
        <v>273587.42</v>
      </c>
    </row>
    <row r="27" spans="1:82" x14ac:dyDescent="0.55000000000000004">
      <c r="A27" s="42" t="s">
        <v>30</v>
      </c>
      <c r="B27" s="25"/>
      <c r="C27" s="69"/>
      <c r="D27" s="43"/>
      <c r="E27" s="43"/>
      <c r="F27" s="43"/>
      <c r="G27" s="95"/>
      <c r="H27" s="43"/>
      <c r="I27" s="43"/>
      <c r="J27" s="43"/>
      <c r="K27" s="95"/>
      <c r="L27" s="43"/>
      <c r="M27" s="43"/>
      <c r="N27" s="43"/>
      <c r="O27" s="95"/>
      <c r="P27" s="43"/>
      <c r="Q27" s="43"/>
      <c r="R27" s="43"/>
      <c r="S27" s="95"/>
      <c r="T27" s="43"/>
      <c r="U27" s="43"/>
      <c r="V27" s="43"/>
      <c r="W27" s="95"/>
      <c r="X27" s="43"/>
      <c r="Y27" s="43"/>
      <c r="Z27" s="43"/>
      <c r="AA27" s="95"/>
      <c r="AB27" s="43"/>
      <c r="AC27" s="43"/>
      <c r="AD27" s="43"/>
      <c r="AE27" s="95"/>
      <c r="AF27" s="43"/>
      <c r="AG27" s="43"/>
      <c r="AH27" s="43"/>
      <c r="AI27" s="95"/>
      <c r="AJ27" s="43"/>
      <c r="AK27" s="43"/>
      <c r="AL27" s="43"/>
      <c r="AM27" s="95"/>
      <c r="AN27" s="43"/>
      <c r="AO27" s="43"/>
      <c r="AP27" s="43"/>
      <c r="AQ27" s="95"/>
      <c r="AR27" s="43"/>
      <c r="AS27" s="43"/>
      <c r="AT27" s="43"/>
      <c r="AU27" s="95"/>
      <c r="AV27" s="43"/>
      <c r="AW27" s="43"/>
      <c r="AX27" s="43"/>
      <c r="AY27" s="95"/>
      <c r="AZ27" s="165"/>
      <c r="BA27" s="165"/>
      <c r="CB27" s="86">
        <v>23529</v>
      </c>
      <c r="CC27" s="87">
        <f t="shared" si="4"/>
        <v>61812</v>
      </c>
      <c r="CD27" s="87">
        <f t="shared" si="5"/>
        <v>262324.34000000003</v>
      </c>
    </row>
    <row r="28" spans="1:82" x14ac:dyDescent="0.55000000000000004">
      <c r="A28" s="30">
        <v>1</v>
      </c>
      <c r="B28" s="56" t="s">
        <v>33</v>
      </c>
      <c r="C28" s="72" t="s">
        <v>34</v>
      </c>
      <c r="D28" s="32">
        <v>836</v>
      </c>
      <c r="E28" s="33">
        <v>3842.85</v>
      </c>
      <c r="F28" s="64">
        <f>E28-(G28*D28)</f>
        <v>-3.0800001695752144E-6</v>
      </c>
      <c r="G28" s="96">
        <f>ROUND(E28/D28,8)</f>
        <v>4.5967105300000002</v>
      </c>
      <c r="H28" s="32">
        <v>984</v>
      </c>
      <c r="I28" s="33">
        <v>4464.03</v>
      </c>
      <c r="J28" s="64">
        <f>I28-(K28*H28)</f>
        <v>3.600000127335079E-6</v>
      </c>
      <c r="K28" s="96">
        <f>ROUND(I28/H28,8)</f>
        <v>4.5366158499999996</v>
      </c>
      <c r="L28" s="32">
        <v>1640</v>
      </c>
      <c r="M28" s="33">
        <v>7217.31</v>
      </c>
      <c r="N28" s="64">
        <f>M28-(O28*L28)</f>
        <v>8.0000063462648541E-7</v>
      </c>
      <c r="O28" s="96">
        <f>ROUND(M28/L28,8)</f>
        <v>4.4007987799999997</v>
      </c>
      <c r="P28" s="32">
        <v>724</v>
      </c>
      <c r="Q28" s="33">
        <v>3372.77</v>
      </c>
      <c r="R28" s="64">
        <f>Q28-(S28*P28)</f>
        <v>-3.9999986256589182E-7</v>
      </c>
      <c r="S28" s="96">
        <f>ROUND(Q28/P28,8)</f>
        <v>4.6585220999999999</v>
      </c>
      <c r="T28" s="32">
        <v>628</v>
      </c>
      <c r="U28" s="33">
        <v>3126.98</v>
      </c>
      <c r="V28" s="64">
        <f>U28-(W28*T28)</f>
        <v>-2.5599997570679989E-6</v>
      </c>
      <c r="W28" s="96">
        <f>ROUND(U28/T28,8)</f>
        <v>4.9792675199999996</v>
      </c>
      <c r="X28" s="32">
        <v>580</v>
      </c>
      <c r="Y28" s="33">
        <v>2913.5</v>
      </c>
      <c r="Z28" s="64">
        <f>Y28-(AA28*X28)</f>
        <v>1.2000000424450263E-6</v>
      </c>
      <c r="AA28" s="96">
        <f>ROUND(Y28/X28,8)</f>
        <v>5.02327586</v>
      </c>
      <c r="AB28" s="32">
        <v>600</v>
      </c>
      <c r="AC28" s="33">
        <v>3002.44</v>
      </c>
      <c r="AD28" s="64">
        <f>AC28-(AE28*AB28)</f>
        <v>-2.0000002223241609E-6</v>
      </c>
      <c r="AE28" s="96">
        <f>ROUND(AC28/AB28,8)</f>
        <v>5.0040666700000003</v>
      </c>
      <c r="AF28" s="32">
        <v>604</v>
      </c>
      <c r="AG28" s="33">
        <v>3020.22</v>
      </c>
      <c r="AH28" s="64">
        <f>AG28-(AI28*AF28)</f>
        <v>-9.5999985205708072E-7</v>
      </c>
      <c r="AI28" s="96">
        <f>ROUND(AG28/AF28,8)</f>
        <v>5.0003642399999997</v>
      </c>
      <c r="AJ28" s="32">
        <v>596</v>
      </c>
      <c r="AK28" s="33">
        <v>3422.51</v>
      </c>
      <c r="AL28" s="64">
        <f>AK28-(AM28*AJ28)</f>
        <v>1.7600000319362152E-6</v>
      </c>
      <c r="AM28" s="96">
        <f>ROUND(AK28/AJ28,8)</f>
        <v>5.7424664400000003</v>
      </c>
      <c r="AN28" s="32">
        <v>624</v>
      </c>
      <c r="AO28" s="33">
        <v>3567.59</v>
      </c>
      <c r="AP28" s="64">
        <f>AO28-(AQ28*AN28)</f>
        <v>-2.0799998310394585E-6</v>
      </c>
      <c r="AQ28" s="96">
        <f>ROUND(AO28/AN28,8)</f>
        <v>5.7172916699999998</v>
      </c>
      <c r="AR28" s="32">
        <v>1328</v>
      </c>
      <c r="AS28" s="33">
        <v>7215.67</v>
      </c>
      <c r="AT28" s="64">
        <f>AS28-(AU28*AR28)</f>
        <v>-5.599999894911889E-6</v>
      </c>
      <c r="AU28" s="96">
        <f>ROUND(AS28/AR28,8)</f>
        <v>5.4334864500000002</v>
      </c>
      <c r="AV28" s="32">
        <v>1892</v>
      </c>
      <c r="AW28" s="33">
        <v>10138.26</v>
      </c>
      <c r="AX28" s="64">
        <f>AW28-(AY28*AV28)</f>
        <v>3.9599999581696466E-6</v>
      </c>
      <c r="AY28" s="96">
        <f>ROUND(AW28/AV28,8)</f>
        <v>5.3584883699999999</v>
      </c>
      <c r="AZ28" s="165"/>
      <c r="BA28" s="165"/>
      <c r="CB28" s="86">
        <v>23559</v>
      </c>
      <c r="CC28" s="87">
        <f t="shared" si="4"/>
        <v>66895.990000000005</v>
      </c>
      <c r="CD28" s="87">
        <f t="shared" si="5"/>
        <v>279860.8</v>
      </c>
    </row>
    <row r="29" spans="1:82" x14ac:dyDescent="0.55000000000000004">
      <c r="A29" s="30">
        <v>2</v>
      </c>
      <c r="B29" s="56" t="s">
        <v>24</v>
      </c>
      <c r="C29" s="72" t="s">
        <v>35</v>
      </c>
      <c r="D29" s="32">
        <v>0</v>
      </c>
      <c r="E29" s="33">
        <v>334.1</v>
      </c>
      <c r="F29" s="64">
        <v>0</v>
      </c>
      <c r="G29" s="96" t="s">
        <v>47</v>
      </c>
      <c r="H29" s="32">
        <v>0</v>
      </c>
      <c r="I29" s="33">
        <v>334.1</v>
      </c>
      <c r="J29" s="64">
        <v>0</v>
      </c>
      <c r="K29" s="96" t="s">
        <v>47</v>
      </c>
      <c r="L29" s="32">
        <v>0</v>
      </c>
      <c r="M29" s="33">
        <v>334.1</v>
      </c>
      <c r="N29" s="64">
        <v>0</v>
      </c>
      <c r="O29" s="96" t="s">
        <v>47</v>
      </c>
      <c r="P29" s="32">
        <v>0</v>
      </c>
      <c r="Q29" s="33">
        <v>334.1</v>
      </c>
      <c r="R29" s="64">
        <v>0</v>
      </c>
      <c r="S29" s="96" t="s">
        <v>47</v>
      </c>
      <c r="T29" s="32">
        <v>0</v>
      </c>
      <c r="U29" s="33">
        <v>3341</v>
      </c>
      <c r="V29" s="64">
        <v>0</v>
      </c>
      <c r="W29" s="96" t="s">
        <v>47</v>
      </c>
      <c r="X29" s="32">
        <v>0</v>
      </c>
      <c r="Y29" s="33">
        <v>334.1</v>
      </c>
      <c r="Z29" s="64">
        <v>0</v>
      </c>
      <c r="AA29" s="96" t="s">
        <v>47</v>
      </c>
      <c r="AB29" s="32">
        <v>0</v>
      </c>
      <c r="AC29" s="33">
        <v>334.1</v>
      </c>
      <c r="AD29" s="64">
        <v>0</v>
      </c>
      <c r="AE29" s="96" t="s">
        <v>47</v>
      </c>
      <c r="AF29" s="32">
        <v>0</v>
      </c>
      <c r="AG29" s="33">
        <v>334.1</v>
      </c>
      <c r="AH29" s="64" t="s">
        <v>47</v>
      </c>
      <c r="AI29" s="96" t="s">
        <v>47</v>
      </c>
      <c r="AJ29" s="32">
        <v>0</v>
      </c>
      <c r="AK29" s="33">
        <v>334.1</v>
      </c>
      <c r="AL29" s="64">
        <v>0</v>
      </c>
      <c r="AM29" s="96" t="s">
        <v>47</v>
      </c>
      <c r="AN29" s="32">
        <v>0</v>
      </c>
      <c r="AO29" s="33">
        <v>334.1</v>
      </c>
      <c r="AP29" s="64">
        <v>0</v>
      </c>
      <c r="AQ29" s="96" t="s">
        <v>47</v>
      </c>
      <c r="AR29" s="32">
        <v>0</v>
      </c>
      <c r="AS29" s="33">
        <v>334.1</v>
      </c>
      <c r="AT29" s="64">
        <v>0</v>
      </c>
      <c r="AU29" s="96" t="s">
        <v>47</v>
      </c>
      <c r="AV29" s="32">
        <v>0</v>
      </c>
      <c r="AW29" s="33">
        <v>334.1</v>
      </c>
      <c r="AX29" s="64">
        <v>0</v>
      </c>
      <c r="AY29" s="96" t="s">
        <v>47</v>
      </c>
      <c r="AZ29" s="165"/>
      <c r="BA29" s="165"/>
      <c r="CB29" s="86">
        <v>23590</v>
      </c>
      <c r="CC29" s="87">
        <f t="shared" si="4"/>
        <v>61400</v>
      </c>
      <c r="CD29" s="87">
        <f t="shared" si="5"/>
        <v>258007.3</v>
      </c>
    </row>
    <row r="30" spans="1:82" x14ac:dyDescent="0.55000000000000004">
      <c r="A30" s="35" t="s">
        <v>9</v>
      </c>
      <c r="B30" s="36"/>
      <c r="C30" s="57"/>
      <c r="D30" s="48">
        <f>SUM(D28:D29)</f>
        <v>836</v>
      </c>
      <c r="E30" s="49">
        <f>SUM(E28:E29)</f>
        <v>4176.95</v>
      </c>
      <c r="F30" s="64"/>
      <c r="G30" s="97" t="s">
        <v>47</v>
      </c>
      <c r="H30" s="48">
        <f>SUM(H28:H29)</f>
        <v>984</v>
      </c>
      <c r="I30" s="49">
        <f>SUM(I28:I29)</f>
        <v>4798.13</v>
      </c>
      <c r="J30" s="64"/>
      <c r="K30" s="97" t="s">
        <v>47</v>
      </c>
      <c r="L30" s="48">
        <f>SUM(L28:L29)</f>
        <v>1640</v>
      </c>
      <c r="M30" s="49">
        <f>SUM(M28:M29)</f>
        <v>7551.4100000000008</v>
      </c>
      <c r="N30" s="64"/>
      <c r="O30" s="97" t="s">
        <v>47</v>
      </c>
      <c r="P30" s="48">
        <f>SUM(P28:P29)</f>
        <v>724</v>
      </c>
      <c r="Q30" s="49">
        <f>SUM(Q28:Q29)</f>
        <v>3706.87</v>
      </c>
      <c r="R30" s="64"/>
      <c r="S30" s="97" t="s">
        <v>47</v>
      </c>
      <c r="T30" s="50">
        <f>SUM(T28:T29)</f>
        <v>628</v>
      </c>
      <c r="U30" s="49">
        <f>SUM(U28:U29)</f>
        <v>6467.98</v>
      </c>
      <c r="V30" s="64"/>
      <c r="W30" s="97" t="s">
        <v>47</v>
      </c>
      <c r="X30" s="48">
        <f>SUM(X28:X29)</f>
        <v>580</v>
      </c>
      <c r="Y30" s="49">
        <f>SUM(Y28:Y29)</f>
        <v>3247.6</v>
      </c>
      <c r="Z30" s="64"/>
      <c r="AA30" s="97" t="s">
        <v>47</v>
      </c>
      <c r="AB30" s="48">
        <f>SUM(AB28:AB29)</f>
        <v>600</v>
      </c>
      <c r="AC30" s="49">
        <f>SUM(AC28:AC29)</f>
        <v>3336.54</v>
      </c>
      <c r="AD30" s="64"/>
      <c r="AE30" s="97" t="s">
        <v>47</v>
      </c>
      <c r="AF30" s="48">
        <f>SUM(AF28:AF29)</f>
        <v>604</v>
      </c>
      <c r="AG30" s="49">
        <f>SUM(AG28:AG29)</f>
        <v>3354.3199999999997</v>
      </c>
      <c r="AH30" s="64"/>
      <c r="AI30" s="97" t="s">
        <v>47</v>
      </c>
      <c r="AJ30" s="48">
        <f>SUM(AJ28:AJ29)</f>
        <v>596</v>
      </c>
      <c r="AK30" s="49">
        <f>SUM(AK28:AK29)</f>
        <v>3756.61</v>
      </c>
      <c r="AL30" s="64"/>
      <c r="AM30" s="97" t="s">
        <v>47</v>
      </c>
      <c r="AN30" s="50">
        <f>SUM(AN28:AN29)</f>
        <v>624</v>
      </c>
      <c r="AO30" s="49">
        <f>SUM(AO28:AO29)</f>
        <v>3901.69</v>
      </c>
      <c r="AP30" s="64"/>
      <c r="AQ30" s="97" t="s">
        <v>47</v>
      </c>
      <c r="AR30" s="48">
        <f>SUM(AR28:AR29)</f>
        <v>1328</v>
      </c>
      <c r="AS30" s="49">
        <f>SUM(AS28:AS29)</f>
        <v>7549.77</v>
      </c>
      <c r="AT30" s="64"/>
      <c r="AU30" s="97" t="s">
        <v>47</v>
      </c>
      <c r="AV30" s="50">
        <f>SUM(AV28:AV29)</f>
        <v>1892</v>
      </c>
      <c r="AW30" s="49">
        <f>SUM(AW28:AW29)</f>
        <v>10472.36</v>
      </c>
      <c r="AX30" s="64"/>
      <c r="AY30" s="97" t="s">
        <v>47</v>
      </c>
      <c r="AZ30" s="50">
        <f>D30+H30+L30+P30+T30+X30+AB30+AF30+AJ30+AN30+AR30+AV30</f>
        <v>11036</v>
      </c>
      <c r="BA30" s="49">
        <f>E30+I30+M30+Q30+U30+Y30+AC30+AG30+AK30+AO30+AS30+AW30</f>
        <v>62320.229999999996</v>
      </c>
      <c r="BB30" s="167">
        <f>D30+H30+L30+P30+T30+X30+AB30+AF30+AJ30</f>
        <v>7192</v>
      </c>
      <c r="BC30" s="168">
        <f>E30+I30+M30+Q30+U30+Y30+AC30+AG30+AK30</f>
        <v>40396.409999999996</v>
      </c>
      <c r="BD30" s="167">
        <f>AN30+AR30+AV30</f>
        <v>3844</v>
      </c>
      <c r="BE30" s="168">
        <f>AO30+AS30+AW30</f>
        <v>21923.82</v>
      </c>
      <c r="CB30" s="86">
        <v>23621</v>
      </c>
      <c r="CC30" s="87">
        <f t="shared" si="4"/>
        <v>66144</v>
      </c>
      <c r="CD30" s="87">
        <f t="shared" si="5"/>
        <v>338485.69</v>
      </c>
    </row>
    <row r="31" spans="1:82" x14ac:dyDescent="0.55000000000000004">
      <c r="A31" s="42" t="s">
        <v>31</v>
      </c>
      <c r="B31" s="25"/>
      <c r="C31" s="69"/>
      <c r="D31" s="43"/>
      <c r="E31" s="43"/>
      <c r="F31" s="43"/>
      <c r="G31" s="95"/>
      <c r="H31" s="43"/>
      <c r="I31" s="43"/>
      <c r="J31" s="43"/>
      <c r="K31" s="95"/>
      <c r="L31" s="43"/>
      <c r="M31" s="43"/>
      <c r="N31" s="43"/>
      <c r="O31" s="95"/>
      <c r="P31" s="43"/>
      <c r="Q31" s="43"/>
      <c r="R31" s="43"/>
      <c r="S31" s="95"/>
      <c r="T31" s="43"/>
      <c r="U31" s="43"/>
      <c r="V31" s="43"/>
      <c r="W31" s="95"/>
      <c r="X31" s="43"/>
      <c r="Y31" s="43"/>
      <c r="Z31" s="43"/>
      <c r="AA31" s="95"/>
      <c r="AB31" s="43"/>
      <c r="AC31" s="43"/>
      <c r="AD31" s="43"/>
      <c r="AE31" s="95"/>
      <c r="AF31" s="43"/>
      <c r="AG31" s="43"/>
      <c r="AH31" s="43"/>
      <c r="AI31" s="95"/>
      <c r="AJ31" s="43"/>
      <c r="AK31" s="43"/>
      <c r="AL31" s="43"/>
      <c r="AM31" s="95"/>
      <c r="AN31" s="43"/>
      <c r="AO31" s="43"/>
      <c r="AP31" s="43"/>
      <c r="AQ31" s="95"/>
      <c r="AR31" s="43"/>
      <c r="AS31" s="43"/>
      <c r="AT31" s="43"/>
      <c r="AU31" s="95"/>
      <c r="AV31" s="43"/>
      <c r="AW31" s="43"/>
      <c r="AX31" s="43"/>
      <c r="AY31" s="95"/>
      <c r="AZ31" s="165"/>
      <c r="BA31" s="165"/>
      <c r="CB31" s="86">
        <v>23651</v>
      </c>
      <c r="CC31" s="87">
        <f t="shared" si="4"/>
        <v>60420</v>
      </c>
      <c r="CD31" s="87">
        <f t="shared" si="5"/>
        <v>299474.21000000002</v>
      </c>
    </row>
    <row r="32" spans="1:82" x14ac:dyDescent="0.55000000000000004">
      <c r="A32" s="30">
        <v>1</v>
      </c>
      <c r="B32" s="56" t="s">
        <v>36</v>
      </c>
      <c r="C32" s="72" t="s">
        <v>37</v>
      </c>
      <c r="D32" s="32">
        <v>63480</v>
      </c>
      <c r="E32" s="33">
        <v>255360.25</v>
      </c>
      <c r="F32" s="64">
        <f>E32-(G32*D32)</f>
        <v>-1.0999999358318746E-4</v>
      </c>
      <c r="G32" s="96">
        <f>ROUND(E32/D32,8)</f>
        <v>4.0226882499999999</v>
      </c>
      <c r="H32" s="32">
        <v>65640</v>
      </c>
      <c r="I32" s="33">
        <v>262665.95</v>
      </c>
      <c r="J32" s="64">
        <f>I32-(K32*H32)</f>
        <v>-1.8039997667074203E-4</v>
      </c>
      <c r="K32" s="96">
        <f>ROUND(I32/H32,8)</f>
        <v>4.0016141100000002</v>
      </c>
      <c r="L32" s="32">
        <v>90720</v>
      </c>
      <c r="M32" s="33">
        <v>387812.94</v>
      </c>
      <c r="N32" s="64">
        <f>M32-(O32*L32)</f>
        <v>4.2719999328255653E-4</v>
      </c>
      <c r="O32" s="96">
        <f>ROUND(M32/L32,8)</f>
        <v>4.2748339900000003</v>
      </c>
      <c r="P32" s="32">
        <v>62040</v>
      </c>
      <c r="Q32" s="33">
        <v>260569.7</v>
      </c>
      <c r="R32" s="64">
        <f>Q32-(S32*P32)</f>
        <v>1.0400003520771861E-4</v>
      </c>
      <c r="S32" s="96">
        <f>ROUND(Q32/P32,8)</f>
        <v>4.2000273999999997</v>
      </c>
      <c r="T32" s="32">
        <v>60720</v>
      </c>
      <c r="U32" s="33">
        <v>271295.17</v>
      </c>
      <c r="V32" s="64">
        <f>U32-(W32*T32)</f>
        <v>2.5600020308047533E-5</v>
      </c>
      <c r="W32" s="96">
        <f>ROUND(U32/T32,8)</f>
        <v>4.4679705199999997</v>
      </c>
      <c r="X32" s="32">
        <v>64440</v>
      </c>
      <c r="Y32" s="33">
        <v>282287.86</v>
      </c>
      <c r="Z32" s="64">
        <f>Y32-(AA32*X32)</f>
        <v>2.9319996247068048E-4</v>
      </c>
      <c r="AA32" s="96">
        <f>ROUND(Y32/X32,8)</f>
        <v>4.3806309700000003</v>
      </c>
      <c r="AB32" s="32">
        <v>92280</v>
      </c>
      <c r="AC32" s="33">
        <v>413654.63</v>
      </c>
      <c r="AD32" s="64">
        <f>AC32-(AE32*AB32)</f>
        <v>2.4439999833703041E-4</v>
      </c>
      <c r="AE32" s="96">
        <f>ROUND(AC32/AB32,8)</f>
        <v>4.4826032700000003</v>
      </c>
      <c r="AF32" s="32">
        <v>91080</v>
      </c>
      <c r="AG32" s="33">
        <v>399215.79</v>
      </c>
      <c r="AH32" s="64">
        <f>AG32-(AI32*AF32)</f>
        <v>-7.2000024374574423E-5</v>
      </c>
      <c r="AI32" s="96">
        <f>ROUND(AG32/AF32,8)</f>
        <v>4.3831334000000002</v>
      </c>
      <c r="AJ32" s="32">
        <v>94440</v>
      </c>
      <c r="AK32" s="33">
        <v>480802.24</v>
      </c>
      <c r="AL32" s="64">
        <f>AK32-(AM32*AJ32)</f>
        <v>-2.2520002676174045E-4</v>
      </c>
      <c r="AM32" s="96">
        <f>ROUND(AK32/AJ32,8)</f>
        <v>5.0910868300000001</v>
      </c>
      <c r="AN32" s="32">
        <v>86760</v>
      </c>
      <c r="AO32" s="33">
        <v>439703.01</v>
      </c>
      <c r="AP32" s="64">
        <f>AO32-(AQ32*AN32)</f>
        <v>1.5119998715817928E-4</v>
      </c>
      <c r="AQ32" s="96">
        <f>ROUND(AO32/AN32,8)</f>
        <v>5.06803838</v>
      </c>
      <c r="AR32" s="32">
        <v>70320</v>
      </c>
      <c r="AS32" s="33">
        <v>355308.02</v>
      </c>
      <c r="AT32" s="64">
        <f>AS32-(AU32*AR32)</f>
        <v>-1.1199968867003918E-5</v>
      </c>
      <c r="AU32" s="96">
        <f>ROUND(AS32/AR32,8)</f>
        <v>5.0527306599999999</v>
      </c>
      <c r="AV32" s="32">
        <v>76440</v>
      </c>
      <c r="AW32" s="33">
        <v>384554.63</v>
      </c>
      <c r="AX32" s="64">
        <f>AW32-(AY32*AV32)</f>
        <v>-2.4160003522410989E-4</v>
      </c>
      <c r="AY32" s="96">
        <f>ROUND(AW32/AV32,8)</f>
        <v>5.0308036400000002</v>
      </c>
      <c r="AZ32" s="165"/>
      <c r="BA32" s="165"/>
      <c r="CB32" s="86">
        <v>23682</v>
      </c>
      <c r="CC32" s="87">
        <f t="shared" si="4"/>
        <v>65732</v>
      </c>
      <c r="CD32" s="87">
        <f t="shared" si="5"/>
        <v>32284.69</v>
      </c>
    </row>
    <row r="33" spans="1:82" x14ac:dyDescent="0.55000000000000004">
      <c r="A33" s="30">
        <v>2</v>
      </c>
      <c r="B33" s="56" t="s">
        <v>65</v>
      </c>
      <c r="C33" s="72" t="s">
        <v>39</v>
      </c>
      <c r="D33" s="32">
        <v>7655.1</v>
      </c>
      <c r="E33" s="33">
        <v>34046.639999999999</v>
      </c>
      <c r="F33" s="64">
        <f>E33-(G33*D33)</f>
        <v>-3.2763004128355533E-5</v>
      </c>
      <c r="G33" s="96">
        <f>ROUND(E33/D33,8)</f>
        <v>4.4475761299999998</v>
      </c>
      <c r="H33" s="32">
        <v>5237.1899999999996</v>
      </c>
      <c r="I33" s="33">
        <v>23299.61</v>
      </c>
      <c r="J33" s="64">
        <f>I33-(K33*H33)</f>
        <v>1.7501042748335749E-6</v>
      </c>
      <c r="K33" s="96">
        <f>ROUND(I33/H33,8)</f>
        <v>4.4488762099999999</v>
      </c>
      <c r="L33" s="32">
        <v>6637.14</v>
      </c>
      <c r="M33" s="33">
        <v>30365.25</v>
      </c>
      <c r="N33" s="64">
        <f>M33-(O33*L33)</f>
        <v>-1.1856001947307959E-5</v>
      </c>
      <c r="O33" s="96">
        <f>ROUND(M33/L33,8)</f>
        <v>4.5750504000000003</v>
      </c>
      <c r="P33" s="32">
        <v>3986.67</v>
      </c>
      <c r="Q33" s="33">
        <v>18483.939999999999</v>
      </c>
      <c r="R33" s="64">
        <f>Q33-(S33*P33)</f>
        <v>1.0813597327796742E-5</v>
      </c>
      <c r="S33" s="96">
        <f>ROUND(Q33/P33,8)</f>
        <v>4.6364359200000003</v>
      </c>
      <c r="T33" s="32">
        <v>5251.47</v>
      </c>
      <c r="U33" s="33">
        <v>24939.58</v>
      </c>
      <c r="V33" s="64">
        <f>U33-(W33*T33)</f>
        <v>9.8185009846929461E-6</v>
      </c>
      <c r="W33" s="96">
        <f>ROUND(U33/T33,8)</f>
        <v>4.7490664499999999</v>
      </c>
      <c r="X33" s="32">
        <v>6121.53</v>
      </c>
      <c r="Y33" s="33">
        <v>29356.03</v>
      </c>
      <c r="Z33" s="64">
        <f>Y33-(AA33*X33)</f>
        <v>2.1998799638822675E-5</v>
      </c>
      <c r="AA33" s="96">
        <f>ROUND(Y33/X33,8)</f>
        <v>4.7955380400000003</v>
      </c>
      <c r="AB33" s="32">
        <v>7698.96</v>
      </c>
      <c r="AC33" s="33">
        <v>34598.19</v>
      </c>
      <c r="AD33" s="64">
        <f>AC33-(AE33*AB33)</f>
        <v>3.0525603506248444E-5</v>
      </c>
      <c r="AE33" s="96">
        <f>ROUND(AC33/AB33,8)</f>
        <v>4.4938783899999999</v>
      </c>
      <c r="AF33" s="32">
        <v>7679.07</v>
      </c>
      <c r="AG33" s="33">
        <v>34131.14</v>
      </c>
      <c r="AH33" s="64">
        <f>AG33-(AI33*AF33)</f>
        <v>-6.1156024457886815E-6</v>
      </c>
      <c r="AI33" s="96">
        <f>ROUND(AG33/AF33,8)</f>
        <v>4.4446970800000001</v>
      </c>
      <c r="AJ33" s="32">
        <v>6493.32</v>
      </c>
      <c r="AK33" s="33">
        <v>35863.730000000003</v>
      </c>
      <c r="AL33" s="64">
        <f>AK33-(AM33*AJ33)</f>
        <v>-2.9025992262177169E-5</v>
      </c>
      <c r="AM33" s="96">
        <f>ROUND(AK33/AJ33,8)</f>
        <v>5.5231730499999996</v>
      </c>
      <c r="AN33" s="32">
        <v>8447.1299999999992</v>
      </c>
      <c r="AO33" s="33">
        <v>45039.96</v>
      </c>
      <c r="AP33" s="64">
        <f>AO33-(AQ33*AN33)</f>
        <v>2.1391206246335059E-5</v>
      </c>
      <c r="AQ33" s="96">
        <f>ROUND(AO33/AN33,8)</f>
        <v>5.33198376</v>
      </c>
      <c r="AR33" s="32">
        <v>5260.14</v>
      </c>
      <c r="AS33" s="33">
        <v>28766.55</v>
      </c>
      <c r="AT33" s="64">
        <f>AS33-(AU33*AR33)</f>
        <v>-7.2420007199980319E-6</v>
      </c>
      <c r="AU33" s="96">
        <f>ROUND(AS33/AR33,8)</f>
        <v>5.4687802999999997</v>
      </c>
      <c r="AV33" s="32">
        <v>6737.1</v>
      </c>
      <c r="AW33" s="33">
        <v>36849.03</v>
      </c>
      <c r="AX33" s="64">
        <f>AW33-(AY33*AV33)</f>
        <v>-8.7210064521059394E-6</v>
      </c>
      <c r="AY33" s="96">
        <f>ROUND(AW33/AV33,8)</f>
        <v>5.4695685100000002</v>
      </c>
      <c r="AZ33" s="165"/>
      <c r="BA33" s="165"/>
      <c r="CB33" s="86">
        <v>23712</v>
      </c>
      <c r="CC33" s="87">
        <f t="shared" si="4"/>
        <v>71972</v>
      </c>
      <c r="CD33" s="87">
        <f t="shared" si="5"/>
        <v>357955.49</v>
      </c>
    </row>
    <row r="34" spans="1:82" x14ac:dyDescent="0.55000000000000004">
      <c r="A34" s="30">
        <v>3</v>
      </c>
      <c r="B34" s="56" t="s">
        <v>38</v>
      </c>
      <c r="C34" s="72" t="s">
        <v>83</v>
      </c>
      <c r="D34" s="32">
        <v>261</v>
      </c>
      <c r="E34" s="33">
        <v>1076.08</v>
      </c>
      <c r="F34" s="64">
        <f>E34-(G34*D34)</f>
        <v>-6.8000008468516171E-7</v>
      </c>
      <c r="G34" s="96">
        <f>ROUND(E34/D34,8)</f>
        <v>4.1229118800000002</v>
      </c>
      <c r="H34" s="32">
        <v>136</v>
      </c>
      <c r="I34" s="33">
        <v>524.13</v>
      </c>
      <c r="J34" s="64">
        <f>I34-(K34*H34)</f>
        <v>-1.6000001323845936E-7</v>
      </c>
      <c r="K34" s="96">
        <f>ROUND(I34/H34,8)</f>
        <v>3.85389706</v>
      </c>
      <c r="L34" s="32">
        <v>270</v>
      </c>
      <c r="M34" s="33">
        <v>1116.8599999999999</v>
      </c>
      <c r="N34" s="64">
        <f>M34-(O34*L34)</f>
        <v>-4.0000008993956726E-7</v>
      </c>
      <c r="O34" s="96">
        <f>ROUND(M34/L34,8)</f>
        <v>4.1365185200000001</v>
      </c>
      <c r="P34" s="32">
        <v>268</v>
      </c>
      <c r="Q34" s="33">
        <v>1107.79</v>
      </c>
      <c r="R34" s="64">
        <f>Q34-(S34*P34)</f>
        <v>-1.0400001428934047E-6</v>
      </c>
      <c r="S34" s="96">
        <f>ROUND(Q34/P34,8)</f>
        <v>4.1335447800000003</v>
      </c>
      <c r="T34" s="32">
        <v>223</v>
      </c>
      <c r="U34" s="33">
        <v>959.64</v>
      </c>
      <c r="V34" s="64">
        <f>U34-(W34*T34)</f>
        <v>-9.7000008736358723E-7</v>
      </c>
      <c r="W34" s="96">
        <f>ROUND(U34/T34,8)</f>
        <v>4.3033183900000003</v>
      </c>
      <c r="X34" s="32">
        <v>279</v>
      </c>
      <c r="Y34" s="33">
        <v>1227.44</v>
      </c>
      <c r="Z34" s="64">
        <f>Y34-(AA34*X34)</f>
        <v>9.2000027507310733E-7</v>
      </c>
      <c r="AA34" s="96">
        <f>ROUND(Y34/X34,8)</f>
        <v>4.3994265199999996</v>
      </c>
      <c r="AB34" s="32">
        <v>381</v>
      </c>
      <c r="AC34" s="33">
        <v>1715.23</v>
      </c>
      <c r="AD34" s="64">
        <f>AC34-(AE34*AB34)</f>
        <v>1.8999980966327712E-7</v>
      </c>
      <c r="AE34" s="96">
        <f>ROUND(AC34/AB34,8)</f>
        <v>4.5019160100000004</v>
      </c>
      <c r="AF34" s="32">
        <v>401</v>
      </c>
      <c r="AG34" s="33">
        <v>1811.11</v>
      </c>
      <c r="AH34" s="64">
        <f>AG34-(AI34*AF34)</f>
        <v>2.100000529026147E-7</v>
      </c>
      <c r="AI34" s="96">
        <f>ROUND(AG34/AF34,8)</f>
        <v>4.5164837899999997</v>
      </c>
      <c r="AJ34" s="32">
        <v>535</v>
      </c>
      <c r="AK34" s="33">
        <v>2873.65</v>
      </c>
      <c r="AL34" s="64">
        <f>AK34-(AM34*AJ34)</f>
        <v>6.4999994719983079E-7</v>
      </c>
      <c r="AM34" s="96">
        <f>ROUND(AK34/AJ34,8)</f>
        <v>5.3713084100000001</v>
      </c>
      <c r="AN34" s="32">
        <v>1313</v>
      </c>
      <c r="AO34" s="33">
        <v>7332.31</v>
      </c>
      <c r="AP34" s="64">
        <f>AO34-(AQ34*AN34)</f>
        <v>-4.7599996833014302E-6</v>
      </c>
      <c r="AQ34" s="96">
        <f>ROUND(AO34/AN34,8)</f>
        <v>5.58439452</v>
      </c>
      <c r="AR34" s="32">
        <v>1165</v>
      </c>
      <c r="AS34" s="33">
        <v>6484.15</v>
      </c>
      <c r="AT34" s="64">
        <f>AS34-(AU34*AR34)</f>
        <v>1.649998921493534E-6</v>
      </c>
      <c r="AU34" s="96">
        <f>ROUND(AS34/AR34,8)</f>
        <v>5.5657939900000004</v>
      </c>
      <c r="AV34" s="32">
        <v>1111</v>
      </c>
      <c r="AW34" s="33">
        <v>6174.68</v>
      </c>
      <c r="AX34" s="64">
        <f>AW34-(AY34*AV34)</f>
        <v>-3.5799994293483905E-6</v>
      </c>
      <c r="AY34" s="96">
        <f>ROUND(AW34/AV34,8)</f>
        <v>5.5577677799999998</v>
      </c>
      <c r="AZ34" s="165"/>
      <c r="BA34" s="165"/>
    </row>
    <row r="35" spans="1:82" x14ac:dyDescent="0.55000000000000004">
      <c r="A35" s="35" t="s">
        <v>9</v>
      </c>
      <c r="B35" s="36"/>
      <c r="C35" s="57"/>
      <c r="D35" s="48">
        <f>SUM(D32:D34)</f>
        <v>71396.100000000006</v>
      </c>
      <c r="E35" s="49">
        <f>SUM(E32:E34)</f>
        <v>290482.97000000003</v>
      </c>
      <c r="F35" s="64"/>
      <c r="G35" s="97" t="s">
        <v>47</v>
      </c>
      <c r="H35" s="48">
        <f>SUM(H32:H34)</f>
        <v>71013.19</v>
      </c>
      <c r="I35" s="49">
        <f>SUM(I32:I34)</f>
        <v>286489.69</v>
      </c>
      <c r="J35" s="64"/>
      <c r="K35" s="97" t="s">
        <v>47</v>
      </c>
      <c r="L35" s="48">
        <f>SUM(L32:L34)</f>
        <v>97627.14</v>
      </c>
      <c r="M35" s="49">
        <f>SUM(M32:M34)</f>
        <v>419295.05</v>
      </c>
      <c r="N35" s="64"/>
      <c r="O35" s="97" t="s">
        <v>47</v>
      </c>
      <c r="P35" s="48">
        <f>SUM(P32:P34)</f>
        <v>66294.67</v>
      </c>
      <c r="Q35" s="49">
        <f>SUM(Q32:Q34)</f>
        <v>280161.43</v>
      </c>
      <c r="R35" s="64"/>
      <c r="S35" s="97" t="s">
        <v>47</v>
      </c>
      <c r="T35" s="50">
        <f>SUM(T32:T34)</f>
        <v>66194.47</v>
      </c>
      <c r="U35" s="49">
        <f>SUM(U32:U34)</f>
        <v>297194.39</v>
      </c>
      <c r="V35" s="64"/>
      <c r="W35" s="97" t="s">
        <v>47</v>
      </c>
      <c r="X35" s="48">
        <f>SUM(X32:X34)</f>
        <v>70840.53</v>
      </c>
      <c r="Y35" s="49">
        <f>SUM(Y32:Y34)</f>
        <v>312871.33</v>
      </c>
      <c r="Z35" s="64"/>
      <c r="AA35" s="97" t="s">
        <v>47</v>
      </c>
      <c r="AB35" s="48">
        <f>SUM(AB32:AB34)</f>
        <v>100359.96</v>
      </c>
      <c r="AC35" s="49">
        <f>SUM(AC32:AC34)</f>
        <v>449968.05</v>
      </c>
      <c r="AD35" s="64"/>
      <c r="AE35" s="97" t="s">
        <v>47</v>
      </c>
      <c r="AF35" s="48">
        <f>SUM(AF32:AF34)</f>
        <v>99160.07</v>
      </c>
      <c r="AG35" s="49">
        <f>SUM(AG32:AG34)</f>
        <v>435158.04</v>
      </c>
      <c r="AH35" s="64"/>
      <c r="AI35" s="97" t="s">
        <v>47</v>
      </c>
      <c r="AJ35" s="48">
        <f>SUM(AJ32:AJ34)</f>
        <v>101468.32</v>
      </c>
      <c r="AK35" s="49">
        <f>SUM(AK32:AK34)</f>
        <v>519539.62</v>
      </c>
      <c r="AL35" s="64"/>
      <c r="AM35" s="97" t="s">
        <v>47</v>
      </c>
      <c r="AN35" s="50">
        <f>SUM(AN32:AN34)</f>
        <v>96520.13</v>
      </c>
      <c r="AO35" s="49">
        <f>SUM(AO32:AO34)</f>
        <v>492075.28</v>
      </c>
      <c r="AP35" s="64"/>
      <c r="AQ35" s="97" t="s">
        <v>47</v>
      </c>
      <c r="AR35" s="48">
        <f>SUM(AR32:AR34)</f>
        <v>76745.14</v>
      </c>
      <c r="AS35" s="49">
        <f>SUM(AS32:AS34)</f>
        <v>390558.72000000003</v>
      </c>
      <c r="AT35" s="64"/>
      <c r="AU35" s="97" t="s">
        <v>47</v>
      </c>
      <c r="AV35" s="50">
        <f>SUM(AV32:AV34)</f>
        <v>84288.1</v>
      </c>
      <c r="AW35" s="49">
        <f>SUM(AW32:AW34)</f>
        <v>427578.34</v>
      </c>
      <c r="AX35" s="64"/>
      <c r="AY35" s="97" t="s">
        <v>47</v>
      </c>
      <c r="AZ35" s="50">
        <f>D35+H35+L35+P35+T35+X35+AB35+AF35+AJ35+AN35+AR35+AV35</f>
        <v>1001907.82</v>
      </c>
      <c r="BA35" s="49">
        <f>E35+I35+M35+Q35+U35+Y35+AC35+AG35+AK35+AO35+AS35+AW35</f>
        <v>4601372.91</v>
      </c>
      <c r="BB35" s="167">
        <f>D35+H35+L35+P35+T35+X35+AB35+AF35+AJ35</f>
        <v>744354.45</v>
      </c>
      <c r="BC35" s="168">
        <f>E35+I35+M35+Q35+U35+Y35+AC35+AG35+AK35</f>
        <v>3291160.57</v>
      </c>
      <c r="BD35" s="167">
        <f>AN35+AR35+AV35</f>
        <v>257553.37000000002</v>
      </c>
      <c r="BE35" s="168">
        <f>AO35+AS35+AW35</f>
        <v>1310212.3400000001</v>
      </c>
    </row>
    <row r="36" spans="1:82" x14ac:dyDescent="0.55000000000000004">
      <c r="A36" s="42" t="s">
        <v>32</v>
      </c>
      <c r="B36" s="25"/>
      <c r="C36" s="69"/>
      <c r="D36" s="43"/>
      <c r="E36" s="43"/>
      <c r="F36" s="43"/>
      <c r="G36" s="95"/>
      <c r="H36" s="43"/>
      <c r="I36" s="43"/>
      <c r="J36" s="43"/>
      <c r="K36" s="95"/>
      <c r="L36" s="43"/>
      <c r="M36" s="43"/>
      <c r="N36" s="43"/>
      <c r="O36" s="95"/>
      <c r="P36" s="43"/>
      <c r="Q36" s="43"/>
      <c r="R36" s="43"/>
      <c r="S36" s="95"/>
      <c r="T36" s="43"/>
      <c r="U36" s="43"/>
      <c r="V36" s="43"/>
      <c r="W36" s="95"/>
      <c r="X36" s="43"/>
      <c r="Y36" s="43"/>
      <c r="Z36" s="43"/>
      <c r="AA36" s="95"/>
      <c r="AB36" s="43"/>
      <c r="AC36" s="43"/>
      <c r="AD36" s="43"/>
      <c r="AE36" s="95"/>
      <c r="AF36" s="43"/>
      <c r="AG36" s="43"/>
      <c r="AH36" s="43"/>
      <c r="AI36" s="95"/>
      <c r="AJ36" s="43"/>
      <c r="AK36" s="43"/>
      <c r="AL36" s="43"/>
      <c r="AM36" s="95"/>
      <c r="AN36" s="43"/>
      <c r="AO36" s="43"/>
      <c r="AP36" s="43"/>
      <c r="AQ36" s="95"/>
      <c r="AR36" s="43"/>
      <c r="AS36" s="43"/>
      <c r="AT36" s="43"/>
      <c r="AU36" s="95"/>
      <c r="AV36" s="43"/>
      <c r="AW36" s="43"/>
      <c r="AX36" s="43"/>
      <c r="AY36" s="95"/>
      <c r="AZ36" s="165"/>
      <c r="BA36" s="165"/>
    </row>
    <row r="37" spans="1:82" x14ac:dyDescent="0.55000000000000004">
      <c r="A37" s="30">
        <v>1</v>
      </c>
      <c r="B37" s="56" t="s">
        <v>40</v>
      </c>
      <c r="C37" s="72" t="s">
        <v>41</v>
      </c>
      <c r="D37" s="32">
        <v>12269.38</v>
      </c>
      <c r="E37" s="33">
        <v>53422.7</v>
      </c>
      <c r="F37" s="64">
        <f>E37-(G37*D37)</f>
        <v>5.363979289541021E-5</v>
      </c>
      <c r="G37" s="96">
        <f>ROUND(E37/D37,8)</f>
        <v>4.3541482900000004</v>
      </c>
      <c r="H37" s="32">
        <v>11467.25</v>
      </c>
      <c r="I37" s="33">
        <v>52059.73</v>
      </c>
      <c r="J37" s="64">
        <f>I37-(K37*H37)</f>
        <v>3.2950047170743346E-6</v>
      </c>
      <c r="K37" s="96">
        <f>ROUND(I37/H37,8)</f>
        <v>4.5398617799999998</v>
      </c>
      <c r="L37" s="32">
        <v>14136.38</v>
      </c>
      <c r="M37" s="33">
        <v>61451.65</v>
      </c>
      <c r="N37" s="64">
        <f>M37-(O37*L37)</f>
        <v>-5.7751400163397193E-5</v>
      </c>
      <c r="O37" s="96">
        <f>ROUND(M37/L37,8)</f>
        <v>4.3470570300000002</v>
      </c>
      <c r="P37" s="32">
        <v>10753.25</v>
      </c>
      <c r="Q37" s="33">
        <v>47289.63</v>
      </c>
      <c r="R37" s="64">
        <f>Q37-(S37*P37)</f>
        <v>-1.3824974303133786E-6</v>
      </c>
      <c r="S37" s="96">
        <f>ROUND(Q37/P37,8)</f>
        <v>4.3977058099999997</v>
      </c>
      <c r="T37" s="32">
        <v>11403.59</v>
      </c>
      <c r="U37" s="33">
        <v>55103.16</v>
      </c>
      <c r="V37" s="64">
        <f>U37-(W37*T37)</f>
        <v>2.506440068827942E-5</v>
      </c>
      <c r="W37" s="96">
        <f>ROUND(U37/T37,8)</f>
        <v>4.8320888399999999</v>
      </c>
      <c r="X37" s="32">
        <v>11234.69</v>
      </c>
      <c r="Y37" s="33">
        <v>52812.800000000003</v>
      </c>
      <c r="Z37" s="64">
        <f>Y37-(AA37*X37)</f>
        <v>8.7757071014493704E-6</v>
      </c>
      <c r="AA37" s="96">
        <f>ROUND(Y37/X37,8)</f>
        <v>4.7008684699999996</v>
      </c>
      <c r="AB37" s="32">
        <v>12355.06</v>
      </c>
      <c r="AC37" s="33">
        <v>57108.58</v>
      </c>
      <c r="AD37" s="64">
        <f>AC37-(AE37*AB37)</f>
        <v>2.8088608814869076E-5</v>
      </c>
      <c r="AE37" s="96">
        <f>ROUND(AC37/AB37,8)</f>
        <v>4.6222826899999996</v>
      </c>
      <c r="AF37" s="32">
        <v>13645.97</v>
      </c>
      <c r="AG37" s="33">
        <v>63412.959999999999</v>
      </c>
      <c r="AH37" s="64">
        <f>AG37-(AI37*AF37)</f>
        <v>-4.9178997869603336E-6</v>
      </c>
      <c r="AI37" s="96">
        <f>ROUND(AG37/AF37,8)</f>
        <v>4.6470100700000003</v>
      </c>
      <c r="AJ37" s="32">
        <v>13524.38</v>
      </c>
      <c r="AK37" s="33">
        <v>72013.429999999993</v>
      </c>
      <c r="AL37" s="64">
        <f>AK37-(AM37*AJ37)</f>
        <v>3.3758202334865928E-5</v>
      </c>
      <c r="AM37" s="96">
        <f>ROUND(AK37/AJ37,8)</f>
        <v>5.3247121100000001</v>
      </c>
      <c r="AN37" s="32">
        <v>11153.09</v>
      </c>
      <c r="AO37" s="33">
        <v>58701.77</v>
      </c>
      <c r="AP37" s="64">
        <f>AO37-(AQ37*AN37)</f>
        <v>4.4969194277655333E-5</v>
      </c>
      <c r="AQ37" s="96">
        <f>ROUND(AO37/AN37,8)</f>
        <v>5.2632741200000002</v>
      </c>
      <c r="AR37" s="32">
        <v>11187.36</v>
      </c>
      <c r="AS37" s="33">
        <v>59794.49</v>
      </c>
      <c r="AT37" s="64">
        <f>AS37-(AU37*AR37)</f>
        <v>-2.6267203793395311E-5</v>
      </c>
      <c r="AU37" s="96">
        <f>ROUND(AS37/AR37,8)</f>
        <v>5.3448257699999999</v>
      </c>
      <c r="AV37" s="32">
        <v>9650.02</v>
      </c>
      <c r="AW37" s="33">
        <v>52448.959999999999</v>
      </c>
      <c r="AX37" s="64">
        <f>AW37-(AY37*AV37)</f>
        <v>3.9717597246635705E-5</v>
      </c>
      <c r="AY37" s="96">
        <f>ROUND(AW37/AV37,8)</f>
        <v>5.4351141199999997</v>
      </c>
      <c r="AZ37" s="165"/>
      <c r="BA37" s="165"/>
      <c r="CB37" s="84" t="s">
        <v>53</v>
      </c>
      <c r="CC37" s="88" t="s">
        <v>25</v>
      </c>
      <c r="CD37" s="89"/>
    </row>
    <row r="38" spans="1:82" ht="22.2" x14ac:dyDescent="0.55000000000000004">
      <c r="A38" s="30">
        <v>2</v>
      </c>
      <c r="B38" s="56" t="s">
        <v>42</v>
      </c>
      <c r="C38" s="72" t="s">
        <v>43</v>
      </c>
      <c r="D38" s="32">
        <v>4308</v>
      </c>
      <c r="E38" s="33">
        <v>20343.150000000001</v>
      </c>
      <c r="F38" s="64">
        <f>E38-(G38*D38)</f>
        <v>-1.8359998648520559E-5</v>
      </c>
      <c r="G38" s="96">
        <f>ROUND(E38/D38,8)</f>
        <v>4.7221796700000001</v>
      </c>
      <c r="H38" s="32">
        <v>3732</v>
      </c>
      <c r="I38" s="33">
        <v>18124.73</v>
      </c>
      <c r="J38" s="64">
        <f>I38-(K38*H38)</f>
        <v>1.1839998478535563E-5</v>
      </c>
      <c r="K38" s="96">
        <f>ROUND(I38/H38,8)</f>
        <v>4.8565728799999999</v>
      </c>
      <c r="L38" s="32">
        <v>4968</v>
      </c>
      <c r="M38" s="33">
        <v>23689.58</v>
      </c>
      <c r="N38" s="64">
        <f>M38-(O38*L38)</f>
        <v>-1.2640000932151452E-5</v>
      </c>
      <c r="O38" s="96">
        <f>ROUND(M38/L38,8)</f>
        <v>4.7684339800000002</v>
      </c>
      <c r="P38" s="32">
        <v>3672</v>
      </c>
      <c r="Q38" s="33">
        <v>18879.89</v>
      </c>
      <c r="R38" s="64">
        <f>Q38-(S38*P38)</f>
        <v>1.472000076319091E-5</v>
      </c>
      <c r="S38" s="96">
        <f>ROUND(Q38/P38,8)</f>
        <v>5.14158224</v>
      </c>
      <c r="T38" s="32">
        <v>4104</v>
      </c>
      <c r="U38" s="33">
        <v>20193.330000000002</v>
      </c>
      <c r="V38" s="64">
        <f>U38-(W38*T38)</f>
        <v>-1.3199998647905886E-5</v>
      </c>
      <c r="W38" s="96">
        <f>ROUND(U38/T38,8)</f>
        <v>4.9204020499999999</v>
      </c>
      <c r="X38" s="32">
        <v>4608</v>
      </c>
      <c r="Y38" s="33">
        <v>23427.37</v>
      </c>
      <c r="Z38" s="64">
        <f>Y38-(AA38*X38)</f>
        <v>6.3999686972238123E-7</v>
      </c>
      <c r="AA38" s="96">
        <f>ROUND(Y38/X38,8)</f>
        <v>5.0840646700000001</v>
      </c>
      <c r="AB38" s="32">
        <v>5640</v>
      </c>
      <c r="AC38" s="33">
        <v>27318.73</v>
      </c>
      <c r="AD38" s="64">
        <f>AC38-(AE38*AB38)</f>
        <v>2.1999996533850208E-5</v>
      </c>
      <c r="AE38" s="96">
        <f>ROUND(AC38/AB38,8)</f>
        <v>4.8437464500000003</v>
      </c>
      <c r="AF38" s="32">
        <v>6144</v>
      </c>
      <c r="AG38" s="33">
        <v>32308.16</v>
      </c>
      <c r="AH38" s="64">
        <f>AG38-(AI38*AF38)</f>
        <v>2.0479998056543991E-5</v>
      </c>
      <c r="AI38" s="96">
        <f>ROUND(AG38/AF38,8)</f>
        <v>5.25848958</v>
      </c>
      <c r="AJ38" s="32">
        <v>6204</v>
      </c>
      <c r="AK38" s="33">
        <v>34562.879999999997</v>
      </c>
      <c r="AL38" s="64">
        <f>AK38-(AM38*AJ38)</f>
        <v>-1.3200042303651571E-6</v>
      </c>
      <c r="AM38" s="96">
        <f>ROUND(AK38/AJ38,8)</f>
        <v>5.5710638299999999</v>
      </c>
      <c r="AN38" s="32">
        <v>5352</v>
      </c>
      <c r="AO38" s="33">
        <v>29485.23</v>
      </c>
      <c r="AP38" s="64">
        <f>AO38-(AQ38*AN38)</f>
        <v>2.6400011847727001E-6</v>
      </c>
      <c r="AQ38" s="96">
        <f>ROUND(AO38/AN38,8)</f>
        <v>5.5091984299999996</v>
      </c>
      <c r="AR38" s="32">
        <v>4344</v>
      </c>
      <c r="AS38" s="33">
        <v>24196.36</v>
      </c>
      <c r="AT38" s="64">
        <f>AS38-(AU38*AR38)</f>
        <v>-1.4239998563425615E-5</v>
      </c>
      <c r="AU38" s="96">
        <f>ROUND(AS38/AR38,8)</f>
        <v>5.5700644600000002</v>
      </c>
      <c r="AV38" s="32">
        <v>4392</v>
      </c>
      <c r="AW38" s="33">
        <v>23846.75</v>
      </c>
      <c r="AX38" s="64">
        <f>AW38-(AY38*AV38)</f>
        <v>-1.2879998394055292E-5</v>
      </c>
      <c r="AY38" s="96">
        <f>ROUND(AW38/AV38,8)</f>
        <v>5.4295878899999996</v>
      </c>
      <c r="AZ38" s="165"/>
      <c r="BA38" s="165"/>
      <c r="BG38" s="84" t="s">
        <v>53</v>
      </c>
      <c r="BH38" s="85" t="s">
        <v>54</v>
      </c>
      <c r="BI38" s="85" t="s">
        <v>55</v>
      </c>
      <c r="CB38" s="92"/>
      <c r="CC38" s="85" t="s">
        <v>56</v>
      </c>
      <c r="CD38" s="85" t="s">
        <v>57</v>
      </c>
    </row>
    <row r="39" spans="1:82" x14ac:dyDescent="0.55000000000000004">
      <c r="A39" s="30">
        <v>3</v>
      </c>
      <c r="B39" s="56" t="s">
        <v>42</v>
      </c>
      <c r="C39" s="72" t="s">
        <v>44</v>
      </c>
      <c r="D39" s="32">
        <v>3874.4</v>
      </c>
      <c r="E39" s="33">
        <v>16595.240000000002</v>
      </c>
      <c r="F39" s="64">
        <f>E39-(G39*D39)</f>
        <v>8.4800012700725347E-6</v>
      </c>
      <c r="G39" s="96">
        <f>ROUND(E39/D39,8)</f>
        <v>4.2833057999999999</v>
      </c>
      <c r="H39" s="32">
        <v>3885.6</v>
      </c>
      <c r="I39" s="33">
        <v>16642.259999999998</v>
      </c>
      <c r="J39" s="64">
        <f>I39-(K39*H39)</f>
        <v>4.63199830846861E-6</v>
      </c>
      <c r="K39" s="96">
        <f>ROUND(I39/H39,8)</f>
        <v>4.2830605300000002</v>
      </c>
      <c r="L39" s="32">
        <v>4191.2</v>
      </c>
      <c r="M39" s="33">
        <v>17924.88</v>
      </c>
      <c r="N39" s="64">
        <f>M39-(O39*L39)</f>
        <v>1.5248002455336973E-5</v>
      </c>
      <c r="O39" s="96">
        <f>ROUND(M39/L39,8)</f>
        <v>4.2767894599999998</v>
      </c>
      <c r="P39" s="32">
        <v>2360</v>
      </c>
      <c r="Q39" s="33">
        <v>10239.18</v>
      </c>
      <c r="R39" s="64">
        <f>Q39-(S39*P39)</f>
        <v>7.599999662488699E-6</v>
      </c>
      <c r="S39" s="96">
        <f>ROUND(Q39/P39,8)</f>
        <v>4.33863559</v>
      </c>
      <c r="T39" s="32">
        <v>1860.8</v>
      </c>
      <c r="U39" s="33">
        <v>8609.52</v>
      </c>
      <c r="V39" s="64">
        <f>U39-(W39*T39)</f>
        <v>-2.1439991542138159E-6</v>
      </c>
      <c r="W39" s="96">
        <f>ROUND(U39/T39,8)</f>
        <v>4.6267841799999996</v>
      </c>
      <c r="X39" s="32">
        <v>1343.2</v>
      </c>
      <c r="Y39" s="33">
        <v>6307.63</v>
      </c>
      <c r="Z39" s="64">
        <f>Y39-(AA39*X39)</f>
        <v>6.6399998104316182E-6</v>
      </c>
      <c r="AA39" s="96">
        <f>ROUND(Y39/X39,8)</f>
        <v>4.6959723000000002</v>
      </c>
      <c r="AB39" s="32">
        <v>5612.8</v>
      </c>
      <c r="AC39" s="33">
        <v>25295.57</v>
      </c>
      <c r="AD39" s="64">
        <f>AC39-(AE39*AB39)</f>
        <v>2.5407996872672811E-5</v>
      </c>
      <c r="AE39" s="96">
        <f>ROUND(AC39/AB39,8)</f>
        <v>4.5067648900000004</v>
      </c>
      <c r="AF39" s="32">
        <v>6247.2</v>
      </c>
      <c r="AG39" s="33">
        <v>28116.89</v>
      </c>
      <c r="AH39" s="64">
        <f>AG39-(AI39*AF39)</f>
        <v>1.2415999663062394E-5</v>
      </c>
      <c r="AI39" s="96">
        <f>ROUND(AG39/AF39,8)</f>
        <v>4.5007187200000001</v>
      </c>
      <c r="AJ39" s="32">
        <v>5748</v>
      </c>
      <c r="AK39" s="33">
        <v>30119.68</v>
      </c>
      <c r="AL39" s="64">
        <f>AK39-(AM39*AJ39)</f>
        <v>-2.4319997464772314E-5</v>
      </c>
      <c r="AM39" s="96">
        <f>ROUND(AK39/AJ39,8)</f>
        <v>5.2400278399999998</v>
      </c>
      <c r="AN39" s="32">
        <v>5279.2</v>
      </c>
      <c r="AO39" s="33">
        <v>27690.400000000001</v>
      </c>
      <c r="AP39" s="64">
        <f>AO39-(AQ39*AN39)</f>
        <v>2.6128000172320753E-5</v>
      </c>
      <c r="AQ39" s="96">
        <f>ROUND(AO39/AN39,8)</f>
        <v>5.2451886600000002</v>
      </c>
      <c r="AR39" s="32">
        <v>3057.6</v>
      </c>
      <c r="AS39" s="33">
        <v>16178.28</v>
      </c>
      <c r="AT39" s="64">
        <f>AS39-(AU39*AR39)</f>
        <v>1.4495999494101852E-5</v>
      </c>
      <c r="AU39" s="96">
        <f>ROUND(AS39/AR39,8)</f>
        <v>5.2911695400000003</v>
      </c>
      <c r="AV39" s="32">
        <v>4388.8</v>
      </c>
      <c r="AW39" s="33">
        <v>23076.43</v>
      </c>
      <c r="AX39" s="64">
        <f>AW39-(AY39*AV39)</f>
        <v>5.1999995775986463E-6</v>
      </c>
      <c r="AY39" s="96">
        <f>ROUND(AW39/AV39,8)</f>
        <v>5.2580272499999996</v>
      </c>
      <c r="AZ39" s="165"/>
      <c r="BA39" s="165"/>
      <c r="BG39" s="86">
        <v>23377</v>
      </c>
      <c r="BH39" s="87">
        <f>D44</f>
        <v>737423.01199999999</v>
      </c>
      <c r="BI39" s="87">
        <f>E44</f>
        <v>2819165.8400000003</v>
      </c>
      <c r="CB39" s="86">
        <v>23377</v>
      </c>
      <c r="CC39" s="87">
        <f>BL4</f>
        <v>8440</v>
      </c>
      <c r="CD39" s="87">
        <f>BM4</f>
        <v>31930.11</v>
      </c>
    </row>
    <row r="40" spans="1:82" x14ac:dyDescent="0.55000000000000004">
      <c r="A40" s="30">
        <v>4</v>
      </c>
      <c r="B40" s="56" t="s">
        <v>45</v>
      </c>
      <c r="C40" s="72" t="s">
        <v>46</v>
      </c>
      <c r="D40" s="32">
        <v>4386</v>
      </c>
      <c r="E40" s="33">
        <v>17510.189999999999</v>
      </c>
      <c r="F40" s="64">
        <f>E40-(G40*D40)</f>
        <v>7.3199989856220782E-6</v>
      </c>
      <c r="G40" s="96">
        <f>ROUND(E40/D40,8)</f>
        <v>3.9922913800000002</v>
      </c>
      <c r="H40" s="32">
        <v>4171.8</v>
      </c>
      <c r="I40" s="33">
        <v>16584.599999999999</v>
      </c>
      <c r="J40" s="64">
        <f>I40-(K40*H40)</f>
        <v>-2.3400025384034961E-6</v>
      </c>
      <c r="K40" s="96">
        <f>ROUND(I40/H40,8)</f>
        <v>3.9754062999999999</v>
      </c>
      <c r="L40" s="32">
        <v>5305.53</v>
      </c>
      <c r="M40" s="33">
        <v>20220.8</v>
      </c>
      <c r="N40" s="64">
        <f>M40-(O40*L40)</f>
        <v>-1.4685974747408181E-6</v>
      </c>
      <c r="O40" s="96">
        <f>ROUND(M40/L40,8)</f>
        <v>3.8112686199999999</v>
      </c>
      <c r="P40" s="32">
        <v>4387.0200000000004</v>
      </c>
      <c r="Q40" s="33">
        <v>17828.07</v>
      </c>
      <c r="R40" s="64">
        <f>Q40-(S40*P40)</f>
        <v>-1.3637400115840137E-5</v>
      </c>
      <c r="S40" s="96">
        <f>ROUND(Q40/P40,8)</f>
        <v>4.0638223699999996</v>
      </c>
      <c r="T40" s="32">
        <v>4930.68</v>
      </c>
      <c r="U40" s="33">
        <v>20684.080000000002</v>
      </c>
      <c r="V40" s="64">
        <f>U40-(W40*T40)</f>
        <v>-2.3295200662687421E-5</v>
      </c>
      <c r="W40" s="96">
        <f>ROUND(U40/T40,8)</f>
        <v>4.1949751400000004</v>
      </c>
      <c r="X40" s="32">
        <v>4829.1899999999996</v>
      </c>
      <c r="Y40" s="33">
        <v>20117.810000000001</v>
      </c>
      <c r="Z40" s="64">
        <f>Y40-(AA40*X40)</f>
        <v>-4.2891988414339721E-6</v>
      </c>
      <c r="AA40" s="96">
        <f>ROUND(Y40/X40,8)</f>
        <v>4.1658766800000002</v>
      </c>
      <c r="AB40" s="32">
        <v>5263.2</v>
      </c>
      <c r="AC40" s="33">
        <v>21744.53</v>
      </c>
      <c r="AD40" s="64">
        <f>AC40-(AE40*AB40)</f>
        <v>-7.4800009315367788E-6</v>
      </c>
      <c r="AE40" s="96">
        <f>ROUND(AC40/AB40,8)</f>
        <v>4.13142765</v>
      </c>
      <c r="AF40" s="32">
        <v>5633.46</v>
      </c>
      <c r="AG40" s="33">
        <v>22710.03</v>
      </c>
      <c r="AH40" s="64">
        <f>AG40-(AI40*AF40)</f>
        <v>-1.0579798981780186E-5</v>
      </c>
      <c r="AI40" s="96">
        <f>ROUND(AG40/AF40,8)</f>
        <v>4.0312756299999997</v>
      </c>
      <c r="AJ40" s="32">
        <v>5158.6499999999996</v>
      </c>
      <c r="AK40" s="33">
        <v>24993.82</v>
      </c>
      <c r="AL40" s="64">
        <f>AK40-(AM40*AJ40)</f>
        <v>6.4660052885301411E-6</v>
      </c>
      <c r="AM40" s="96">
        <f>ROUND(AK40/AJ40,8)</f>
        <v>4.8450311599999996</v>
      </c>
      <c r="AN40" s="32">
        <v>4317.1499999999996</v>
      </c>
      <c r="AO40" s="33">
        <v>20928.93</v>
      </c>
      <c r="AP40" s="64">
        <f>AO40-(AQ40*AN40)</f>
        <v>7.9860037658363581E-6</v>
      </c>
      <c r="AQ40" s="96">
        <f>ROUND(AO40/AN40,8)</f>
        <v>4.8478579599999998</v>
      </c>
      <c r="AR40" s="32">
        <v>4394.5</v>
      </c>
      <c r="AS40" s="33">
        <v>23105.98</v>
      </c>
      <c r="AT40" s="64">
        <f>AS40-(AU40*AR40)</f>
        <v>-2.0694998966064304E-5</v>
      </c>
      <c r="AU40" s="96">
        <f>ROUND(AS40/AR40,8)</f>
        <v>5.2579315099999997</v>
      </c>
      <c r="AV40" s="32">
        <v>4648.5</v>
      </c>
      <c r="AW40" s="33">
        <v>24422.16</v>
      </c>
      <c r="AX40" s="64">
        <f>AW40-(AY40*AV40)</f>
        <v>2.1269999706419185E-5</v>
      </c>
      <c r="AY40" s="96">
        <f>ROUND(AW40/AV40,8)</f>
        <v>5.2537721800000003</v>
      </c>
      <c r="AZ40" s="165"/>
      <c r="BA40" s="165"/>
      <c r="BG40" s="86">
        <v>23408</v>
      </c>
      <c r="BH40" s="87">
        <f>H44</f>
        <v>733259.46999999986</v>
      </c>
      <c r="BI40" s="87">
        <f>I44</f>
        <v>2841684.4399999995</v>
      </c>
      <c r="CB40" s="86">
        <v>23408</v>
      </c>
      <c r="CC40" s="87">
        <f t="shared" ref="CC40:CD50" si="6">BL5</f>
        <v>7380</v>
      </c>
      <c r="CD40" s="87">
        <f t="shared" si="6"/>
        <v>29103.02</v>
      </c>
    </row>
    <row r="41" spans="1:82" x14ac:dyDescent="0.55000000000000004">
      <c r="A41" s="30">
        <v>5</v>
      </c>
      <c r="B41" s="56" t="s">
        <v>42</v>
      </c>
      <c r="C41" s="72" t="s">
        <v>59</v>
      </c>
      <c r="D41" s="32">
        <v>927</v>
      </c>
      <c r="E41" s="51">
        <v>4224.79</v>
      </c>
      <c r="F41" s="64">
        <f>E41-(G41*D41)</f>
        <v>-4.0400000216322951E-6</v>
      </c>
      <c r="G41" s="96">
        <f>ROUND(E41/D41,8)</f>
        <v>4.5574865200000003</v>
      </c>
      <c r="H41" s="32">
        <v>573.5</v>
      </c>
      <c r="I41" s="51">
        <v>2741.12</v>
      </c>
      <c r="J41" s="64">
        <f>I41-(K41*H41)</f>
        <v>-1.5050000001792796E-6</v>
      </c>
      <c r="K41" s="96">
        <f>ROUND(I41/H41,8)</f>
        <v>4.7796338299999999</v>
      </c>
      <c r="L41" s="32">
        <v>1054.5</v>
      </c>
      <c r="M41" s="33">
        <v>4759.92</v>
      </c>
      <c r="N41" s="64">
        <f>M41-(O41*L41)</f>
        <v>-3.6450001061894E-6</v>
      </c>
      <c r="O41" s="96">
        <f>ROUND(M41/L41,8)</f>
        <v>4.5139118099999997</v>
      </c>
      <c r="P41" s="32">
        <v>844.51</v>
      </c>
      <c r="Q41" s="33">
        <v>3878.57</v>
      </c>
      <c r="R41" s="64">
        <f>Q41-(S41*P41)</f>
        <v>2.9712005016335752E-6</v>
      </c>
      <c r="S41" s="96">
        <f>ROUND(Q41/P41,8)</f>
        <v>4.5926868799999996</v>
      </c>
      <c r="T41" s="32">
        <v>218</v>
      </c>
      <c r="U41" s="33">
        <v>1303.5899999999999</v>
      </c>
      <c r="V41" s="64">
        <f>U41-(W41*T41)</f>
        <v>4.7999992602854036E-7</v>
      </c>
      <c r="W41" s="96">
        <f>ROUND(U41/T41,8)</f>
        <v>5.9797706399999999</v>
      </c>
      <c r="X41" s="32">
        <v>451.5</v>
      </c>
      <c r="Y41" s="33">
        <v>2342.04</v>
      </c>
      <c r="Z41" s="64">
        <f>Y41-(AA41*X41)</f>
        <v>2.2200001694727689E-6</v>
      </c>
      <c r="AA41" s="96">
        <f>ROUND(Y41/X41,8)</f>
        <v>5.1872425199999999</v>
      </c>
      <c r="AB41" s="32">
        <v>459</v>
      </c>
      <c r="AC41" s="33">
        <v>2375.37</v>
      </c>
      <c r="AD41" s="64">
        <f>AC41-(AE41*AB41)</f>
        <v>-3.6000028558191843E-7</v>
      </c>
      <c r="AE41" s="96">
        <f>ROUND(AC41/AB41,8)</f>
        <v>5.17509804</v>
      </c>
      <c r="AF41" s="32">
        <v>773</v>
      </c>
      <c r="AG41" s="33">
        <v>3771.81</v>
      </c>
      <c r="AH41" s="64">
        <f>AG41-(AI41*AF41)</f>
        <v>-3.2900002224778291E-6</v>
      </c>
      <c r="AI41" s="96">
        <f>ROUND(AG41/AF41,8)</f>
        <v>4.8794437300000002</v>
      </c>
      <c r="AJ41" s="32">
        <v>573.52</v>
      </c>
      <c r="AK41" s="33">
        <v>3305.91</v>
      </c>
      <c r="AL41" s="64">
        <f>AK41-(AM41*AJ41)</f>
        <v>1.1327997526677791E-6</v>
      </c>
      <c r="AM41" s="96">
        <f>ROUND(AK41/AJ41,8)</f>
        <v>5.7642453600000003</v>
      </c>
      <c r="AN41" s="32">
        <v>146</v>
      </c>
      <c r="AO41" s="33">
        <v>1090.6600000000001</v>
      </c>
      <c r="AP41" s="64">
        <f>AO41-(AQ41*AN41)</f>
        <v>3.8000007407390513E-7</v>
      </c>
      <c r="AQ41" s="96">
        <f>ROUND(AO41/AN41,8)</f>
        <v>7.47027397</v>
      </c>
      <c r="AR41" s="32">
        <v>280</v>
      </c>
      <c r="AS41" s="33">
        <v>1785.03</v>
      </c>
      <c r="AT41" s="64">
        <f>AS41-(AU41*AR41)</f>
        <v>7.9999995250545908E-7</v>
      </c>
      <c r="AU41" s="96">
        <f>ROUND(AS41/AR41,8)</f>
        <v>6.3751071399999999</v>
      </c>
      <c r="AV41" s="32">
        <v>351</v>
      </c>
      <c r="AW41" s="33">
        <v>2152.96</v>
      </c>
      <c r="AX41" s="64">
        <f>AW41-(AY41*AV41)</f>
        <v>1.3300000318849925E-6</v>
      </c>
      <c r="AY41" s="96">
        <f>ROUND(AW41/AV41,8)</f>
        <v>6.13378917</v>
      </c>
      <c r="AZ41" s="165"/>
      <c r="BA41" s="165"/>
      <c r="BG41" s="86">
        <v>23437</v>
      </c>
      <c r="BH41" s="87">
        <f>L44</f>
        <v>1016410.5800000001</v>
      </c>
      <c r="BI41" s="87">
        <f>M44</f>
        <v>4124519.3899999997</v>
      </c>
      <c r="CB41" s="86">
        <v>23437</v>
      </c>
      <c r="CC41" s="87">
        <f t="shared" si="6"/>
        <v>7820</v>
      </c>
      <c r="CD41" s="87">
        <f t="shared" si="6"/>
        <v>31815.8</v>
      </c>
    </row>
    <row r="42" spans="1:82" x14ac:dyDescent="0.55000000000000004">
      <c r="A42" s="35" t="s">
        <v>9</v>
      </c>
      <c r="B42" s="36"/>
      <c r="C42" s="57"/>
      <c r="D42" s="48">
        <f>SUM(D37:D41)</f>
        <v>25764.78</v>
      </c>
      <c r="E42" s="49">
        <f>SUM(E37:E41)</f>
        <v>112096.07</v>
      </c>
      <c r="F42" s="97"/>
      <c r="G42" s="97" t="s">
        <v>47</v>
      </c>
      <c r="H42" s="48">
        <f>SUM(H37:H41)</f>
        <v>23830.149999999998</v>
      </c>
      <c r="I42" s="49">
        <f>SUM(I37:I41)</f>
        <v>106152.44</v>
      </c>
      <c r="J42" s="97"/>
      <c r="K42" s="97" t="s">
        <v>47</v>
      </c>
      <c r="L42" s="48">
        <f>SUM(L37:L41)</f>
        <v>29655.609999999997</v>
      </c>
      <c r="M42" s="49">
        <f>SUM(M37:M41)</f>
        <v>128046.83000000002</v>
      </c>
      <c r="N42" s="97"/>
      <c r="O42" s="97" t="s">
        <v>47</v>
      </c>
      <c r="P42" s="48">
        <f>SUM(P37:P41)</f>
        <v>22016.78</v>
      </c>
      <c r="Q42" s="49">
        <f>SUM(Q37:Q41)</f>
        <v>98115.34</v>
      </c>
      <c r="R42" s="64"/>
      <c r="S42" s="97" t="s">
        <v>47</v>
      </c>
      <c r="T42" s="48">
        <f>SUM(T37:T41)</f>
        <v>22517.07</v>
      </c>
      <c r="U42" s="49">
        <f>SUM(U37:U41)</f>
        <v>105893.68000000001</v>
      </c>
      <c r="V42" s="64"/>
      <c r="W42" s="97" t="s">
        <v>47</v>
      </c>
      <c r="X42" s="48">
        <f>SUM(X37:X41)</f>
        <v>22466.579999999998</v>
      </c>
      <c r="Y42" s="49">
        <f>SUM(Y37:Y41)</f>
        <v>105007.65</v>
      </c>
      <c r="Z42" s="64"/>
      <c r="AA42" s="97" t="s">
        <v>47</v>
      </c>
      <c r="AB42" s="48">
        <f>SUM(AB37:AB41)</f>
        <v>29330.059999999998</v>
      </c>
      <c r="AC42" s="49">
        <f>SUM(AC37:AC41)</f>
        <v>133842.78</v>
      </c>
      <c r="AD42" s="64"/>
      <c r="AE42" s="97" t="s">
        <v>47</v>
      </c>
      <c r="AF42" s="48">
        <f>SUM(AF37:AF40)</f>
        <v>31670.63</v>
      </c>
      <c r="AG42" s="49">
        <f>SUM(AG37:AG40)</f>
        <v>146548.03999999998</v>
      </c>
      <c r="AH42" s="64"/>
      <c r="AI42" s="97" t="s">
        <v>47</v>
      </c>
      <c r="AJ42" s="48">
        <f>SUM(AJ37:AJ41)</f>
        <v>31208.55</v>
      </c>
      <c r="AK42" s="49">
        <f>SUM(AK37:AK41)</f>
        <v>164995.72</v>
      </c>
      <c r="AL42" s="64"/>
      <c r="AM42" s="97" t="s">
        <v>47</v>
      </c>
      <c r="AN42" s="50">
        <f>SUM(AN37:AN41)</f>
        <v>26247.440000000002</v>
      </c>
      <c r="AO42" s="49">
        <f>SUM(AO37:AO41)</f>
        <v>137896.99</v>
      </c>
      <c r="AP42" s="64"/>
      <c r="AQ42" s="97" t="s">
        <v>47</v>
      </c>
      <c r="AR42" s="48">
        <f>SUM(AR37:AR41)</f>
        <v>23263.46</v>
      </c>
      <c r="AS42" s="49">
        <f>SUM(AS37:AS41)</f>
        <v>125060.14</v>
      </c>
      <c r="AT42" s="64"/>
      <c r="AU42" s="97" t="s">
        <v>47</v>
      </c>
      <c r="AV42" s="50">
        <f>SUM(AV37:AV41)</f>
        <v>23430.32</v>
      </c>
      <c r="AW42" s="49">
        <f>SUM(AW37:AW41)</f>
        <v>125947.26</v>
      </c>
      <c r="AX42" s="64"/>
      <c r="AY42" s="97" t="s">
        <v>47</v>
      </c>
      <c r="AZ42" s="50">
        <f>D42+H42+L42+P42+T42+X42+AB42+AF42+AJ42+AN42+AR42+AV42</f>
        <v>311401.43</v>
      </c>
      <c r="BA42" s="49">
        <f>E42+I42+M42+Q42+U42+Y42+AC42+AG42+AK42+AO42+AS42+AW42</f>
        <v>1489602.94</v>
      </c>
      <c r="BB42" s="167">
        <f>D42+H42+L42+P42+T42+X42+AB42+AF42+AJ42</f>
        <v>238460.20999999996</v>
      </c>
      <c r="BC42" s="168">
        <f>E42+I42+M42+Q42+U42+Y42+AC42+AG42+AK42</f>
        <v>1100698.55</v>
      </c>
      <c r="BD42" s="167">
        <f>AN42+AR42+AV42</f>
        <v>72941.22</v>
      </c>
      <c r="BE42" s="168">
        <f>AO42+AS42+AW42</f>
        <v>388904.39</v>
      </c>
      <c r="BG42" s="86">
        <v>23468</v>
      </c>
      <c r="BH42" s="87">
        <f>P44</f>
        <v>794136.87000000011</v>
      </c>
      <c r="BI42" s="87">
        <f>Q44</f>
        <v>3136660.4200000004</v>
      </c>
      <c r="CB42" s="86">
        <v>23468</v>
      </c>
      <c r="CC42" s="87">
        <f t="shared" si="6"/>
        <v>7300</v>
      </c>
      <c r="CD42" s="87">
        <f t="shared" si="6"/>
        <v>32129.13</v>
      </c>
    </row>
    <row r="43" spans="1:82" x14ac:dyDescent="0.55000000000000004">
      <c r="A43" s="80"/>
      <c r="C43" s="196"/>
      <c r="D43" s="3"/>
      <c r="E43" s="3"/>
      <c r="F43" s="3"/>
      <c r="G43" s="196"/>
      <c r="H43" s="3"/>
      <c r="I43" s="3"/>
      <c r="J43" s="3"/>
      <c r="K43" s="3"/>
      <c r="L43" s="3"/>
      <c r="M43" s="3"/>
      <c r="N43" s="3"/>
      <c r="O43" s="196"/>
      <c r="P43" s="3"/>
      <c r="Q43" s="3"/>
      <c r="R43" s="3"/>
      <c r="S43" s="196"/>
      <c r="T43" s="3"/>
      <c r="U43" s="3"/>
      <c r="V43" s="3"/>
      <c r="W43" s="239"/>
      <c r="X43" s="3"/>
      <c r="Y43" s="3"/>
      <c r="Z43" s="3"/>
      <c r="AA43" s="239"/>
      <c r="AB43" s="3"/>
      <c r="AC43" s="3"/>
      <c r="AD43" s="3"/>
      <c r="AE43" s="196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Y43" s="96"/>
      <c r="AZ43" s="165"/>
      <c r="BA43" s="165"/>
      <c r="BG43" s="86">
        <v>23498</v>
      </c>
      <c r="BH43" s="87">
        <f>T44</f>
        <v>833503.2699999999</v>
      </c>
      <c r="BI43" s="87">
        <f>U44</f>
        <v>3582338.370000001</v>
      </c>
      <c r="CB43" s="86">
        <v>23498</v>
      </c>
      <c r="CC43" s="87">
        <f t="shared" si="6"/>
        <v>7820</v>
      </c>
      <c r="CD43" s="87">
        <f t="shared" si="6"/>
        <v>34062.410000000003</v>
      </c>
    </row>
    <row r="44" spans="1:82" x14ac:dyDescent="0.55000000000000004">
      <c r="A44" s="35" t="s">
        <v>52</v>
      </c>
      <c r="B44" s="36"/>
      <c r="C44" s="57"/>
      <c r="D44" s="48">
        <f>D5+D7+D9+D11+D16+D20+D24+D26+D30+D35+D42</f>
        <v>737423.01199999999</v>
      </c>
      <c r="E44" s="64">
        <f>E5+E7+E9+E11+E16+E20+E24+E26+E30+E35+E42</f>
        <v>2819165.8400000003</v>
      </c>
      <c r="F44" s="64"/>
      <c r="G44" s="97" t="s">
        <v>47</v>
      </c>
      <c r="H44" s="48">
        <f>H5+H7+H9+H11+H16+H20+H24+H26+H30+H35+H42</f>
        <v>733259.46999999986</v>
      </c>
      <c r="I44" s="64">
        <f>I5+I7+I9+I11+I16+I20+I24+I26+I30+I35+I42</f>
        <v>2841684.4399999995</v>
      </c>
      <c r="J44" s="64"/>
      <c r="K44" s="97" t="s">
        <v>47</v>
      </c>
      <c r="L44" s="48">
        <f>L5+L7+L9+L11+L16+L20+L24+L26+L30+L35+L42</f>
        <v>1016410.5800000001</v>
      </c>
      <c r="M44" s="64">
        <f>M5+M7+M9+M11+M16+M20+M24+M26+M30+M35+M42</f>
        <v>4124519.3899999997</v>
      </c>
      <c r="N44" s="64"/>
      <c r="O44" s="97" t="s">
        <v>47</v>
      </c>
      <c r="P44" s="48">
        <f>P5+P7+P9+P11+P16+P20+P24+P26+P30+P35+P42</f>
        <v>794136.87000000011</v>
      </c>
      <c r="Q44" s="64">
        <f>Q5+Q7+Q9+Q11+Q16+Q20+Q24+Q26+Q30+Q35+Q42</f>
        <v>3136660.4200000004</v>
      </c>
      <c r="R44" s="64"/>
      <c r="S44" s="97" t="s">
        <v>47</v>
      </c>
      <c r="T44" s="48">
        <f>T5+T7+T9+T11+T16+T20+T24+T26+T30+T35+T42</f>
        <v>833503.2699999999</v>
      </c>
      <c r="U44" s="64">
        <f>U5+U7+U9+U11+U16+U20+U24+U26+U30+U35+U42</f>
        <v>3582338.370000001</v>
      </c>
      <c r="V44" s="64"/>
      <c r="W44" s="97" t="s">
        <v>47</v>
      </c>
      <c r="X44" s="48">
        <f>X5+X7+X9+X11+X16+X20+X24+X26+X30+X35+X42</f>
        <v>901469.16</v>
      </c>
      <c r="Y44" s="64">
        <f>Y5+Y7+Y9+Y11+Y16+Y20+Y24+Y26+Y30+Y35+Y42</f>
        <v>3896923.93</v>
      </c>
      <c r="Z44" s="64"/>
      <c r="AA44" s="97" t="s">
        <v>47</v>
      </c>
      <c r="AB44" s="48">
        <f>AB5+AB7+AB9+AB11+AB16+AB20+AB24+AB26+AB30+AB35+AB42</f>
        <v>1156893.67</v>
      </c>
      <c r="AC44" s="64">
        <f>AC5+AC7+AC9+AC11+AC16+AC20+AC24+AC26+AC30+AC35+AC42</f>
        <v>4821420.0599999996</v>
      </c>
      <c r="AD44" s="64"/>
      <c r="AE44" s="97" t="s">
        <v>47</v>
      </c>
      <c r="AF44" s="48">
        <f>AF5+AF7+AF9+AF11+AF16+AF20+AF24+AF26+AF30+AF35+AF42</f>
        <v>1274818.1499999999</v>
      </c>
      <c r="AG44" s="64">
        <f>AG5+AG7+AG9+AG11+AG16+AG20+AG24+AG26+AG30+AG35+AG42</f>
        <v>5426044.3900000006</v>
      </c>
      <c r="AH44" s="64"/>
      <c r="AI44" s="97" t="s">
        <v>47</v>
      </c>
      <c r="AJ44" s="48">
        <f>AJ5+AJ7+AJ9+AJ11+AJ16+AJ20+AJ24+AJ26+AJ30+AJ35+AJ42</f>
        <v>1226980.55</v>
      </c>
      <c r="AK44" s="64">
        <f>AK5+AK7+AK9+AK11+AK16+AK20+AK24+AK26+AK30+AK35+AK42</f>
        <v>6143710.9500000002</v>
      </c>
      <c r="AL44" s="64"/>
      <c r="AM44" s="97" t="s">
        <v>47</v>
      </c>
      <c r="AN44" s="48">
        <f>AN5+AN7+AN9+AN11+AN16+AN20+AN24+AN26+AN30+AN35+AN42</f>
        <v>1118608.6299999999</v>
      </c>
      <c r="AO44" s="64">
        <f>AO5+AO7+AO9+AO11+AO16+AO20+AO24+AO26+AO30+AO35+AO42</f>
        <v>5495528.96</v>
      </c>
      <c r="AP44" s="64"/>
      <c r="AQ44" s="97" t="s">
        <v>47</v>
      </c>
      <c r="AR44" s="48">
        <f>AR5+AR7+AR9+AR11+AR16+AR20+AR24+AR26+AR30+AR35+AR42</f>
        <v>965002.62</v>
      </c>
      <c r="AS44" s="64">
        <f>AS5+AS7+AS9+AS11+AS16+AS20+AS24+AS26+AS30+AS35+AS42</f>
        <v>4538686.0999999987</v>
      </c>
      <c r="AT44" s="64"/>
      <c r="AU44" s="97" t="s">
        <v>47</v>
      </c>
      <c r="AV44" s="48">
        <f>AV5+AV7+AV9+AV11+AV16+AV20+AV24+AV26+AV30+AV35+AV42</f>
        <v>975290.27999999991</v>
      </c>
      <c r="AW44" s="64">
        <f>AW5+AW7+AW9+AW11+AW16+AW20+AW24+AW26+AW30+AW35+AW42</f>
        <v>4791253.01</v>
      </c>
      <c r="AX44" s="64"/>
      <c r="AY44" s="97" t="s">
        <v>47</v>
      </c>
      <c r="AZ44" s="50">
        <f>D44+H44+L44+P44+T44+X44+AB44+AF44+AJ44+AN44+AR44+AV44</f>
        <v>11733796.261999998</v>
      </c>
      <c r="BA44" s="49">
        <f>E44+I44+M44+Q44+U44+Y44+AC44+AG44+AK44+AO44+AS44+AW44</f>
        <v>51617935.859999999</v>
      </c>
      <c r="BB44" s="167">
        <f>SUM(BB5:BB43)</f>
        <v>8709970.7320000008</v>
      </c>
      <c r="BC44" s="240">
        <f>SUM(BC5:BC43)</f>
        <v>36988015.04999999</v>
      </c>
      <c r="BD44" s="167">
        <f>AN44+AR44+AV44</f>
        <v>3058901.53</v>
      </c>
      <c r="BE44" s="168">
        <f>AO44+AS44+AW44</f>
        <v>14825468.069999998</v>
      </c>
      <c r="BG44" s="86">
        <v>23529</v>
      </c>
      <c r="BH44" s="87">
        <f>X44</f>
        <v>901469.16</v>
      </c>
      <c r="BI44" s="87">
        <f>Y44</f>
        <v>3896923.93</v>
      </c>
      <c r="CB44" s="86">
        <v>23529</v>
      </c>
      <c r="CC44" s="87">
        <f t="shared" si="6"/>
        <v>9260</v>
      </c>
      <c r="CD44" s="87">
        <f t="shared" si="6"/>
        <v>42261.120000000003</v>
      </c>
    </row>
    <row r="45" spans="1:82" x14ac:dyDescent="0.5500000000000000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165"/>
      <c r="BA45" s="165"/>
      <c r="BG45" s="86">
        <v>23559</v>
      </c>
      <c r="BH45" s="87">
        <f>AB44</f>
        <v>1156893.67</v>
      </c>
      <c r="BI45" s="87">
        <f>AC44</f>
        <v>4821420.0599999996</v>
      </c>
      <c r="CB45" s="86">
        <v>23559</v>
      </c>
      <c r="CC45" s="87">
        <f t="shared" si="6"/>
        <v>9760</v>
      </c>
      <c r="CD45" s="87">
        <f t="shared" si="6"/>
        <v>43929.42</v>
      </c>
    </row>
    <row r="46" spans="1:82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Z46" s="4"/>
      <c r="AA46" s="4"/>
      <c r="AD46" s="4"/>
      <c r="AE46" s="4"/>
      <c r="AH46" s="4"/>
      <c r="AI46" s="4"/>
      <c r="AL46" s="4"/>
      <c r="AM46" s="4"/>
      <c r="AP46" s="4"/>
      <c r="AQ46" s="4"/>
      <c r="AT46" s="4"/>
      <c r="AU46" s="4"/>
      <c r="AX46" s="4"/>
      <c r="AY46" s="4"/>
      <c r="AZ46" s="165"/>
      <c r="BA46" s="165"/>
      <c r="BG46" s="86">
        <v>23590</v>
      </c>
      <c r="BH46" s="87">
        <f>AF44</f>
        <v>1274818.1499999999</v>
      </c>
      <c r="BI46" s="87">
        <f>AG44</f>
        <v>5426044.3900000006</v>
      </c>
      <c r="CB46" s="86">
        <v>23590</v>
      </c>
      <c r="CC46" s="87">
        <f t="shared" si="6"/>
        <v>8880</v>
      </c>
      <c r="CD46" s="87">
        <f t="shared" si="6"/>
        <v>44467.4</v>
      </c>
    </row>
    <row r="47" spans="1:82" x14ac:dyDescent="0.55000000000000004">
      <c r="AZ47" s="165"/>
      <c r="BA47" s="165"/>
      <c r="BG47" s="86">
        <v>23621</v>
      </c>
      <c r="BH47" s="87">
        <f>AJ44</f>
        <v>1226980.55</v>
      </c>
      <c r="BI47" s="87">
        <f>AK44</f>
        <v>6143710.9500000002</v>
      </c>
      <c r="CB47" s="86">
        <v>23621</v>
      </c>
      <c r="CC47" s="87">
        <f t="shared" si="6"/>
        <v>9040</v>
      </c>
      <c r="CD47" s="87">
        <f t="shared" si="6"/>
        <v>48698.13</v>
      </c>
    </row>
    <row r="48" spans="1:82" x14ac:dyDescent="0.55000000000000004">
      <c r="BG48" s="86">
        <v>23651</v>
      </c>
      <c r="BH48" s="87">
        <f>AN44</f>
        <v>1118608.6299999999</v>
      </c>
      <c r="BI48" s="87">
        <f>AO44</f>
        <v>5495528.96</v>
      </c>
      <c r="CB48" s="86">
        <v>23651</v>
      </c>
      <c r="CC48" s="87">
        <f t="shared" si="6"/>
        <v>8600</v>
      </c>
      <c r="CD48" s="87">
        <f t="shared" si="6"/>
        <v>46138</v>
      </c>
    </row>
    <row r="49" spans="59:82" x14ac:dyDescent="0.55000000000000004">
      <c r="BG49" s="86">
        <v>23682</v>
      </c>
      <c r="BH49" s="87">
        <f>AR44</f>
        <v>965002.62</v>
      </c>
      <c r="BI49" s="87">
        <f>AS44</f>
        <v>4538686.0999999987</v>
      </c>
      <c r="CB49" s="86">
        <v>23682</v>
      </c>
      <c r="CC49" s="87">
        <f t="shared" si="6"/>
        <v>7880</v>
      </c>
      <c r="CD49" s="87">
        <f t="shared" si="6"/>
        <v>40366.230000000003</v>
      </c>
    </row>
    <row r="50" spans="59:82" x14ac:dyDescent="0.55000000000000004">
      <c r="BG50" s="86">
        <v>23712</v>
      </c>
      <c r="BH50" s="87">
        <f>AV44</f>
        <v>975290.27999999991</v>
      </c>
      <c r="BI50" s="87">
        <f>AW44</f>
        <v>4791253.01</v>
      </c>
      <c r="CB50" s="86">
        <v>23712</v>
      </c>
      <c r="CC50" s="87">
        <f t="shared" si="6"/>
        <v>7660</v>
      </c>
      <c r="CD50" s="87">
        <f t="shared" si="6"/>
        <v>39103.15</v>
      </c>
    </row>
    <row r="53" spans="59:82" x14ac:dyDescent="0.55000000000000004">
      <c r="CB53" s="84" t="s">
        <v>53</v>
      </c>
      <c r="CC53" s="91" t="s">
        <v>26</v>
      </c>
      <c r="CD53" s="89"/>
    </row>
    <row r="54" spans="59:82" ht="22.2" x14ac:dyDescent="0.55000000000000004">
      <c r="CB54" s="92"/>
      <c r="CC54" s="85" t="s">
        <v>56</v>
      </c>
      <c r="CD54" s="85" t="s">
        <v>57</v>
      </c>
    </row>
    <row r="55" spans="59:82" x14ac:dyDescent="0.55000000000000004">
      <c r="CB55" s="86">
        <v>23377</v>
      </c>
      <c r="CC55" s="87">
        <f>BN4</f>
        <v>1791.5</v>
      </c>
      <c r="CD55" s="87">
        <f>BO4</f>
        <v>7853.15</v>
      </c>
    </row>
    <row r="56" spans="59:82" x14ac:dyDescent="0.55000000000000004">
      <c r="CB56" s="86">
        <v>23408</v>
      </c>
      <c r="CC56" s="87">
        <f t="shared" ref="CC56:CD66" si="7">BN5</f>
        <v>1521.99</v>
      </c>
      <c r="CD56" s="87">
        <f t="shared" si="7"/>
        <v>6722.01</v>
      </c>
    </row>
    <row r="57" spans="59:82" x14ac:dyDescent="0.55000000000000004">
      <c r="CB57" s="86">
        <v>23437</v>
      </c>
      <c r="CC57" s="87">
        <f t="shared" si="7"/>
        <v>1683.49</v>
      </c>
      <c r="CD57" s="87">
        <f t="shared" si="7"/>
        <v>7399.84</v>
      </c>
    </row>
    <row r="58" spans="59:82" x14ac:dyDescent="0.55000000000000004">
      <c r="CB58" s="86">
        <v>23468</v>
      </c>
      <c r="CC58" s="87">
        <f t="shared" si="7"/>
        <v>1812.01</v>
      </c>
      <c r="CD58" s="87">
        <f t="shared" si="7"/>
        <v>7939.24</v>
      </c>
    </row>
    <row r="59" spans="59:82" x14ac:dyDescent="0.55000000000000004">
      <c r="CB59" s="86">
        <v>23498</v>
      </c>
      <c r="CC59" s="87">
        <f t="shared" si="7"/>
        <v>1758.99</v>
      </c>
      <c r="CD59" s="87">
        <f t="shared" si="7"/>
        <v>8156.75</v>
      </c>
    </row>
    <row r="60" spans="59:82" x14ac:dyDescent="0.55000000000000004">
      <c r="CB60" s="86">
        <v>23529</v>
      </c>
      <c r="CC60" s="87">
        <f t="shared" si="7"/>
        <v>1909.01</v>
      </c>
      <c r="CD60" s="87">
        <f t="shared" si="7"/>
        <v>8823.92</v>
      </c>
    </row>
    <row r="61" spans="59:82" x14ac:dyDescent="0.55000000000000004">
      <c r="CB61" s="86">
        <v>23559</v>
      </c>
      <c r="CC61" s="87">
        <f t="shared" si="7"/>
        <v>2114.5</v>
      </c>
      <c r="CD61" s="87">
        <f t="shared" si="7"/>
        <v>9737.7800000000007</v>
      </c>
    </row>
    <row r="62" spans="59:82" x14ac:dyDescent="0.55000000000000004">
      <c r="CB62" s="86">
        <v>23590</v>
      </c>
      <c r="CC62" s="87">
        <f t="shared" si="7"/>
        <v>2153.5</v>
      </c>
      <c r="CD62" s="87">
        <f t="shared" si="7"/>
        <v>9911.23</v>
      </c>
    </row>
    <row r="63" spans="59:82" x14ac:dyDescent="0.55000000000000004">
      <c r="CB63" s="86">
        <v>23621</v>
      </c>
      <c r="CC63" s="87">
        <f t="shared" si="7"/>
        <v>2514.5</v>
      </c>
      <c r="CD63" s="87">
        <f t="shared" si="7"/>
        <v>13363.99</v>
      </c>
    </row>
    <row r="64" spans="59:82" x14ac:dyDescent="0.55000000000000004">
      <c r="CB64" s="86">
        <v>23651</v>
      </c>
      <c r="CC64" s="87">
        <f t="shared" si="7"/>
        <v>2956.01</v>
      </c>
      <c r="CD64" s="87">
        <f t="shared" si="7"/>
        <v>15651.85</v>
      </c>
    </row>
    <row r="65" spans="80:82" x14ac:dyDescent="0.55000000000000004">
      <c r="CB65" s="86">
        <v>23682</v>
      </c>
      <c r="CC65" s="87">
        <f t="shared" si="7"/>
        <v>2306.5</v>
      </c>
      <c r="CD65" s="87">
        <f t="shared" si="7"/>
        <v>12286.16</v>
      </c>
    </row>
    <row r="66" spans="80:82" x14ac:dyDescent="0.55000000000000004">
      <c r="CB66" s="86">
        <v>23712</v>
      </c>
      <c r="CC66" s="87">
        <f t="shared" si="7"/>
        <v>1105.01</v>
      </c>
      <c r="CD66" s="87">
        <f t="shared" si="7"/>
        <v>6060.15</v>
      </c>
    </row>
    <row r="69" spans="80:82" x14ac:dyDescent="0.55000000000000004">
      <c r="CB69" s="84" t="s">
        <v>53</v>
      </c>
      <c r="CC69" s="88" t="s">
        <v>29</v>
      </c>
      <c r="CD69" s="89"/>
    </row>
    <row r="70" spans="80:82" ht="22.2" x14ac:dyDescent="0.55000000000000004">
      <c r="CB70" s="92"/>
      <c r="CC70" s="85" t="s">
        <v>56</v>
      </c>
      <c r="CD70" s="85" t="s">
        <v>57</v>
      </c>
    </row>
    <row r="71" spans="80:82" x14ac:dyDescent="0.55000000000000004">
      <c r="CB71" s="86">
        <v>23377</v>
      </c>
      <c r="CC71" s="87">
        <f>BP4</f>
        <v>40602.68</v>
      </c>
      <c r="CD71" s="87">
        <f>BQ4</f>
        <v>167187.42000000001</v>
      </c>
    </row>
    <row r="72" spans="80:82" x14ac:dyDescent="0.55000000000000004">
      <c r="CB72" s="86">
        <v>23408</v>
      </c>
      <c r="CC72" s="87">
        <f t="shared" ref="CC72:CD82" si="8">BP5</f>
        <v>31593.95</v>
      </c>
      <c r="CD72" s="87">
        <f t="shared" si="8"/>
        <v>131965.71000000002</v>
      </c>
    </row>
    <row r="73" spans="80:82" x14ac:dyDescent="0.55000000000000004">
      <c r="CB73" s="86">
        <v>23437</v>
      </c>
      <c r="CC73" s="87">
        <f t="shared" si="8"/>
        <v>39620.639999999999</v>
      </c>
      <c r="CD73" s="87">
        <f t="shared" si="8"/>
        <v>168389.17</v>
      </c>
    </row>
    <row r="74" spans="80:82" x14ac:dyDescent="0.55000000000000004">
      <c r="CB74" s="86">
        <v>23468</v>
      </c>
      <c r="CC74" s="87">
        <f t="shared" si="8"/>
        <v>37018.49</v>
      </c>
      <c r="CD74" s="87">
        <f t="shared" si="8"/>
        <v>150100.93000000002</v>
      </c>
    </row>
    <row r="75" spans="80:82" x14ac:dyDescent="0.55000000000000004">
      <c r="CB75" s="86">
        <v>23498</v>
      </c>
      <c r="CC75" s="87">
        <f t="shared" si="8"/>
        <v>43053.919999999998</v>
      </c>
      <c r="CD75" s="87">
        <f t="shared" si="8"/>
        <v>186809.18000000002</v>
      </c>
    </row>
    <row r="76" spans="80:82" x14ac:dyDescent="0.55000000000000004">
      <c r="CB76" s="86">
        <v>23529</v>
      </c>
      <c r="CC76" s="87">
        <f t="shared" si="8"/>
        <v>41566.54</v>
      </c>
      <c r="CD76" s="87">
        <f t="shared" si="8"/>
        <v>182441.37000000002</v>
      </c>
    </row>
    <row r="77" spans="80:82" x14ac:dyDescent="0.55000000000000004">
      <c r="CB77" s="86">
        <v>23559</v>
      </c>
      <c r="CC77" s="87">
        <f t="shared" si="8"/>
        <v>43611.7</v>
      </c>
      <c r="CD77" s="87">
        <f t="shared" si="8"/>
        <v>178350.42</v>
      </c>
    </row>
    <row r="78" spans="80:82" x14ac:dyDescent="0.55000000000000004">
      <c r="CB78" s="86">
        <v>23590</v>
      </c>
      <c r="CC78" s="87">
        <f t="shared" si="8"/>
        <v>52736.28</v>
      </c>
      <c r="CD78" s="87">
        <f t="shared" si="8"/>
        <v>226021.6</v>
      </c>
    </row>
    <row r="79" spans="80:82" x14ac:dyDescent="0.55000000000000004">
      <c r="CB79" s="86">
        <v>23621</v>
      </c>
      <c r="CC79" s="87">
        <f t="shared" si="8"/>
        <v>43918.1</v>
      </c>
      <c r="CD79" s="87">
        <f t="shared" si="8"/>
        <v>227166.2</v>
      </c>
    </row>
    <row r="80" spans="80:82" x14ac:dyDescent="0.55000000000000004">
      <c r="CB80" s="86">
        <v>23651</v>
      </c>
      <c r="CC80" s="87">
        <f t="shared" si="8"/>
        <v>45924.88</v>
      </c>
      <c r="CD80" s="87">
        <f t="shared" si="8"/>
        <v>224097.39</v>
      </c>
    </row>
    <row r="81" spans="80:82" x14ac:dyDescent="0.55000000000000004">
      <c r="CB81" s="86">
        <v>23682</v>
      </c>
      <c r="CC81" s="87">
        <f t="shared" si="8"/>
        <v>43136.61</v>
      </c>
      <c r="CD81" s="87">
        <f t="shared" si="8"/>
        <v>220770.90000000002</v>
      </c>
    </row>
    <row r="82" spans="80:82" x14ac:dyDescent="0.55000000000000004">
      <c r="CB82" s="86">
        <v>23712</v>
      </c>
      <c r="CC82" s="87">
        <f t="shared" si="8"/>
        <v>37096.74</v>
      </c>
      <c r="CD82" s="87">
        <f t="shared" si="8"/>
        <v>186008.07</v>
      </c>
    </row>
    <row r="85" spans="80:82" x14ac:dyDescent="0.55000000000000004">
      <c r="CB85" s="84" t="s">
        <v>53</v>
      </c>
      <c r="CC85" s="91" t="s">
        <v>30</v>
      </c>
      <c r="CD85" s="89"/>
    </row>
    <row r="86" spans="80:82" ht="22.2" x14ac:dyDescent="0.55000000000000004">
      <c r="CB86" s="92"/>
      <c r="CC86" s="85" t="s">
        <v>56</v>
      </c>
      <c r="CD86" s="85" t="s">
        <v>57</v>
      </c>
    </row>
    <row r="87" spans="80:82" x14ac:dyDescent="0.55000000000000004">
      <c r="CB87" s="86">
        <v>23377</v>
      </c>
      <c r="CC87" s="87">
        <f>BR4</f>
        <v>836</v>
      </c>
      <c r="CD87" s="87">
        <f>BS4</f>
        <v>4176.95</v>
      </c>
    </row>
    <row r="88" spans="80:82" x14ac:dyDescent="0.55000000000000004">
      <c r="CB88" s="86">
        <v>23408</v>
      </c>
      <c r="CC88" s="87">
        <f t="shared" ref="CC88:CD98" si="9">BR5</f>
        <v>984</v>
      </c>
      <c r="CD88" s="87">
        <f t="shared" si="9"/>
        <v>4798.13</v>
      </c>
    </row>
    <row r="89" spans="80:82" x14ac:dyDescent="0.55000000000000004">
      <c r="CB89" s="86">
        <v>23437</v>
      </c>
      <c r="CC89" s="87">
        <f t="shared" si="9"/>
        <v>1640</v>
      </c>
      <c r="CD89" s="87">
        <f t="shared" si="9"/>
        <v>7551.4100000000008</v>
      </c>
    </row>
    <row r="90" spans="80:82" x14ac:dyDescent="0.55000000000000004">
      <c r="CB90" s="86">
        <v>23468</v>
      </c>
      <c r="CC90" s="87">
        <f t="shared" si="9"/>
        <v>724</v>
      </c>
      <c r="CD90" s="87">
        <f t="shared" si="9"/>
        <v>3706.87</v>
      </c>
    </row>
    <row r="91" spans="80:82" x14ac:dyDescent="0.55000000000000004">
      <c r="CB91" s="86">
        <v>23498</v>
      </c>
      <c r="CC91" s="87">
        <f t="shared" si="9"/>
        <v>628</v>
      </c>
      <c r="CD91" s="87">
        <f t="shared" si="9"/>
        <v>6467.98</v>
      </c>
    </row>
    <row r="92" spans="80:82" x14ac:dyDescent="0.55000000000000004">
      <c r="CB92" s="86">
        <v>23529</v>
      </c>
      <c r="CC92" s="87">
        <f t="shared" si="9"/>
        <v>580</v>
      </c>
      <c r="CD92" s="87">
        <f t="shared" si="9"/>
        <v>3247.6</v>
      </c>
    </row>
    <row r="93" spans="80:82" x14ac:dyDescent="0.55000000000000004">
      <c r="CB93" s="86">
        <v>23559</v>
      </c>
      <c r="CC93" s="87">
        <f t="shared" si="9"/>
        <v>600</v>
      </c>
      <c r="CD93" s="87">
        <f t="shared" si="9"/>
        <v>3336.54</v>
      </c>
    </row>
    <row r="94" spans="80:82" x14ac:dyDescent="0.55000000000000004">
      <c r="CB94" s="86">
        <v>23590</v>
      </c>
      <c r="CC94" s="87">
        <f t="shared" si="9"/>
        <v>604</v>
      </c>
      <c r="CD94" s="87">
        <f t="shared" si="9"/>
        <v>3354.3199999999997</v>
      </c>
    </row>
    <row r="95" spans="80:82" x14ac:dyDescent="0.55000000000000004">
      <c r="CB95" s="86">
        <v>23621</v>
      </c>
      <c r="CC95" s="87">
        <f t="shared" si="9"/>
        <v>596</v>
      </c>
      <c r="CD95" s="87">
        <f t="shared" si="9"/>
        <v>3756.61</v>
      </c>
    </row>
    <row r="96" spans="80:82" x14ac:dyDescent="0.55000000000000004">
      <c r="CB96" s="86">
        <v>23651</v>
      </c>
      <c r="CC96" s="87">
        <f t="shared" si="9"/>
        <v>624</v>
      </c>
      <c r="CD96" s="87">
        <f t="shared" si="9"/>
        <v>3901.69</v>
      </c>
    </row>
    <row r="97" spans="80:82" x14ac:dyDescent="0.55000000000000004">
      <c r="CB97" s="86">
        <v>23682</v>
      </c>
      <c r="CC97" s="87">
        <f t="shared" si="9"/>
        <v>1328</v>
      </c>
      <c r="CD97" s="87">
        <f t="shared" si="9"/>
        <v>7549.77</v>
      </c>
    </row>
    <row r="98" spans="80:82" x14ac:dyDescent="0.55000000000000004">
      <c r="CB98" s="86">
        <v>23712</v>
      </c>
      <c r="CC98" s="87">
        <f t="shared" si="9"/>
        <v>1892</v>
      </c>
      <c r="CD98" s="87">
        <f t="shared" si="9"/>
        <v>10472.36</v>
      </c>
    </row>
    <row r="101" spans="80:82" x14ac:dyDescent="0.55000000000000004">
      <c r="CB101" s="84" t="s">
        <v>53</v>
      </c>
      <c r="CC101" s="89" t="s">
        <v>31</v>
      </c>
      <c r="CD101" s="89"/>
    </row>
    <row r="102" spans="80:82" ht="22.2" x14ac:dyDescent="0.55000000000000004">
      <c r="CB102" s="92"/>
      <c r="CC102" s="85" t="s">
        <v>56</v>
      </c>
      <c r="CD102" s="85" t="s">
        <v>57</v>
      </c>
    </row>
    <row r="103" spans="80:82" x14ac:dyDescent="0.55000000000000004">
      <c r="CB103" s="86">
        <v>23377</v>
      </c>
      <c r="CC103" s="87">
        <f>BT4</f>
        <v>71396.100000000006</v>
      </c>
      <c r="CD103" s="87">
        <f>BU4</f>
        <v>290482.97000000003</v>
      </c>
    </row>
    <row r="104" spans="80:82" x14ac:dyDescent="0.55000000000000004">
      <c r="CB104" s="86">
        <v>23408</v>
      </c>
      <c r="CC104" s="87">
        <f t="shared" ref="CC104:CD114" si="10">BT5</f>
        <v>71013.19</v>
      </c>
      <c r="CD104" s="87">
        <f t="shared" si="10"/>
        <v>286489.69</v>
      </c>
    </row>
    <row r="105" spans="80:82" x14ac:dyDescent="0.55000000000000004">
      <c r="CB105" s="86">
        <v>23437</v>
      </c>
      <c r="CC105" s="87">
        <f t="shared" si="10"/>
        <v>97627.14</v>
      </c>
      <c r="CD105" s="87">
        <f t="shared" si="10"/>
        <v>419295.05</v>
      </c>
    </row>
    <row r="106" spans="80:82" x14ac:dyDescent="0.55000000000000004">
      <c r="CB106" s="86">
        <v>23468</v>
      </c>
      <c r="CC106" s="87">
        <f t="shared" si="10"/>
        <v>66294.67</v>
      </c>
      <c r="CD106" s="87">
        <f t="shared" si="10"/>
        <v>280161.43</v>
      </c>
    </row>
    <row r="107" spans="80:82" x14ac:dyDescent="0.55000000000000004">
      <c r="CB107" s="86">
        <v>23498</v>
      </c>
      <c r="CC107" s="87">
        <f t="shared" si="10"/>
        <v>66194.47</v>
      </c>
      <c r="CD107" s="87">
        <f t="shared" si="10"/>
        <v>297194.39</v>
      </c>
    </row>
    <row r="108" spans="80:82" x14ac:dyDescent="0.55000000000000004">
      <c r="CB108" s="86">
        <v>23529</v>
      </c>
      <c r="CC108" s="87">
        <f t="shared" si="10"/>
        <v>70840.53</v>
      </c>
      <c r="CD108" s="87">
        <f t="shared" si="10"/>
        <v>312871.33</v>
      </c>
    </row>
    <row r="109" spans="80:82" x14ac:dyDescent="0.55000000000000004">
      <c r="CB109" s="86">
        <v>23559</v>
      </c>
      <c r="CC109" s="87">
        <f t="shared" si="10"/>
        <v>100359.96</v>
      </c>
      <c r="CD109" s="87">
        <f t="shared" si="10"/>
        <v>449968.05</v>
      </c>
    </row>
    <row r="110" spans="80:82" x14ac:dyDescent="0.55000000000000004">
      <c r="CB110" s="86">
        <v>23590</v>
      </c>
      <c r="CC110" s="87">
        <f t="shared" si="10"/>
        <v>99160.07</v>
      </c>
      <c r="CD110" s="87">
        <f t="shared" si="10"/>
        <v>435158.04</v>
      </c>
    </row>
    <row r="111" spans="80:82" x14ac:dyDescent="0.55000000000000004">
      <c r="CB111" s="86">
        <v>23621</v>
      </c>
      <c r="CC111" s="87">
        <f t="shared" si="10"/>
        <v>101468.32</v>
      </c>
      <c r="CD111" s="87">
        <f t="shared" si="10"/>
        <v>519539.62</v>
      </c>
    </row>
    <row r="112" spans="80:82" x14ac:dyDescent="0.55000000000000004">
      <c r="CB112" s="86">
        <v>23651</v>
      </c>
      <c r="CC112" s="87">
        <f t="shared" si="10"/>
        <v>96520.13</v>
      </c>
      <c r="CD112" s="87">
        <f t="shared" si="10"/>
        <v>492075.28</v>
      </c>
    </row>
    <row r="113" spans="80:82" x14ac:dyDescent="0.55000000000000004">
      <c r="CB113" s="86">
        <v>23682</v>
      </c>
      <c r="CC113" s="87">
        <f t="shared" si="10"/>
        <v>76745.14</v>
      </c>
      <c r="CD113" s="87">
        <f t="shared" si="10"/>
        <v>390558.72000000003</v>
      </c>
    </row>
    <row r="114" spans="80:82" x14ac:dyDescent="0.55000000000000004">
      <c r="CB114" s="86">
        <v>23712</v>
      </c>
      <c r="CC114" s="87">
        <f t="shared" si="10"/>
        <v>84288.1</v>
      </c>
      <c r="CD114" s="87">
        <f t="shared" si="10"/>
        <v>427578.34</v>
      </c>
    </row>
    <row r="117" spans="80:82" x14ac:dyDescent="0.55000000000000004">
      <c r="CB117" s="84" t="s">
        <v>53</v>
      </c>
      <c r="CC117" s="91" t="s">
        <v>32</v>
      </c>
      <c r="CD117" s="89"/>
    </row>
    <row r="118" spans="80:82" ht="22.2" x14ac:dyDescent="0.55000000000000004">
      <c r="CB118" s="92"/>
      <c r="CC118" s="85" t="s">
        <v>56</v>
      </c>
      <c r="CD118" s="85" t="s">
        <v>57</v>
      </c>
    </row>
    <row r="119" spans="80:82" x14ac:dyDescent="0.55000000000000004">
      <c r="CB119" s="86">
        <v>23377</v>
      </c>
      <c r="CC119" s="87">
        <f>BV4</f>
        <v>25764.78</v>
      </c>
      <c r="CD119" s="87">
        <f>BW4</f>
        <v>112096.07</v>
      </c>
    </row>
    <row r="120" spans="80:82" x14ac:dyDescent="0.55000000000000004">
      <c r="CB120" s="86">
        <v>23408</v>
      </c>
      <c r="CC120" s="87">
        <f t="shared" ref="CC120:CD130" si="11">BV5</f>
        <v>23830.149999999998</v>
      </c>
      <c r="CD120" s="87">
        <f t="shared" si="11"/>
        <v>106152.44</v>
      </c>
    </row>
    <row r="121" spans="80:82" x14ac:dyDescent="0.55000000000000004">
      <c r="CB121" s="86">
        <v>23437</v>
      </c>
      <c r="CC121" s="87">
        <f t="shared" si="11"/>
        <v>29655.609999999997</v>
      </c>
      <c r="CD121" s="87">
        <f t="shared" si="11"/>
        <v>128046.83000000002</v>
      </c>
    </row>
    <row r="122" spans="80:82" x14ac:dyDescent="0.55000000000000004">
      <c r="CB122" s="86">
        <v>23468</v>
      </c>
      <c r="CC122" s="87">
        <f t="shared" si="11"/>
        <v>22016.78</v>
      </c>
      <c r="CD122" s="87">
        <f t="shared" si="11"/>
        <v>98115.34</v>
      </c>
    </row>
    <row r="123" spans="80:82" x14ac:dyDescent="0.55000000000000004">
      <c r="CB123" s="86">
        <v>23498</v>
      </c>
      <c r="CC123" s="87">
        <f t="shared" si="11"/>
        <v>22517.07</v>
      </c>
      <c r="CD123" s="87">
        <f t="shared" si="11"/>
        <v>105893.68000000001</v>
      </c>
    </row>
    <row r="124" spans="80:82" x14ac:dyDescent="0.55000000000000004">
      <c r="CB124" s="86">
        <v>23529</v>
      </c>
      <c r="CC124" s="87">
        <f t="shared" si="11"/>
        <v>22466.579999999998</v>
      </c>
      <c r="CD124" s="87">
        <f t="shared" si="11"/>
        <v>105007.65</v>
      </c>
    </row>
    <row r="125" spans="80:82" x14ac:dyDescent="0.55000000000000004">
      <c r="CB125" s="86">
        <v>23559</v>
      </c>
      <c r="CC125" s="87">
        <f t="shared" si="11"/>
        <v>29330.059999999998</v>
      </c>
      <c r="CD125" s="87">
        <f t="shared" si="11"/>
        <v>133842.78</v>
      </c>
    </row>
    <row r="126" spans="80:82" x14ac:dyDescent="0.55000000000000004">
      <c r="CB126" s="86">
        <v>23590</v>
      </c>
      <c r="CC126" s="87">
        <f t="shared" si="11"/>
        <v>31670.63</v>
      </c>
      <c r="CD126" s="87">
        <f t="shared" si="11"/>
        <v>146548.03999999998</v>
      </c>
    </row>
    <row r="127" spans="80:82" x14ac:dyDescent="0.55000000000000004">
      <c r="CB127" s="86">
        <v>23621</v>
      </c>
      <c r="CC127" s="87">
        <f t="shared" si="11"/>
        <v>31208.55</v>
      </c>
      <c r="CD127" s="87">
        <f t="shared" si="11"/>
        <v>164995.72</v>
      </c>
    </row>
    <row r="128" spans="80:82" x14ac:dyDescent="0.55000000000000004">
      <c r="CB128" s="86">
        <v>23651</v>
      </c>
      <c r="CC128" s="87">
        <f t="shared" si="11"/>
        <v>26247.440000000002</v>
      </c>
      <c r="CD128" s="87">
        <f t="shared" si="11"/>
        <v>137896.99</v>
      </c>
    </row>
    <row r="129" spans="80:82" x14ac:dyDescent="0.55000000000000004">
      <c r="CB129" s="86">
        <v>23682</v>
      </c>
      <c r="CC129" s="87">
        <f t="shared" si="11"/>
        <v>23263.46</v>
      </c>
      <c r="CD129" s="87">
        <f t="shared" si="11"/>
        <v>125060.14</v>
      </c>
    </row>
    <row r="130" spans="80:82" x14ac:dyDescent="0.55000000000000004">
      <c r="CB130" s="86">
        <v>23712</v>
      </c>
      <c r="CC130" s="87">
        <f t="shared" si="11"/>
        <v>23430.32</v>
      </c>
      <c r="CD130" s="87">
        <f t="shared" si="11"/>
        <v>125947.26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scale="85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B2:D42"/>
  <sheetViews>
    <sheetView showGridLines="0" view="pageBreakPreview" topLeftCell="B1" zoomScaleNormal="100" zoomScaleSheetLayoutView="100" workbookViewId="0">
      <selection activeCell="C5" sqref="C5"/>
    </sheetView>
  </sheetViews>
  <sheetFormatPr defaultRowHeight="19.8" x14ac:dyDescent="0.5"/>
  <cols>
    <col min="1" max="1" width="0" style="197" hidden="1" customWidth="1"/>
    <col min="2" max="2" width="9" style="229" customWidth="1"/>
    <col min="3" max="4" width="12.77734375" style="229" customWidth="1"/>
    <col min="5" max="12" width="10.77734375" style="197" customWidth="1"/>
    <col min="13" max="16384" width="8.88671875" style="197"/>
  </cols>
  <sheetData>
    <row r="2" spans="2:4" x14ac:dyDescent="0.5">
      <c r="B2" s="230" t="s">
        <v>53</v>
      </c>
      <c r="C2" s="231" t="s">
        <v>10</v>
      </c>
      <c r="D2" s="232"/>
    </row>
    <row r="3" spans="2:4" x14ac:dyDescent="0.5">
      <c r="B3" s="233"/>
      <c r="C3" s="231" t="s">
        <v>11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'2564-บิลค่าไฟฟ้า'!D5</f>
        <v>589554</v>
      </c>
      <c r="D5" s="236">
        <f>'2565-บิลค่าไฟฟ้า'!D5</f>
        <v>506977</v>
      </c>
    </row>
    <row r="6" spans="2:4" x14ac:dyDescent="0.5">
      <c r="B6" s="235" t="s">
        <v>85</v>
      </c>
      <c r="C6" s="236">
        <f>'2564-บิลค่าไฟฟ้า'!H5</f>
        <v>664198</v>
      </c>
      <c r="D6" s="236">
        <f>'2565-บิลค่าไฟฟ้า'!H5</f>
        <v>505221</v>
      </c>
    </row>
    <row r="7" spans="2:4" x14ac:dyDescent="0.5">
      <c r="B7" s="235" t="s">
        <v>86</v>
      </c>
      <c r="C7" s="236">
        <f>'2564-บิลค่าไฟฟ้า'!L5</f>
        <v>902403</v>
      </c>
      <c r="D7" s="236">
        <f>'2565-บิลค่าไฟฟ้า'!L5</f>
        <v>724337</v>
      </c>
    </row>
    <row r="8" spans="2:4" x14ac:dyDescent="0.5">
      <c r="B8" s="235" t="s">
        <v>87</v>
      </c>
      <c r="C8" s="236">
        <f>'2564-บิลค่าไฟฟ้า'!P5</f>
        <v>655039.89</v>
      </c>
      <c r="D8" s="236">
        <f>'2565-บิลค่าไฟฟ้า'!P5</f>
        <v>560683</v>
      </c>
    </row>
    <row r="9" spans="2:4" x14ac:dyDescent="0.5">
      <c r="B9" s="235" t="s">
        <v>88</v>
      </c>
      <c r="C9" s="236">
        <f>'2564-บิลค่าไฟฟ้า'!T5</f>
        <v>728918.87</v>
      </c>
      <c r="D9" s="236">
        <f>'2565-บิลค่าไฟฟ้า'!T5</f>
        <v>595324</v>
      </c>
    </row>
    <row r="10" spans="2:4" x14ac:dyDescent="0.5">
      <c r="B10" s="235" t="s">
        <v>89</v>
      </c>
      <c r="C10" s="236">
        <f>'2564-บิลค่าไฟฟ้า'!X5</f>
        <v>699023</v>
      </c>
      <c r="D10" s="236">
        <f>'2565-บิลค่าไฟฟ้า'!X5</f>
        <v>671018</v>
      </c>
    </row>
    <row r="11" spans="2:4" x14ac:dyDescent="0.5">
      <c r="B11" s="235" t="s">
        <v>90</v>
      </c>
      <c r="C11" s="236">
        <f>'2564-บิลค่าไฟฟ้า'!AB5</f>
        <v>679697</v>
      </c>
      <c r="D11" s="236">
        <f>'2565-บิลค่าไฟฟ้า'!AB5</f>
        <v>886939</v>
      </c>
    </row>
    <row r="12" spans="2:4" x14ac:dyDescent="0.5">
      <c r="B12" s="235" t="s">
        <v>91</v>
      </c>
      <c r="C12" s="236">
        <f>'2564-บิลค่าไฟฟ้า'!AF5</f>
        <v>699194</v>
      </c>
      <c r="D12" s="236">
        <f>'2565-บิลค่าไฟฟ้า'!AF5</f>
        <v>1004768</v>
      </c>
    </row>
    <row r="13" spans="2:4" x14ac:dyDescent="0.5">
      <c r="B13" s="235" t="s">
        <v>92</v>
      </c>
      <c r="C13" s="236">
        <f>'2564-บิลค่าไฟฟ้า'!AJ5</f>
        <v>684131</v>
      </c>
      <c r="D13" s="236">
        <f>'2565-บิลค่าไฟฟ้า'!AJ5</f>
        <v>946590</v>
      </c>
    </row>
    <row r="14" spans="2:4" x14ac:dyDescent="0.5">
      <c r="B14" s="235" t="s">
        <v>93</v>
      </c>
      <c r="C14" s="236">
        <f>'2564-บิลค่าไฟฟ้า'!AN5</f>
        <v>652862.99</v>
      </c>
      <c r="D14" s="236">
        <f>'2565-บิลค่าไฟฟ้า'!AN5</f>
        <v>846453</v>
      </c>
    </row>
    <row r="15" spans="2:4" x14ac:dyDescent="0.5">
      <c r="B15" s="235" t="s">
        <v>94</v>
      </c>
      <c r="C15" s="236">
        <f>'2564-บิลค่าไฟฟ้า'!AR5</f>
        <v>637537.01</v>
      </c>
      <c r="D15" s="236">
        <f>'2565-บิลค่าไฟฟ้า'!AR5</f>
        <v>711963.99</v>
      </c>
    </row>
    <row r="16" spans="2:4" x14ac:dyDescent="0.5">
      <c r="B16" s="235" t="s">
        <v>95</v>
      </c>
      <c r="C16" s="236">
        <f>'2564-บิลค่าไฟฟ้า'!AV5</f>
        <v>536652</v>
      </c>
      <c r="D16" s="236">
        <f>'2565-บิลค่าไฟฟ้า'!AV5</f>
        <v>717224.99</v>
      </c>
    </row>
    <row r="28" spans="2:4" x14ac:dyDescent="0.5">
      <c r="B28" s="230" t="s">
        <v>53</v>
      </c>
      <c r="C28" s="231" t="s">
        <v>10</v>
      </c>
      <c r="D28" s="232"/>
    </row>
    <row r="29" spans="2:4" x14ac:dyDescent="0.5">
      <c r="B29" s="233"/>
      <c r="C29" s="231" t="s">
        <v>11</v>
      </c>
      <c r="D29" s="232"/>
    </row>
    <row r="30" spans="2:4" ht="21.6" x14ac:dyDescent="0.5">
      <c r="B30" s="233"/>
      <c r="C30" s="234" t="s">
        <v>152</v>
      </c>
      <c r="D30" s="234" t="s">
        <v>153</v>
      </c>
    </row>
    <row r="31" spans="2:4" x14ac:dyDescent="0.5">
      <c r="B31" s="235" t="s">
        <v>84</v>
      </c>
      <c r="C31" s="236">
        <f>'2564-บิลค่าไฟฟ้า'!E5</f>
        <v>2041390.99</v>
      </c>
      <c r="D31" s="236">
        <f>'2565-บิลค่าไฟฟ้า'!E5</f>
        <v>1853168.87</v>
      </c>
    </row>
    <row r="32" spans="2:4" x14ac:dyDescent="0.5">
      <c r="B32" s="235" t="s">
        <v>85</v>
      </c>
      <c r="C32" s="236">
        <f>'2564-บิลค่าไฟฟ้า'!I5</f>
        <v>2414686.4300000002</v>
      </c>
      <c r="D32" s="236">
        <f>'2565-บิลค่าไฟฟ้า'!I5</f>
        <v>1886204.47</v>
      </c>
    </row>
    <row r="33" spans="2:4" x14ac:dyDescent="0.5">
      <c r="B33" s="235" t="s">
        <v>86</v>
      </c>
      <c r="C33" s="236">
        <f>'2564-บิลค่าไฟฟ้า'!M5</f>
        <v>3427526.47</v>
      </c>
      <c r="D33" s="236">
        <f>'2565-บิลค่าไฟฟ้า'!M5</f>
        <v>2886400.45</v>
      </c>
    </row>
    <row r="34" spans="2:4" x14ac:dyDescent="0.5">
      <c r="B34" s="235" t="s">
        <v>87</v>
      </c>
      <c r="C34" s="236">
        <f>'2564-บิลค่าไฟฟ้า'!Q5</f>
        <v>2372144.63</v>
      </c>
      <c r="D34" s="236">
        <f>'2565-บิลค่าไฟฟ้า'!Q5</f>
        <v>2154610.36</v>
      </c>
    </row>
    <row r="35" spans="2:4" x14ac:dyDescent="0.5">
      <c r="B35" s="235" t="s">
        <v>88</v>
      </c>
      <c r="C35" s="236">
        <f>'2564-บิลค่าไฟฟ้า'!U5</f>
        <v>2720534.32</v>
      </c>
      <c r="D35" s="236">
        <f>'2565-บิลค่าไฟฟ้า'!U5</f>
        <v>2512349.02</v>
      </c>
    </row>
    <row r="36" spans="2:4" x14ac:dyDescent="0.5">
      <c r="B36" s="235" t="s">
        <v>89</v>
      </c>
      <c r="C36" s="236">
        <f>'2564-บิลค่าไฟฟ้า'!Y5</f>
        <v>2666222.11</v>
      </c>
      <c r="D36" s="236">
        <f>'2565-บิลค่าไฟฟ้า'!Y5</f>
        <v>2861672.5</v>
      </c>
    </row>
    <row r="37" spans="2:4" x14ac:dyDescent="0.5">
      <c r="B37" s="235" t="s">
        <v>90</v>
      </c>
      <c r="C37" s="236">
        <f>'2564-บิลค่าไฟฟ้า'!AC5</f>
        <v>2555174.63</v>
      </c>
      <c r="D37" s="236">
        <f>'2565-บิลค่าไฟฟ้า'!AC5</f>
        <v>3629269.7</v>
      </c>
    </row>
    <row r="38" spans="2:4" x14ac:dyDescent="0.5">
      <c r="B38" s="235" t="s">
        <v>91</v>
      </c>
      <c r="C38" s="236">
        <f>'2564-บิลค่าไฟฟ้า'!AG5</f>
        <v>2598642.27</v>
      </c>
      <c r="D38" s="236">
        <f>'2565-บิลค่าไฟฟ้า'!AG5</f>
        <v>4222888.6399999997</v>
      </c>
    </row>
    <row r="39" spans="2:4" x14ac:dyDescent="0.5">
      <c r="B39" s="235" t="s">
        <v>92</v>
      </c>
      <c r="C39" s="236">
        <f>'2564-บิลค่าไฟฟ้า'!AK5</f>
        <v>2548738.92</v>
      </c>
      <c r="D39" s="236">
        <f>'2565-บิลค่าไฟฟ้า'!AK5</f>
        <v>4674733.63</v>
      </c>
    </row>
    <row r="40" spans="2:4" x14ac:dyDescent="0.5">
      <c r="B40" s="235" t="s">
        <v>93</v>
      </c>
      <c r="C40" s="236">
        <f>'2564-บิลค่าไฟฟ้า'!AO5</f>
        <v>2396785.39</v>
      </c>
      <c r="D40" s="236">
        <f>'2565-บิลค่าไฟฟ้า'!AO5</f>
        <v>4107211.3</v>
      </c>
    </row>
    <row r="41" spans="2:4" x14ac:dyDescent="0.5">
      <c r="B41" s="235" t="s">
        <v>94</v>
      </c>
      <c r="C41" s="236">
        <f>'2564-บิลค่าไฟฟ้า'!AS5</f>
        <v>2393212.88</v>
      </c>
      <c r="D41" s="236">
        <f>'2565-บิลค่าไฟฟ้า'!AS5</f>
        <v>3525851.53</v>
      </c>
    </row>
    <row r="42" spans="2:4" x14ac:dyDescent="0.5">
      <c r="B42" s="235" t="s">
        <v>95</v>
      </c>
      <c r="C42" s="236">
        <f>'2564-บิลค่าไฟฟ้า'!AW5</f>
        <v>1908925.73</v>
      </c>
      <c r="D42" s="236">
        <f>'2565-บิลค่าไฟฟ้า'!AW5</f>
        <v>3466408.2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2:D42"/>
  <sheetViews>
    <sheetView showGridLines="0" view="pageBreakPreview" topLeftCell="B31" zoomScaleNormal="100" zoomScaleSheetLayoutView="100" workbookViewId="0">
      <selection activeCell="D37" sqref="D37"/>
    </sheetView>
  </sheetViews>
  <sheetFormatPr defaultRowHeight="19.8" x14ac:dyDescent="0.5"/>
  <cols>
    <col min="1" max="1" width="6.109375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12</v>
      </c>
      <c r="D2" s="232"/>
    </row>
    <row r="3" spans="2:4" x14ac:dyDescent="0.5">
      <c r="B3" s="233"/>
      <c r="C3" s="237" t="s">
        <v>13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'2564-บิลค่าไฟฟ้า'!D7</f>
        <v>45599.99</v>
      </c>
      <c r="D5" s="236">
        <f>'2565-บิลค่าไฟฟ้า'!D7</f>
        <v>52844</v>
      </c>
    </row>
    <row r="6" spans="2:4" x14ac:dyDescent="0.5">
      <c r="B6" s="235" t="s">
        <v>85</v>
      </c>
      <c r="C6" s="236">
        <f>'2564-บิลค่าไฟฟ้า'!H7</f>
        <v>56792</v>
      </c>
      <c r="D6" s="236">
        <f>'2565-บิลค่าไฟฟ้า'!H7</f>
        <v>57172</v>
      </c>
    </row>
    <row r="7" spans="2:4" x14ac:dyDescent="0.5">
      <c r="B7" s="235" t="s">
        <v>86</v>
      </c>
      <c r="C7" s="236">
        <f>'2564-บิลค่าไฟฟ้า'!L7</f>
        <v>66940</v>
      </c>
      <c r="D7" s="236">
        <f>'2565-บิลค่าไฟฟ้า'!L7</f>
        <v>70208.009999999995</v>
      </c>
    </row>
    <row r="8" spans="2:4" x14ac:dyDescent="0.5">
      <c r="B8" s="235" t="s">
        <v>87</v>
      </c>
      <c r="C8" s="236">
        <f>'2564-บิลค่าไฟฟ้า'!P7</f>
        <v>52084</v>
      </c>
      <c r="D8" s="236">
        <f>'2565-บิลค่าไฟฟ้า'!P7</f>
        <v>58368</v>
      </c>
    </row>
    <row r="9" spans="2:4" x14ac:dyDescent="0.5">
      <c r="B9" s="235" t="s">
        <v>88</v>
      </c>
      <c r="C9" s="236">
        <f>'2564-บิลค่าไฟฟ้า'!T7</f>
        <v>59560.01</v>
      </c>
      <c r="D9" s="236">
        <f>'2565-บิลค่าไฟฟ้า'!T7</f>
        <v>64344</v>
      </c>
    </row>
    <row r="10" spans="2:4" x14ac:dyDescent="0.5">
      <c r="B10" s="235" t="s">
        <v>89</v>
      </c>
      <c r="C10" s="236">
        <f>'2564-บิลค่าไฟฟ้า'!X7</f>
        <v>55548</v>
      </c>
      <c r="D10" s="236">
        <f>'2565-บิลค่าไฟฟ้า'!X7</f>
        <v>61812</v>
      </c>
    </row>
    <row r="11" spans="2:4" x14ac:dyDescent="0.5">
      <c r="B11" s="235" t="s">
        <v>90</v>
      </c>
      <c r="C11" s="236">
        <f>'2564-บิลค่าไฟฟ้า'!AB7</f>
        <v>50624</v>
      </c>
      <c r="D11" s="236">
        <f>'2565-บิลค่าไฟฟ้า'!AB7</f>
        <v>66895.990000000005</v>
      </c>
    </row>
    <row r="12" spans="2:4" x14ac:dyDescent="0.5">
      <c r="B12" s="235" t="s">
        <v>91</v>
      </c>
      <c r="C12" s="236">
        <f>'2564-บิลค่าไฟฟ้า'!AF7</f>
        <v>57282</v>
      </c>
      <c r="D12" s="236">
        <f>'2565-บิลค่าไฟฟ้า'!AF7</f>
        <v>61400</v>
      </c>
    </row>
    <row r="13" spans="2:4" x14ac:dyDescent="0.5">
      <c r="B13" s="235" t="s">
        <v>92</v>
      </c>
      <c r="C13" s="236">
        <f>'2564-บิลค่าไฟฟ้า'!AJ7</f>
        <v>53240</v>
      </c>
      <c r="D13" s="236">
        <f>'2565-บิลค่าไฟฟ้า'!AJ7</f>
        <v>66144</v>
      </c>
    </row>
    <row r="14" spans="2:4" x14ac:dyDescent="0.5">
      <c r="B14" s="235" t="s">
        <v>93</v>
      </c>
      <c r="C14" s="236">
        <f>'2564-บิลค่าไฟฟ้า'!AN7</f>
        <v>56984.01</v>
      </c>
      <c r="D14" s="236">
        <f>'2565-บิลค่าไฟฟ้า'!AN7</f>
        <v>60420</v>
      </c>
    </row>
    <row r="15" spans="2:4" x14ac:dyDescent="0.5">
      <c r="B15" s="235" t="s">
        <v>94</v>
      </c>
      <c r="C15" s="236">
        <f>'2564-บิลค่าไฟฟ้า'!AR7</f>
        <v>60628</v>
      </c>
      <c r="D15" s="236">
        <f>'2565-บิลค่าไฟฟ้า'!AR7</f>
        <v>65732</v>
      </c>
    </row>
    <row r="16" spans="2:4" x14ac:dyDescent="0.5">
      <c r="B16" s="235" t="s">
        <v>95</v>
      </c>
      <c r="C16" s="236">
        <f>'2564-บิลค่าไฟฟ้า'!AV7</f>
        <v>58435.99</v>
      </c>
      <c r="D16" s="236">
        <f>'2565-บิลค่าไฟฟ้า'!AV7</f>
        <v>71972</v>
      </c>
    </row>
    <row r="28" spans="2:4" x14ac:dyDescent="0.5">
      <c r="B28" s="230" t="s">
        <v>53</v>
      </c>
      <c r="C28" s="231" t="s">
        <v>12</v>
      </c>
      <c r="D28" s="232"/>
    </row>
    <row r="29" spans="2:4" x14ac:dyDescent="0.5">
      <c r="B29" s="233"/>
      <c r="C29" s="237" t="s">
        <v>13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'2564-บิลค่าไฟฟ้า'!E7</f>
        <v>175210.48</v>
      </c>
      <c r="D31" s="236">
        <f>'2565-บิลค่าไฟฟ้า'!E7</f>
        <v>213455.5</v>
      </c>
    </row>
    <row r="32" spans="2:4" x14ac:dyDescent="0.5">
      <c r="B32" s="235" t="s">
        <v>85</v>
      </c>
      <c r="C32" s="236">
        <f>'2564-บิลค่าไฟฟ้า'!I7</f>
        <v>221230.86</v>
      </c>
      <c r="D32" s="236">
        <f>'2565-บิลค่าไฟฟ้า'!I7</f>
        <v>227702.14</v>
      </c>
    </row>
    <row r="33" spans="2:4" x14ac:dyDescent="0.5">
      <c r="B33" s="235" t="s">
        <v>86</v>
      </c>
      <c r="C33" s="236">
        <f>'2564-บิลค่าไฟฟ้า'!M7</f>
        <v>263667.37</v>
      </c>
      <c r="D33" s="236">
        <f>'2565-บิลค่าไฟฟ้า'!M7</f>
        <v>274753.73</v>
      </c>
    </row>
    <row r="34" spans="2:4" x14ac:dyDescent="0.5">
      <c r="B34" s="235" t="s">
        <v>87</v>
      </c>
      <c r="C34" s="236">
        <f>'2564-บิลค่าไฟฟ้า'!Q7</f>
        <v>197747.04</v>
      </c>
      <c r="D34" s="236">
        <f>'2565-บิลค่าไฟฟ้า'!Q7</f>
        <v>231956.91</v>
      </c>
    </row>
    <row r="35" spans="2:4" x14ac:dyDescent="0.5">
      <c r="B35" s="235" t="s">
        <v>88</v>
      </c>
      <c r="C35" s="236">
        <f>'2564-บิลค่าไฟฟ้า'!U7</f>
        <v>230938.45</v>
      </c>
      <c r="D35" s="236">
        <f>'2565-บิลค่าไฟฟ้า'!U7</f>
        <v>273587.42</v>
      </c>
    </row>
    <row r="36" spans="2:4" x14ac:dyDescent="0.5">
      <c r="B36" s="235" t="s">
        <v>89</v>
      </c>
      <c r="C36" s="236">
        <f>'2564-บิลค่าไฟฟ้า'!Y7</f>
        <v>208772.08</v>
      </c>
      <c r="D36" s="236">
        <f>'2565-บิลค่าไฟฟ้า'!Y7</f>
        <v>262324.34000000003</v>
      </c>
    </row>
    <row r="37" spans="2:4" x14ac:dyDescent="0.5">
      <c r="B37" s="235" t="s">
        <v>90</v>
      </c>
      <c r="C37" s="236">
        <f>'2564-บิลค่าไฟฟ้า'!AC7</f>
        <v>198854.43</v>
      </c>
      <c r="D37" s="236">
        <f>'2565-บิลค่าไฟฟ้า'!AC7</f>
        <v>279860.8</v>
      </c>
    </row>
    <row r="38" spans="2:4" x14ac:dyDescent="0.5">
      <c r="B38" s="235" t="s">
        <v>91</v>
      </c>
      <c r="C38" s="236">
        <f>'2564-บิลค่าไฟฟ้า'!AG7</f>
        <v>221617.84</v>
      </c>
      <c r="D38" s="236">
        <f>'2565-บิลค่าไฟฟ้า'!AG7</f>
        <v>258007.3</v>
      </c>
    </row>
    <row r="39" spans="2:4" x14ac:dyDescent="0.5">
      <c r="B39" s="235" t="s">
        <v>92</v>
      </c>
      <c r="C39" s="236">
        <f>'2564-บิลค่าไฟฟ้า'!AK7</f>
        <v>200286.03</v>
      </c>
      <c r="D39" s="236">
        <f>'2565-บิลค่าไฟฟ้า'!AK7</f>
        <v>338485.69</v>
      </c>
    </row>
    <row r="40" spans="2:4" x14ac:dyDescent="0.5">
      <c r="B40" s="235" t="s">
        <v>93</v>
      </c>
      <c r="C40" s="236">
        <f>'2564-บิลค่าไฟฟ้า'!AO7</f>
        <v>220014.5</v>
      </c>
      <c r="D40" s="236">
        <f>'2565-บิลค่าไฟฟ้า'!AO7</f>
        <v>299474.21000000002</v>
      </c>
    </row>
    <row r="41" spans="2:4" x14ac:dyDescent="0.5">
      <c r="B41" s="235" t="s">
        <v>94</v>
      </c>
      <c r="C41" s="236">
        <f>'2564-บิลค่าไฟฟ้า'!AS7</f>
        <v>232676.04</v>
      </c>
      <c r="D41" s="236">
        <f>'2565-บิลค่าไฟฟ้า'!AS7</f>
        <v>32284.69</v>
      </c>
    </row>
    <row r="42" spans="2:4" x14ac:dyDescent="0.5">
      <c r="B42" s="235" t="s">
        <v>95</v>
      </c>
      <c r="C42" s="236">
        <f>'2564-บิลค่าไฟฟ้า'!AW7</f>
        <v>224776.71</v>
      </c>
      <c r="D42" s="236">
        <f>'2565-บิลค่าไฟฟ้า'!AW7</f>
        <v>357955.49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2:D42"/>
  <sheetViews>
    <sheetView showGridLines="0" view="pageBreakPreview" topLeftCell="B31" zoomScaleNormal="100" zoomScaleSheetLayoutView="100" workbookViewId="0">
      <selection activeCell="M20" sqref="M20"/>
    </sheetView>
  </sheetViews>
  <sheetFormatPr defaultRowHeight="19.8" x14ac:dyDescent="0.5"/>
  <cols>
    <col min="1" max="1" width="6.109375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14</v>
      </c>
      <c r="D2" s="232"/>
    </row>
    <row r="3" spans="2:4" x14ac:dyDescent="0.5">
      <c r="B3" s="233"/>
      <c r="C3" s="237" t="s">
        <v>81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'2564-บิลค่าไฟฟ้า'!D9</f>
        <v>8580</v>
      </c>
      <c r="D5" s="236">
        <f>'2565-บิลค่าไฟฟ้า'!D9</f>
        <v>8440</v>
      </c>
    </row>
    <row r="6" spans="2:4" x14ac:dyDescent="0.5">
      <c r="B6" s="235" t="s">
        <v>85</v>
      </c>
      <c r="C6" s="236">
        <f>'2564-บิลค่าไฟฟ้า'!H9</f>
        <v>7960</v>
      </c>
      <c r="D6" s="236">
        <f>'2565-บิลค่าไฟฟ้า'!H9</f>
        <v>7380</v>
      </c>
    </row>
    <row r="7" spans="2:4" x14ac:dyDescent="0.5">
      <c r="B7" s="235" t="s">
        <v>86</v>
      </c>
      <c r="C7" s="236">
        <f>'2564-บิลค่าไฟฟ้า'!L9</f>
        <v>8920</v>
      </c>
      <c r="D7" s="236">
        <f>'2565-บิลค่าไฟฟ้า'!L9</f>
        <v>7820</v>
      </c>
    </row>
    <row r="8" spans="2:4" x14ac:dyDescent="0.5">
      <c r="B8" s="235" t="s">
        <v>87</v>
      </c>
      <c r="C8" s="236">
        <f>'2564-บิลค่าไฟฟ้า'!P9</f>
        <v>7980</v>
      </c>
      <c r="D8" s="236">
        <f>'2565-บิลค่าไฟฟ้า'!P9</f>
        <v>7300</v>
      </c>
    </row>
    <row r="9" spans="2:4" x14ac:dyDescent="0.5">
      <c r="B9" s="235" t="s">
        <v>88</v>
      </c>
      <c r="C9" s="236">
        <f>'2564-บิลค่าไฟฟ้า'!T9</f>
        <v>8020</v>
      </c>
      <c r="D9" s="236">
        <f>'2565-บิลค่าไฟฟ้า'!T9</f>
        <v>7820</v>
      </c>
    </row>
    <row r="10" spans="2:4" x14ac:dyDescent="0.5">
      <c r="B10" s="235" t="s">
        <v>89</v>
      </c>
      <c r="C10" s="236">
        <f>'2564-บิลค่าไฟฟ้า'!X9</f>
        <v>7980</v>
      </c>
      <c r="D10" s="236">
        <f>'2565-บิลค่าไฟฟ้า'!X9</f>
        <v>9260</v>
      </c>
    </row>
    <row r="11" spans="2:4" x14ac:dyDescent="0.5">
      <c r="B11" s="235" t="s">
        <v>90</v>
      </c>
      <c r="C11" s="236">
        <f>'2564-บิลค่าไฟฟ้า'!AB9</f>
        <v>8720</v>
      </c>
      <c r="D11" s="236">
        <f>'2565-บิลค่าไฟฟ้า'!AB9</f>
        <v>9760</v>
      </c>
    </row>
    <row r="12" spans="2:4" x14ac:dyDescent="0.5">
      <c r="B12" s="235" t="s">
        <v>91</v>
      </c>
      <c r="C12" s="236">
        <f>'2564-บิลค่าไฟฟ้า'!AF9</f>
        <v>8680</v>
      </c>
      <c r="D12" s="236">
        <f>'2565-บิลค่าไฟฟ้า'!AF9</f>
        <v>8880</v>
      </c>
    </row>
    <row r="13" spans="2:4" x14ac:dyDescent="0.5">
      <c r="B13" s="235" t="s">
        <v>92</v>
      </c>
      <c r="C13" s="236">
        <f>'2564-บิลค่าไฟฟ้า'!AJ9</f>
        <v>9160</v>
      </c>
      <c r="D13" s="236">
        <f>'2565-บิลค่าไฟฟ้า'!AJ9</f>
        <v>9040</v>
      </c>
    </row>
    <row r="14" spans="2:4" x14ac:dyDescent="0.5">
      <c r="B14" s="235" t="s">
        <v>93</v>
      </c>
      <c r="C14" s="236">
        <f>'2564-บิลค่าไฟฟ้า'!AN9</f>
        <v>9340</v>
      </c>
      <c r="D14" s="236">
        <f>'2565-บิลค่าไฟฟ้า'!AN9</f>
        <v>8600</v>
      </c>
    </row>
    <row r="15" spans="2:4" x14ac:dyDescent="0.5">
      <c r="B15" s="235" t="s">
        <v>94</v>
      </c>
      <c r="C15" s="236">
        <f>'2564-บิลค่าไฟฟ้า'!AR9</f>
        <v>10600</v>
      </c>
      <c r="D15" s="236">
        <f>'2565-บิลค่าไฟฟ้า'!AR9</f>
        <v>7880</v>
      </c>
    </row>
    <row r="16" spans="2:4" x14ac:dyDescent="0.5">
      <c r="B16" s="235" t="s">
        <v>95</v>
      </c>
      <c r="C16" s="236">
        <f>'2564-บิลค่าไฟฟ้า'!AV9</f>
        <v>8760</v>
      </c>
      <c r="D16" s="236">
        <f>'2565-บิลค่าไฟฟ้า'!AV9</f>
        <v>7660</v>
      </c>
    </row>
    <row r="28" spans="2:4" x14ac:dyDescent="0.5">
      <c r="B28" s="230" t="s">
        <v>53</v>
      </c>
      <c r="C28" s="231" t="s">
        <v>14</v>
      </c>
      <c r="D28" s="232"/>
    </row>
    <row r="29" spans="2:4" x14ac:dyDescent="0.5">
      <c r="B29" s="233"/>
      <c r="C29" s="237" t="s">
        <v>81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'2564-บิลค่าไฟฟ้า'!E9</f>
        <v>33409.11</v>
      </c>
      <c r="D31" s="236">
        <f>'2565-บิลค่าไฟฟ้า'!E9</f>
        <v>31930.11</v>
      </c>
    </row>
    <row r="32" spans="2:4" x14ac:dyDescent="0.5">
      <c r="B32" s="235" t="s">
        <v>85</v>
      </c>
      <c r="C32" s="236">
        <f>'2564-บิลค่าไฟฟ้า'!I9</f>
        <v>31254.19</v>
      </c>
      <c r="D32" s="236">
        <f>'2565-บิลค่าไฟฟ้า'!I9</f>
        <v>29103.02</v>
      </c>
    </row>
    <row r="33" spans="2:4" x14ac:dyDescent="0.5">
      <c r="B33" s="235" t="s">
        <v>86</v>
      </c>
      <c r="C33" s="236">
        <f>'2564-บิลค่าไฟฟ้า'!M9</f>
        <v>35653</v>
      </c>
      <c r="D33" s="236">
        <f>'2565-บิลค่าไฟฟ้า'!M9</f>
        <v>31815.8</v>
      </c>
    </row>
    <row r="34" spans="2:4" x14ac:dyDescent="0.5">
      <c r="B34" s="235" t="s">
        <v>87</v>
      </c>
      <c r="C34" s="236">
        <f>'2564-บิลค่าไฟฟ้า'!Q9</f>
        <v>31041.919999999998</v>
      </c>
      <c r="D34" s="236">
        <f>'2565-บิลค่าไฟฟ้า'!Q9</f>
        <v>32129.13</v>
      </c>
    </row>
    <row r="35" spans="2:4" x14ac:dyDescent="0.5">
      <c r="B35" s="235" t="s">
        <v>88</v>
      </c>
      <c r="C35" s="236">
        <f>'2564-บิลค่าไฟฟ้า'!U9</f>
        <v>33665.160000000003</v>
      </c>
      <c r="D35" s="236">
        <f>'2565-บิลค่าไฟฟ้า'!U9</f>
        <v>34062.410000000003</v>
      </c>
    </row>
    <row r="36" spans="2:4" x14ac:dyDescent="0.5">
      <c r="B36" s="235" t="s">
        <v>89</v>
      </c>
      <c r="C36" s="236">
        <f>'2564-บิลค่าไฟฟ้า'!Y9</f>
        <v>31776.49</v>
      </c>
      <c r="D36" s="236">
        <f>'2565-บิลค่าไฟฟ้า'!Y9</f>
        <v>42261.120000000003</v>
      </c>
    </row>
    <row r="37" spans="2:4" x14ac:dyDescent="0.5">
      <c r="B37" s="235" t="s">
        <v>90</v>
      </c>
      <c r="C37" s="236">
        <f>'2564-บิลค่าไฟฟ้า'!AC9</f>
        <v>36494.51</v>
      </c>
      <c r="D37" s="236">
        <f>'2565-บิลค่าไฟฟ้า'!AC9</f>
        <v>43929.42</v>
      </c>
    </row>
    <row r="38" spans="2:4" x14ac:dyDescent="0.5">
      <c r="B38" s="235" t="s">
        <v>91</v>
      </c>
      <c r="C38" s="236">
        <f>'2564-บิลค่าไฟฟ้า'!AG9</f>
        <v>34085.33</v>
      </c>
      <c r="D38" s="236">
        <f>'2565-บิลค่าไฟฟ้า'!AG9</f>
        <v>44467.4</v>
      </c>
    </row>
    <row r="39" spans="2:4" x14ac:dyDescent="0.5">
      <c r="B39" s="235" t="s">
        <v>92</v>
      </c>
      <c r="C39" s="236">
        <f>'2564-บิลค่าไฟฟ้า'!AK9</f>
        <v>36971.89</v>
      </c>
      <c r="D39" s="236">
        <f>'2565-บิลค่าไฟฟ้า'!AK9</f>
        <v>48698.13</v>
      </c>
    </row>
    <row r="40" spans="2:4" x14ac:dyDescent="0.5">
      <c r="B40" s="235" t="s">
        <v>93</v>
      </c>
      <c r="C40" s="236">
        <f>'2564-บิลค่าไฟฟ้า'!AO9</f>
        <v>36120.230000000003</v>
      </c>
      <c r="D40" s="236">
        <f>'2565-บิลค่าไฟฟ้า'!AO9</f>
        <v>46138</v>
      </c>
    </row>
    <row r="41" spans="2:4" x14ac:dyDescent="0.5">
      <c r="B41" s="235" t="s">
        <v>94</v>
      </c>
      <c r="C41" s="236">
        <f>'2564-บิลค่าไฟฟ้า'!AS9</f>
        <v>63359.89</v>
      </c>
      <c r="D41" s="236">
        <f>'2565-บิลค่าไฟฟ้า'!AS9</f>
        <v>40366.230000000003</v>
      </c>
    </row>
    <row r="42" spans="2:4" x14ac:dyDescent="0.5">
      <c r="B42" s="235" t="s">
        <v>95</v>
      </c>
      <c r="C42" s="236">
        <f>'2564-บิลค่าไฟฟ้า'!AW9</f>
        <v>32470</v>
      </c>
      <c r="D42" s="236">
        <f>'2565-บิลค่าไฟฟ้า'!AW9</f>
        <v>39103.15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B2:D42"/>
  <sheetViews>
    <sheetView showGridLines="0" view="pageBreakPreview" topLeftCell="B31" zoomScaleNormal="100" zoomScaleSheetLayoutView="100" workbookViewId="0">
      <selection activeCell="I21" sqref="I21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18</v>
      </c>
      <c r="D2" s="232"/>
    </row>
    <row r="3" spans="2:4" x14ac:dyDescent="0.5">
      <c r="B3" s="233"/>
      <c r="C3" s="231" t="s">
        <v>19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'2564-บิลค่าไฟฟ้า'!D11</f>
        <v>1512.5</v>
      </c>
      <c r="D5" s="236">
        <f>'2565-บิลค่าไฟฟ้า'!D11</f>
        <v>1791.5</v>
      </c>
    </row>
    <row r="6" spans="2:4" x14ac:dyDescent="0.5">
      <c r="B6" s="235" t="s">
        <v>85</v>
      </c>
      <c r="C6" s="236">
        <f>'2564-บิลค่าไฟฟ้า'!H11</f>
        <v>1442.49</v>
      </c>
      <c r="D6" s="236">
        <f>'2565-บิลค่าไฟฟ้า'!H11</f>
        <v>1521.99</v>
      </c>
    </row>
    <row r="7" spans="2:4" x14ac:dyDescent="0.5">
      <c r="B7" s="235" t="s">
        <v>86</v>
      </c>
      <c r="C7" s="236">
        <f>'2564-บิลค่าไฟฟ้า'!L11</f>
        <v>1679.5</v>
      </c>
      <c r="D7" s="236">
        <f>'2565-บิลค่าไฟฟ้า'!L11</f>
        <v>1683.49</v>
      </c>
    </row>
    <row r="8" spans="2:4" x14ac:dyDescent="0.5">
      <c r="B8" s="235" t="s">
        <v>87</v>
      </c>
      <c r="C8" s="236">
        <f>'2564-บิลค่าไฟฟ้า'!P11</f>
        <v>1365.49</v>
      </c>
      <c r="D8" s="236">
        <f>'2565-บิลค่าไฟฟ้า'!P11</f>
        <v>1812.01</v>
      </c>
    </row>
    <row r="9" spans="2:4" x14ac:dyDescent="0.5">
      <c r="B9" s="235" t="s">
        <v>88</v>
      </c>
      <c r="C9" s="236">
        <f>'2564-บิลค่าไฟฟ้า'!T11</f>
        <v>1808</v>
      </c>
      <c r="D9" s="236">
        <f>'2565-บิลค่าไฟฟ้า'!T11</f>
        <v>1758.99</v>
      </c>
    </row>
    <row r="10" spans="2:4" x14ac:dyDescent="0.5">
      <c r="B10" s="235" t="s">
        <v>89</v>
      </c>
      <c r="C10" s="236">
        <f>'2564-บิลค่าไฟฟ้า'!X11</f>
        <v>1636.5</v>
      </c>
      <c r="D10" s="236">
        <f>'2565-บิลค่าไฟฟ้า'!X11</f>
        <v>1909.01</v>
      </c>
    </row>
    <row r="11" spans="2:4" x14ac:dyDescent="0.5">
      <c r="B11" s="235" t="s">
        <v>90</v>
      </c>
      <c r="C11" s="236">
        <f>'2564-บิลค่าไฟฟ้า'!AB11</f>
        <v>1950</v>
      </c>
      <c r="D11" s="236">
        <f>'2565-บิลค่าไฟฟ้า'!AB11</f>
        <v>2114.5</v>
      </c>
    </row>
    <row r="12" spans="2:4" x14ac:dyDescent="0.5">
      <c r="B12" s="235" t="s">
        <v>91</v>
      </c>
      <c r="C12" s="236">
        <f>'2564-บิลค่าไฟฟ้า'!AF11</f>
        <v>2253.5</v>
      </c>
      <c r="D12" s="236">
        <f>'2565-บิลค่าไฟฟ้า'!AF11</f>
        <v>2153.5</v>
      </c>
    </row>
    <row r="13" spans="2:4" x14ac:dyDescent="0.5">
      <c r="B13" s="235" t="s">
        <v>92</v>
      </c>
      <c r="C13" s="236">
        <f>'2564-บิลค่าไฟฟ้า'!AJ11</f>
        <v>2215.0100000000002</v>
      </c>
      <c r="D13" s="236">
        <f>'2565-บิลค่าไฟฟ้า'!AJ11</f>
        <v>2514.5</v>
      </c>
    </row>
    <row r="14" spans="2:4" x14ac:dyDescent="0.5">
      <c r="B14" s="235" t="s">
        <v>93</v>
      </c>
      <c r="C14" s="236">
        <f>'2564-บิลค่าไฟฟ้า'!AN11</f>
        <v>2327.0100000000002</v>
      </c>
      <c r="D14" s="236">
        <f>'2565-บิลค่าไฟฟ้า'!AN11</f>
        <v>2956.01</v>
      </c>
    </row>
    <row r="15" spans="2:4" x14ac:dyDescent="0.5">
      <c r="B15" s="235" t="s">
        <v>94</v>
      </c>
      <c r="C15" s="236">
        <f>'2564-บิลค่าไฟฟ้า'!AR11</f>
        <v>2148</v>
      </c>
      <c r="D15" s="236">
        <f>'2565-บิลค่าไฟฟ้า'!AR11</f>
        <v>2306.5</v>
      </c>
    </row>
    <row r="16" spans="2:4" x14ac:dyDescent="0.5">
      <c r="B16" s="235" t="s">
        <v>95</v>
      </c>
      <c r="C16" s="236">
        <f>'2564-บิลค่าไฟฟ้า'!AV11</f>
        <v>2349</v>
      </c>
      <c r="D16" s="236">
        <f>'2565-บิลค่าไฟฟ้า'!AV11</f>
        <v>1105.01</v>
      </c>
    </row>
    <row r="28" spans="2:4" x14ac:dyDescent="0.5">
      <c r="B28" s="230" t="s">
        <v>53</v>
      </c>
      <c r="C28" s="231" t="s">
        <v>18</v>
      </c>
      <c r="D28" s="232"/>
    </row>
    <row r="29" spans="2:4" x14ac:dyDescent="0.5">
      <c r="B29" s="233"/>
      <c r="C29" s="231" t="s">
        <v>19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'2564-บิลค่าไฟฟ้า'!E11</f>
        <v>6411.73</v>
      </c>
      <c r="D31" s="236">
        <f>'2565-บิลค่าไฟฟ้า'!E11</f>
        <v>7853.15</v>
      </c>
    </row>
    <row r="32" spans="2:4" x14ac:dyDescent="0.5">
      <c r="B32" s="235" t="s">
        <v>85</v>
      </c>
      <c r="C32" s="236">
        <f>'2564-บิลค่าไฟฟ้า'!I11</f>
        <v>6130.44</v>
      </c>
      <c r="D32" s="236">
        <f>'2565-บิลค่าไฟฟ้า'!I11</f>
        <v>6722.01</v>
      </c>
    </row>
    <row r="33" spans="2:4" x14ac:dyDescent="0.5">
      <c r="B33" s="235" t="s">
        <v>86</v>
      </c>
      <c r="C33" s="236">
        <f>'2564-บิลค่าไฟฟ้า'!M11</f>
        <v>7082.8</v>
      </c>
      <c r="D33" s="236">
        <f>'2565-บิลค่าไฟฟ้า'!M11</f>
        <v>7399.84</v>
      </c>
    </row>
    <row r="34" spans="2:4" x14ac:dyDescent="0.5">
      <c r="B34" s="235" t="s">
        <v>87</v>
      </c>
      <c r="C34" s="236">
        <f>'2564-บิลค่าไฟฟ้า'!Q11</f>
        <v>5821.01</v>
      </c>
      <c r="D34" s="236">
        <f>'2565-บิลค่าไฟฟ้า'!Q11</f>
        <v>7939.24</v>
      </c>
    </row>
    <row r="35" spans="2:4" x14ac:dyDescent="0.5">
      <c r="B35" s="235" t="s">
        <v>88</v>
      </c>
      <c r="C35" s="236">
        <f>'2564-บิลค่าไฟฟ้า'!U11</f>
        <v>7599.14</v>
      </c>
      <c r="D35" s="236">
        <f>'2565-บิลค่าไฟฟ้า'!U11</f>
        <v>8156.75</v>
      </c>
    </row>
    <row r="36" spans="2:4" x14ac:dyDescent="0.5">
      <c r="B36" s="235" t="s">
        <v>89</v>
      </c>
      <c r="C36" s="236">
        <f>'2564-บิลค่าไฟฟ้า'!Y11</f>
        <v>6910.01</v>
      </c>
      <c r="D36" s="236">
        <f>'2565-บิลค่าไฟฟ้า'!Y11</f>
        <v>8823.92</v>
      </c>
    </row>
    <row r="37" spans="2:4" x14ac:dyDescent="0.5">
      <c r="B37" s="235" t="s">
        <v>90</v>
      </c>
      <c r="C37" s="236">
        <f>'2564-บิลค่าไฟฟ้า'!AC11</f>
        <v>8169.75</v>
      </c>
      <c r="D37" s="236">
        <f>'2565-บิลค่าไฟฟ้า'!AC11</f>
        <v>9737.7800000000007</v>
      </c>
    </row>
    <row r="38" spans="2:4" x14ac:dyDescent="0.5">
      <c r="B38" s="235" t="s">
        <v>91</v>
      </c>
      <c r="C38" s="236">
        <f>'2564-บิลค่าไฟฟ้า'!AG11</f>
        <v>9389.2800000000007</v>
      </c>
      <c r="D38" s="236">
        <f>'2565-บิลค่าไฟฟ้า'!AG11</f>
        <v>9911.23</v>
      </c>
    </row>
    <row r="39" spans="2:4" x14ac:dyDescent="0.5">
      <c r="B39" s="235" t="s">
        <v>92</v>
      </c>
      <c r="C39" s="236">
        <f>'2564-บิลค่าไฟฟ้า'!AK11</f>
        <v>9234.6200000000008</v>
      </c>
      <c r="D39" s="236">
        <f>'2565-บิลค่าไฟฟ้า'!AK11</f>
        <v>13363.99</v>
      </c>
    </row>
    <row r="40" spans="2:4" x14ac:dyDescent="0.5">
      <c r="B40" s="235" t="s">
        <v>93</v>
      </c>
      <c r="C40" s="236">
        <f>'2564-บิลค่าไฟฟ้า'!AO11</f>
        <v>9684.67</v>
      </c>
      <c r="D40" s="236">
        <f>'2565-บิลค่าไฟฟ้า'!AO11</f>
        <v>15651.85</v>
      </c>
    </row>
    <row r="41" spans="2:4" x14ac:dyDescent="0.5">
      <c r="B41" s="235" t="s">
        <v>94</v>
      </c>
      <c r="C41" s="236">
        <f>'2564-บิลค่าไฟฟ้า'!AS11</f>
        <v>8965.36</v>
      </c>
      <c r="D41" s="236">
        <f>'2565-บิลค่าไฟฟ้า'!AS11</f>
        <v>12286.16</v>
      </c>
    </row>
    <row r="42" spans="2:4" x14ac:dyDescent="0.5">
      <c r="B42" s="235" t="s">
        <v>95</v>
      </c>
      <c r="C42" s="236">
        <f>'2564-บิลค่าไฟฟ้า'!AW11</f>
        <v>9773.02</v>
      </c>
      <c r="D42" s="236">
        <f>'2565-บิลค่าไฟฟ้า'!AW11</f>
        <v>6060.15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B2:D42"/>
  <sheetViews>
    <sheetView showGridLines="0" view="pageBreakPreview" topLeftCell="B28" zoomScaleNormal="100" zoomScaleSheetLayoutView="100" workbookViewId="0">
      <selection activeCell="H20" sqref="H20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101</v>
      </c>
      <c r="D2" s="232"/>
    </row>
    <row r="3" spans="2:4" x14ac:dyDescent="0.5">
      <c r="B3" s="233"/>
      <c r="C3" s="231" t="s">
        <v>125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'2564-บิลค่าไฟฟ้า'!D13</f>
        <v>47647.32</v>
      </c>
      <c r="D5" s="236">
        <f>'2565-บิลค่าไฟฟ้า'!D13</f>
        <v>40057.68</v>
      </c>
    </row>
    <row r="6" spans="2:4" x14ac:dyDescent="0.5">
      <c r="B6" s="235" t="s">
        <v>85</v>
      </c>
      <c r="C6" s="236">
        <f>'2564-บิลค่าไฟฟ้า'!H13</f>
        <v>46425.32</v>
      </c>
      <c r="D6" s="236">
        <f>'2565-บิลค่าไฟฟ้า'!H13</f>
        <v>31021.95</v>
      </c>
    </row>
    <row r="7" spans="2:4" x14ac:dyDescent="0.5">
      <c r="B7" s="235" t="s">
        <v>86</v>
      </c>
      <c r="C7" s="236">
        <f>'2564-บิลค่าไฟฟ้า'!L13</f>
        <v>64171.33</v>
      </c>
      <c r="D7" s="236">
        <f>'2565-บิลค่าไฟฟ้า'!L13</f>
        <v>38956.639999999999</v>
      </c>
    </row>
    <row r="8" spans="2:4" x14ac:dyDescent="0.5">
      <c r="B8" s="235" t="s">
        <v>87</v>
      </c>
      <c r="C8" s="236">
        <f>'2564-บิลค่าไฟฟ้า'!P13</f>
        <v>66003.990000000005</v>
      </c>
      <c r="D8" s="236">
        <f>'2565-บิลค่าไฟฟ้า'!P13</f>
        <v>36309.49</v>
      </c>
    </row>
    <row r="9" spans="2:4" x14ac:dyDescent="0.5">
      <c r="B9" s="235" t="s">
        <v>88</v>
      </c>
      <c r="C9" s="236">
        <f>'2564-บิลค่าไฟฟ้า'!T13</f>
        <v>68392.929999999993</v>
      </c>
      <c r="D9" s="236">
        <f>'2565-บิลค่าไฟฟ้า'!T13</f>
        <v>42529.919999999998</v>
      </c>
    </row>
    <row r="10" spans="2:4" x14ac:dyDescent="0.5">
      <c r="B10" s="235" t="s">
        <v>89</v>
      </c>
      <c r="C10" s="236">
        <f>'2564-บิลค่าไฟฟ้า'!X13</f>
        <v>61590.39</v>
      </c>
      <c r="D10" s="236">
        <f>'2565-บิลค่าไฟฟ้า'!X13</f>
        <v>40969.54</v>
      </c>
    </row>
    <row r="11" spans="2:4" x14ac:dyDescent="0.5">
      <c r="B11" s="235" t="s">
        <v>90</v>
      </c>
      <c r="C11" s="236">
        <f>'2564-บิลค่าไฟฟ้า'!AB13</f>
        <v>67120.13</v>
      </c>
      <c r="D11" s="236">
        <f>'2565-บิลค่าไฟฟ้า'!AB13</f>
        <v>42895.7</v>
      </c>
    </row>
    <row r="12" spans="2:4" x14ac:dyDescent="0.5">
      <c r="B12" s="235" t="s">
        <v>91</v>
      </c>
      <c r="C12" s="236">
        <f>'2564-บิลค่าไฟฟ้า'!AF13</f>
        <v>64087.33</v>
      </c>
      <c r="D12" s="236">
        <f>'2565-บิลค่าไฟฟ้า'!AF13</f>
        <v>52183.28</v>
      </c>
    </row>
    <row r="13" spans="2:4" x14ac:dyDescent="0.5">
      <c r="B13" s="235" t="s">
        <v>92</v>
      </c>
      <c r="C13" s="236">
        <f>'2564-บิลค่าไฟฟ้า'!AJ13</f>
        <v>48281.99</v>
      </c>
      <c r="D13" s="236">
        <f>'2565-บิลค่าไฟฟ้า'!AJ13</f>
        <v>43245.1</v>
      </c>
    </row>
    <row r="14" spans="2:4" x14ac:dyDescent="0.5">
      <c r="B14" s="235" t="s">
        <v>93</v>
      </c>
      <c r="C14" s="236">
        <f>'2564-บิลค่าไฟฟ้า'!AN13</f>
        <v>39824.129999999997</v>
      </c>
      <c r="D14" s="236">
        <f>'2565-บิลค่าไฟฟ้า'!AN13</f>
        <v>45170.879999999997</v>
      </c>
    </row>
    <row r="15" spans="2:4" x14ac:dyDescent="0.5">
      <c r="B15" s="235" t="s">
        <v>94</v>
      </c>
      <c r="C15" s="236">
        <f>'2564-บิลค่าไฟฟ้า'!AR13</f>
        <v>50579.4</v>
      </c>
      <c r="D15" s="236">
        <f>'2565-บิลค่าไฟฟ้า'!AR13</f>
        <v>42261.61</v>
      </c>
    </row>
    <row r="16" spans="2:4" x14ac:dyDescent="0.5">
      <c r="B16" s="235" t="s">
        <v>95</v>
      </c>
      <c r="C16" s="236">
        <f>'2564-บิลค่าไฟฟ้า'!AV13</f>
        <v>43129.29</v>
      </c>
      <c r="D16" s="236">
        <f>'2565-บิลค่าไฟฟ้า'!AV13</f>
        <v>36520.74</v>
      </c>
    </row>
    <row r="28" spans="2:4" x14ac:dyDescent="0.5">
      <c r="B28" s="230" t="s">
        <v>53</v>
      </c>
      <c r="C28" s="231" t="s">
        <v>101</v>
      </c>
      <c r="D28" s="232"/>
    </row>
    <row r="29" spans="2:4" x14ac:dyDescent="0.5">
      <c r="B29" s="233"/>
      <c r="C29" s="231" t="s">
        <v>125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'2564-บิลค่าไฟฟ้า'!E13</f>
        <v>180792.31</v>
      </c>
      <c r="D31" s="236">
        <f>'2565-บิลค่าไฟฟ้า'!E13</f>
        <v>164743.79999999999</v>
      </c>
    </row>
    <row r="32" spans="2:4" x14ac:dyDescent="0.5">
      <c r="B32" s="235" t="s">
        <v>85</v>
      </c>
      <c r="C32" s="236">
        <f>'2564-บิลค่าไฟฟ้า'!I13</f>
        <v>180593.39</v>
      </c>
      <c r="D32" s="236">
        <f>'2565-บิลค่าไฟฟ้า'!I13</f>
        <v>129393.94</v>
      </c>
    </row>
    <row r="33" spans="2:4" x14ac:dyDescent="0.5">
      <c r="B33" s="235" t="s">
        <v>86</v>
      </c>
      <c r="C33" s="236">
        <f>'2564-บิลค่าไฟฟ้า'!M13</f>
        <v>247596.77</v>
      </c>
      <c r="D33" s="236">
        <f>'2565-บิลค่าไฟฟ้า'!M13</f>
        <v>165380.76999999999</v>
      </c>
    </row>
    <row r="34" spans="2:4" x14ac:dyDescent="0.5">
      <c r="B34" s="235" t="s">
        <v>87</v>
      </c>
      <c r="C34" s="236">
        <f>'2564-บิลค่าไฟฟ้า'!Q13</f>
        <v>252449.56</v>
      </c>
      <c r="D34" s="236">
        <f>'2565-บิลค่าไฟฟ้า'!Q13</f>
        <v>146879.94</v>
      </c>
    </row>
    <row r="35" spans="2:4" x14ac:dyDescent="0.5">
      <c r="B35" s="235" t="s">
        <v>88</v>
      </c>
      <c r="C35" s="236">
        <f>'2564-บิลค่าไฟฟ้า'!U13</f>
        <v>264256.40000000002</v>
      </c>
      <c r="D35" s="236">
        <f>'2565-บิลค่าไฟฟ้า'!U13</f>
        <v>184334.13</v>
      </c>
    </row>
    <row r="36" spans="2:4" x14ac:dyDescent="0.5">
      <c r="B36" s="235" t="s">
        <v>89</v>
      </c>
      <c r="C36" s="236">
        <f>'2564-บิลค่าไฟฟ้า'!Y13</f>
        <v>236312.06</v>
      </c>
      <c r="D36" s="236">
        <f>'2565-บิลค่าไฟฟ้า'!Y13</f>
        <v>179601.6</v>
      </c>
    </row>
    <row r="37" spans="2:4" x14ac:dyDescent="0.5">
      <c r="B37" s="235" t="s">
        <v>90</v>
      </c>
      <c r="C37" s="236">
        <f>'2564-บิลค่าไฟฟ้า'!AC13</f>
        <v>254199.37</v>
      </c>
      <c r="D37" s="236">
        <f>'2565-บิลค่าไฟฟ้า'!AC13</f>
        <v>174916.1</v>
      </c>
    </row>
    <row r="38" spans="2:4" x14ac:dyDescent="0.5">
      <c r="B38" s="235" t="s">
        <v>91</v>
      </c>
      <c r="C38" s="236">
        <f>'2564-บิลค่าไฟฟ้า'!AG13</f>
        <v>246644.79</v>
      </c>
      <c r="D38" s="236">
        <f>'2565-บิลค่าไฟฟ้า'!AG13</f>
        <v>223401.66</v>
      </c>
    </row>
    <row r="39" spans="2:4" x14ac:dyDescent="0.5">
      <c r="B39" s="235" t="s">
        <v>92</v>
      </c>
      <c r="C39" s="236">
        <f>'2564-บิลค่าไฟฟ้า'!AK13</f>
        <v>191219.6</v>
      </c>
      <c r="D39" s="236">
        <f>'2565-บิลค่าไฟฟ้า'!AK13</f>
        <v>223452.28</v>
      </c>
    </row>
    <row r="40" spans="2:4" x14ac:dyDescent="0.5">
      <c r="B40" s="235" t="s">
        <v>93</v>
      </c>
      <c r="C40" s="236">
        <f>'2564-บิลค่าไฟฟ้า'!AO13</f>
        <v>159263.69</v>
      </c>
      <c r="D40" s="236">
        <f>'2565-บิลค่าไฟฟ้า'!AO13</f>
        <v>219919.28</v>
      </c>
    </row>
    <row r="41" spans="2:4" x14ac:dyDescent="0.5">
      <c r="B41" s="235" t="s">
        <v>94</v>
      </c>
      <c r="C41" s="236">
        <f>'2564-บิลค่าไฟฟ้า'!AS13</f>
        <v>209812.13</v>
      </c>
      <c r="D41" s="236">
        <f>'2565-บิลค่าไฟฟ้า'!AS13</f>
        <v>215899.34</v>
      </c>
    </row>
    <row r="42" spans="2:4" x14ac:dyDescent="0.5">
      <c r="B42" s="235" t="s">
        <v>95</v>
      </c>
      <c r="C42" s="236">
        <f>'2564-บิลค่าไฟฟ้า'!AW13</f>
        <v>171099.86</v>
      </c>
      <c r="D42" s="236">
        <f>'2565-บิลค่าไฟฟ้า'!AW13</f>
        <v>182850.06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B1:F47"/>
  <sheetViews>
    <sheetView showGridLines="0" view="pageBreakPreview" topLeftCell="B33" zoomScaleNormal="100" zoomScaleSheetLayoutView="100" workbookViewId="0">
      <selection activeCell="H13" sqref="H13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6" width="12.77734375" style="229" customWidth="1"/>
    <col min="7" max="16384" width="8.88671875" style="229"/>
  </cols>
  <sheetData>
    <row r="1" spans="2:6" hidden="1" x14ac:dyDescent="0.5"/>
    <row r="2" spans="2:6" hidden="1" x14ac:dyDescent="0.5">
      <c r="B2" s="230" t="s">
        <v>53</v>
      </c>
      <c r="C2" s="231" t="s">
        <v>16</v>
      </c>
      <c r="D2" s="232"/>
      <c r="E2" s="231" t="s">
        <v>17</v>
      </c>
      <c r="F2" s="232"/>
    </row>
    <row r="3" spans="2:6" x14ac:dyDescent="0.5">
      <c r="B3" s="230" t="s">
        <v>53</v>
      </c>
      <c r="C3" s="231" t="s">
        <v>102</v>
      </c>
      <c r="D3" s="232"/>
      <c r="E3" s="231" t="s">
        <v>103</v>
      </c>
      <c r="F3" s="232"/>
    </row>
    <row r="4" spans="2:6" ht="21.6" x14ac:dyDescent="0.5">
      <c r="B4" s="233"/>
      <c r="C4" s="234" t="s">
        <v>97</v>
      </c>
      <c r="D4" s="234" t="s">
        <v>147</v>
      </c>
      <c r="E4" s="234" t="s">
        <v>97</v>
      </c>
      <c r="F4" s="234" t="s">
        <v>147</v>
      </c>
    </row>
    <row r="5" spans="2:6" x14ac:dyDescent="0.5">
      <c r="B5" s="235" t="s">
        <v>84</v>
      </c>
      <c r="C5" s="236">
        <f>'2564-บิลค่าไฟฟ้า'!D14</f>
        <v>735</v>
      </c>
      <c r="D5" s="236">
        <f>'2565-บิลค่าไฟฟ้า'!D14</f>
        <v>545</v>
      </c>
      <c r="E5" s="236">
        <f>'2564-บิลค่าไฟฟ้า'!D15</f>
        <v>186</v>
      </c>
      <c r="F5" s="236">
        <f>'2565-บิลค่าไฟฟ้า'!D15</f>
        <v>0</v>
      </c>
    </row>
    <row r="6" spans="2:6" x14ac:dyDescent="0.5">
      <c r="B6" s="235" t="s">
        <v>85</v>
      </c>
      <c r="C6" s="236">
        <f>'2564-บิลค่าไฟฟ้า'!H14</f>
        <v>735</v>
      </c>
      <c r="D6" s="236">
        <f>'2565-บิลค่าไฟฟ้า'!H14</f>
        <v>572</v>
      </c>
      <c r="E6" s="236">
        <f>'2564-บิลค่าไฟฟ้า'!H15</f>
        <v>176</v>
      </c>
      <c r="F6" s="236">
        <f>'2565-บิลค่าไฟฟ้า'!H15</f>
        <v>0</v>
      </c>
    </row>
    <row r="7" spans="2:6" x14ac:dyDescent="0.5">
      <c r="B7" s="235" t="s">
        <v>86</v>
      </c>
      <c r="C7" s="236">
        <f>'2564-บิลค่าไฟฟ้า'!L14</f>
        <v>933</v>
      </c>
      <c r="D7" s="236">
        <f>'2565-บิลค่าไฟฟ้า'!L14</f>
        <v>664</v>
      </c>
      <c r="E7" s="236">
        <f>'2564-บิลค่าไฟฟ้า'!L15</f>
        <v>197</v>
      </c>
      <c r="F7" s="236">
        <f>'2565-บิลค่าไฟฟ้า'!L15</f>
        <v>0</v>
      </c>
    </row>
    <row r="8" spans="2:6" x14ac:dyDescent="0.5">
      <c r="B8" s="235" t="s">
        <v>87</v>
      </c>
      <c r="C8" s="236">
        <f>'2564-บิลค่าไฟฟ้า'!P14</f>
        <v>800</v>
      </c>
      <c r="D8" s="236">
        <f>'2565-บิลค่าไฟฟ้า'!P14</f>
        <v>709</v>
      </c>
      <c r="E8" s="236">
        <f>'2564-บิลค่าไฟฟ้า'!P15</f>
        <v>212</v>
      </c>
      <c r="F8" s="236">
        <f>'2565-บิลค่าไฟฟ้า'!P15</f>
        <v>0</v>
      </c>
    </row>
    <row r="9" spans="2:6" x14ac:dyDescent="0.5">
      <c r="B9" s="235" t="s">
        <v>88</v>
      </c>
      <c r="C9" s="236">
        <f>'2564-บิลค่าไฟฟ้า'!T14</f>
        <v>928</v>
      </c>
      <c r="D9" s="236">
        <f>'2565-บิลค่าไฟฟ้า'!T14</f>
        <v>524</v>
      </c>
      <c r="E9" s="236">
        <f>'2564-บิลค่าไฟฟ้า'!T15</f>
        <v>304</v>
      </c>
      <c r="F9" s="236">
        <f>'2565-บิลค่าไฟฟ้า'!T15</f>
        <v>0</v>
      </c>
    </row>
    <row r="10" spans="2:6" x14ac:dyDescent="0.5">
      <c r="B10" s="235" t="s">
        <v>89</v>
      </c>
      <c r="C10" s="236">
        <f>'2564-บิลค่าไฟฟ้า'!X14</f>
        <v>943</v>
      </c>
      <c r="D10" s="236">
        <f>'2565-บิลค่าไฟฟ้า'!X14</f>
        <v>597</v>
      </c>
      <c r="E10" s="236">
        <f>'2564-บิลค่าไฟฟ้า'!X15</f>
        <v>349</v>
      </c>
      <c r="F10" s="236">
        <f>'2565-บิลค่าไฟฟ้า'!X15</f>
        <v>0</v>
      </c>
    </row>
    <row r="11" spans="2:6" x14ac:dyDescent="0.5">
      <c r="B11" s="235" t="s">
        <v>90</v>
      </c>
      <c r="C11" s="236">
        <f>'2564-บิลค่าไฟฟ้า'!AB14</f>
        <v>1031</v>
      </c>
      <c r="D11" s="236">
        <f>'2565-บิลค่าไฟฟ้า'!AB14</f>
        <v>716</v>
      </c>
      <c r="E11" s="236">
        <f>'2564-บิลค่าไฟฟ้า'!AB15</f>
        <v>315</v>
      </c>
      <c r="F11" s="236">
        <f>'2565-บิลค่าไฟฟ้า'!AB15</f>
        <v>0</v>
      </c>
    </row>
    <row r="12" spans="2:6" x14ac:dyDescent="0.5">
      <c r="B12" s="235" t="s">
        <v>91</v>
      </c>
      <c r="C12" s="236">
        <f>'2564-บิลค่าไฟฟ้า'!AF14</f>
        <v>939</v>
      </c>
      <c r="D12" s="236">
        <f>'2565-บิลค่าไฟฟ้า'!AF14</f>
        <v>553</v>
      </c>
      <c r="E12" s="236">
        <f>'2564-บิลค่าไฟฟ้า'!AF15</f>
        <v>0</v>
      </c>
      <c r="F12" s="236">
        <f>'2565-บิลค่าไฟฟ้า'!AF15</f>
        <v>0</v>
      </c>
    </row>
    <row r="13" spans="2:6" x14ac:dyDescent="0.5">
      <c r="B13" s="235" t="s">
        <v>92</v>
      </c>
      <c r="C13" s="236">
        <f>'2564-บิลค่าไฟฟ้า'!AJ14</f>
        <v>874</v>
      </c>
      <c r="D13" s="236">
        <f>'2565-บิลค่าไฟฟ้า'!AJ14</f>
        <v>673</v>
      </c>
      <c r="E13" s="236">
        <f>'2564-บิลค่าไฟฟ้า'!AJ15</f>
        <v>0</v>
      </c>
      <c r="F13" s="236">
        <f>'2565-บิลค่าไฟฟ้า'!AJ15</f>
        <v>0</v>
      </c>
    </row>
    <row r="14" spans="2:6" x14ac:dyDescent="0.5">
      <c r="B14" s="235" t="s">
        <v>93</v>
      </c>
      <c r="C14" s="236">
        <f>'2564-บิลค่าไฟฟ้า'!AN14</f>
        <v>880</v>
      </c>
      <c r="D14" s="236">
        <f>'2565-บิลค่าไฟฟ้า'!AN14</f>
        <v>754</v>
      </c>
      <c r="E14" s="236">
        <f>'2564-บิลค่าไฟฟ้า'!AN15</f>
        <v>0</v>
      </c>
      <c r="F14" s="236">
        <f>'2565-บิลค่าไฟฟ้า'!AN15</f>
        <v>0</v>
      </c>
    </row>
    <row r="15" spans="2:6" x14ac:dyDescent="0.5">
      <c r="B15" s="235" t="s">
        <v>94</v>
      </c>
      <c r="C15" s="236">
        <f>'2564-บิลค่าไฟฟ้า'!AR14</f>
        <v>619</v>
      </c>
      <c r="D15" s="236">
        <f>'2565-บิลค่าไฟฟ้า'!AR14</f>
        <v>875</v>
      </c>
      <c r="E15" s="236">
        <f>'2564-บิลค่าไฟฟ้า'!AR15</f>
        <v>0</v>
      </c>
      <c r="F15" s="236">
        <f>'2565-บิลค่าไฟฟ้า'!AR15</f>
        <v>0</v>
      </c>
    </row>
    <row r="16" spans="2:6" x14ac:dyDescent="0.5">
      <c r="B16" s="235" t="s">
        <v>95</v>
      </c>
      <c r="C16" s="236">
        <f>'2564-บิลค่าไฟฟ้า'!AV14</f>
        <v>663</v>
      </c>
      <c r="D16" s="236">
        <f>'2565-บิลค่าไฟฟ้า'!AV14</f>
        <v>576</v>
      </c>
      <c r="E16" s="236">
        <f>'2564-บิลค่าไฟฟ้า'!AV15</f>
        <v>0</v>
      </c>
      <c r="F16" s="236">
        <f>'2565-บิลค่าไฟฟ้า'!AV15</f>
        <v>0</v>
      </c>
    </row>
    <row r="33" spans="2:6" x14ac:dyDescent="0.5">
      <c r="B33" s="230" t="s">
        <v>53</v>
      </c>
      <c r="C33" s="231" t="s">
        <v>16</v>
      </c>
      <c r="D33" s="232"/>
      <c r="E33" s="231" t="s">
        <v>17</v>
      </c>
      <c r="F33" s="232"/>
    </row>
    <row r="34" spans="2:6" x14ac:dyDescent="0.5">
      <c r="B34" s="230" t="s">
        <v>53</v>
      </c>
      <c r="C34" s="231" t="s">
        <v>102</v>
      </c>
      <c r="D34" s="232"/>
      <c r="E34" s="231" t="s">
        <v>103</v>
      </c>
      <c r="F34" s="232"/>
    </row>
    <row r="35" spans="2:6" ht="21.6" x14ac:dyDescent="0.5">
      <c r="B35" s="233"/>
      <c r="C35" s="234" t="s">
        <v>100</v>
      </c>
      <c r="D35" s="234" t="s">
        <v>151</v>
      </c>
      <c r="E35" s="234" t="s">
        <v>100</v>
      </c>
      <c r="F35" s="234" t="s">
        <v>151</v>
      </c>
    </row>
    <row r="36" spans="2:6" x14ac:dyDescent="0.5">
      <c r="B36" s="235" t="s">
        <v>84</v>
      </c>
      <c r="C36" s="236">
        <f>'2564-บิลค่าไฟฟ้า'!E14</f>
        <v>3164.57</v>
      </c>
      <c r="D36" s="236">
        <f>'2565-บิลค่าไฟฟ้า'!E14</f>
        <v>2394.23</v>
      </c>
      <c r="E36" s="236">
        <f>'2564-บิลค่าไฟฟ้า'!E15</f>
        <v>702.89</v>
      </c>
      <c r="F36" s="236">
        <f>'2565-บิลค่าไฟฟ้า'!E15</f>
        <v>49.39</v>
      </c>
    </row>
    <row r="37" spans="2:6" x14ac:dyDescent="0.5">
      <c r="B37" s="235" t="s">
        <v>85</v>
      </c>
      <c r="C37" s="236">
        <f>'2564-บิลค่าไฟฟ้า'!I14</f>
        <v>3164.57</v>
      </c>
      <c r="D37" s="236">
        <f>'2565-บิลค่าไฟฟ้า'!I14</f>
        <v>2522.38</v>
      </c>
      <c r="E37" s="236">
        <f>'2564-บิลค่าไฟฟ้า'!I15</f>
        <v>659.37</v>
      </c>
      <c r="F37" s="236">
        <f>'2565-บิลค่าไฟฟ้า'!I15</f>
        <v>49.39</v>
      </c>
    </row>
    <row r="38" spans="2:6" x14ac:dyDescent="0.5">
      <c r="B38" s="235" t="s">
        <v>86</v>
      </c>
      <c r="C38" s="236">
        <f>'2564-บิลค่าไฟฟ้า'!M14</f>
        <v>4068.9</v>
      </c>
      <c r="D38" s="236">
        <f>'2565-บิลค่าไฟฟ้า'!M14</f>
        <v>2959.01</v>
      </c>
      <c r="E38" s="236">
        <f>'2564-บิลค่าไฟฟ้า'!M15</f>
        <v>750.79</v>
      </c>
      <c r="F38" s="236">
        <f>'2565-บิลค่าไฟฟ้า'!M15</f>
        <v>49.39</v>
      </c>
    </row>
    <row r="39" spans="2:6" x14ac:dyDescent="0.5">
      <c r="B39" s="235" t="s">
        <v>87</v>
      </c>
      <c r="C39" s="236">
        <f>'2564-บิลค่าไฟฟ้า'!Q14</f>
        <v>3461.45</v>
      </c>
      <c r="D39" s="236">
        <f>'2565-บิลค่าไฟฟ้า'!Q14</f>
        <v>3171.6</v>
      </c>
      <c r="E39" s="236">
        <f>'2564-บิลค่าไฟฟ้า'!Q15</f>
        <v>816.08</v>
      </c>
      <c r="F39" s="236">
        <f>'2565-บิลค่าไฟฟ้า'!Q15</f>
        <v>49.39</v>
      </c>
    </row>
    <row r="40" spans="2:6" x14ac:dyDescent="0.5">
      <c r="B40" s="235" t="s">
        <v>88</v>
      </c>
      <c r="C40" s="236">
        <f>'2564-บิลค่าไฟฟ้า'!U14</f>
        <v>4050.62</v>
      </c>
      <c r="D40" s="236">
        <f>'2565-บิลค่าไฟฟ้า'!U14</f>
        <v>2425.66</v>
      </c>
      <c r="E40" s="236">
        <f>'2564-บิลค่าไฟฟ้า'!U15</f>
        <v>1216.5999999999999</v>
      </c>
      <c r="F40" s="236">
        <f>'2565-บิลค่าไฟฟ้า'!U15</f>
        <v>49.39</v>
      </c>
    </row>
    <row r="41" spans="2:6" x14ac:dyDescent="0.5">
      <c r="B41" s="235" t="s">
        <v>89</v>
      </c>
      <c r="C41" s="236">
        <f>'2564-บิลค่าไฟฟ้า'!Y14</f>
        <v>4114.57</v>
      </c>
      <c r="D41" s="236">
        <f>'2565-บิลค่าไฟฟ้า'!Y14</f>
        <v>2790.38</v>
      </c>
      <c r="E41" s="236">
        <f>'2564-บิลค่าไฟฟ้า'!Y15</f>
        <v>1412.5</v>
      </c>
      <c r="F41" s="236">
        <f>'2565-บิลค่าไฟฟ้า'!Y15</f>
        <v>49.39</v>
      </c>
    </row>
    <row r="42" spans="2:6" x14ac:dyDescent="0.5">
      <c r="B42" s="235" t="s">
        <v>90</v>
      </c>
      <c r="C42" s="236">
        <f>'2564-บิลค่าไฟฟ้า'!AC14</f>
        <v>4516.49</v>
      </c>
      <c r="D42" s="236">
        <f>'2565-บิลค่าไฟฟ้า'!AC14</f>
        <v>3384.93</v>
      </c>
      <c r="E42" s="236">
        <f>'2564-บิลค่าไฟฟ้า'!AC15</f>
        <v>1264.48</v>
      </c>
      <c r="F42" s="236">
        <f>'2565-บิลค่าไฟฟ้า'!AC15</f>
        <v>49.39</v>
      </c>
    </row>
    <row r="43" spans="2:6" x14ac:dyDescent="0.5">
      <c r="B43" s="235" t="s">
        <v>91</v>
      </c>
      <c r="C43" s="236">
        <f>'2564-บิลค่าไฟฟ้า'!AG14</f>
        <v>4096.3</v>
      </c>
      <c r="D43" s="236">
        <f>'2565-บิลค่าไฟฟ้า'!AG14</f>
        <v>2570.5500000000002</v>
      </c>
      <c r="E43" s="236">
        <f>'2564-บิลค่าไฟฟ้า'!AG15</f>
        <v>49.39</v>
      </c>
      <c r="F43" s="236">
        <f>'2565-บิลค่าไฟฟ้า'!AG15</f>
        <v>49.39</v>
      </c>
    </row>
    <row r="44" spans="2:6" x14ac:dyDescent="0.5">
      <c r="B44" s="235" t="s">
        <v>92</v>
      </c>
      <c r="C44" s="236">
        <f>'2564-บิลค่าไฟฟ้า'!AK14</f>
        <v>3799.43</v>
      </c>
      <c r="D44" s="236">
        <f>'2565-บิลค่าไฟฟ้า'!AK14</f>
        <v>3664.53</v>
      </c>
      <c r="E44" s="236">
        <f>'2564-บิลค่าไฟฟ้า'!AK15</f>
        <v>49.39</v>
      </c>
      <c r="F44" s="236">
        <f>'2565-บิลค่าไฟฟ้า'!AK15</f>
        <v>49.39</v>
      </c>
    </row>
    <row r="45" spans="2:6" x14ac:dyDescent="0.5">
      <c r="B45" s="235" t="s">
        <v>93</v>
      </c>
      <c r="C45" s="236">
        <f>'2564-บิลค่าไฟฟ้า'!AO14</f>
        <v>3826.83</v>
      </c>
      <c r="D45" s="236">
        <f>'2565-บิลค่าไฟฟ้า'!AO14</f>
        <v>4128.72</v>
      </c>
      <c r="E45" s="236">
        <f>'2564-บิลค่าไฟฟ้า'!AO15</f>
        <v>49.39</v>
      </c>
      <c r="F45" s="236">
        <f>'2565-บิลค่าไฟฟ้า'!AO15</f>
        <v>49.39</v>
      </c>
    </row>
    <row r="46" spans="2:6" x14ac:dyDescent="0.5">
      <c r="B46" s="235" t="s">
        <v>94</v>
      </c>
      <c r="C46" s="236">
        <f>'2564-บิลค่าไฟฟ้า'!AS14</f>
        <v>2634.78</v>
      </c>
      <c r="D46" s="236">
        <f>'2565-บิลค่าไฟฟ้า'!AS14</f>
        <v>4822.17</v>
      </c>
      <c r="E46" s="236">
        <f>'2564-บิลค่าไฟฟ้า'!AS15</f>
        <v>49.39</v>
      </c>
      <c r="F46" s="236">
        <f>'2565-บิลค่าไฟฟ้า'!AS15</f>
        <v>49.39</v>
      </c>
    </row>
    <row r="47" spans="2:6" x14ac:dyDescent="0.5">
      <c r="B47" s="235" t="s">
        <v>95</v>
      </c>
      <c r="C47" s="236">
        <f>'2564-บิลค่าไฟฟ้า'!AW14</f>
        <v>2835.74</v>
      </c>
      <c r="D47" s="236">
        <f>'2565-บิลค่าไฟฟ้า'!AW14</f>
        <v>3108.62</v>
      </c>
      <c r="E47" s="236">
        <f>'2564-บิลค่าไฟฟ้า'!AW15</f>
        <v>49.39</v>
      </c>
      <c r="F47" s="236">
        <f>'2565-บิลค่าไฟฟ้า'!AW15</f>
        <v>49.39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F43"/>
  <sheetViews>
    <sheetView showGridLines="0" view="pageBreakPreview" topLeftCell="B1" zoomScaleNormal="100" zoomScaleSheetLayoutView="100" workbookViewId="0">
      <selection activeCell="C18" sqref="C1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'2565-คณะ,สำนัก'!B61</f>
        <v>มหาวิทยาลัยแม่โจ้ - ชุมพร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'[8]2564-คณะ,สำนัก'!C61</f>
        <v>21757.53</v>
      </c>
      <c r="D4" s="257">
        <f>'[8]2564-คณะ,สำนัก'!D61</f>
        <v>98007.700000000012</v>
      </c>
      <c r="E4" s="236">
        <f>'2565-คณะ,สำนัก'!C61</f>
        <v>25764.78</v>
      </c>
      <c r="F4" s="257">
        <f>'2565-คณะ,สำนัก'!D61</f>
        <v>112096.07</v>
      </c>
    </row>
    <row r="5" spans="2:6" x14ac:dyDescent="0.5">
      <c r="B5" s="235" t="s">
        <v>85</v>
      </c>
      <c r="C5" s="236">
        <f>'[8]2564-คณะ,สำนัก'!E61</f>
        <v>28296.31</v>
      </c>
      <c r="D5" s="257">
        <f>'[8]2564-คณะ,สำนัก'!F61</f>
        <v>123391.97</v>
      </c>
      <c r="E5" s="236">
        <f>'2565-คณะ,สำนัก'!E61</f>
        <v>23830.149999999998</v>
      </c>
      <c r="F5" s="257">
        <f>'2565-คณะ,สำนัก'!F61</f>
        <v>106152.44</v>
      </c>
    </row>
    <row r="6" spans="2:6" x14ac:dyDescent="0.5">
      <c r="B6" s="235" t="s">
        <v>86</v>
      </c>
      <c r="C6" s="236">
        <f>'[8]2564-คณะ,สำนัก'!G61</f>
        <v>34358.929999999993</v>
      </c>
      <c r="D6" s="257">
        <f>'[8]2564-คณะ,สำนัก'!H61</f>
        <v>147746.71</v>
      </c>
      <c r="E6" s="236">
        <f>'2565-คณะ,สำนัก'!G61</f>
        <v>29655.609999999997</v>
      </c>
      <c r="F6" s="257">
        <f>'2565-คณะ,สำนัก'!H61</f>
        <v>128046.83000000002</v>
      </c>
    </row>
    <row r="7" spans="2:6" x14ac:dyDescent="0.5">
      <c r="B7" s="235" t="s">
        <v>87</v>
      </c>
      <c r="C7" s="236">
        <f>'[8]2564-คณะ,สำนัก'!I61</f>
        <v>28554.329999999998</v>
      </c>
      <c r="D7" s="257">
        <f>'[8]2564-คณะ,สำนัก'!J61</f>
        <v>122960.97</v>
      </c>
      <c r="E7" s="236">
        <f>'2565-คณะ,สำนัก'!I61</f>
        <v>22016.78</v>
      </c>
      <c r="F7" s="257">
        <f>'2565-คณะ,สำนัก'!J61</f>
        <v>98115.34</v>
      </c>
    </row>
    <row r="8" spans="2:6" x14ac:dyDescent="0.5">
      <c r="B8" s="235" t="s">
        <v>88</v>
      </c>
      <c r="C8" s="236">
        <f>'[8]2564-คณะ,สำนัก'!K61</f>
        <v>29738.519999999997</v>
      </c>
      <c r="D8" s="257">
        <f>'[8]2564-คณะ,สำนัก'!L61</f>
        <v>123603.73000000001</v>
      </c>
      <c r="E8" s="236">
        <f>'2565-คณะ,สำนัก'!K61</f>
        <v>22517.07</v>
      </c>
      <c r="F8" s="257">
        <f>'2565-คณะ,สำนัก'!L61</f>
        <v>105893.68000000001</v>
      </c>
    </row>
    <row r="9" spans="2:6" x14ac:dyDescent="0.5">
      <c r="B9" s="235" t="s">
        <v>89</v>
      </c>
      <c r="C9" s="236">
        <f>'[8]2564-คณะ,สำนัก'!M61</f>
        <v>27009.149999999998</v>
      </c>
      <c r="D9" s="257">
        <f>'[8]2564-คณะ,สำนัก'!N61</f>
        <v>116320.18</v>
      </c>
      <c r="E9" s="236">
        <f>'2565-คณะ,สำนัก'!M61</f>
        <v>22466.579999999998</v>
      </c>
      <c r="F9" s="257">
        <f>'2565-คณะ,สำนัก'!N61</f>
        <v>105007.65</v>
      </c>
    </row>
    <row r="10" spans="2:6" x14ac:dyDescent="0.5">
      <c r="B10" s="235" t="s">
        <v>90</v>
      </c>
      <c r="C10" s="236">
        <f>'[8]2564-คณะ,สำนัก'!O61</f>
        <v>30691.47</v>
      </c>
      <c r="D10" s="257">
        <f>'[8]2564-คณะ,สำนัก'!P61</f>
        <v>130789.98000000001</v>
      </c>
      <c r="E10" s="236">
        <f>'2565-คณะ,สำนัก'!O61</f>
        <v>29330.059999999998</v>
      </c>
      <c r="F10" s="257">
        <f>'2565-คณะ,สำนัก'!P61</f>
        <v>133842.78</v>
      </c>
    </row>
    <row r="11" spans="2:6" x14ac:dyDescent="0.5">
      <c r="B11" s="235" t="s">
        <v>91</v>
      </c>
      <c r="C11" s="236">
        <f>'[8]2564-คณะ,สำนัก'!Q61</f>
        <v>31328.880000000001</v>
      </c>
      <c r="D11" s="257">
        <f>'[8]2564-คณะ,สำนัก'!R61</f>
        <v>129232.53</v>
      </c>
      <c r="E11" s="236">
        <f>'2565-คณะ,สำนัก'!Q61</f>
        <v>31670.63</v>
      </c>
      <c r="F11" s="257">
        <f>'2565-คณะ,สำนัก'!R61</f>
        <v>146548.03999999998</v>
      </c>
    </row>
    <row r="12" spans="2:6" x14ac:dyDescent="0.5">
      <c r="B12" s="235" t="s">
        <v>92</v>
      </c>
      <c r="C12" s="236">
        <f>'[8]2564-คณะ,สำนัก'!S61</f>
        <v>31638.1</v>
      </c>
      <c r="D12" s="257">
        <f>'[8]2564-คณะ,สำนัก'!T61</f>
        <v>128870.85</v>
      </c>
      <c r="E12" s="236">
        <f>'2565-คณะ,สำนัก'!S61</f>
        <v>31208.55</v>
      </c>
      <c r="F12" s="257">
        <f>'2565-คณะ,สำนัก'!T61</f>
        <v>164995.72</v>
      </c>
    </row>
    <row r="13" spans="2:6" x14ac:dyDescent="0.5">
      <c r="B13" s="235" t="s">
        <v>93</v>
      </c>
      <c r="C13" s="236">
        <f>'[8]2564-คณะ,สำนัก'!U61</f>
        <v>30272.78</v>
      </c>
      <c r="D13" s="257">
        <f>'[8]2564-คณะ,สำนัก'!V61</f>
        <v>126949.82999999999</v>
      </c>
      <c r="E13" s="236">
        <f>'2565-คณะ,สำนัก'!U61</f>
        <v>26247.440000000002</v>
      </c>
      <c r="F13" s="257">
        <f>'2565-คณะ,สำนัก'!V61</f>
        <v>137896.99</v>
      </c>
    </row>
    <row r="14" spans="2:6" ht="19.2" customHeight="1" x14ac:dyDescent="0.5">
      <c r="B14" s="235" t="s">
        <v>94</v>
      </c>
      <c r="C14" s="236">
        <f>'[8]2564-คณะ,สำนัก'!W61</f>
        <v>26337.24</v>
      </c>
      <c r="D14" s="257">
        <f>'[8]2564-คณะ,สำนัก'!X61</f>
        <v>108059.28</v>
      </c>
      <c r="E14" s="236">
        <f>'2565-คณะ,สำนัก'!W61</f>
        <v>23263.46</v>
      </c>
      <c r="F14" s="257">
        <f>'2565-คณะ,สำนัก'!X61</f>
        <v>125060.14</v>
      </c>
    </row>
    <row r="15" spans="2:6" x14ac:dyDescent="0.5">
      <c r="B15" s="235" t="s">
        <v>95</v>
      </c>
      <c r="C15" s="236">
        <f>'[8]2564-คณะ,สำนัก'!Y61</f>
        <v>25671.07</v>
      </c>
      <c r="D15" s="257">
        <f>'[8]2564-คณะ,สำนัก'!Z61</f>
        <v>104748.18000000001</v>
      </c>
      <c r="E15" s="236">
        <f>'2565-คณะ,สำนัก'!Y61</f>
        <v>23430.32</v>
      </c>
      <c r="F15" s="257">
        <f>'2565-คณะ,สำนัก'!Z61</f>
        <v>125947.26</v>
      </c>
    </row>
    <row r="30" spans="2:6" x14ac:dyDescent="0.5">
      <c r="B30" s="230" t="s">
        <v>53</v>
      </c>
      <c r="C30" s="231" t="str">
        <f>C2</f>
        <v>มหาวิทยาลัยแม่โจ้ - ชุมพร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98007.700000000012</v>
      </c>
      <c r="D32" s="257"/>
      <c r="E32" s="236">
        <f>F4</f>
        <v>112096.07</v>
      </c>
      <c r="F32" s="259"/>
    </row>
    <row r="33" spans="2:6" x14ac:dyDescent="0.5">
      <c r="B33" s="235" t="s">
        <v>85</v>
      </c>
      <c r="C33" s="236">
        <f t="shared" ref="C33:C43" si="0">D5</f>
        <v>123391.97</v>
      </c>
      <c r="D33" s="257"/>
      <c r="E33" s="236">
        <f t="shared" ref="E33:E43" si="1">F5</f>
        <v>106152.44</v>
      </c>
      <c r="F33" s="259"/>
    </row>
    <row r="34" spans="2:6" x14ac:dyDescent="0.5">
      <c r="B34" s="235" t="s">
        <v>86</v>
      </c>
      <c r="C34" s="236">
        <f t="shared" si="0"/>
        <v>147746.71</v>
      </c>
      <c r="D34" s="257"/>
      <c r="E34" s="236">
        <f t="shared" si="1"/>
        <v>128046.83000000002</v>
      </c>
      <c r="F34" s="259"/>
    </row>
    <row r="35" spans="2:6" x14ac:dyDescent="0.5">
      <c r="B35" s="235" t="s">
        <v>87</v>
      </c>
      <c r="C35" s="236">
        <f t="shared" si="0"/>
        <v>122960.97</v>
      </c>
      <c r="D35" s="257"/>
      <c r="E35" s="236">
        <f t="shared" si="1"/>
        <v>98115.34</v>
      </c>
      <c r="F35" s="259"/>
    </row>
    <row r="36" spans="2:6" x14ac:dyDescent="0.5">
      <c r="B36" s="235" t="s">
        <v>88</v>
      </c>
      <c r="C36" s="236">
        <f t="shared" si="0"/>
        <v>123603.73000000001</v>
      </c>
      <c r="D36" s="257"/>
      <c r="E36" s="236">
        <f t="shared" si="1"/>
        <v>105893.68000000001</v>
      </c>
      <c r="F36" s="259"/>
    </row>
    <row r="37" spans="2:6" x14ac:dyDescent="0.5">
      <c r="B37" s="235" t="s">
        <v>89</v>
      </c>
      <c r="C37" s="236">
        <f t="shared" si="0"/>
        <v>116320.18</v>
      </c>
      <c r="D37" s="257"/>
      <c r="E37" s="236">
        <f t="shared" si="1"/>
        <v>105007.65</v>
      </c>
      <c r="F37" s="259"/>
    </row>
    <row r="38" spans="2:6" x14ac:dyDescent="0.5">
      <c r="B38" s="235" t="s">
        <v>90</v>
      </c>
      <c r="C38" s="236">
        <f t="shared" si="0"/>
        <v>130789.98000000001</v>
      </c>
      <c r="D38" s="257"/>
      <c r="E38" s="236">
        <f t="shared" si="1"/>
        <v>133842.78</v>
      </c>
      <c r="F38" s="259"/>
    </row>
    <row r="39" spans="2:6" x14ac:dyDescent="0.5">
      <c r="B39" s="235" t="s">
        <v>91</v>
      </c>
      <c r="C39" s="236">
        <f t="shared" si="0"/>
        <v>129232.53</v>
      </c>
      <c r="D39" s="257"/>
      <c r="E39" s="236">
        <f t="shared" si="1"/>
        <v>146548.03999999998</v>
      </c>
      <c r="F39" s="259"/>
    </row>
    <row r="40" spans="2:6" x14ac:dyDescent="0.5">
      <c r="B40" s="235" t="s">
        <v>92</v>
      </c>
      <c r="C40" s="236">
        <f t="shared" si="0"/>
        <v>128870.85</v>
      </c>
      <c r="D40" s="257"/>
      <c r="E40" s="236">
        <f t="shared" si="1"/>
        <v>164995.72</v>
      </c>
      <c r="F40" s="259"/>
    </row>
    <row r="41" spans="2:6" x14ac:dyDescent="0.5">
      <c r="B41" s="235" t="s">
        <v>93</v>
      </c>
      <c r="C41" s="236">
        <f t="shared" si="0"/>
        <v>126949.82999999999</v>
      </c>
      <c r="D41" s="257"/>
      <c r="E41" s="236">
        <f t="shared" si="1"/>
        <v>137896.99</v>
      </c>
      <c r="F41" s="259"/>
    </row>
    <row r="42" spans="2:6" x14ac:dyDescent="0.5">
      <c r="B42" s="235" t="s">
        <v>94</v>
      </c>
      <c r="C42" s="236">
        <f t="shared" si="0"/>
        <v>108059.28</v>
      </c>
      <c r="D42" s="257"/>
      <c r="E42" s="236">
        <f t="shared" si="1"/>
        <v>125060.14</v>
      </c>
      <c r="F42" s="259"/>
    </row>
    <row r="43" spans="2:6" x14ac:dyDescent="0.5">
      <c r="B43" s="235" t="s">
        <v>95</v>
      </c>
      <c r="C43" s="236">
        <f t="shared" si="0"/>
        <v>104748.18000000001</v>
      </c>
      <c r="D43" s="257"/>
      <c r="E43" s="236">
        <f t="shared" si="1"/>
        <v>125947.26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B2:F43"/>
  <sheetViews>
    <sheetView showGridLines="0" view="pageBreakPreview" topLeftCell="B25" zoomScaleNormal="100" zoomScaleSheetLayoutView="100" workbookViewId="0">
      <selection activeCell="Q53" sqref="Q53"/>
    </sheetView>
  </sheetViews>
  <sheetFormatPr defaultRowHeight="19.8" x14ac:dyDescent="0.5"/>
  <cols>
    <col min="1" max="1" width="0" style="229" hidden="1" customWidth="1"/>
    <col min="2" max="2" width="9" style="229" customWidth="1"/>
    <col min="3" max="6" width="14.77734375" style="229" customWidth="1"/>
    <col min="7" max="10" width="8.88671875" style="229"/>
    <col min="11" max="13" width="0" style="229" hidden="1" customWidth="1"/>
    <col min="14" max="16384" width="8.88671875" style="229"/>
  </cols>
  <sheetData>
    <row r="2" spans="2:6" x14ac:dyDescent="0.5">
      <c r="B2" s="230" t="s">
        <v>53</v>
      </c>
      <c r="C2" s="231" t="s">
        <v>109</v>
      </c>
      <c r="D2" s="231"/>
      <c r="E2" s="238" t="s">
        <v>110</v>
      </c>
      <c r="F2" s="238"/>
    </row>
    <row r="3" spans="2:6" ht="21.6" x14ac:dyDescent="0.5">
      <c r="B3" s="233"/>
      <c r="C3" s="234" t="s">
        <v>97</v>
      </c>
      <c r="D3" s="234" t="s">
        <v>147</v>
      </c>
      <c r="E3" s="234" t="s">
        <v>97</v>
      </c>
      <c r="F3" s="234" t="s">
        <v>147</v>
      </c>
    </row>
    <row r="4" spans="2:6" x14ac:dyDescent="0.5">
      <c r="B4" s="235" t="s">
        <v>84</v>
      </c>
      <c r="C4" s="236" t="str">
        <f>'2564-บิลค่าไฟฟ้า'!D18</f>
        <v>-</v>
      </c>
      <c r="D4" s="236">
        <f>'2565-บิลค่าไฟฟ้า'!D18</f>
        <v>3280</v>
      </c>
      <c r="E4" s="236" t="str">
        <f>'2564-บิลค่าไฟฟ้า'!D19</f>
        <v>-</v>
      </c>
      <c r="F4" s="236">
        <f>'2565-บิลค่าไฟฟ้า'!D19</f>
        <v>14923.982</v>
      </c>
    </row>
    <row r="5" spans="2:6" x14ac:dyDescent="0.5">
      <c r="B5" s="235" t="s">
        <v>85</v>
      </c>
      <c r="C5" s="236" t="str">
        <f>'2564-บิลค่าไฟฟ้า'!H18</f>
        <v>-</v>
      </c>
      <c r="D5" s="236">
        <f>'2565-บิลค่าไฟฟ้า'!H18</f>
        <v>5652</v>
      </c>
      <c r="E5" s="236" t="str">
        <f>'2564-บิลค่าไฟฟ้า'!H19</f>
        <v>-</v>
      </c>
      <c r="F5" s="236">
        <f>'2565-บิลค่าไฟฟ้า'!H19</f>
        <v>15388.94</v>
      </c>
    </row>
    <row r="6" spans="2:6" x14ac:dyDescent="0.5">
      <c r="B6" s="235" t="s">
        <v>86</v>
      </c>
      <c r="C6" s="236" t="str">
        <f>'2564-บิลค่าไฟฟ้า'!L18</f>
        <v>-</v>
      </c>
      <c r="D6" s="236">
        <f>'2565-บิลค่าไฟฟ้า'!L18</f>
        <v>9624</v>
      </c>
      <c r="E6" s="236" t="str">
        <f>'2564-บิลค่าไฟฟ้า'!L19</f>
        <v>-</v>
      </c>
      <c r="F6" s="236">
        <f>'2565-บิลค่าไฟฟ้า'!L19</f>
        <v>20714.16</v>
      </c>
    </row>
    <row r="7" spans="2:6" x14ac:dyDescent="0.5">
      <c r="B7" s="235" t="s">
        <v>87</v>
      </c>
      <c r="C7" s="236" t="str">
        <f>'2564-บิลค่าไฟฟ้า'!P18</f>
        <v>-</v>
      </c>
      <c r="D7" s="236">
        <f>'2565-บิลค่าไฟฟ้า'!P18</f>
        <v>6280</v>
      </c>
      <c r="E7" s="236" t="str">
        <f>'2564-บิลค่าไฟฟ้า'!P19</f>
        <v>-</v>
      </c>
      <c r="F7" s="236">
        <f>'2565-บิลค่าไฟฟ้า'!P19</f>
        <v>23169.51</v>
      </c>
    </row>
    <row r="8" spans="2:6" x14ac:dyDescent="0.5">
      <c r="B8" s="235" t="s">
        <v>88</v>
      </c>
      <c r="C8" s="236">
        <f>'2564-บิลค่าไฟฟ้า'!T18</f>
        <v>4232</v>
      </c>
      <c r="D8" s="236">
        <f>'2565-บิลค่าไฟฟ้า'!T18</f>
        <v>4084</v>
      </c>
      <c r="E8" s="236">
        <f>'2564-บิลค่าไฟฟ้า'!T19</f>
        <v>202.4</v>
      </c>
      <c r="F8" s="236">
        <f>'2565-บิลค่าไฟฟ้า'!T19</f>
        <v>21224.98</v>
      </c>
    </row>
    <row r="9" spans="2:6" x14ac:dyDescent="0.5">
      <c r="B9" s="235" t="s">
        <v>89</v>
      </c>
      <c r="C9" s="236">
        <f>'2564-บิลค่าไฟฟ้า'!X18</f>
        <v>5660</v>
      </c>
      <c r="D9" s="236">
        <f>'2565-บิลค่าไฟฟ้า'!X18</f>
        <v>5380</v>
      </c>
      <c r="E9" s="236">
        <f>'2564-บิลค่าไฟฟ้า'!X19</f>
        <v>109.6</v>
      </c>
      <c r="F9" s="236">
        <f>'2565-บิลค่าไฟฟ้า'!X19</f>
        <v>9376.66</v>
      </c>
    </row>
    <row r="10" spans="2:6" x14ac:dyDescent="0.5">
      <c r="B10" s="235" t="s">
        <v>90</v>
      </c>
      <c r="C10" s="236">
        <f>'2564-บิลค่าไฟฟ้า'!AB18</f>
        <v>6548</v>
      </c>
      <c r="D10" s="236">
        <f>'2565-บิลค่าไฟฟ้า'!AB18</f>
        <v>5808</v>
      </c>
      <c r="E10" s="236">
        <f>'2564-บิลค่าไฟฟ้า'!AB19</f>
        <v>1171.2</v>
      </c>
      <c r="F10" s="236">
        <f>'2565-บิลค่าไฟฟ้า'!AB19</f>
        <v>5100</v>
      </c>
    </row>
    <row r="11" spans="2:6" x14ac:dyDescent="0.5">
      <c r="B11" s="235" t="s">
        <v>91</v>
      </c>
      <c r="C11" s="236">
        <f>'2564-บิลค่าไฟฟ้า'!AF18</f>
        <v>7064</v>
      </c>
      <c r="D11" s="236">
        <f>'2565-บิลค่าไฟฟ้า'!AF18</f>
        <v>4256</v>
      </c>
      <c r="E11" s="236">
        <f>'2564-บิลค่าไฟฟ้า'!AF19</f>
        <v>7528</v>
      </c>
      <c r="F11" s="236">
        <f>'2565-บิลค่าไฟฟ้า'!AF19</f>
        <v>6299.52</v>
      </c>
    </row>
    <row r="12" spans="2:6" x14ac:dyDescent="0.5">
      <c r="B12" s="235" t="s">
        <v>92</v>
      </c>
      <c r="C12" s="236">
        <f>'2564-บิลค่าไฟฟ้า'!AJ18</f>
        <v>6404</v>
      </c>
      <c r="D12" s="236">
        <f>'2565-บิลค่าไฟฟ้า'!AJ18</f>
        <v>9104</v>
      </c>
      <c r="E12" s="236">
        <f>'2564-บิลค่าไฟฟ้า'!AJ19</f>
        <v>11464</v>
      </c>
      <c r="F12" s="236">
        <f>'2565-บิลค่าไฟฟ้า'!AJ19</f>
        <v>14371.39</v>
      </c>
    </row>
    <row r="13" spans="2:6" x14ac:dyDescent="0.5">
      <c r="B13" s="235" t="s">
        <v>93</v>
      </c>
      <c r="C13" s="236">
        <f>'2564-บิลค่าไฟฟ้า'!AN18</f>
        <v>5068</v>
      </c>
      <c r="D13" s="236">
        <f>'2565-บิลค่าไฟฟ้า'!AN18</f>
        <v>7500</v>
      </c>
      <c r="E13" s="236">
        <f>'2564-บิลค่าไฟฟ้า'!AN19</f>
        <v>7307.2</v>
      </c>
      <c r="F13" s="236">
        <f>'2565-บิลค่าไฟฟ้า'!AN19</f>
        <v>20013.22</v>
      </c>
    </row>
    <row r="14" spans="2:6" x14ac:dyDescent="0.5">
      <c r="B14" s="235" t="s">
        <v>94</v>
      </c>
      <c r="C14" s="236">
        <f>'2564-บิลค่าไฟฟ้า'!AR18</f>
        <v>2668</v>
      </c>
      <c r="D14" s="236">
        <f>'2565-บิลค่าไฟฟ้า'!AR18</f>
        <v>7436</v>
      </c>
      <c r="E14" s="236">
        <f>'2564-บิลค่าไฟฟ้า'!AR19</f>
        <v>8312.59</v>
      </c>
      <c r="F14" s="236">
        <f>'2565-บิลค่าไฟฟ้า'!AR19</f>
        <v>13911.99</v>
      </c>
    </row>
    <row r="15" spans="2:6" x14ac:dyDescent="0.5">
      <c r="B15" s="235" t="s">
        <v>95</v>
      </c>
      <c r="C15" s="236">
        <f>'2564-บิลค่าไฟฟ้า'!AV18</f>
        <v>2600</v>
      </c>
      <c r="D15" s="236">
        <f>'2565-บิลค่าไฟฟ้า'!AV18</f>
        <v>6564</v>
      </c>
      <c r="E15" s="236">
        <f>'2564-บิลค่าไฟฟ้า'!AV19</f>
        <v>13877.71</v>
      </c>
      <c r="F15" s="236">
        <f>'2565-บิลค่าไฟฟ้า'!AV19</f>
        <v>9983.76</v>
      </c>
    </row>
    <row r="29" spans="2:6" hidden="1" x14ac:dyDescent="0.5">
      <c r="B29" s="230" t="s">
        <v>53</v>
      </c>
      <c r="C29" s="231" t="s">
        <v>16</v>
      </c>
      <c r="D29" s="231"/>
      <c r="E29" s="231" t="s">
        <v>17</v>
      </c>
      <c r="F29" s="265"/>
    </row>
    <row r="30" spans="2:6" x14ac:dyDescent="0.5">
      <c r="B30" s="230" t="s">
        <v>53</v>
      </c>
      <c r="C30" s="231" t="s">
        <v>109</v>
      </c>
      <c r="D30" s="231"/>
      <c r="E30" s="238" t="s">
        <v>110</v>
      </c>
      <c r="F30" s="238"/>
    </row>
    <row r="31" spans="2:6" ht="21.6" x14ac:dyDescent="0.5">
      <c r="B31" s="233"/>
      <c r="C31" s="234" t="s">
        <v>100</v>
      </c>
      <c r="D31" s="234" t="s">
        <v>151</v>
      </c>
      <c r="E31" s="234" t="s">
        <v>100</v>
      </c>
      <c r="F31" s="234" t="s">
        <v>147</v>
      </c>
    </row>
    <row r="32" spans="2:6" x14ac:dyDescent="0.5">
      <c r="B32" s="235" t="s">
        <v>84</v>
      </c>
      <c r="C32" s="236" t="str">
        <f>'2564-บิลค่าไฟฟ้า'!E18</f>
        <v>-</v>
      </c>
      <c r="D32" s="236">
        <f>'2565-บิลค่าไฟฟ้า'!E18</f>
        <v>14100.5</v>
      </c>
      <c r="E32" s="236" t="str">
        <f>'2564-บิลค่าไฟฟ้า'!E19</f>
        <v>-</v>
      </c>
      <c r="F32" s="236">
        <f>'2565-บิลค่าไฟฟ้า'!E19</f>
        <v>70371.83</v>
      </c>
    </row>
    <row r="33" spans="2:6" x14ac:dyDescent="0.5">
      <c r="B33" s="235" t="s">
        <v>85</v>
      </c>
      <c r="C33" s="236" t="str">
        <f>'2564-บิลค่าไฟฟ้า'!I18</f>
        <v>-</v>
      </c>
      <c r="D33" s="236">
        <f>'2565-บิลค่าไฟฟ้า'!I18</f>
        <v>24055.96</v>
      </c>
      <c r="E33" s="236" t="str">
        <f>'2564-บิลค่าไฟฟ้า'!I19</f>
        <v>-</v>
      </c>
      <c r="F33" s="236">
        <f>'2565-บิลค่าไฟฟ้า'!I19</f>
        <v>72324.350000000006</v>
      </c>
    </row>
    <row r="34" spans="2:6" x14ac:dyDescent="0.5">
      <c r="B34" s="235" t="s">
        <v>86</v>
      </c>
      <c r="C34" s="236" t="str">
        <f>'2564-บิลค่าไฟฟ้า'!M18</f>
        <v>-</v>
      </c>
      <c r="D34" s="236">
        <f>'2565-บิลค่าไฟฟ้า'!M18</f>
        <v>40726.74</v>
      </c>
      <c r="E34" s="236" t="str">
        <f>'2564-บิลค่าไฟฟ้า'!M19</f>
        <v>-</v>
      </c>
      <c r="F34" s="236">
        <f>'2565-บิลค่าไฟฟ้า'!M19</f>
        <v>93814.32</v>
      </c>
    </row>
    <row r="35" spans="2:6" x14ac:dyDescent="0.5">
      <c r="B35" s="235" t="s">
        <v>87</v>
      </c>
      <c r="C35" s="236" t="str">
        <f>'2564-บิลค่าไฟฟ้า'!Q18</f>
        <v>-</v>
      </c>
      <c r="D35" s="236">
        <f>'2565-บิลค่าไฟฟ้า'!Q18</f>
        <v>26691.73</v>
      </c>
      <c r="E35" s="236" t="str">
        <f>'2564-บิลค่าไฟฟ้า'!Q19</f>
        <v>-</v>
      </c>
      <c r="F35" s="236">
        <f>'2565-บิลค่าไฟฟ้า'!Q19</f>
        <v>98619.33</v>
      </c>
    </row>
    <row r="36" spans="2:6" x14ac:dyDescent="0.5">
      <c r="B36" s="235" t="s">
        <v>88</v>
      </c>
      <c r="C36" s="236">
        <f>'2564-บิลค่าไฟฟ้า'!U18</f>
        <v>16804.439999999999</v>
      </c>
      <c r="D36" s="236">
        <f>'2565-บิลค่าไฟฟ้า'!U18</f>
        <v>18496.64</v>
      </c>
      <c r="E36" s="236">
        <f>'2564-บิลค่าไฟฟ้า'!U19</f>
        <v>1440.03</v>
      </c>
      <c r="F36" s="236">
        <f>'2565-บิลค่าไฟฟ้า'!U19</f>
        <v>100526.56</v>
      </c>
    </row>
    <row r="37" spans="2:6" x14ac:dyDescent="0.5">
      <c r="B37" s="235" t="s">
        <v>89</v>
      </c>
      <c r="C37" s="236">
        <f>'2564-บิลค่าไฟฟ้า'!Y18</f>
        <v>22542.52</v>
      </c>
      <c r="D37" s="236">
        <f>'2565-บิลค่าไฟฟ้า'!Y18</f>
        <v>24260.26</v>
      </c>
      <c r="E37" s="236">
        <f>'2564-บิลค่าไฟฟ้า'!Y19</f>
        <v>779.77</v>
      </c>
      <c r="F37" s="236">
        <f>'2565-บิลค่าไฟฟ้า'!Y19</f>
        <v>51885.68</v>
      </c>
    </row>
    <row r="38" spans="2:6" x14ac:dyDescent="0.5">
      <c r="B38" s="235" t="s">
        <v>90</v>
      </c>
      <c r="C38" s="236">
        <f>'2564-บิลค่าไฟฟ้า'!AC18</f>
        <v>25909.86</v>
      </c>
      <c r="D38" s="236">
        <f>'2565-บิลค่าไฟฟ้า'!AC18</f>
        <v>26163.67</v>
      </c>
      <c r="E38" s="236">
        <f>'2564-บิลค่าไฟฟ้า'!AC19</f>
        <v>8332.7999999999993</v>
      </c>
      <c r="F38" s="236">
        <f>'2565-บิลค่าไฟฟ้า'!AC19</f>
        <v>28601</v>
      </c>
    </row>
    <row r="39" spans="2:6" x14ac:dyDescent="0.5">
      <c r="B39" s="235" t="s">
        <v>91</v>
      </c>
      <c r="C39" s="236">
        <f>'2564-บิลค่าไฟฟ้า'!AG18</f>
        <v>27983.279999999999</v>
      </c>
      <c r="D39" s="236">
        <f>'2565-บิลค่าไฟฟ้า'!AG18</f>
        <v>19261.55</v>
      </c>
      <c r="E39" s="236">
        <f>'2564-บิลค่าไฟฟ้า'!AG19</f>
        <v>53559.85</v>
      </c>
      <c r="F39" s="236">
        <f>'2565-บิลค่าไฟฟ้า'!AG19</f>
        <v>36695.660000000003</v>
      </c>
    </row>
    <row r="40" spans="2:6" x14ac:dyDescent="0.5">
      <c r="B40" s="235" t="s">
        <v>92</v>
      </c>
      <c r="C40" s="236">
        <f>'2564-บิลค่าไฟฟ้า'!AK18</f>
        <v>26057.15</v>
      </c>
      <c r="D40" s="236">
        <f>'2565-บิลค่าไฟฟ้า'!AK18</f>
        <v>47510.14</v>
      </c>
      <c r="E40" s="236">
        <f>'2564-บิลค่าไฟฟ้า'!AK19</f>
        <v>81563.509999999995</v>
      </c>
      <c r="F40" s="236">
        <f>'2565-บิลค่าไฟฟ้า'!AK19</f>
        <v>84228.82</v>
      </c>
    </row>
    <row r="41" spans="2:6" x14ac:dyDescent="0.5">
      <c r="B41" s="235" t="s">
        <v>93</v>
      </c>
      <c r="C41" s="236">
        <f>'2564-บิลค่าไฟฟ้า'!AO18</f>
        <v>20698.72</v>
      </c>
      <c r="D41" s="236">
        <f>'2565-บิลค่าไฟฟ้า'!AO18</f>
        <v>39198.370000000003</v>
      </c>
      <c r="E41" s="236">
        <f>'2564-บิลค่าไฟฟ้า'!AO19</f>
        <v>51988.91</v>
      </c>
      <c r="F41" s="236">
        <f>'2565-บิลค่าไฟฟ้า'!AO19</f>
        <v>99536</v>
      </c>
    </row>
    <row r="42" spans="2:6" x14ac:dyDescent="0.5">
      <c r="B42" s="235" t="s">
        <v>94</v>
      </c>
      <c r="C42" s="236">
        <f>'2564-บิลค่าไฟฟ้า'!AS18</f>
        <v>11054.85</v>
      </c>
      <c r="D42" s="236">
        <f>'2565-บิลค่าไฟฟ้า'!AS18</f>
        <v>38866.720000000001</v>
      </c>
      <c r="E42" s="236">
        <f>'2564-บิลค่าไฟฟ้า'!AS19</f>
        <v>45292.98</v>
      </c>
      <c r="F42" s="236">
        <f>'2565-บิลค่าไฟฟ้า'!AS19</f>
        <v>74520.039999999994</v>
      </c>
    </row>
    <row r="43" spans="2:6" x14ac:dyDescent="0.5">
      <c r="B43" s="235" t="s">
        <v>95</v>
      </c>
      <c r="C43" s="236">
        <f>'2564-บิลค่าไฟฟ้า'!AW18</f>
        <v>10781.62</v>
      </c>
      <c r="D43" s="236">
        <f>'2565-บิลค่าไฟฟ้า'!AW18</f>
        <v>34348.11</v>
      </c>
      <c r="E43" s="236">
        <f>'2564-บิลค่าไฟฟ้า'!AW19</f>
        <v>63624.74</v>
      </c>
      <c r="F43" s="236">
        <f>'2565-บิลค่าไฟฟ้า'!AW19</f>
        <v>53364.02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B2:D42"/>
  <sheetViews>
    <sheetView showGridLines="0" view="pageBreakPreview" topLeftCell="B25" zoomScaleNormal="100" zoomScaleSheetLayoutView="100" workbookViewId="0">
      <selection activeCell="Q39" sqref="Q39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154</v>
      </c>
      <c r="D2" s="232"/>
    </row>
    <row r="3" spans="2:4" x14ac:dyDescent="0.5">
      <c r="B3" s="233"/>
      <c r="C3" s="231" t="s">
        <v>145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'2564-บิลค่าไฟฟ้า'!D22</f>
        <v>0</v>
      </c>
      <c r="D5" s="236">
        <f>'2565-บิลค่าไฟฟ้า'!D22</f>
        <v>3836</v>
      </c>
    </row>
    <row r="6" spans="2:4" x14ac:dyDescent="0.5">
      <c r="B6" s="235" t="s">
        <v>85</v>
      </c>
      <c r="C6" s="236">
        <f>'2564-บิลค่าไฟฟ้า'!H22</f>
        <v>0</v>
      </c>
      <c r="D6" s="236">
        <f>'2565-บิลค่าไฟฟ้า'!H22</f>
        <v>4852</v>
      </c>
    </row>
    <row r="7" spans="2:4" x14ac:dyDescent="0.5">
      <c r="B7" s="235" t="s">
        <v>86</v>
      </c>
      <c r="C7" s="236">
        <f>'2564-บิลค่าไฟฟ้า'!L22</f>
        <v>0</v>
      </c>
      <c r="D7" s="236">
        <f>'2565-บิลค่าไฟฟ้า'!L22</f>
        <v>2704</v>
      </c>
    </row>
    <row r="8" spans="2:4" x14ac:dyDescent="0.5">
      <c r="B8" s="235" t="s">
        <v>87</v>
      </c>
      <c r="C8" s="236">
        <f>'2564-บิลค่าไฟฟ้า'!P22</f>
        <v>0</v>
      </c>
      <c r="D8" s="236">
        <f>'2565-บิลค่าไฟฟ้า'!P22</f>
        <v>3392</v>
      </c>
    </row>
    <row r="9" spans="2:4" x14ac:dyDescent="0.5">
      <c r="B9" s="235" t="s">
        <v>88</v>
      </c>
      <c r="C9" s="236">
        <f>'2564-บิลค่าไฟฟ้า'!T22</f>
        <v>0</v>
      </c>
      <c r="D9" s="236">
        <f>'2565-บิลค่าไฟฟ้า'!T22</f>
        <v>1784</v>
      </c>
    </row>
    <row r="10" spans="2:4" x14ac:dyDescent="0.5">
      <c r="B10" s="235" t="s">
        <v>89</v>
      </c>
      <c r="C10" s="236">
        <f>'2564-บิลค่าไฟฟ้า'!X22</f>
        <v>0</v>
      </c>
      <c r="D10" s="236">
        <f>'2565-บิลค่าไฟฟ้า'!X22</f>
        <v>1236</v>
      </c>
    </row>
    <row r="11" spans="2:4" x14ac:dyDescent="0.5">
      <c r="B11" s="235" t="s">
        <v>90</v>
      </c>
      <c r="C11" s="236">
        <f>'2564-บิลค่าไฟฟ้า'!AB22</f>
        <v>0</v>
      </c>
      <c r="D11" s="236">
        <f>'2565-บิลค่าไฟฟ้า'!AB22</f>
        <v>5084</v>
      </c>
    </row>
    <row r="12" spans="2:4" x14ac:dyDescent="0.5">
      <c r="B12" s="235" t="s">
        <v>91</v>
      </c>
      <c r="C12" s="236">
        <f>'2564-บิลค่าไฟฟ้า'!AF22</f>
        <v>0</v>
      </c>
      <c r="D12" s="236">
        <f>'2565-บิลค่าไฟฟ้า'!AF22</f>
        <v>2960</v>
      </c>
    </row>
    <row r="13" spans="2:4" x14ac:dyDescent="0.5">
      <c r="B13" s="235" t="s">
        <v>92</v>
      </c>
      <c r="C13" s="236">
        <f>'2564-บิลค่าไฟฟ้า'!AJ22</f>
        <v>0</v>
      </c>
      <c r="D13" s="236">
        <f>'2565-บิลค่าไฟฟ้า'!AJ22</f>
        <v>9228</v>
      </c>
    </row>
    <row r="14" spans="2:4" x14ac:dyDescent="0.5">
      <c r="B14" s="235" t="s">
        <v>93</v>
      </c>
      <c r="C14" s="236">
        <f>'2564-บิลค่าไฟฟ้า'!AN22</f>
        <v>0</v>
      </c>
      <c r="D14" s="236">
        <f>'2565-บิลค่าไฟฟ้า'!AN22</f>
        <v>7064</v>
      </c>
    </row>
    <row r="15" spans="2:4" x14ac:dyDescent="0.5">
      <c r="B15" s="235" t="s">
        <v>94</v>
      </c>
      <c r="C15" s="236">
        <f>'2564-บิลค่าไฟฟ้า'!AR22</f>
        <v>0</v>
      </c>
      <c r="D15" s="236">
        <f>'2565-บิลค่าไฟฟ้า'!AR22</f>
        <v>5612</v>
      </c>
    </row>
    <row r="16" spans="2:4" x14ac:dyDescent="0.5">
      <c r="B16" s="235" t="s">
        <v>95</v>
      </c>
      <c r="C16" s="236">
        <f>'2564-บิลค่าไฟฟ้า'!AV22</f>
        <v>408</v>
      </c>
      <c r="D16" s="236">
        <f>'2565-บิลค่าไฟฟ้า'!AV22</f>
        <v>5404</v>
      </c>
    </row>
    <row r="28" spans="2:4" x14ac:dyDescent="0.5">
      <c r="B28" s="230" t="s">
        <v>53</v>
      </c>
      <c r="C28" s="231" t="s">
        <v>154</v>
      </c>
      <c r="D28" s="232"/>
    </row>
    <row r="29" spans="2:4" x14ac:dyDescent="0.5">
      <c r="B29" s="233"/>
      <c r="C29" s="231" t="s">
        <v>145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'2564-บิลค่าไฟฟ้า'!E22</f>
        <v>0</v>
      </c>
      <c r="D31" s="236">
        <f>'2565-บิลค่าไฟฟ้า'!E22</f>
        <v>27978.05</v>
      </c>
    </row>
    <row r="32" spans="2:4" x14ac:dyDescent="0.5">
      <c r="B32" s="235" t="s">
        <v>85</v>
      </c>
      <c r="C32" s="236">
        <f>'2564-บิลค่าไฟฟ้า'!I22</f>
        <v>0</v>
      </c>
      <c r="D32" s="236">
        <f>'2565-บิลค่าไฟฟ้า'!I22</f>
        <v>35388.29</v>
      </c>
    </row>
    <row r="33" spans="2:4" x14ac:dyDescent="0.5">
      <c r="B33" s="235" t="s">
        <v>86</v>
      </c>
      <c r="C33" s="236">
        <f>'2564-บิลค่าไฟฟ้า'!M22</f>
        <v>0</v>
      </c>
      <c r="D33" s="236">
        <f>'2565-บิลค่าไฟฟ้า'!M22</f>
        <v>19721.759999999998</v>
      </c>
    </row>
    <row r="34" spans="2:4" x14ac:dyDescent="0.5">
      <c r="B34" s="235" t="s">
        <v>87</v>
      </c>
      <c r="C34" s="236">
        <f>'2564-บิลค่าไฟฟ้า'!Q22</f>
        <v>0</v>
      </c>
      <c r="D34" s="236">
        <f>'2565-บิลค่าไฟฟ้า'!Q22</f>
        <v>14570.58</v>
      </c>
    </row>
    <row r="35" spans="2:4" x14ac:dyDescent="0.5">
      <c r="B35" s="235" t="s">
        <v>88</v>
      </c>
      <c r="C35" s="236">
        <f>'2564-บิลค่าไฟฟ้า'!U22</f>
        <v>0</v>
      </c>
      <c r="D35" s="236">
        <f>'2565-บิลค่าไฟฟ้า'!U22</f>
        <v>8267.99</v>
      </c>
    </row>
    <row r="36" spans="2:4" x14ac:dyDescent="0.5">
      <c r="B36" s="235" t="s">
        <v>89</v>
      </c>
      <c r="C36" s="236">
        <f>'2564-บิลค่าไฟฟ้า'!Y22</f>
        <v>0</v>
      </c>
      <c r="D36" s="236">
        <f>'2565-บิลค่าไฟฟ้า'!Y22</f>
        <v>5830.89</v>
      </c>
    </row>
    <row r="37" spans="2:4" x14ac:dyDescent="0.5">
      <c r="B37" s="235" t="s">
        <v>90</v>
      </c>
      <c r="C37" s="236">
        <f>'2564-บิลค่าไฟฟ้า'!AC22</f>
        <v>0</v>
      </c>
      <c r="D37" s="236">
        <f>'2565-บิลค่าไฟฟ้า'!AC22</f>
        <v>22943.88</v>
      </c>
    </row>
    <row r="38" spans="2:4" x14ac:dyDescent="0.5">
      <c r="B38" s="235" t="s">
        <v>91</v>
      </c>
      <c r="C38" s="236">
        <f>'2564-บิลค่าไฟฟ้า'!AG22</f>
        <v>0</v>
      </c>
      <c r="D38" s="236">
        <f>'2565-บิลค่าไฟฟ้า'!AG22</f>
        <v>13497.92</v>
      </c>
    </row>
    <row r="39" spans="2:4" x14ac:dyDescent="0.5">
      <c r="B39" s="235" t="s">
        <v>92</v>
      </c>
      <c r="C39" s="236">
        <f>'2564-บิลค่าไฟฟ้า'!AK22</f>
        <v>0</v>
      </c>
      <c r="D39" s="236">
        <f>'2565-บิลค่าไฟฟ้า'!AK22</f>
        <v>47347.9</v>
      </c>
    </row>
    <row r="40" spans="2:4" x14ac:dyDescent="0.5">
      <c r="B40" s="235" t="s">
        <v>93</v>
      </c>
      <c r="C40" s="236">
        <f>'2564-บิลค่าไฟฟ้า'!AO22</f>
        <v>0</v>
      </c>
      <c r="D40" s="236">
        <f>'2565-บิลค่าไฟฟ้า'!AO22</f>
        <v>33739.910000000003</v>
      </c>
    </row>
    <row r="41" spans="2:4" x14ac:dyDescent="0.5">
      <c r="B41" s="235" t="s">
        <v>94</v>
      </c>
      <c r="C41" s="236">
        <f>'2564-บิลค่าไฟฟ้า'!AS22</f>
        <v>0</v>
      </c>
      <c r="D41" s="236">
        <f>'2565-บิลค่าไฟฟ้า'!AS22</f>
        <v>29102.35</v>
      </c>
    </row>
    <row r="42" spans="2:4" x14ac:dyDescent="0.5">
      <c r="B42" s="235" t="s">
        <v>95</v>
      </c>
      <c r="C42" s="236">
        <f>'2564-บิลค่าไฟฟ้า'!AW22</f>
        <v>2902.81</v>
      </c>
      <c r="D42" s="236">
        <f>'2565-บิลค่าไฟฟ้า'!AW22</f>
        <v>29206.58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D42"/>
  <sheetViews>
    <sheetView showGridLines="0" view="pageBreakPreview" topLeftCell="B37" zoomScaleNormal="100" zoomScaleSheetLayoutView="100" workbookViewId="0">
      <selection activeCell="L20" sqref="L20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63</v>
      </c>
      <c r="D2" s="232"/>
    </row>
    <row r="3" spans="2:4" x14ac:dyDescent="0.5">
      <c r="B3" s="233"/>
      <c r="C3" s="231" t="s">
        <v>27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'2564-บิลค่าไฟฟ้า'!D24</f>
        <v>10666.54</v>
      </c>
      <c r="D5" s="236">
        <f>'2565-บิลค่าไฟฟ้า'!D24</f>
        <v>10070.969999999999</v>
      </c>
    </row>
    <row r="6" spans="2:4" x14ac:dyDescent="0.5">
      <c r="B6" s="235" t="s">
        <v>85</v>
      </c>
      <c r="C6" s="236">
        <f>'2564-บิลค่าไฟฟ้า'!H24</f>
        <v>12728.09</v>
      </c>
      <c r="D6" s="236">
        <f>'2565-บิลค่าไฟฟ้า'!H24</f>
        <v>12584.25</v>
      </c>
    </row>
    <row r="7" spans="2:4" x14ac:dyDescent="0.5">
      <c r="B7" s="235" t="s">
        <v>86</v>
      </c>
      <c r="C7" s="236">
        <f>'2564-บิลค่าไฟฟ้า'!L24</f>
        <v>16081.93</v>
      </c>
      <c r="D7" s="236">
        <f>'2565-บิลค่าไฟฟ้า'!L24</f>
        <v>12700.53</v>
      </c>
    </row>
    <row r="8" spans="2:4" x14ac:dyDescent="0.5">
      <c r="B8" s="235" t="s">
        <v>87</v>
      </c>
      <c r="C8" s="236">
        <f>'2564-บิลค่าไฟฟ้า'!P24</f>
        <v>12350.16</v>
      </c>
      <c r="D8" s="236">
        <f>'2565-บิลค่าไฟฟ้า'!P24</f>
        <v>9736.41</v>
      </c>
    </row>
    <row r="9" spans="2:4" x14ac:dyDescent="0.5">
      <c r="B9" s="235" t="s">
        <v>88</v>
      </c>
      <c r="C9" s="236">
        <f>'2564-บิลค่าไฟฟ้า'!T24</f>
        <v>6692.22</v>
      </c>
      <c r="D9" s="236">
        <f>'2565-บิลค่าไฟฟ้า'!T24</f>
        <v>5989.84</v>
      </c>
    </row>
    <row r="10" spans="2:4" x14ac:dyDescent="0.5">
      <c r="B10" s="235" t="s">
        <v>89</v>
      </c>
      <c r="C10" s="236">
        <f>'2564-บิลค่าไฟฟ้า'!X24</f>
        <v>6783</v>
      </c>
      <c r="D10" s="236">
        <f>'2565-บิลค่าไฟฟ้า'!X24</f>
        <v>6621.84</v>
      </c>
    </row>
    <row r="11" spans="2:4" x14ac:dyDescent="0.5">
      <c r="B11" s="235" t="s">
        <v>90</v>
      </c>
      <c r="C11" s="236">
        <f>'2564-บิลค่าไฟฟ้า'!AB24</f>
        <v>3542.97</v>
      </c>
      <c r="D11" s="236">
        <f>'2565-บิลค่าไฟฟ้า'!AB24</f>
        <v>5878.46</v>
      </c>
    </row>
    <row r="12" spans="2:4" x14ac:dyDescent="0.5">
      <c r="B12" s="235" t="s">
        <v>91</v>
      </c>
      <c r="C12" s="236">
        <f>'2564-บิลค่าไฟฟ้า'!AF24</f>
        <v>4608.3599999999997</v>
      </c>
      <c r="D12" s="236">
        <f>'2565-บิลค่าไฟฟ้า'!AF24</f>
        <v>2221.15</v>
      </c>
    </row>
    <row r="13" spans="2:4" x14ac:dyDescent="0.5">
      <c r="B13" s="235" t="s">
        <v>92</v>
      </c>
      <c r="C13" s="236">
        <f>'2564-บิลค่าไฟฟ้า'!AJ24</f>
        <v>2050.1999999999998</v>
      </c>
      <c r="D13" s="236">
        <f>'2565-บิลค่าไฟฟ้า'!AJ24</f>
        <v>1238.69</v>
      </c>
    </row>
    <row r="14" spans="2:4" x14ac:dyDescent="0.5">
      <c r="B14" s="235" t="s">
        <v>93</v>
      </c>
      <c r="C14" s="236">
        <f>'2564-บิลค่าไฟฟ้า'!AN24</f>
        <v>2323.56</v>
      </c>
      <c r="D14" s="236">
        <f>'2565-บิลค่าไฟฟ้า'!AN24</f>
        <v>2873.95</v>
      </c>
    </row>
    <row r="15" spans="2:4" x14ac:dyDescent="0.5">
      <c r="B15" s="235" t="s">
        <v>94</v>
      </c>
      <c r="C15" s="236">
        <f>'2564-บิลค่าไฟฟ้า'!AR24</f>
        <v>8529.24</v>
      </c>
      <c r="D15" s="236">
        <f>'2565-บิลค่าไฟฟ้า'!AR24</f>
        <v>9787.93</v>
      </c>
    </row>
    <row r="16" spans="2:4" x14ac:dyDescent="0.5">
      <c r="B16" s="235" t="s">
        <v>95</v>
      </c>
      <c r="C16" s="236">
        <f>'2564-บิลค่าไฟฟ้า'!AV24</f>
        <v>16486.259999999998</v>
      </c>
      <c r="D16" s="236">
        <f>'2565-บิลค่าไฟฟ้า'!AV24</f>
        <v>12717.36</v>
      </c>
    </row>
    <row r="28" spans="2:4" x14ac:dyDescent="0.5">
      <c r="B28" s="230" t="s">
        <v>53</v>
      </c>
      <c r="C28" s="231" t="s">
        <v>63</v>
      </c>
      <c r="D28" s="232"/>
    </row>
    <row r="29" spans="2:4" x14ac:dyDescent="0.5">
      <c r="B29" s="233"/>
      <c r="C29" s="231" t="s">
        <v>27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'2564-บิลค่าไฟฟ้า'!E24</f>
        <v>58815.15</v>
      </c>
      <c r="D31" s="236">
        <f>'2565-บิลค่าไฟฟ้า'!E24</f>
        <v>52180.79</v>
      </c>
    </row>
    <row r="32" spans="2:4" x14ac:dyDescent="0.5">
      <c r="B32" s="235" t="s">
        <v>85</v>
      </c>
      <c r="C32" s="236">
        <f>'2564-บิลค่าไฟฟ้า'!I24</f>
        <v>59162.35</v>
      </c>
      <c r="D32" s="236">
        <f>'2565-บิลค่าไฟฟ้า'!I24</f>
        <v>62001.99</v>
      </c>
    </row>
    <row r="33" spans="2:4" x14ac:dyDescent="0.5">
      <c r="B33" s="235" t="s">
        <v>86</v>
      </c>
      <c r="C33" s="236">
        <f>'2564-บิลค่าไฟฟ้า'!M24</f>
        <v>69938.97</v>
      </c>
      <c r="D33" s="236">
        <f>'2565-บิลค่าไฟฟ้า'!M24</f>
        <v>62816.480000000003</v>
      </c>
    </row>
    <row r="34" spans="2:4" x14ac:dyDescent="0.5">
      <c r="B34" s="235" t="s">
        <v>87</v>
      </c>
      <c r="C34" s="236">
        <f>'2564-บิลค่าไฟฟ้า'!Q24</f>
        <v>56781.86</v>
      </c>
      <c r="D34" s="236">
        <f>'2565-บิลค่าไฟฟ้า'!Q24</f>
        <v>49337.9</v>
      </c>
    </row>
    <row r="35" spans="2:4" x14ac:dyDescent="0.5">
      <c r="B35" s="235" t="s">
        <v>88</v>
      </c>
      <c r="C35" s="236">
        <f>'2564-บิลค่าไฟฟ้า'!U24</f>
        <v>37635.199999999997</v>
      </c>
      <c r="D35" s="236">
        <f>'2565-บิลค่าไฟฟ้า'!U24</f>
        <v>36168.85</v>
      </c>
    </row>
    <row r="36" spans="2:4" x14ac:dyDescent="0.5">
      <c r="B36" s="235" t="s">
        <v>89</v>
      </c>
      <c r="C36" s="236">
        <f>'2564-บิลค่าไฟฟ้า'!Y24</f>
        <v>38928.800000000003</v>
      </c>
      <c r="D36" s="236">
        <f>'2565-บิลค่าไฟฟ้า'!Y24</f>
        <v>39132.94</v>
      </c>
    </row>
    <row r="37" spans="2:4" x14ac:dyDescent="0.5">
      <c r="B37" s="235" t="s">
        <v>90</v>
      </c>
      <c r="C37" s="236">
        <f>'2564-บิลค่าไฟฟ้า'!AC24</f>
        <v>25958.28</v>
      </c>
      <c r="D37" s="236">
        <f>'2565-บิลค่าไฟฟ้า'!AC24</f>
        <v>36074.129999999997</v>
      </c>
    </row>
    <row r="38" spans="2:4" x14ac:dyDescent="0.5">
      <c r="B38" s="235" t="s">
        <v>91</v>
      </c>
      <c r="C38" s="236">
        <f>'2564-บิลค่าไฟฟ้า'!AG24</f>
        <v>28687.599999999999</v>
      </c>
      <c r="D38" s="236">
        <f>'2565-บิลค่าไฟฟ้า'!AG24</f>
        <v>20580.5</v>
      </c>
    </row>
    <row r="39" spans="2:4" x14ac:dyDescent="0.5">
      <c r="B39" s="235" t="s">
        <v>92</v>
      </c>
      <c r="C39" s="236">
        <f>'2564-บิลค่าไฟฟ้า'!AK24</f>
        <v>19279.599999999999</v>
      </c>
      <c r="D39" s="236">
        <f>'2565-บิลค่าไฟฟ้า'!AK24</f>
        <v>16914.55</v>
      </c>
    </row>
    <row r="40" spans="2:4" x14ac:dyDescent="0.5">
      <c r="B40" s="235" t="s">
        <v>93</v>
      </c>
      <c r="C40" s="236">
        <f>'2564-บิลค่าไฟฟ้า'!AO24</f>
        <v>20228.099999999999</v>
      </c>
      <c r="D40" s="236">
        <f>'2565-บิลค่าไฟฟ้า'!AO24</f>
        <v>27812.35</v>
      </c>
    </row>
    <row r="41" spans="2:4" x14ac:dyDescent="0.5">
      <c r="B41" s="235" t="s">
        <v>94</v>
      </c>
      <c r="C41" s="236">
        <f>'2564-บิลค่าไฟฟ้า'!AS24</f>
        <v>44209.79</v>
      </c>
      <c r="D41" s="236">
        <f>'2565-บิลค่าไฟฟ้า'!AS24</f>
        <v>62104.15</v>
      </c>
    </row>
    <row r="42" spans="2:4" x14ac:dyDescent="0.5">
      <c r="B42" s="235" t="s">
        <v>95</v>
      </c>
      <c r="C42" s="236">
        <f>'2564-บิลค่าไฟฟ้า'!AW24</f>
        <v>73068.94</v>
      </c>
      <c r="D42" s="236">
        <f>'2565-บิลค่าไฟฟ้า'!AW24</f>
        <v>76429.119999999995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B2:D42"/>
  <sheetViews>
    <sheetView showGridLines="0" view="pageBreakPreview" topLeftCell="B31" zoomScaleNormal="100" zoomScaleSheetLayoutView="100" workbookViewId="0">
      <selection activeCell="G25" sqref="G25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64</v>
      </c>
      <c r="D2" s="232"/>
    </row>
    <row r="3" spans="2:4" x14ac:dyDescent="0.5">
      <c r="B3" s="233"/>
      <c r="C3" s="231" t="s">
        <v>28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'2564-บิลค่าไฟฟ้า'!D26</f>
        <v>1433</v>
      </c>
      <c r="D5" s="236">
        <f>'2565-บิลค่าไฟฟ้า'!D26</f>
        <v>496</v>
      </c>
    </row>
    <row r="6" spans="2:4" x14ac:dyDescent="0.5">
      <c r="B6" s="235" t="s">
        <v>85</v>
      </c>
      <c r="C6" s="236">
        <f>'2564-บิลค่าไฟฟ้า'!H26</f>
        <v>989</v>
      </c>
      <c r="D6" s="236">
        <f>'2565-บิลค่าไฟฟ้า'!H26</f>
        <v>918</v>
      </c>
    </row>
    <row r="7" spans="2:4" x14ac:dyDescent="0.5">
      <c r="B7" s="235" t="s">
        <v>86</v>
      </c>
      <c r="C7" s="236">
        <f>'2564-บิลค่าไฟฟ้า'!L26</f>
        <v>1382</v>
      </c>
      <c r="D7" s="236">
        <f>'2565-บิลค่าไฟฟ้า'!L26</f>
        <v>780</v>
      </c>
    </row>
    <row r="8" spans="2:4" x14ac:dyDescent="0.5">
      <c r="B8" s="235" t="s">
        <v>87</v>
      </c>
      <c r="C8" s="236">
        <f>'2564-บิลค่าไฟฟ้า'!P26</f>
        <v>769</v>
      </c>
      <c r="D8" s="236">
        <f>'2565-บิลค่าไฟฟ้า'!P26</f>
        <v>734</v>
      </c>
    </row>
    <row r="9" spans="2:4" x14ac:dyDescent="0.5">
      <c r="B9" s="235" t="s">
        <v>88</v>
      </c>
      <c r="C9" s="236">
        <f>'2564-บิลค่าไฟฟ้า'!T26</f>
        <v>780</v>
      </c>
      <c r="D9" s="236">
        <f>'2565-บิลค่าไฟฟ้า'!T26</f>
        <v>564</v>
      </c>
    </row>
    <row r="10" spans="2:4" x14ac:dyDescent="0.5">
      <c r="B10" s="235" t="s">
        <v>89</v>
      </c>
      <c r="C10" s="236">
        <f>'2564-บิลค่าไฟฟ้า'!X26</f>
        <v>739</v>
      </c>
      <c r="D10" s="236">
        <f>'2565-บิลค่าไฟฟ้า'!X26</f>
        <v>638</v>
      </c>
    </row>
    <row r="11" spans="2:4" x14ac:dyDescent="0.5">
      <c r="B11" s="235" t="s">
        <v>90</v>
      </c>
      <c r="C11" s="236">
        <f>'2564-บิลค่าไฟฟ้า'!AB26</f>
        <v>743</v>
      </c>
      <c r="D11" s="236">
        <f>'2565-บิลค่าไฟฟ้า'!AB26</f>
        <v>496</v>
      </c>
    </row>
    <row r="12" spans="2:4" x14ac:dyDescent="0.5">
      <c r="B12" s="235" t="s">
        <v>91</v>
      </c>
      <c r="C12" s="236">
        <f>'2564-บิลค่าไฟฟ้า'!AF26</f>
        <v>522</v>
      </c>
      <c r="D12" s="236">
        <f>'2565-บิลค่าไฟฟ้า'!AF26</f>
        <v>669</v>
      </c>
    </row>
    <row r="13" spans="2:4" x14ac:dyDescent="0.5">
      <c r="B13" s="235" t="s">
        <v>92</v>
      </c>
      <c r="C13" s="236">
        <f>'2564-บิลค่าไฟฟ้า'!AJ26</f>
        <v>828</v>
      </c>
      <c r="D13" s="236">
        <f>'2565-บิลค่าไฟฟ้า'!AJ26</f>
        <v>787</v>
      </c>
    </row>
    <row r="14" spans="2:4" x14ac:dyDescent="0.5">
      <c r="B14" s="235" t="s">
        <v>93</v>
      </c>
      <c r="C14" s="236">
        <f>'2564-บิลค่าไฟฟ้า'!AN26</f>
        <v>691</v>
      </c>
      <c r="D14" s="236">
        <f>'2565-บิลค่าไฟฟ้า'!AN26</f>
        <v>476</v>
      </c>
    </row>
    <row r="15" spans="2:4" x14ac:dyDescent="0.5">
      <c r="B15" s="235" t="s">
        <v>94</v>
      </c>
      <c r="C15" s="236">
        <f>'2564-บิลค่าไฟฟ้า'!AR26</f>
        <v>675</v>
      </c>
      <c r="D15" s="236">
        <f>'2565-บิลค่าไฟฟ้า'!AR26</f>
        <v>1511</v>
      </c>
    </row>
    <row r="16" spans="2:4" x14ac:dyDescent="0.5">
      <c r="B16" s="235" t="s">
        <v>95</v>
      </c>
      <c r="C16" s="236">
        <f>'2564-บิลค่าไฟฟ้า'!AV26</f>
        <v>539</v>
      </c>
      <c r="D16" s="236">
        <f>'2565-บิลค่าไฟฟ้า'!AV26</f>
        <v>1356</v>
      </c>
    </row>
    <row r="28" spans="2:4" x14ac:dyDescent="0.5">
      <c r="B28" s="230" t="s">
        <v>53</v>
      </c>
      <c r="C28" s="231" t="s">
        <v>64</v>
      </c>
      <c r="D28" s="232"/>
    </row>
    <row r="29" spans="2:4" x14ac:dyDescent="0.5">
      <c r="B29" s="233"/>
      <c r="C29" s="231" t="s">
        <v>28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'2564-บิลค่าไฟฟ้า'!E26</f>
        <v>6352.55</v>
      </c>
      <c r="D31" s="236">
        <f>'2565-บิลค่าไฟฟ้า'!E26</f>
        <v>2161.6799999999998</v>
      </c>
    </row>
    <row r="32" spans="2:4" x14ac:dyDescent="0.5">
      <c r="B32" s="235" t="s">
        <v>85</v>
      </c>
      <c r="C32" s="236">
        <f>'2564-บิลค่าไฟฟ้า'!I26</f>
        <v>4324.66</v>
      </c>
      <c r="D32" s="236">
        <f>'2565-บิลค่าไฟฟ้า'!I26</f>
        <v>4164.53</v>
      </c>
    </row>
    <row r="33" spans="2:4" x14ac:dyDescent="0.5">
      <c r="B33" s="235" t="s">
        <v>86</v>
      </c>
      <c r="C33" s="236">
        <f>'2564-บิลค่าไฟฟ้า'!M26</f>
        <v>6119.62</v>
      </c>
      <c r="D33" s="236">
        <f>'2565-บิลค่าไฟฟ้า'!M26</f>
        <v>3509.57</v>
      </c>
    </row>
    <row r="34" spans="2:4" x14ac:dyDescent="0.5">
      <c r="B34" s="235" t="s">
        <v>87</v>
      </c>
      <c r="C34" s="236">
        <f>'2564-บิลค่าไฟฟ้า'!Q26</f>
        <v>3319.87</v>
      </c>
      <c r="D34" s="236">
        <f>'2565-บิลค่าไฟฟ้า'!Q26</f>
        <v>3291.25</v>
      </c>
    </row>
    <row r="35" spans="2:4" x14ac:dyDescent="0.5">
      <c r="B35" s="235" t="s">
        <v>88</v>
      </c>
      <c r="C35" s="236">
        <f>'2564-บิลค่าไฟฟ้า'!U26</f>
        <v>3370.1</v>
      </c>
      <c r="D35" s="236">
        <f>'2565-บิลค่าไฟฟ้า'!U26</f>
        <v>2625.49</v>
      </c>
    </row>
    <row r="36" spans="2:4" x14ac:dyDescent="0.5">
      <c r="B36" s="235" t="s">
        <v>89</v>
      </c>
      <c r="C36" s="236">
        <f>'2564-บิลค่าไฟฟ้า'!Y26</f>
        <v>3182.84</v>
      </c>
      <c r="D36" s="236">
        <f>'2565-บิลค่าไฟฟ้า'!Y26</f>
        <v>2995.22</v>
      </c>
    </row>
    <row r="37" spans="2:4" x14ac:dyDescent="0.5">
      <c r="B37" s="235" t="s">
        <v>90</v>
      </c>
      <c r="C37" s="236">
        <f>'2564-บิลค่าไฟฟ้า'!AC26</f>
        <v>3201.11</v>
      </c>
      <c r="D37" s="236">
        <f>'2565-บิลค่าไฟฟ้า'!AC26</f>
        <v>2285.77</v>
      </c>
    </row>
    <row r="38" spans="2:4" x14ac:dyDescent="0.5">
      <c r="B38" s="235" t="s">
        <v>91</v>
      </c>
      <c r="C38" s="236">
        <f>'2564-บิลค่าไฟฟ้า'!AG26</f>
        <v>2191.73</v>
      </c>
      <c r="D38" s="236">
        <f>'2565-บิลค่าไฟฟ้า'!AG26</f>
        <v>3150.11</v>
      </c>
    </row>
    <row r="39" spans="2:4" x14ac:dyDescent="0.5">
      <c r="B39" s="235" t="s">
        <v>92</v>
      </c>
      <c r="C39" s="236">
        <f>'2564-บิลค่าไฟฟ้า'!AK26</f>
        <v>3589.34</v>
      </c>
      <c r="D39" s="236">
        <f>'2565-บิลค่าไฟฟ้า'!AK26</f>
        <v>4317.8500000000004</v>
      </c>
    </row>
    <row r="40" spans="2:4" x14ac:dyDescent="0.5">
      <c r="B40" s="235" t="s">
        <v>93</v>
      </c>
      <c r="C40" s="236">
        <f>'2564-บิลค่าไฟฟ้า'!AO26</f>
        <v>2963.61</v>
      </c>
      <c r="D40" s="236">
        <f>'2565-บิลค่าไฟฟ้า'!AO26</f>
        <v>2535.5300000000002</v>
      </c>
    </row>
    <row r="41" spans="2:4" x14ac:dyDescent="0.5">
      <c r="B41" s="235" t="s">
        <v>94</v>
      </c>
      <c r="C41" s="236">
        <f>'2564-บิลค่าไฟฟ้า'!AS26</f>
        <v>2890.54</v>
      </c>
      <c r="D41" s="236">
        <f>'2565-บิลค่าไฟฟ้า'!AS26</f>
        <v>8467.0499999999993</v>
      </c>
    </row>
    <row r="42" spans="2:4" x14ac:dyDescent="0.5">
      <c r="B42" s="235" t="s">
        <v>95</v>
      </c>
      <c r="C42" s="236">
        <f>'2564-บิลค่าไฟฟ้า'!AW26</f>
        <v>2269.38</v>
      </c>
      <c r="D42" s="236">
        <f>'2565-บิลค่าไฟฟ้า'!AW26</f>
        <v>7578.74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B1:F47"/>
  <sheetViews>
    <sheetView showGridLines="0" view="pageBreakPreview" topLeftCell="B35" zoomScaleNormal="100" zoomScaleSheetLayoutView="100" workbookViewId="0">
      <selection activeCell="L44" sqref="L44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6" width="12.77734375" style="229" customWidth="1"/>
    <col min="7" max="16384" width="8.88671875" style="229"/>
  </cols>
  <sheetData>
    <row r="1" spans="2:6" hidden="1" x14ac:dyDescent="0.5"/>
    <row r="2" spans="2:6" x14ac:dyDescent="0.5">
      <c r="B2" s="230" t="s">
        <v>53</v>
      </c>
      <c r="C2" s="231" t="s">
        <v>34</v>
      </c>
      <c r="D2" s="232"/>
      <c r="E2" s="231" t="s">
        <v>35</v>
      </c>
      <c r="F2" s="232"/>
    </row>
    <row r="3" spans="2:6" x14ac:dyDescent="0.5">
      <c r="B3" s="230" t="s">
        <v>53</v>
      </c>
      <c r="C3" s="231" t="s">
        <v>33</v>
      </c>
      <c r="D3" s="232"/>
      <c r="E3" s="231" t="s">
        <v>24</v>
      </c>
      <c r="F3" s="232"/>
    </row>
    <row r="4" spans="2:6" ht="21.6" x14ac:dyDescent="0.5">
      <c r="B4" s="233"/>
      <c r="C4" s="234" t="s">
        <v>97</v>
      </c>
      <c r="D4" s="234" t="s">
        <v>147</v>
      </c>
      <c r="E4" s="234" t="s">
        <v>97</v>
      </c>
      <c r="F4" s="234" t="s">
        <v>147</v>
      </c>
    </row>
    <row r="5" spans="2:6" x14ac:dyDescent="0.5">
      <c r="B5" s="235" t="s">
        <v>84</v>
      </c>
      <c r="C5" s="236">
        <f>'2564-บิลค่าไฟฟ้า'!D28</f>
        <v>724</v>
      </c>
      <c r="D5" s="236">
        <f>'2565-บิลค่าไฟฟ้า'!D28</f>
        <v>836</v>
      </c>
      <c r="E5" s="236">
        <f>'2564-บิลค่าไฟฟ้า'!D29</f>
        <v>0</v>
      </c>
      <c r="F5" s="236">
        <f>'2565-บิลค่าไฟฟ้า'!D29</f>
        <v>0</v>
      </c>
    </row>
    <row r="6" spans="2:6" x14ac:dyDescent="0.5">
      <c r="B6" s="235" t="s">
        <v>85</v>
      </c>
      <c r="C6" s="236">
        <f>'2564-บิลค่าไฟฟ้า'!H28</f>
        <v>660</v>
      </c>
      <c r="D6" s="236">
        <f>'2565-บิลค่าไฟฟ้า'!H28</f>
        <v>984</v>
      </c>
      <c r="E6" s="236">
        <f>'2564-บิลค่าไฟฟ้า'!H29</f>
        <v>0</v>
      </c>
      <c r="F6" s="236">
        <f>'2565-บิลค่าไฟฟ้า'!H29</f>
        <v>0</v>
      </c>
    </row>
    <row r="7" spans="2:6" x14ac:dyDescent="0.5">
      <c r="B7" s="235" t="s">
        <v>86</v>
      </c>
      <c r="C7" s="236">
        <f>'2564-บิลค่าไฟฟ้า'!L28</f>
        <v>856</v>
      </c>
      <c r="D7" s="236">
        <f>'2565-บิลค่าไฟฟ้า'!L28</f>
        <v>1640</v>
      </c>
      <c r="E7" s="236">
        <f>'2564-บิลค่าไฟฟ้า'!L29</f>
        <v>0</v>
      </c>
      <c r="F7" s="236">
        <f>'2565-บิลค่าไฟฟ้า'!L29</f>
        <v>0</v>
      </c>
    </row>
    <row r="8" spans="2:6" x14ac:dyDescent="0.5">
      <c r="B8" s="235" t="s">
        <v>87</v>
      </c>
      <c r="C8" s="236">
        <f>'2564-บิลค่าไฟฟ้า'!P28</f>
        <v>724</v>
      </c>
      <c r="D8" s="236">
        <f>'2565-บิลค่าไฟฟ้า'!P28</f>
        <v>724</v>
      </c>
      <c r="E8" s="236">
        <f>'2564-บิลค่าไฟฟ้า'!P29</f>
        <v>0</v>
      </c>
      <c r="F8" s="236">
        <f>'2565-บิลค่าไฟฟ้า'!P29</f>
        <v>0</v>
      </c>
    </row>
    <row r="9" spans="2:6" x14ac:dyDescent="0.5">
      <c r="B9" s="235" t="s">
        <v>88</v>
      </c>
      <c r="C9" s="236">
        <f>'2564-บิลค่าไฟฟ้า'!T28</f>
        <v>736</v>
      </c>
      <c r="D9" s="236">
        <f>'2565-บิลค่าไฟฟ้า'!T28</f>
        <v>628</v>
      </c>
      <c r="E9" s="236">
        <f>'2564-บิลค่าไฟฟ้า'!T29</f>
        <v>0</v>
      </c>
      <c r="F9" s="236">
        <f>'2565-บิลค่าไฟฟ้า'!T29</f>
        <v>0</v>
      </c>
    </row>
    <row r="10" spans="2:6" x14ac:dyDescent="0.5">
      <c r="B10" s="235" t="s">
        <v>89</v>
      </c>
      <c r="C10" s="236">
        <f>'2564-บิลค่าไฟฟ้า'!X28</f>
        <v>912</v>
      </c>
      <c r="D10" s="236">
        <f>'2565-บิลค่าไฟฟ้า'!X28</f>
        <v>580</v>
      </c>
      <c r="E10" s="236">
        <f>'2564-บิลค่าไฟฟ้า'!X29</f>
        <v>0</v>
      </c>
      <c r="F10" s="236">
        <f>'2565-บิลค่าไฟฟ้า'!X29</f>
        <v>0</v>
      </c>
    </row>
    <row r="11" spans="2:6" x14ac:dyDescent="0.5">
      <c r="B11" s="235" t="s">
        <v>90</v>
      </c>
      <c r="C11" s="236">
        <f>'2564-บิลค่าไฟฟ้า'!AB28</f>
        <v>736</v>
      </c>
      <c r="D11" s="236">
        <f>'2565-บิลค่าไฟฟ้า'!AB28</f>
        <v>600</v>
      </c>
      <c r="E11" s="236">
        <f>'2564-บิลค่าไฟฟ้า'!AB29</f>
        <v>0</v>
      </c>
      <c r="F11" s="236">
        <f>'2565-บิลค่าไฟฟ้า'!AB29</f>
        <v>0</v>
      </c>
    </row>
    <row r="12" spans="2:6" x14ac:dyDescent="0.5">
      <c r="B12" s="235" t="s">
        <v>91</v>
      </c>
      <c r="C12" s="236">
        <f>'2564-บิลค่าไฟฟ้า'!AF28</f>
        <v>688</v>
      </c>
      <c r="D12" s="236">
        <f>'2565-บิลค่าไฟฟ้า'!AF28</f>
        <v>604</v>
      </c>
      <c r="E12" s="236">
        <f>'2564-บิลค่าไฟฟ้า'!AF29</f>
        <v>0</v>
      </c>
      <c r="F12" s="236">
        <f>'2565-บิลค่าไฟฟ้า'!AF29</f>
        <v>0</v>
      </c>
    </row>
    <row r="13" spans="2:6" x14ac:dyDescent="0.5">
      <c r="B13" s="235" t="s">
        <v>92</v>
      </c>
      <c r="C13" s="236">
        <f>'2564-บิลค่าไฟฟ้า'!AJ28</f>
        <v>660</v>
      </c>
      <c r="D13" s="236">
        <f>'2565-บิลค่าไฟฟ้า'!AJ28</f>
        <v>596</v>
      </c>
      <c r="E13" s="236">
        <f>'2564-บิลค่าไฟฟ้า'!AJ29</f>
        <v>0</v>
      </c>
      <c r="F13" s="236">
        <f>'2565-บิลค่าไฟฟ้า'!AJ29</f>
        <v>0</v>
      </c>
    </row>
    <row r="14" spans="2:6" x14ac:dyDescent="0.5">
      <c r="B14" s="235" t="s">
        <v>93</v>
      </c>
      <c r="C14" s="236">
        <f>'2564-บิลค่าไฟฟ้า'!AN28</f>
        <v>1220</v>
      </c>
      <c r="D14" s="236">
        <f>'2565-บิลค่าไฟฟ้า'!AN28</f>
        <v>624</v>
      </c>
      <c r="E14" s="236">
        <f>'2564-บิลค่าไฟฟ้า'!AN29</f>
        <v>0</v>
      </c>
      <c r="F14" s="236">
        <f>'2565-บิลค่าไฟฟ้า'!AN29</f>
        <v>0</v>
      </c>
    </row>
    <row r="15" spans="2:6" x14ac:dyDescent="0.5">
      <c r="B15" s="235" t="s">
        <v>94</v>
      </c>
      <c r="C15" s="236">
        <f>'2564-บิลค่าไฟฟ้า'!AR28</f>
        <v>1796</v>
      </c>
      <c r="D15" s="236">
        <f>'2565-บิลค่าไฟฟ้า'!AR28</f>
        <v>1328</v>
      </c>
      <c r="E15" s="236">
        <f>'2564-บิลค่าไฟฟ้า'!AR29</f>
        <v>0</v>
      </c>
      <c r="F15" s="236">
        <f>'2565-บิลค่าไฟฟ้า'!AR29</f>
        <v>0</v>
      </c>
    </row>
    <row r="16" spans="2:6" x14ac:dyDescent="0.5">
      <c r="B16" s="235" t="s">
        <v>95</v>
      </c>
      <c r="C16" s="236">
        <f>'2564-บิลค่าไฟฟ้า'!AV28</f>
        <v>1104</v>
      </c>
      <c r="D16" s="236">
        <f>'2565-บิลค่าไฟฟ้า'!AV28</f>
        <v>1892</v>
      </c>
      <c r="E16" s="236">
        <f>'2564-บิลค่าไฟฟ้า'!AV29</f>
        <v>0</v>
      </c>
      <c r="F16" s="236">
        <f>'2565-บิลค่าไฟฟ้า'!AV29</f>
        <v>0</v>
      </c>
    </row>
    <row r="33" spans="2:6" x14ac:dyDescent="0.5">
      <c r="B33" s="230" t="s">
        <v>53</v>
      </c>
      <c r="C33" s="231" t="s">
        <v>34</v>
      </c>
      <c r="D33" s="232"/>
      <c r="E33" s="231" t="s">
        <v>35</v>
      </c>
      <c r="F33" s="232"/>
    </row>
    <row r="34" spans="2:6" x14ac:dyDescent="0.5">
      <c r="B34" s="230" t="s">
        <v>53</v>
      </c>
      <c r="C34" s="231" t="s">
        <v>33</v>
      </c>
      <c r="D34" s="232"/>
      <c r="E34" s="231" t="s">
        <v>24</v>
      </c>
      <c r="F34" s="232"/>
    </row>
    <row r="35" spans="2:6" ht="21.6" x14ac:dyDescent="0.5">
      <c r="B35" s="233"/>
      <c r="C35" s="234" t="s">
        <v>100</v>
      </c>
      <c r="D35" s="234" t="s">
        <v>151</v>
      </c>
      <c r="E35" s="234" t="s">
        <v>100</v>
      </c>
      <c r="F35" s="234" t="s">
        <v>151</v>
      </c>
    </row>
    <row r="36" spans="2:6" x14ac:dyDescent="0.5">
      <c r="B36" s="235" t="s">
        <v>84</v>
      </c>
      <c r="C36" s="236">
        <f>'2564-บิลค่าไฟฟ้า'!E28</f>
        <v>3243.32</v>
      </c>
      <c r="D36" s="236">
        <f>'2565-บิลค่าไฟฟ้า'!E28</f>
        <v>3842.85</v>
      </c>
      <c r="E36" s="236">
        <f>'2564-บิลค่าไฟฟ้า'!E29</f>
        <v>334.1</v>
      </c>
      <c r="F36" s="236">
        <f>'2565-บิลค่าไฟฟ้า'!E29</f>
        <v>334.1</v>
      </c>
    </row>
    <row r="37" spans="2:6" x14ac:dyDescent="0.5">
      <c r="B37" s="235" t="s">
        <v>85</v>
      </c>
      <c r="C37" s="236">
        <f>'2564-บิลค่าไฟฟ้า'!I28</f>
        <v>2886.16</v>
      </c>
      <c r="D37" s="236">
        <f>'2565-บิลค่าไฟฟ้า'!I28</f>
        <v>4464.03</v>
      </c>
      <c r="E37" s="236">
        <f>'2564-บิลค่าไฟฟ้า'!I29</f>
        <v>334.1</v>
      </c>
      <c r="F37" s="236">
        <f>'2565-บิลค่าไฟฟ้า'!I29</f>
        <v>334.1</v>
      </c>
    </row>
    <row r="38" spans="2:6" x14ac:dyDescent="0.5">
      <c r="B38" s="235" t="s">
        <v>86</v>
      </c>
      <c r="C38" s="236">
        <f>'2564-บิลค่าไฟฟ้า'!M28</f>
        <v>3773.74</v>
      </c>
      <c r="D38" s="236">
        <f>'2565-บิลค่าไฟฟ้า'!M28</f>
        <v>7217.31</v>
      </c>
      <c r="E38" s="236">
        <f>'2564-บิลค่าไฟฟ้า'!M29</f>
        <v>334.1</v>
      </c>
      <c r="F38" s="236">
        <f>'2565-บิลค่าไฟฟ้า'!M29</f>
        <v>334.1</v>
      </c>
    </row>
    <row r="39" spans="2:6" x14ac:dyDescent="0.5">
      <c r="B39" s="235" t="s">
        <v>87</v>
      </c>
      <c r="C39" s="236">
        <f>'2564-บิลค่าไฟฟ้า'!Q28</f>
        <v>3243.32</v>
      </c>
      <c r="D39" s="236">
        <f>'2565-บิลค่าไฟฟ้า'!Q28</f>
        <v>3372.77</v>
      </c>
      <c r="E39" s="236">
        <f>'2564-บิลค่าไฟฟ้า'!Q29</f>
        <v>334.1</v>
      </c>
      <c r="F39" s="236">
        <f>'2565-บิลค่าไฟฟ้า'!Q29</f>
        <v>334.1</v>
      </c>
    </row>
    <row r="40" spans="2:6" x14ac:dyDescent="0.5">
      <c r="B40" s="235" t="s">
        <v>88</v>
      </c>
      <c r="C40" s="236">
        <f>'2564-บิลค่าไฟฟ้า'!U28</f>
        <v>3281.54</v>
      </c>
      <c r="D40" s="236">
        <f>'2565-บิลค่าไฟฟ้า'!U28</f>
        <v>3126.98</v>
      </c>
      <c r="E40" s="236">
        <f>'2564-บิลค่าไฟฟ้า'!U29</f>
        <v>334.1</v>
      </c>
      <c r="F40" s="236">
        <f>'2565-บิลค่าไฟฟ้า'!U29</f>
        <v>3341</v>
      </c>
    </row>
    <row r="41" spans="2:6" x14ac:dyDescent="0.5">
      <c r="B41" s="235" t="s">
        <v>89</v>
      </c>
      <c r="C41" s="236">
        <f>'2564-บิลค่าไฟฟ้า'!Y28</f>
        <v>3998.76</v>
      </c>
      <c r="D41" s="236">
        <f>'2565-บิลค่าไฟฟ้า'!Y28</f>
        <v>2913.5</v>
      </c>
      <c r="E41" s="236">
        <f>'2564-บิลค่าไฟฟ้า'!Y29</f>
        <v>334.1</v>
      </c>
      <c r="F41" s="236">
        <f>'2565-บิลค่าไฟฟ้า'!Y29</f>
        <v>334.1</v>
      </c>
    </row>
    <row r="42" spans="2:6" x14ac:dyDescent="0.5">
      <c r="B42" s="235" t="s">
        <v>90</v>
      </c>
      <c r="C42" s="236">
        <f>'2564-บิลค่าไฟฟ้า'!AC28</f>
        <v>3281.54</v>
      </c>
      <c r="D42" s="236">
        <f>'2565-บิลค่าไฟฟ้า'!AC28</f>
        <v>3002.44</v>
      </c>
      <c r="E42" s="236">
        <f>'2564-บิลค่าไฟฟ้า'!AC29</f>
        <v>334.1</v>
      </c>
      <c r="F42" s="236">
        <f>'2565-บิลค่าไฟฟ้า'!AC29</f>
        <v>334.1</v>
      </c>
    </row>
    <row r="43" spans="2:6" x14ac:dyDescent="0.5">
      <c r="B43" s="235" t="s">
        <v>91</v>
      </c>
      <c r="C43" s="236">
        <f>'2564-บิลค่าไฟฟ้า'!AG28</f>
        <v>3098.68</v>
      </c>
      <c r="D43" s="236">
        <f>'2565-บิลค่าไฟฟ้า'!AG28</f>
        <v>3020.22</v>
      </c>
      <c r="E43" s="236">
        <f>'2564-บิลค่าไฟฟ้า'!AG29</f>
        <v>334.1</v>
      </c>
      <c r="F43" s="236">
        <f>'2565-บิลค่าไฟฟ้า'!AG29</f>
        <v>334.1</v>
      </c>
    </row>
    <row r="44" spans="2:6" x14ac:dyDescent="0.5">
      <c r="B44" s="235" t="s">
        <v>92</v>
      </c>
      <c r="C44" s="236">
        <f>'2564-บิลค่าไฟฟ้า'!AK28</f>
        <v>2886.16</v>
      </c>
      <c r="D44" s="236">
        <f>'2565-บิลค่าไฟฟ้า'!AK28</f>
        <v>3422.51</v>
      </c>
      <c r="E44" s="236">
        <f>'2564-บิลค่าไฟฟ้า'!AK29</f>
        <v>334.1</v>
      </c>
      <c r="F44" s="236">
        <f>'2565-บิลค่าไฟฟ้า'!AK29</f>
        <v>334.1</v>
      </c>
    </row>
    <row r="45" spans="2:6" x14ac:dyDescent="0.5">
      <c r="B45" s="235" t="s">
        <v>93</v>
      </c>
      <c r="C45" s="236">
        <f>'2564-บิลค่าไฟฟ้า'!AO28</f>
        <v>5236.3999999999996</v>
      </c>
      <c r="D45" s="236">
        <f>'2565-บิลค่าไฟฟ้า'!AO28</f>
        <v>3567.59</v>
      </c>
      <c r="E45" s="236">
        <f>'2564-บิลค่าไฟฟ้า'!AO29</f>
        <v>334.1</v>
      </c>
      <c r="F45" s="236">
        <f>'2565-บิลค่าไฟฟ้า'!AO29</f>
        <v>334.1</v>
      </c>
    </row>
    <row r="46" spans="2:6" x14ac:dyDescent="0.5">
      <c r="B46" s="235" t="s">
        <v>94</v>
      </c>
      <c r="C46" s="236">
        <f>'2564-บิลค่าไฟฟ้า'!AS28</f>
        <v>7550.93</v>
      </c>
      <c r="D46" s="236">
        <f>'2565-บิลค่าไฟฟ้า'!AS28</f>
        <v>7215.67</v>
      </c>
      <c r="E46" s="236">
        <f>'2564-บิลค่าไฟฟ้า'!AS29</f>
        <v>334.1</v>
      </c>
      <c r="F46" s="236">
        <f>'2565-บิลค่าไฟฟ้า'!AS29</f>
        <v>334.1</v>
      </c>
    </row>
    <row r="47" spans="2:6" x14ac:dyDescent="0.5">
      <c r="B47" s="235" t="s">
        <v>95</v>
      </c>
      <c r="C47" s="236">
        <f>'2564-บิลค่าไฟฟ้า'!AW28</f>
        <v>4770.2700000000004</v>
      </c>
      <c r="D47" s="236">
        <f>'2565-บิลค่าไฟฟ้า'!AW28</f>
        <v>10138.26</v>
      </c>
      <c r="E47" s="236">
        <f>'2564-บิลค่าไฟฟ้า'!AW29</f>
        <v>334.1</v>
      </c>
      <c r="F47" s="236">
        <f>'2565-บิลค่าไฟฟ้า'!AW29</f>
        <v>334.1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B1:F47"/>
  <sheetViews>
    <sheetView showGridLines="0" view="pageBreakPreview" topLeftCell="B47" zoomScaleNormal="100" zoomScaleSheetLayoutView="100" workbookViewId="0">
      <selection activeCell="J13" sqref="J13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6" width="12.77734375" style="229" customWidth="1"/>
    <col min="7" max="16384" width="8.88671875" style="229"/>
  </cols>
  <sheetData>
    <row r="1" spans="2:6" hidden="1" x14ac:dyDescent="0.5"/>
    <row r="2" spans="2:6" x14ac:dyDescent="0.5">
      <c r="B2" s="230" t="s">
        <v>53</v>
      </c>
      <c r="C2" s="231" t="s">
        <v>37</v>
      </c>
      <c r="D2" s="232"/>
      <c r="E2" s="231" t="s">
        <v>39</v>
      </c>
      <c r="F2" s="232"/>
    </row>
    <row r="3" spans="2:6" x14ac:dyDescent="0.5">
      <c r="B3" s="230" t="s">
        <v>53</v>
      </c>
      <c r="C3" s="231" t="s">
        <v>36</v>
      </c>
      <c r="D3" s="232"/>
      <c r="E3" s="231" t="s">
        <v>65</v>
      </c>
      <c r="F3" s="232"/>
    </row>
    <row r="4" spans="2:6" ht="21.6" x14ac:dyDescent="0.5">
      <c r="B4" s="233"/>
      <c r="C4" s="234" t="s">
        <v>97</v>
      </c>
      <c r="D4" s="234" t="s">
        <v>147</v>
      </c>
      <c r="E4" s="234" t="s">
        <v>97</v>
      </c>
      <c r="F4" s="234" t="s">
        <v>147</v>
      </c>
    </row>
    <row r="5" spans="2:6" x14ac:dyDescent="0.5">
      <c r="B5" s="235" t="s">
        <v>84</v>
      </c>
      <c r="C5" s="236">
        <f>'2564-บิลค่าไฟฟ้า'!D32</f>
        <v>72120</v>
      </c>
      <c r="D5" s="236">
        <f>'2565-บิลค่าไฟฟ้า'!D32</f>
        <v>63480</v>
      </c>
      <c r="E5" s="236">
        <f>'2564-บิลค่าไฟฟ้า'!D33</f>
        <v>7885.11</v>
      </c>
      <c r="F5" s="236">
        <f>'2565-บิลค่าไฟฟ้า'!D33</f>
        <v>7655.1</v>
      </c>
    </row>
    <row r="6" spans="2:6" x14ac:dyDescent="0.5">
      <c r="B6" s="235" t="s">
        <v>85</v>
      </c>
      <c r="C6" s="236">
        <f>'2564-บิลค่าไฟฟ้า'!H32</f>
        <v>75120</v>
      </c>
      <c r="D6" s="236">
        <f>'2565-บิลค่าไฟฟ้า'!H32</f>
        <v>65640</v>
      </c>
      <c r="E6" s="236">
        <f>'2564-บิลค่าไฟฟ้า'!H33</f>
        <v>7765.77</v>
      </c>
      <c r="F6" s="236">
        <f>'2565-บิลค่าไฟฟ้า'!H33</f>
        <v>5237.1899999999996</v>
      </c>
    </row>
    <row r="7" spans="2:6" x14ac:dyDescent="0.5">
      <c r="B7" s="235" t="s">
        <v>86</v>
      </c>
      <c r="C7" s="236">
        <f>'2564-บิลค่าไฟฟ้า'!L32</f>
        <v>102480</v>
      </c>
      <c r="D7" s="236">
        <f>'2565-บิลค่าไฟฟ้า'!L32</f>
        <v>90720</v>
      </c>
      <c r="E7" s="236">
        <f>'2564-บิลค่าไฟฟ้า'!L33</f>
        <v>8379.2999999999993</v>
      </c>
      <c r="F7" s="236">
        <f>'2565-บิลค่าไฟฟ้า'!L33</f>
        <v>6637.14</v>
      </c>
    </row>
    <row r="8" spans="2:6" x14ac:dyDescent="0.5">
      <c r="B8" s="235" t="s">
        <v>87</v>
      </c>
      <c r="C8" s="236">
        <f>'2564-บิลค่าไฟฟ้า'!P32</f>
        <v>78960</v>
      </c>
      <c r="D8" s="236">
        <f>'2565-บิลค่าไฟฟ้า'!P32</f>
        <v>62040</v>
      </c>
      <c r="E8" s="236">
        <f>'2564-บิลค่าไฟฟ้า'!P33</f>
        <v>7068.6</v>
      </c>
      <c r="F8" s="236">
        <f>'2565-บิลค่าไฟฟ้า'!P33</f>
        <v>3986.67</v>
      </c>
    </row>
    <row r="9" spans="2:6" x14ac:dyDescent="0.5">
      <c r="B9" s="235" t="s">
        <v>88</v>
      </c>
      <c r="C9" s="236">
        <f>'2564-บิลค่าไฟฟ้า'!T32</f>
        <v>86400</v>
      </c>
      <c r="D9" s="236">
        <f>'2565-บิลค่าไฟฟ้า'!T32</f>
        <v>60720</v>
      </c>
      <c r="E9" s="236">
        <f>'2564-บิลค่าไฟฟ้า'!T33</f>
        <v>6305.13</v>
      </c>
      <c r="F9" s="236">
        <f>'2565-บิลค่าไฟฟ้า'!T33</f>
        <v>5251.47</v>
      </c>
    </row>
    <row r="10" spans="2:6" x14ac:dyDescent="0.5">
      <c r="B10" s="235" t="s">
        <v>89</v>
      </c>
      <c r="C10" s="236">
        <f>'2564-บิลค่าไฟฟ้า'!X32</f>
        <v>81000</v>
      </c>
      <c r="D10" s="236">
        <f>'2565-บิลค่าไฟฟ้า'!X32</f>
        <v>64440</v>
      </c>
      <c r="E10" s="236">
        <f>'2564-บิลค่าไฟฟ้า'!X33</f>
        <v>7109.4</v>
      </c>
      <c r="F10" s="236">
        <f>'2565-บิลค่าไฟฟ้า'!X33</f>
        <v>6121.53</v>
      </c>
    </row>
    <row r="11" spans="2:6" x14ac:dyDescent="0.5">
      <c r="B11" s="235" t="s">
        <v>90</v>
      </c>
      <c r="C11" s="236">
        <f>'2564-บิลค่าไฟฟ้า'!AB32</f>
        <v>98520</v>
      </c>
      <c r="D11" s="236">
        <f>'2565-บิลค่าไฟฟ้า'!AB32</f>
        <v>92280</v>
      </c>
      <c r="E11" s="236">
        <f>'2564-บิลค่าไฟฟ้า'!AB33</f>
        <v>8232.93</v>
      </c>
      <c r="F11" s="236">
        <f>'2565-บิลค่าไฟฟ้า'!AB33</f>
        <v>7698.96</v>
      </c>
    </row>
    <row r="12" spans="2:6" x14ac:dyDescent="0.5">
      <c r="B12" s="235" t="s">
        <v>91</v>
      </c>
      <c r="C12" s="236">
        <f>'2564-บิลค่าไฟฟ้า'!AF32</f>
        <v>108840</v>
      </c>
      <c r="D12" s="236">
        <f>'2565-บิลค่าไฟฟ้า'!AF32</f>
        <v>91080</v>
      </c>
      <c r="E12" s="236">
        <f>'2564-บิลค่าไฟฟ้า'!AF33</f>
        <v>10054.14</v>
      </c>
      <c r="F12" s="236">
        <f>'2565-บิลค่าไฟฟ้า'!AF33</f>
        <v>7679.07</v>
      </c>
    </row>
    <row r="13" spans="2:6" x14ac:dyDescent="0.5">
      <c r="B13" s="235" t="s">
        <v>92</v>
      </c>
      <c r="C13" s="236">
        <f>'2564-บิลค่าไฟฟ้า'!AJ32</f>
        <v>94680</v>
      </c>
      <c r="D13" s="236">
        <f>'2565-บิลค่าไฟฟ้า'!AJ32</f>
        <v>94440</v>
      </c>
      <c r="E13" s="236">
        <f>'2564-บิลค่าไฟฟ้า'!AJ33</f>
        <v>9779.25</v>
      </c>
      <c r="F13" s="236">
        <f>'2565-บิลค่าไฟฟ้า'!AJ33</f>
        <v>6493.32</v>
      </c>
    </row>
    <row r="14" spans="2:6" x14ac:dyDescent="0.5">
      <c r="B14" s="235" t="s">
        <v>93</v>
      </c>
      <c r="C14" s="236">
        <f>'2564-บิลค่าไฟฟ้า'!AN32</f>
        <v>96480</v>
      </c>
      <c r="D14" s="236">
        <f>'2565-บิลค่าไฟฟ้า'!AN32</f>
        <v>86760</v>
      </c>
      <c r="E14" s="236">
        <f>'2564-บิลค่าไฟฟ้า'!AN33</f>
        <v>9512.52</v>
      </c>
      <c r="F14" s="236">
        <f>'2565-บิลค่าไฟฟ้า'!AN33</f>
        <v>8447.1299999999992</v>
      </c>
    </row>
    <row r="15" spans="2:6" x14ac:dyDescent="0.5">
      <c r="B15" s="235" t="s">
        <v>94</v>
      </c>
      <c r="C15" s="236">
        <f>'2564-บิลค่าไฟฟ้า'!AR32</f>
        <v>78360</v>
      </c>
      <c r="D15" s="236">
        <f>'2565-บิลค่าไฟฟ้า'!AR32</f>
        <v>70320</v>
      </c>
      <c r="E15" s="236">
        <f>'2564-บิลค่าไฟฟ้า'!AR33</f>
        <v>7273.62</v>
      </c>
      <c r="F15" s="236">
        <f>'2565-บิลค่าไฟฟ้า'!AR33</f>
        <v>5260.14</v>
      </c>
    </row>
    <row r="16" spans="2:6" x14ac:dyDescent="0.5">
      <c r="B16" s="235" t="s">
        <v>95</v>
      </c>
      <c r="C16" s="236">
        <f>'2564-บิลค่าไฟฟ้า'!AV32</f>
        <v>71640</v>
      </c>
      <c r="D16" s="236">
        <f>'2565-บิลค่าไฟฟ้า'!AV32</f>
        <v>76440</v>
      </c>
      <c r="E16" s="236">
        <f>'2564-บิลค่าไฟฟ้า'!AV33</f>
        <v>9097.89</v>
      </c>
      <c r="F16" s="236">
        <f>'2565-บิลค่าไฟฟ้า'!AV33</f>
        <v>6737.1</v>
      </c>
    </row>
    <row r="33" spans="2:6" x14ac:dyDescent="0.5">
      <c r="B33" s="230" t="s">
        <v>53</v>
      </c>
      <c r="C33" s="231" t="s">
        <v>37</v>
      </c>
      <c r="D33" s="232"/>
      <c r="E33" s="231" t="s">
        <v>39</v>
      </c>
      <c r="F33" s="232"/>
    </row>
    <row r="34" spans="2:6" x14ac:dyDescent="0.5">
      <c r="B34" s="230" t="s">
        <v>53</v>
      </c>
      <c r="C34" s="231" t="s">
        <v>36</v>
      </c>
      <c r="D34" s="232"/>
      <c r="E34" s="231" t="s">
        <v>65</v>
      </c>
      <c r="F34" s="232"/>
    </row>
    <row r="35" spans="2:6" ht="21.6" x14ac:dyDescent="0.5">
      <c r="B35" s="233"/>
      <c r="C35" s="234" t="s">
        <v>100</v>
      </c>
      <c r="D35" s="234" t="s">
        <v>151</v>
      </c>
      <c r="E35" s="234" t="s">
        <v>100</v>
      </c>
      <c r="F35" s="234" t="s">
        <v>151</v>
      </c>
    </row>
    <row r="36" spans="2:6" x14ac:dyDescent="0.5">
      <c r="B36" s="235" t="s">
        <v>84</v>
      </c>
      <c r="C36" s="236">
        <f>'2564-บิลค่าไฟฟ้า'!E32</f>
        <v>217688.23</v>
      </c>
      <c r="D36" s="236">
        <f>'2565-บิลค่าไฟฟ้า'!E32</f>
        <v>255360.25</v>
      </c>
      <c r="E36" s="236">
        <f>'2564-บิลค่าไฟฟ้า'!E33</f>
        <v>31627.74</v>
      </c>
      <c r="F36" s="236">
        <f>'2565-บิลค่าไฟฟ้า'!E33</f>
        <v>34046.639999999999</v>
      </c>
    </row>
    <row r="37" spans="2:6" x14ac:dyDescent="0.5">
      <c r="B37" s="235" t="s">
        <v>85</v>
      </c>
      <c r="C37" s="236">
        <f>'2564-บิลค่าไฟฟ้า'!I32</f>
        <v>301458.46999999997</v>
      </c>
      <c r="D37" s="236">
        <f>'2565-บิลค่าไฟฟ้า'!I32</f>
        <v>262665.95</v>
      </c>
      <c r="E37" s="236">
        <f>'2564-บิลค่าไฟฟ้า'!I33</f>
        <v>32671.32</v>
      </c>
      <c r="F37" s="236">
        <f>'2565-บิลค่าไฟฟ้า'!I33</f>
        <v>23299.61</v>
      </c>
    </row>
    <row r="38" spans="2:6" x14ac:dyDescent="0.5">
      <c r="B38" s="235" t="s">
        <v>86</v>
      </c>
      <c r="C38" s="236">
        <f>'2564-บิลค่าไฟฟ้า'!M32</f>
        <v>419345.23</v>
      </c>
      <c r="D38" s="236">
        <f>'2565-บิลค่าไฟฟ้า'!M32</f>
        <v>387812.94</v>
      </c>
      <c r="E38" s="236">
        <f>'2564-บิลค่าไฟฟ้า'!M33</f>
        <v>35240.61</v>
      </c>
      <c r="F38" s="236">
        <f>'2565-บิลค่าไฟฟ้า'!M33</f>
        <v>30365.25</v>
      </c>
    </row>
    <row r="39" spans="2:6" x14ac:dyDescent="0.5">
      <c r="B39" s="235" t="s">
        <v>87</v>
      </c>
      <c r="C39" s="236">
        <f>'2564-บิลค่าไฟฟ้า'!Q32</f>
        <v>343999.55</v>
      </c>
      <c r="D39" s="236">
        <f>'2565-บิลค่าไฟฟ้า'!Q32</f>
        <v>260569.7</v>
      </c>
      <c r="E39" s="236">
        <f>'2564-บิลค่าไฟฟ้า'!Q33</f>
        <v>28569.5</v>
      </c>
      <c r="F39" s="236">
        <f>'2565-บิลค่าไฟฟ้า'!Q33</f>
        <v>18483.939999999999</v>
      </c>
    </row>
    <row r="40" spans="2:6" x14ac:dyDescent="0.5">
      <c r="B40" s="235" t="s">
        <v>88</v>
      </c>
      <c r="C40" s="236">
        <f>'2564-บิลค่าไฟฟ้า'!U32</f>
        <v>357753</v>
      </c>
      <c r="D40" s="236">
        <f>'2565-บิลค่าไฟฟ้า'!U32</f>
        <v>271295.17</v>
      </c>
      <c r="E40" s="236">
        <f>'2564-บิลค่าไฟฟ้า'!U33</f>
        <v>26578.65</v>
      </c>
      <c r="F40" s="236">
        <f>'2565-บิลค่าไฟฟ้า'!U33</f>
        <v>24939.58</v>
      </c>
    </row>
    <row r="41" spans="2:6" x14ac:dyDescent="0.5">
      <c r="B41" s="235" t="s">
        <v>89</v>
      </c>
      <c r="C41" s="236">
        <f>'2564-บิลค่าไฟฟ้า'!Y32</f>
        <v>330374.81</v>
      </c>
      <c r="D41" s="236">
        <f>'2565-บิลค่าไฟฟ้า'!Y32</f>
        <v>282287.86</v>
      </c>
      <c r="E41" s="236">
        <f>'2564-บิลค่าไฟฟ้า'!Y33</f>
        <v>28928.77</v>
      </c>
      <c r="F41" s="236">
        <f>'2565-บิลค่าไฟฟ้า'!Y33</f>
        <v>29356.03</v>
      </c>
    </row>
    <row r="42" spans="2:6" x14ac:dyDescent="0.5">
      <c r="B42" s="235" t="s">
        <v>90</v>
      </c>
      <c r="C42" s="236">
        <f>'2564-บิลค่าไฟฟ้า'!AC32</f>
        <v>406659.48</v>
      </c>
      <c r="D42" s="236">
        <f>'2565-บิลค่าไฟฟ้า'!AC32</f>
        <v>413654.63</v>
      </c>
      <c r="E42" s="236">
        <f>'2564-บิลค่าไฟฟ้า'!AC33</f>
        <v>34228.44</v>
      </c>
      <c r="F42" s="236">
        <f>'2565-บิลค่าไฟฟ้า'!AC33</f>
        <v>34598.19</v>
      </c>
    </row>
    <row r="43" spans="2:6" x14ac:dyDescent="0.5">
      <c r="B43" s="235" t="s">
        <v>91</v>
      </c>
      <c r="C43" s="236">
        <f>'2564-บิลค่าไฟฟ้า'!AG32</f>
        <v>428639.4</v>
      </c>
      <c r="D43" s="236">
        <f>'2565-บิลค่าไฟฟ้า'!AG32</f>
        <v>399215.79</v>
      </c>
      <c r="E43" s="236">
        <f>'2564-บิลค่าไฟฟ้า'!AG33</f>
        <v>40888.53</v>
      </c>
      <c r="F43" s="236">
        <f>'2565-บิลค่าไฟฟ้า'!AG33</f>
        <v>34131.14</v>
      </c>
    </row>
    <row r="44" spans="2:6" x14ac:dyDescent="0.5">
      <c r="B44" s="235" t="s">
        <v>92</v>
      </c>
      <c r="C44" s="236">
        <f>'2564-บิลค่าไฟฟ้า'!AK32</f>
        <v>384278.23</v>
      </c>
      <c r="D44" s="236">
        <f>'2565-บิลค่าไฟฟ้า'!AK32</f>
        <v>480802.24</v>
      </c>
      <c r="E44" s="236">
        <f>'2564-บิลค่าไฟฟ้า'!AK33</f>
        <v>39732.99</v>
      </c>
      <c r="F44" s="236">
        <f>'2565-บิลค่าไฟฟ้า'!AK33</f>
        <v>35863.730000000003</v>
      </c>
    </row>
    <row r="45" spans="2:6" x14ac:dyDescent="0.5">
      <c r="B45" s="235" t="s">
        <v>93</v>
      </c>
      <c r="C45" s="236">
        <f>'2564-บิลค่าไฟฟ้า'!AO32</f>
        <v>379964.56</v>
      </c>
      <c r="D45" s="236">
        <f>'2565-บิลค่าไฟฟ้า'!AO32</f>
        <v>439703.01</v>
      </c>
      <c r="E45" s="236">
        <f>'2564-บิลค่าไฟฟ้า'!AO33</f>
        <v>38992.639999999999</v>
      </c>
      <c r="F45" s="236">
        <f>'2565-บิลค่าไฟฟ้า'!AO33</f>
        <v>45039.96</v>
      </c>
    </row>
    <row r="46" spans="2:6" x14ac:dyDescent="0.5">
      <c r="B46" s="235" t="s">
        <v>94</v>
      </c>
      <c r="C46" s="236">
        <f>'2564-บิลค่าไฟฟ้า'!AS32</f>
        <v>311837.73</v>
      </c>
      <c r="D46" s="236">
        <f>'2565-บิลค่าไฟฟ้า'!AS32</f>
        <v>355308.02</v>
      </c>
      <c r="E46" s="236">
        <f>'2564-บิลค่าไฟฟ้า'!AS33</f>
        <v>30805.33</v>
      </c>
      <c r="F46" s="236">
        <f>'2565-บิลค่าไฟฟ้า'!AS33</f>
        <v>28766.55</v>
      </c>
    </row>
    <row r="47" spans="2:6" x14ac:dyDescent="0.5">
      <c r="B47" s="235" t="s">
        <v>95</v>
      </c>
      <c r="C47" s="236">
        <f>'2564-บิลค่าไฟฟ้า'!AW32</f>
        <v>280230.46000000002</v>
      </c>
      <c r="D47" s="236">
        <f>'2565-บิลค่าไฟฟ้า'!AW32</f>
        <v>384554.63</v>
      </c>
      <c r="E47" s="236">
        <f>'2564-บิลค่าไฟฟ้า'!AW33</f>
        <v>37314.17</v>
      </c>
      <c r="F47" s="236">
        <f>'2565-บิลค่าไฟฟ้า'!AW33</f>
        <v>36849.03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B2:D42"/>
  <sheetViews>
    <sheetView showGridLines="0" view="pageBreakPreview" topLeftCell="B34" zoomScaleNormal="100" zoomScaleSheetLayoutView="100" workbookViewId="0">
      <selection activeCell="R48" sqref="R48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111</v>
      </c>
      <c r="D2" s="232"/>
    </row>
    <row r="3" spans="2:4" x14ac:dyDescent="0.5">
      <c r="B3" s="233"/>
      <c r="C3" s="231" t="s">
        <v>83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'2564-บิลค่าไฟฟ้า'!D34</f>
        <v>304</v>
      </c>
      <c r="D5" s="236">
        <f>'2565-บิลค่าไฟฟ้า'!D34</f>
        <v>261</v>
      </c>
    </row>
    <row r="6" spans="2:4" x14ac:dyDescent="0.5">
      <c r="B6" s="235" t="s">
        <v>85</v>
      </c>
      <c r="C6" s="236">
        <f>'2564-บิลค่าไฟฟ้า'!H34</f>
        <v>334</v>
      </c>
      <c r="D6" s="236">
        <f>'2565-บิลค่าไฟฟ้า'!H34</f>
        <v>136</v>
      </c>
    </row>
    <row r="7" spans="2:4" x14ac:dyDescent="0.5">
      <c r="B7" s="235" t="s">
        <v>86</v>
      </c>
      <c r="C7" s="236">
        <f>'2564-บิลค่าไฟฟ้า'!L34</f>
        <v>427</v>
      </c>
      <c r="D7" s="236">
        <f>'2565-บิลค่าไฟฟ้า'!L34</f>
        <v>270</v>
      </c>
    </row>
    <row r="8" spans="2:4" x14ac:dyDescent="0.5">
      <c r="B8" s="235" t="s">
        <v>87</v>
      </c>
      <c r="C8" s="236">
        <f>'2564-บิลค่าไฟฟ้า'!P34</f>
        <v>452</v>
      </c>
      <c r="D8" s="236">
        <f>'2565-บิลค่าไฟฟ้า'!P34</f>
        <v>268</v>
      </c>
    </row>
    <row r="9" spans="2:4" x14ac:dyDescent="0.5">
      <c r="B9" s="235" t="s">
        <v>88</v>
      </c>
      <c r="C9" s="236">
        <f>'2564-บิลค่าไฟฟ้า'!T34</f>
        <v>553</v>
      </c>
      <c r="D9" s="236">
        <f>'2565-บิลค่าไฟฟ้า'!T34</f>
        <v>223</v>
      </c>
    </row>
    <row r="10" spans="2:4" x14ac:dyDescent="0.5">
      <c r="B10" s="235" t="s">
        <v>89</v>
      </c>
      <c r="C10" s="236">
        <f>'2564-บิลค่าไฟฟ้า'!X34</f>
        <v>647</v>
      </c>
      <c r="D10" s="236">
        <f>'2565-บิลค่าไฟฟ้า'!X34</f>
        <v>279</v>
      </c>
    </row>
    <row r="11" spans="2:4" x14ac:dyDescent="0.5">
      <c r="B11" s="235" t="s">
        <v>90</v>
      </c>
      <c r="C11" s="236">
        <f>'2564-บิลค่าไฟฟ้า'!AB34</f>
        <v>544</v>
      </c>
      <c r="D11" s="236">
        <f>'2565-บิลค่าไฟฟ้า'!AB34</f>
        <v>381</v>
      </c>
    </row>
    <row r="12" spans="2:4" x14ac:dyDescent="0.5">
      <c r="B12" s="235" t="s">
        <v>91</v>
      </c>
      <c r="C12" s="236">
        <f>'2564-บิลค่าไฟฟ้า'!AF34</f>
        <v>422</v>
      </c>
      <c r="D12" s="236">
        <f>'2565-บิลค่าไฟฟ้า'!AF34</f>
        <v>401</v>
      </c>
    </row>
    <row r="13" spans="2:4" x14ac:dyDescent="0.5">
      <c r="B13" s="235" t="s">
        <v>92</v>
      </c>
      <c r="C13" s="236">
        <f>'2564-บิลค่าไฟฟ้า'!AJ34</f>
        <v>593</v>
      </c>
      <c r="D13" s="236">
        <f>'2565-บิลค่าไฟฟ้า'!AJ34</f>
        <v>535</v>
      </c>
    </row>
    <row r="14" spans="2:4" x14ac:dyDescent="0.5">
      <c r="B14" s="235" t="s">
        <v>93</v>
      </c>
      <c r="C14" s="236">
        <f>'2564-บิลค่าไฟฟ้า'!AN34</f>
        <v>717</v>
      </c>
      <c r="D14" s="236">
        <f>'2565-บิลค่าไฟฟ้า'!AN34</f>
        <v>1313</v>
      </c>
    </row>
    <row r="15" spans="2:4" x14ac:dyDescent="0.5">
      <c r="B15" s="235" t="s">
        <v>94</v>
      </c>
      <c r="C15" s="236">
        <f>'2564-บิลค่าไฟฟ้า'!AR34</f>
        <v>595</v>
      </c>
      <c r="D15" s="236">
        <f>'2565-บิลค่าไฟฟ้า'!AR34</f>
        <v>1165</v>
      </c>
    </row>
    <row r="16" spans="2:4" x14ac:dyDescent="0.5">
      <c r="B16" s="235" t="s">
        <v>95</v>
      </c>
      <c r="C16" s="236">
        <f>'2564-บิลค่าไฟฟ้า'!AV34</f>
        <v>472</v>
      </c>
      <c r="D16" s="236">
        <f>'2565-บิลค่าไฟฟ้า'!AV34</f>
        <v>1111</v>
      </c>
    </row>
    <row r="28" spans="2:4" x14ac:dyDescent="0.5">
      <c r="B28" s="230" t="s">
        <v>53</v>
      </c>
      <c r="C28" s="231" t="s">
        <v>111</v>
      </c>
      <c r="D28" s="232"/>
    </row>
    <row r="29" spans="2:4" x14ac:dyDescent="0.5">
      <c r="B29" s="233"/>
      <c r="C29" s="231" t="s">
        <v>83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'2564-บิลค่าไฟฟ้า'!E34</f>
        <v>1216.5999999999999</v>
      </c>
      <c r="D31" s="236">
        <f>'2565-บิลค่าไฟฟ้า'!E34</f>
        <v>1076.08</v>
      </c>
    </row>
    <row r="32" spans="2:4" x14ac:dyDescent="0.5">
      <c r="B32" s="235" t="s">
        <v>85</v>
      </c>
      <c r="C32" s="236">
        <f>'2564-บิลค่าไฟฟ้า'!I34</f>
        <v>1347.19</v>
      </c>
      <c r="D32" s="236">
        <f>'2565-บิลค่าไฟฟ้า'!I34</f>
        <v>524.13</v>
      </c>
    </row>
    <row r="33" spans="2:4" x14ac:dyDescent="0.5">
      <c r="B33" s="235" t="s">
        <v>86</v>
      </c>
      <c r="C33" s="236">
        <f>'2564-บิลค่าไฟฟ้า'!M34</f>
        <v>1557.84</v>
      </c>
      <c r="D33" s="236">
        <f>'2565-บิลค่าไฟฟ้า'!M34</f>
        <v>1116.8599999999999</v>
      </c>
    </row>
    <row r="34" spans="2:4" x14ac:dyDescent="0.5">
      <c r="B34" s="235" t="s">
        <v>87</v>
      </c>
      <c r="C34" s="236">
        <f>'2564-บิลค่าไฟฟ้า'!Q34</f>
        <v>1872.02</v>
      </c>
      <c r="D34" s="236">
        <f>'2565-บิลค่าไฟฟ้า'!Q34</f>
        <v>1107.79</v>
      </c>
    </row>
    <row r="35" spans="2:4" x14ac:dyDescent="0.5">
      <c r="B35" s="235" t="s">
        <v>88</v>
      </c>
      <c r="C35" s="236">
        <f>'2564-บิลค่าไฟฟ้า'!U34</f>
        <v>2333.33</v>
      </c>
      <c r="D35" s="236">
        <f>'2565-บิลค่าไฟฟ้า'!U34</f>
        <v>959.64</v>
      </c>
    </row>
    <row r="36" spans="2:4" x14ac:dyDescent="0.5">
      <c r="B36" s="235" t="s">
        <v>89</v>
      </c>
      <c r="C36" s="236">
        <f>'2564-บิลค่าไฟฟ้า'!Y34</f>
        <v>2762.65</v>
      </c>
      <c r="D36" s="236">
        <f>'2565-บิลค่าไฟฟ้า'!Y34</f>
        <v>1227.44</v>
      </c>
    </row>
    <row r="37" spans="2:4" x14ac:dyDescent="0.5">
      <c r="B37" s="235" t="s">
        <v>90</v>
      </c>
      <c r="C37" s="236">
        <f>'2564-บิลค่าไฟฟ้า'!AC34</f>
        <v>2282.23</v>
      </c>
      <c r="D37" s="236">
        <f>'2565-บิลค่าไฟฟ้า'!AC34</f>
        <v>1715.23</v>
      </c>
    </row>
    <row r="38" spans="2:4" x14ac:dyDescent="0.5">
      <c r="B38" s="235" t="s">
        <v>91</v>
      </c>
      <c r="C38" s="236">
        <f>'2564-บิลค่าไฟฟ้า'!AG34</f>
        <v>1735.01</v>
      </c>
      <c r="D38" s="236">
        <f>'2565-บิลค่าไฟฟ้า'!AG34</f>
        <v>1811.11</v>
      </c>
    </row>
    <row r="39" spans="2:4" x14ac:dyDescent="0.5">
      <c r="B39" s="235" t="s">
        <v>92</v>
      </c>
      <c r="C39" s="236">
        <f>'2564-บิลค่าไฟฟ้า'!AK34</f>
        <v>2516.02</v>
      </c>
      <c r="D39" s="236">
        <f>'2565-บิลค่าไฟฟ้า'!AK34</f>
        <v>2873.65</v>
      </c>
    </row>
    <row r="40" spans="2:4" x14ac:dyDescent="0.5">
      <c r="B40" s="235" t="s">
        <v>93</v>
      </c>
      <c r="C40" s="236">
        <f>'2564-บิลค่าไฟฟ้า'!AO34</f>
        <v>3082.37</v>
      </c>
      <c r="D40" s="236">
        <f>'2565-บิลค่าไฟฟ้า'!AO34</f>
        <v>7332.31</v>
      </c>
    </row>
    <row r="41" spans="2:4" x14ac:dyDescent="0.5">
      <c r="B41" s="235" t="s">
        <v>94</v>
      </c>
      <c r="C41" s="236">
        <f>'2564-บิลค่าไฟฟ้า'!AS34</f>
        <v>2525.16</v>
      </c>
      <c r="D41" s="236">
        <f>'2565-บิลค่าไฟฟ้า'!AS34</f>
        <v>6484.15</v>
      </c>
    </row>
    <row r="42" spans="2:4" x14ac:dyDescent="0.5">
      <c r="B42" s="235" t="s">
        <v>95</v>
      </c>
      <c r="C42" s="236">
        <f>'2564-บิลค่าไฟฟ้า'!AW34</f>
        <v>1963.38</v>
      </c>
      <c r="D42" s="236">
        <f>'2565-บิลค่าไฟฟ้า'!AW34</f>
        <v>6174.68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B1:F48"/>
  <sheetViews>
    <sheetView showGridLines="0" view="pageBreakPreview" topLeftCell="B12" zoomScaleNormal="100" zoomScaleSheetLayoutView="100" workbookViewId="0">
      <selection activeCell="G5" sqref="G5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6" width="12.77734375" style="229" customWidth="1"/>
    <col min="7" max="16384" width="8.88671875" style="229"/>
  </cols>
  <sheetData>
    <row r="1" spans="2:6" hidden="1" x14ac:dyDescent="0.5"/>
    <row r="2" spans="2:6" hidden="1" x14ac:dyDescent="0.5">
      <c r="B2" s="230" t="s">
        <v>53</v>
      </c>
      <c r="C2" s="231" t="s">
        <v>41</v>
      </c>
      <c r="D2" s="232"/>
      <c r="E2" s="231" t="s">
        <v>43</v>
      </c>
      <c r="F2" s="232"/>
    </row>
    <row r="3" spans="2:6" x14ac:dyDescent="0.5">
      <c r="B3" s="230" t="s">
        <v>53</v>
      </c>
      <c r="C3" s="231" t="s">
        <v>40</v>
      </c>
      <c r="D3" s="232"/>
      <c r="E3" s="231" t="s">
        <v>42</v>
      </c>
      <c r="F3" s="232"/>
    </row>
    <row r="4" spans="2:6" ht="21.6" x14ac:dyDescent="0.5">
      <c r="B4" s="233"/>
      <c r="C4" s="234" t="s">
        <v>97</v>
      </c>
      <c r="D4" s="234" t="s">
        <v>147</v>
      </c>
      <c r="E4" s="234" t="s">
        <v>97</v>
      </c>
      <c r="F4" s="234" t="s">
        <v>147</v>
      </c>
    </row>
    <row r="5" spans="2:6" x14ac:dyDescent="0.5">
      <c r="B5" s="235" t="s">
        <v>84</v>
      </c>
      <c r="C5" s="236">
        <f>'2564-บิลค่าไฟฟ้า'!D37</f>
        <v>10645.53</v>
      </c>
      <c r="D5" s="236">
        <f>'2565-บิลค่าไฟฟ้า'!D37</f>
        <v>12269.38</v>
      </c>
      <c r="E5" s="236">
        <f>'2564-บิลค่าไฟฟ้า'!D38</f>
        <v>2460</v>
      </c>
      <c r="F5" s="236">
        <f>'2565-บิลค่าไฟฟ้า'!D38</f>
        <v>4308</v>
      </c>
    </row>
    <row r="6" spans="2:6" x14ac:dyDescent="0.5">
      <c r="B6" s="235" t="s">
        <v>85</v>
      </c>
      <c r="C6" s="236">
        <f>'2564-บิลค่าไฟฟ้า'!H37</f>
        <v>13000.51</v>
      </c>
      <c r="D6" s="236">
        <f>'2565-บิลค่าไฟฟ้า'!H37</f>
        <v>11467.25</v>
      </c>
      <c r="E6" s="236">
        <f>'2564-บิลค่าไฟฟ้า'!H38</f>
        <v>5844</v>
      </c>
      <c r="F6" s="236">
        <f>'2565-บิลค่าไฟฟ้า'!H38</f>
        <v>3732</v>
      </c>
    </row>
    <row r="7" spans="2:6" x14ac:dyDescent="0.5">
      <c r="B7" s="235" t="s">
        <v>86</v>
      </c>
      <c r="C7" s="236">
        <f>'2564-บิลค่าไฟฟ้า'!L37</f>
        <v>15907.63</v>
      </c>
      <c r="D7" s="236">
        <f>'2565-บิลค่าไฟฟ้า'!L37</f>
        <v>14136.38</v>
      </c>
      <c r="E7" s="236">
        <f>'2564-บิลค่าไฟฟ้า'!L38</f>
        <v>7632</v>
      </c>
      <c r="F7" s="236">
        <f>'2565-บิลค่าไฟฟ้า'!L38</f>
        <v>4968</v>
      </c>
    </row>
    <row r="8" spans="2:6" x14ac:dyDescent="0.5">
      <c r="B8" s="235" t="s">
        <v>87</v>
      </c>
      <c r="C8" s="236">
        <f>'2564-บิลค่าไฟฟ้า'!P37</f>
        <v>15907.63</v>
      </c>
      <c r="D8" s="236">
        <f>'2565-บิลค่าไฟฟ้า'!P37</f>
        <v>10753.25</v>
      </c>
      <c r="E8" s="236">
        <f>'2564-บิลค่าไฟฟ้า'!P38</f>
        <v>4824</v>
      </c>
      <c r="F8" s="236">
        <f>'2565-บิลค่าไฟฟ้า'!P38</f>
        <v>3672</v>
      </c>
    </row>
    <row r="9" spans="2:6" x14ac:dyDescent="0.5">
      <c r="B9" s="235" t="s">
        <v>88</v>
      </c>
      <c r="C9" s="236">
        <f>'2564-บิลค่าไฟฟ้า'!T37</f>
        <v>17050.419999999998</v>
      </c>
      <c r="D9" s="236">
        <f>'2565-บิลค่าไฟฟ้า'!T37</f>
        <v>11403.59</v>
      </c>
      <c r="E9" s="236">
        <f>'2564-บิลค่าไฟฟ้า'!T38</f>
        <v>5148</v>
      </c>
      <c r="F9" s="236">
        <f>'2565-บิลค่าไฟฟ้า'!T38</f>
        <v>4104</v>
      </c>
    </row>
    <row r="10" spans="2:6" x14ac:dyDescent="0.5">
      <c r="B10" s="235" t="s">
        <v>89</v>
      </c>
      <c r="C10" s="236">
        <f>'2564-บิลค่าไฟฟ้า'!X37</f>
        <v>13492.55</v>
      </c>
      <c r="D10" s="236">
        <f>'2565-บิลค่าไฟฟ้า'!X37</f>
        <v>11234.69</v>
      </c>
      <c r="E10" s="236">
        <f>'2564-บิลค่าไฟฟ้า'!X38</f>
        <v>5664</v>
      </c>
      <c r="F10" s="236">
        <f>'2565-บิลค่าไฟฟ้า'!X38</f>
        <v>4608</v>
      </c>
    </row>
    <row r="11" spans="2:6" x14ac:dyDescent="0.5">
      <c r="B11" s="235" t="s">
        <v>90</v>
      </c>
      <c r="C11" s="236">
        <f>'2564-บิลค่าไฟฟ้า'!AB37</f>
        <v>15803.47</v>
      </c>
      <c r="D11" s="236">
        <f>'2565-บิลค่าไฟฟ้า'!AB37</f>
        <v>12355.06</v>
      </c>
      <c r="E11" s="236">
        <f>'2564-บิลค่าไฟฟ้า'!AB38</f>
        <v>5328</v>
      </c>
      <c r="F11" s="236">
        <f>'2565-บิลค่าไฟฟ้า'!AB38</f>
        <v>5640</v>
      </c>
    </row>
    <row r="12" spans="2:6" x14ac:dyDescent="0.5">
      <c r="B12" s="235" t="s">
        <v>91</v>
      </c>
      <c r="C12" s="236">
        <f>'2564-บิลค่าไฟฟ้า'!AF37</f>
        <v>15814.08</v>
      </c>
      <c r="D12" s="236">
        <f>'2565-บิลค่าไฟฟ้า'!AF37</f>
        <v>13645.97</v>
      </c>
      <c r="E12" s="236">
        <f>'2564-บิลค่าไฟฟ้า'!AF38</f>
        <v>5136</v>
      </c>
      <c r="F12" s="236">
        <f>'2565-บิลค่าไฟฟ้า'!AF38</f>
        <v>6144</v>
      </c>
    </row>
    <row r="13" spans="2:6" x14ac:dyDescent="0.5">
      <c r="B13" s="235" t="s">
        <v>92</v>
      </c>
      <c r="C13" s="236">
        <f>'2564-บิลค่าไฟฟ้า'!AJ37</f>
        <v>16988.3</v>
      </c>
      <c r="D13" s="236">
        <f>'2565-บิลค่าไฟฟ้า'!AJ37</f>
        <v>13524.38</v>
      </c>
      <c r="E13" s="236">
        <f>'2564-บิลค่าไฟฟ้า'!AJ38</f>
        <v>4728</v>
      </c>
      <c r="F13" s="236">
        <f>'2565-บิลค่าไฟฟ้า'!AJ38</f>
        <v>6204</v>
      </c>
    </row>
    <row r="14" spans="2:6" x14ac:dyDescent="0.5">
      <c r="B14" s="235" t="s">
        <v>93</v>
      </c>
      <c r="C14" s="236">
        <f>'2564-บิลค่าไฟฟ้า'!AN37</f>
        <v>15744.28</v>
      </c>
      <c r="D14" s="236">
        <f>'2565-บิลค่าไฟฟ้า'!AN37</f>
        <v>11153.09</v>
      </c>
      <c r="E14" s="236">
        <f>'2564-บิลค่าไฟฟ้า'!AN38</f>
        <v>4464</v>
      </c>
      <c r="F14" s="236">
        <f>'2565-บิลค่าไฟฟ้า'!AN38</f>
        <v>5352</v>
      </c>
    </row>
    <row r="15" spans="2:6" x14ac:dyDescent="0.5">
      <c r="B15" s="235" t="s">
        <v>94</v>
      </c>
      <c r="C15" s="236">
        <f>'2564-บิลค่าไฟฟ้า'!AR37</f>
        <v>14050.7</v>
      </c>
      <c r="D15" s="236">
        <f>'2565-บิลค่าไฟฟ้า'!AR37</f>
        <v>11187.36</v>
      </c>
      <c r="E15" s="236">
        <f>'2564-บิลค่าไฟฟ้า'!AR38</f>
        <v>4284</v>
      </c>
      <c r="F15" s="236">
        <f>'2565-บิลค่าไฟฟ้า'!AR38</f>
        <v>4344</v>
      </c>
    </row>
    <row r="16" spans="2:6" x14ac:dyDescent="0.5">
      <c r="B16" s="235" t="s">
        <v>95</v>
      </c>
      <c r="C16" s="236">
        <f>'2564-บิลค่าไฟฟ้า'!AV37</f>
        <v>12891.17</v>
      </c>
      <c r="D16" s="236">
        <f>'2565-บิลค่าไฟฟ้า'!AR40</f>
        <v>4394.5</v>
      </c>
      <c r="E16" s="236">
        <f>'2564-บิลค่าไฟฟ้า'!AV38</f>
        <v>4392</v>
      </c>
      <c r="F16" s="236">
        <f>'2565-บิลค่าไฟฟ้า'!AV38</f>
        <v>4392</v>
      </c>
    </row>
    <row r="17" spans="2:6" x14ac:dyDescent="0.5">
      <c r="B17" s="150"/>
      <c r="C17" s="151"/>
      <c r="D17" s="151"/>
      <c r="E17" s="151"/>
      <c r="F17" s="151"/>
    </row>
    <row r="34" spans="2:6" x14ac:dyDescent="0.5">
      <c r="B34" s="230" t="s">
        <v>53</v>
      </c>
      <c r="C34" s="231" t="s">
        <v>41</v>
      </c>
      <c r="D34" s="232"/>
      <c r="E34" s="231" t="s">
        <v>43</v>
      </c>
      <c r="F34" s="232"/>
    </row>
    <row r="35" spans="2:6" x14ac:dyDescent="0.5">
      <c r="B35" s="230" t="s">
        <v>53</v>
      </c>
      <c r="C35" s="231" t="s">
        <v>40</v>
      </c>
      <c r="D35" s="232"/>
      <c r="E35" s="231" t="s">
        <v>42</v>
      </c>
      <c r="F35" s="232"/>
    </row>
    <row r="36" spans="2:6" ht="21.6" x14ac:dyDescent="0.5">
      <c r="B36" s="233"/>
      <c r="C36" s="234" t="s">
        <v>100</v>
      </c>
      <c r="D36" s="234" t="s">
        <v>151</v>
      </c>
      <c r="E36" s="234" t="s">
        <v>100</v>
      </c>
      <c r="F36" s="234" t="s">
        <v>151</v>
      </c>
    </row>
    <row r="37" spans="2:6" x14ac:dyDescent="0.5">
      <c r="B37" s="235" t="s">
        <v>84</v>
      </c>
      <c r="C37" s="236">
        <f>'2564-บิลค่าไฟฟ้า'!E37</f>
        <v>44658.53</v>
      </c>
      <c r="D37" s="236">
        <f>'2565-บิลค่าไฟฟ้า'!E37</f>
        <v>53422.7</v>
      </c>
      <c r="E37" s="236">
        <f>'2564-บิลค่าไฟฟ้า'!E38</f>
        <v>17914.82</v>
      </c>
      <c r="F37" s="236">
        <f>'2565-บิลค่าไฟฟ้า'!E38</f>
        <v>20343.150000000001</v>
      </c>
    </row>
    <row r="38" spans="2:6" x14ac:dyDescent="0.5">
      <c r="B38" s="235" t="s">
        <v>85</v>
      </c>
      <c r="C38" s="236">
        <f>'2564-บิลค่าไฟฟ้า'!I37</f>
        <v>57495.26</v>
      </c>
      <c r="D38" s="236">
        <f>'2565-บิลค่าไฟฟ้า'!I37</f>
        <v>52059.73</v>
      </c>
      <c r="E38" s="236">
        <f>'2564-บิลค่าไฟฟ้า'!I38</f>
        <v>27248.57</v>
      </c>
      <c r="F38" s="236">
        <f>'2565-บิลค่าไฟฟ้า'!I38</f>
        <v>18124.73</v>
      </c>
    </row>
    <row r="39" spans="2:6" x14ac:dyDescent="0.5">
      <c r="B39" s="235" t="s">
        <v>86</v>
      </c>
      <c r="C39" s="236">
        <f>'2564-บิลค่าไฟฟ้า'!M37</f>
        <v>68681.36</v>
      </c>
      <c r="D39" s="236">
        <f>'2565-บิลค่าไฟฟ้า'!M37</f>
        <v>61451.65</v>
      </c>
      <c r="E39" s="236">
        <f>'2564-บิลค่าไฟฟ้า'!M38</f>
        <v>34922.199999999997</v>
      </c>
      <c r="F39" s="236">
        <f>'2565-บิลค่าไฟฟ้า'!M38</f>
        <v>23689.58</v>
      </c>
    </row>
    <row r="40" spans="2:6" x14ac:dyDescent="0.5">
      <c r="B40" s="235" t="s">
        <v>87</v>
      </c>
      <c r="C40" s="236">
        <f>'2564-บิลค่าไฟฟ้า'!Q37</f>
        <v>68681.36</v>
      </c>
      <c r="D40" s="236">
        <f>'2565-บิลค่าไฟฟ้า'!Q37</f>
        <v>47289.63</v>
      </c>
      <c r="E40" s="236">
        <f>'2564-บิลค่าไฟฟ้า'!Q38</f>
        <v>21843.53</v>
      </c>
      <c r="F40" s="236">
        <f>'2565-บิลค่าไฟฟ้า'!Q38</f>
        <v>18879.89</v>
      </c>
    </row>
    <row r="41" spans="2:6" x14ac:dyDescent="0.5">
      <c r="B41" s="235" t="s">
        <v>88</v>
      </c>
      <c r="C41" s="236">
        <f>'2564-บิลค่าไฟฟ้า'!U37</f>
        <v>69697.820000000007</v>
      </c>
      <c r="D41" s="236">
        <f>'2565-บิลค่าไฟฟ้า'!U37</f>
        <v>55103.16</v>
      </c>
      <c r="E41" s="236">
        <f>'2564-บิลค่าไฟฟ้า'!U38</f>
        <v>22606.41</v>
      </c>
      <c r="F41" s="236">
        <f>'2565-บิลค่าไฟฟ้า'!U38</f>
        <v>20193.330000000002</v>
      </c>
    </row>
    <row r="42" spans="2:6" x14ac:dyDescent="0.5">
      <c r="B42" s="235" t="s">
        <v>89</v>
      </c>
      <c r="C42" s="236">
        <f>'2564-บิลค่าไฟฟ้า'!Y37</f>
        <v>58287.28</v>
      </c>
      <c r="D42" s="236">
        <f>'2565-บิลค่าไฟฟ้า'!Y37</f>
        <v>52812.800000000003</v>
      </c>
      <c r="E42" s="236">
        <f>'2564-บิลค่าไฟฟ้า'!Y38</f>
        <v>25476.68</v>
      </c>
      <c r="F42" s="236">
        <f>'2565-บิลค่าไฟฟ้า'!Y38</f>
        <v>23427.37</v>
      </c>
    </row>
    <row r="43" spans="2:6" x14ac:dyDescent="0.5">
      <c r="B43" s="235" t="s">
        <v>90</v>
      </c>
      <c r="C43" s="236">
        <f>'2564-บิลค่าไฟฟ้า'!AC37</f>
        <v>67176.55</v>
      </c>
      <c r="D43" s="236">
        <f>'2565-บิลค่าไฟฟ้า'!AC37</f>
        <v>57108.58</v>
      </c>
      <c r="E43" s="236">
        <f>'2564-บิลค่าไฟฟ้า'!AC38</f>
        <v>24196.41</v>
      </c>
      <c r="F43" s="236">
        <f>'2565-บิลค่าไฟฟ้า'!AC38</f>
        <v>27318.73</v>
      </c>
    </row>
    <row r="44" spans="2:6" x14ac:dyDescent="0.5">
      <c r="B44" s="235" t="s">
        <v>91</v>
      </c>
      <c r="C44" s="236">
        <f>'2564-บิลค่าไฟฟ้า'!AG37</f>
        <v>64315.85</v>
      </c>
      <c r="D44" s="236">
        <f>'2565-บิลค่าไฟฟ้า'!AG37</f>
        <v>63412.959999999999</v>
      </c>
      <c r="E44" s="236">
        <f>'2564-บิลค่าไฟฟ้า'!AG38</f>
        <v>22543.58</v>
      </c>
      <c r="F44" s="236">
        <f>'2565-บิลค่าไฟฟ้า'!AG38</f>
        <v>32308.16</v>
      </c>
    </row>
    <row r="45" spans="2:6" x14ac:dyDescent="0.5">
      <c r="B45" s="235" t="s">
        <v>92</v>
      </c>
      <c r="C45" s="236">
        <f>'2564-บิลค่าไฟฟ้า'!AK37</f>
        <v>67226.45</v>
      </c>
      <c r="D45" s="236">
        <f>'2565-บิลค่าไฟฟ้า'!AK37</f>
        <v>72013.429999999993</v>
      </c>
      <c r="E45" s="236">
        <f>'2564-บิลค่าไฟฟ้า'!AK38</f>
        <v>21107.67</v>
      </c>
      <c r="F45" s="236">
        <f>'2565-บิลค่าไฟฟ้า'!AK38</f>
        <v>34562.879999999997</v>
      </c>
    </row>
    <row r="46" spans="2:6" x14ac:dyDescent="0.5">
      <c r="B46" s="235" t="s">
        <v>93</v>
      </c>
      <c r="C46" s="236">
        <f>'2564-บิลค่าไฟฟ้า'!AO37</f>
        <v>64916.02</v>
      </c>
      <c r="D46" s="236">
        <f>'2565-บิลค่าไฟฟ้า'!AO37</f>
        <v>58701.77</v>
      </c>
      <c r="E46" s="236">
        <f>'2564-บิลค่าไฟฟ้า'!AO38</f>
        <v>20895.349999999999</v>
      </c>
      <c r="F46" s="236">
        <f>'2565-บิลค่าไฟฟ้า'!AO38</f>
        <v>29485.23</v>
      </c>
    </row>
    <row r="47" spans="2:6" x14ac:dyDescent="0.5">
      <c r="B47" s="235" t="s">
        <v>94</v>
      </c>
      <c r="C47" s="236">
        <f>'2564-บิลค่าไฟฟ้า'!AS37</f>
        <v>57302.98</v>
      </c>
      <c r="D47" s="236">
        <f>'2565-บิลค่าไฟฟ้า'!AS37</f>
        <v>59794.49</v>
      </c>
      <c r="E47" s="236">
        <f>'2564-บิลค่าไฟฟ้า'!AS38</f>
        <v>19379.849999999999</v>
      </c>
      <c r="F47" s="236">
        <f>'2565-บิลค่าไฟฟ้า'!AS38</f>
        <v>24196.36</v>
      </c>
    </row>
    <row r="48" spans="2:6" x14ac:dyDescent="0.5">
      <c r="B48" s="235" t="s">
        <v>95</v>
      </c>
      <c r="C48" s="236">
        <f>'2564-บิลค่าไฟฟ้า'!AW37</f>
        <v>51735.01</v>
      </c>
      <c r="D48" s="236">
        <f>'2565-บิลค่าไฟฟ้า'!AW37</f>
        <v>52448.959999999999</v>
      </c>
      <c r="E48" s="236">
        <f>'2564-บิลค่าไฟฟ้า'!AW38</f>
        <v>20175.09</v>
      </c>
      <c r="F48" s="236">
        <f>'2565-บิลค่าไฟฟ้า'!AW38</f>
        <v>23846.75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B1:H47"/>
  <sheetViews>
    <sheetView showGridLines="0" view="pageBreakPreview" topLeftCell="B12" zoomScaleNormal="100" zoomScaleSheetLayoutView="100" workbookViewId="0">
      <selection activeCell="P27" sqref="P27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8" width="12.77734375" style="229" customWidth="1"/>
    <col min="9" max="16384" width="8.88671875" style="229"/>
  </cols>
  <sheetData>
    <row r="1" spans="2:8" hidden="1" x14ac:dyDescent="0.5"/>
    <row r="2" spans="2:8" hidden="1" x14ac:dyDescent="0.5">
      <c r="B2" s="230" t="s">
        <v>53</v>
      </c>
      <c r="C2" s="231" t="s">
        <v>44</v>
      </c>
      <c r="D2" s="232"/>
      <c r="E2" s="231" t="s">
        <v>46</v>
      </c>
      <c r="F2" s="232"/>
      <c r="G2" s="231" t="s">
        <v>59</v>
      </c>
      <c r="H2" s="232"/>
    </row>
    <row r="3" spans="2:8" x14ac:dyDescent="0.5">
      <c r="B3" s="230" t="s">
        <v>53</v>
      </c>
      <c r="C3" s="231" t="s">
        <v>42</v>
      </c>
      <c r="D3" s="232"/>
      <c r="E3" s="231" t="s">
        <v>45</v>
      </c>
      <c r="F3" s="232"/>
      <c r="G3" s="231" t="s">
        <v>42</v>
      </c>
      <c r="H3" s="232"/>
    </row>
    <row r="4" spans="2:8" ht="21.6" x14ac:dyDescent="0.5">
      <c r="B4" s="233"/>
      <c r="C4" s="234" t="s">
        <v>97</v>
      </c>
      <c r="D4" s="234" t="s">
        <v>147</v>
      </c>
      <c r="E4" s="234" t="s">
        <v>97</v>
      </c>
      <c r="F4" s="234" t="s">
        <v>147</v>
      </c>
      <c r="G4" s="234" t="s">
        <v>97</v>
      </c>
      <c r="H4" s="234" t="s">
        <v>147</v>
      </c>
    </row>
    <row r="5" spans="2:8" x14ac:dyDescent="0.5">
      <c r="B5" s="235" t="s">
        <v>84</v>
      </c>
      <c r="C5" s="236">
        <f>'2564-บิลค่าไฟฟ้า'!D39</f>
        <v>4388</v>
      </c>
      <c r="D5" s="236">
        <f>'2565-บิลค่าไฟฟ้า'!D39</f>
        <v>3874.4</v>
      </c>
      <c r="E5" s="236">
        <f>'2564-บิลค่าไฟฟ้า'!D40</f>
        <v>4264</v>
      </c>
      <c r="F5" s="236">
        <f>'2565-บิลค่าไฟฟ้า'!D40</f>
        <v>4386</v>
      </c>
      <c r="G5" s="236">
        <f>'2564-บิลค่าไฟฟ้า'!D41</f>
        <v>710</v>
      </c>
      <c r="H5" s="236">
        <f>'2565-บิลค่าไฟฟ้า'!D41</f>
        <v>927</v>
      </c>
    </row>
    <row r="6" spans="2:8" x14ac:dyDescent="0.5">
      <c r="B6" s="235" t="s">
        <v>85</v>
      </c>
      <c r="C6" s="236">
        <f>'2564-บิลค่าไฟฟ้า'!H39</f>
        <v>4624.8</v>
      </c>
      <c r="D6" s="236">
        <f>'2565-บิลค่าไฟฟ้า'!H39</f>
        <v>3885.6</v>
      </c>
      <c r="E6" s="236">
        <f>'2564-บิลค่าไฟฟ้า'!H40</f>
        <v>4827</v>
      </c>
      <c r="F6" s="236">
        <f>'2565-บิลค่าไฟฟ้า'!H40</f>
        <v>4171.8</v>
      </c>
      <c r="G6" s="236">
        <f>'2564-บิลค่าไฟฟ้า'!H41</f>
        <v>1478.5</v>
      </c>
      <c r="H6" s="236">
        <f>'2565-บิลค่าไฟฟ้า'!H41</f>
        <v>573.5</v>
      </c>
    </row>
    <row r="7" spans="2:8" x14ac:dyDescent="0.5">
      <c r="B7" s="235" t="s">
        <v>86</v>
      </c>
      <c r="C7" s="236">
        <f>'2564-บิลค่าไฟฟ้า'!L39</f>
        <v>4908.8</v>
      </c>
      <c r="D7" s="236">
        <f>'2565-บิลค่าไฟฟ้า'!L39</f>
        <v>4191.2</v>
      </c>
      <c r="E7" s="236">
        <f>'2564-บิลค่าไฟฟ้า'!L40</f>
        <v>5910.5</v>
      </c>
      <c r="F7" s="236">
        <f>'2565-บิลค่าไฟฟ้า'!L40</f>
        <v>5305.53</v>
      </c>
      <c r="G7" s="236">
        <f>'2564-บิลค่าไฟฟ้า'!L41</f>
        <v>1520</v>
      </c>
      <c r="H7" s="236">
        <f>'2565-บิลค่าไฟฟ้า'!L41</f>
        <v>1054.5</v>
      </c>
    </row>
    <row r="8" spans="2:8" x14ac:dyDescent="0.5">
      <c r="B8" s="235" t="s">
        <v>87</v>
      </c>
      <c r="C8" s="236">
        <f>'2564-บิลค่าไฟฟ้า'!P39</f>
        <v>2659.2</v>
      </c>
      <c r="D8" s="236">
        <f>'2565-บิลค่าไฟฟ้า'!P39</f>
        <v>2360</v>
      </c>
      <c r="E8" s="236">
        <f>'2564-บิลค่าไฟฟ้า'!P40</f>
        <v>4317</v>
      </c>
      <c r="F8" s="236">
        <f>'2565-บิลค่าไฟฟ้า'!P40</f>
        <v>4387.0200000000004</v>
      </c>
      <c r="G8" s="236">
        <f>'2564-บิลค่าไฟฟ้า'!P41</f>
        <v>846.5</v>
      </c>
      <c r="H8" s="236">
        <f>'2565-บิลค่าไฟฟ้า'!P41</f>
        <v>844.51</v>
      </c>
    </row>
    <row r="9" spans="2:8" x14ac:dyDescent="0.5">
      <c r="B9" s="235" t="s">
        <v>88</v>
      </c>
      <c r="C9" s="236">
        <f>'2564-บิลค่าไฟฟ้า'!T39</f>
        <v>2121.6</v>
      </c>
      <c r="D9" s="236">
        <f>'2565-บิลค่าไฟฟ้า'!T39</f>
        <v>1860.8</v>
      </c>
      <c r="E9" s="236">
        <f>'2564-บิลค่าไฟฟ้า'!T40</f>
        <v>5100.5</v>
      </c>
      <c r="F9" s="236">
        <f>'2565-บิลค่าไฟฟ้า'!T40</f>
        <v>4930.68</v>
      </c>
      <c r="G9" s="236">
        <f>'2564-บิลค่าไฟฟ้า'!T41</f>
        <v>318</v>
      </c>
      <c r="H9" s="236">
        <f>'2565-บิลค่าไฟฟ้า'!T41</f>
        <v>218</v>
      </c>
    </row>
    <row r="10" spans="2:8" x14ac:dyDescent="0.5">
      <c r="B10" s="235" t="s">
        <v>89</v>
      </c>
      <c r="C10" s="236">
        <f>'2564-บิลค่าไฟฟ้า'!X39</f>
        <v>2065.6</v>
      </c>
      <c r="D10" s="236">
        <f>'2565-บิลค่าไฟฟ้า'!X39</f>
        <v>1343.2</v>
      </c>
      <c r="E10" s="236">
        <f>'2564-บิลค่าไฟฟ้า'!X40</f>
        <v>5260.5</v>
      </c>
      <c r="F10" s="236">
        <f>'2565-บิลค่าไฟฟ้า'!X40</f>
        <v>4829.1899999999996</v>
      </c>
      <c r="G10" s="236">
        <f>'2564-บิลค่าไฟฟ้า'!X41</f>
        <v>526.5</v>
      </c>
      <c r="H10" s="236">
        <f>'2565-บิลค่าไฟฟ้า'!X41</f>
        <v>451.5</v>
      </c>
    </row>
    <row r="11" spans="2:8" x14ac:dyDescent="0.5">
      <c r="B11" s="235" t="s">
        <v>90</v>
      </c>
      <c r="C11" s="236">
        <f>'2564-บิลค่าไฟฟ้า'!AB39</f>
        <v>3492</v>
      </c>
      <c r="D11" s="236">
        <f>'2565-บิลค่าไฟฟ้า'!AB39</f>
        <v>5612.8</v>
      </c>
      <c r="E11" s="236">
        <f>'2564-บิลค่าไฟฟ้า'!AB40</f>
        <v>5655.5</v>
      </c>
      <c r="F11" s="236">
        <f>'2565-บิลค่าไฟฟ้า'!AB40</f>
        <v>5263.2</v>
      </c>
      <c r="G11" s="236">
        <f>'2564-บิลค่าไฟฟ้า'!AB41</f>
        <v>412.5</v>
      </c>
      <c r="H11" s="236">
        <f>'2565-บิลค่าไฟฟ้า'!AB41</f>
        <v>459</v>
      </c>
    </row>
    <row r="12" spans="2:8" x14ac:dyDescent="0.5">
      <c r="B12" s="235" t="s">
        <v>91</v>
      </c>
      <c r="C12" s="236">
        <f>'2564-บิลค่าไฟฟ้า'!AF39</f>
        <v>4384.8</v>
      </c>
      <c r="D12" s="236">
        <f>'2565-บิลค่าไฟฟ้า'!AF39</f>
        <v>6247.2</v>
      </c>
      <c r="E12" s="236">
        <f>'2564-บิลค่าไฟฟ้า'!AF40</f>
        <v>5994</v>
      </c>
      <c r="F12" s="236">
        <f>'2565-บิลค่าไฟฟ้า'!AF40</f>
        <v>5633.46</v>
      </c>
      <c r="G12" s="236">
        <f>'2564-บิลค่าไฟฟ้า'!AF41</f>
        <v>269</v>
      </c>
      <c r="H12" s="236">
        <f>'2565-บิลค่าไฟฟ้า'!AF41</f>
        <v>773</v>
      </c>
    </row>
    <row r="13" spans="2:8" x14ac:dyDescent="0.5">
      <c r="B13" s="235" t="s">
        <v>92</v>
      </c>
      <c r="C13" s="236">
        <f>'2564-บิลค่าไฟฟ้า'!AJ39</f>
        <v>4460.8</v>
      </c>
      <c r="D13" s="236">
        <f>'2565-บิลค่าไฟฟ้า'!AJ39</f>
        <v>5748</v>
      </c>
      <c r="E13" s="236">
        <f>'2564-บิลค่าไฟฟ้า'!AJ40</f>
        <v>5461</v>
      </c>
      <c r="F13" s="236">
        <f>'2565-บิลค่าไฟฟ้า'!AJ40</f>
        <v>5158.6499999999996</v>
      </c>
      <c r="G13" s="236">
        <f>'2564-บิลค่าไฟฟ้า'!AJ41</f>
        <v>347</v>
      </c>
      <c r="H13" s="236">
        <f>'2565-บิลค่าไฟฟ้า'!AJ41</f>
        <v>573.52</v>
      </c>
    </row>
    <row r="14" spans="2:8" x14ac:dyDescent="0.5">
      <c r="B14" s="235" t="s">
        <v>93</v>
      </c>
      <c r="C14" s="236">
        <f>'2564-บิลค่าไฟฟ้า'!AN39</f>
        <v>4175.2</v>
      </c>
      <c r="D14" s="236">
        <f>'2565-บิลค่าไฟฟ้า'!AN39</f>
        <v>5279.2</v>
      </c>
      <c r="E14" s="236">
        <f>'2564-บิลค่าไฟฟ้า'!AN40</f>
        <v>5676.3</v>
      </c>
      <c r="F14" s="236">
        <f>'2565-บิลค่าไฟฟ้า'!AN40</f>
        <v>4317.1499999999996</v>
      </c>
      <c r="G14" s="236">
        <f>'2564-บิลค่าไฟฟ้า'!AN41</f>
        <v>213</v>
      </c>
      <c r="H14" s="236">
        <f>'2565-บิลค่าไฟฟ้า'!AN41</f>
        <v>146</v>
      </c>
    </row>
    <row r="15" spans="2:8" x14ac:dyDescent="0.5">
      <c r="B15" s="235" t="s">
        <v>94</v>
      </c>
      <c r="C15" s="236">
        <f>'2564-บิลค่าไฟฟ้า'!AR39</f>
        <v>3272</v>
      </c>
      <c r="D15" s="236">
        <f>'2565-บิลค่าไฟฟ้า'!AR39</f>
        <v>3057.6</v>
      </c>
      <c r="E15" s="236">
        <f>'2564-บิลค่าไฟฟ้า'!AR40</f>
        <v>4694.04</v>
      </c>
      <c r="F15" s="236">
        <f>'2565-บิลค่าไฟฟ้า'!AR40</f>
        <v>4394.5</v>
      </c>
      <c r="G15" s="236">
        <f>'2564-บิลค่าไฟฟ้า'!AR41</f>
        <v>36.5</v>
      </c>
      <c r="H15" s="236">
        <f>'2565-บิลค่าไฟฟ้า'!AR41</f>
        <v>280</v>
      </c>
    </row>
    <row r="16" spans="2:8" x14ac:dyDescent="0.5">
      <c r="B16" s="235" t="s">
        <v>95</v>
      </c>
      <c r="C16" s="236">
        <f>'2564-บิลค่าไฟฟ้า'!AV39</f>
        <v>3711.2</v>
      </c>
      <c r="D16" s="236">
        <f>'2565-บิลค่าไฟฟ้า'!AV39</f>
        <v>4388.8</v>
      </c>
      <c r="E16" s="236">
        <f>'2564-บิลค่าไฟฟ้า'!AV40</f>
        <v>4472.7</v>
      </c>
      <c r="F16" s="236">
        <f>'2565-บิลค่าไฟฟ้า'!AV40</f>
        <v>4648.5</v>
      </c>
      <c r="G16" s="236">
        <f>'2564-บิลค่าไฟฟ้า'!AV41</f>
        <v>204</v>
      </c>
      <c r="H16" s="236">
        <f>'2565-บิลค่าไฟฟ้า'!AV41</f>
        <v>351</v>
      </c>
    </row>
    <row r="33" spans="2:8" hidden="1" x14ac:dyDescent="0.5">
      <c r="B33" s="230" t="s">
        <v>53</v>
      </c>
      <c r="C33" s="231" t="s">
        <v>44</v>
      </c>
      <c r="D33" s="232"/>
      <c r="E33" s="231" t="s">
        <v>46</v>
      </c>
      <c r="F33" s="232"/>
      <c r="G33" s="231" t="s">
        <v>59</v>
      </c>
      <c r="H33" s="232"/>
    </row>
    <row r="34" spans="2:8" x14ac:dyDescent="0.5">
      <c r="B34" s="230" t="s">
        <v>53</v>
      </c>
      <c r="C34" s="231" t="s">
        <v>42</v>
      </c>
      <c r="D34" s="232"/>
      <c r="E34" s="231" t="s">
        <v>45</v>
      </c>
      <c r="F34" s="232"/>
      <c r="G34" s="231" t="s">
        <v>42</v>
      </c>
      <c r="H34" s="232"/>
    </row>
    <row r="35" spans="2:8" ht="21.6" x14ac:dyDescent="0.5">
      <c r="B35" s="233"/>
      <c r="C35" s="234" t="s">
        <v>100</v>
      </c>
      <c r="D35" s="234" t="s">
        <v>151</v>
      </c>
      <c r="E35" s="234" t="s">
        <v>100</v>
      </c>
      <c r="F35" s="234" t="s">
        <v>151</v>
      </c>
      <c r="G35" s="234" t="s">
        <v>100</v>
      </c>
      <c r="H35" s="234" t="s">
        <v>151</v>
      </c>
    </row>
    <row r="36" spans="2:8" x14ac:dyDescent="0.5">
      <c r="B36" s="235" t="s">
        <v>84</v>
      </c>
      <c r="C36" s="236">
        <f>'2564-บิลค่าไฟฟ้า'!E39</f>
        <v>17966.310000000001</v>
      </c>
      <c r="D36" s="236">
        <f>'2565-บิลค่าไฟฟ้า'!E39</f>
        <v>16595.240000000002</v>
      </c>
      <c r="E36" s="236">
        <f>'2564-บิลค่าไฟฟ้า'!E40</f>
        <v>17468.04</v>
      </c>
      <c r="F36" s="236">
        <f>'2565-บิลค่าไฟฟ้า'!E40</f>
        <v>17510.189999999999</v>
      </c>
      <c r="G36" s="236">
        <f>'2564-บิลค่าไฟฟ้า'!E41</f>
        <v>3817.08</v>
      </c>
      <c r="H36" s="236">
        <f>'2565-บิลค่าไฟฟ้า'!E41</f>
        <v>4224.79</v>
      </c>
    </row>
    <row r="37" spans="2:8" x14ac:dyDescent="0.5">
      <c r="B37" s="235" t="s">
        <v>85</v>
      </c>
      <c r="C37" s="236">
        <f>'2564-บิลค่าไฟฟ้า'!I39</f>
        <v>18917.82</v>
      </c>
      <c r="D37" s="236">
        <f>'2565-บิลค่าไฟฟ้า'!I39</f>
        <v>16642.259999999998</v>
      </c>
      <c r="E37" s="236">
        <f>'2564-บิลค่าไฟฟ้า'!I40</f>
        <v>19730.32</v>
      </c>
      <c r="F37" s="236">
        <f>'2565-บิลค่าไฟฟ้า'!I40</f>
        <v>16584.599999999999</v>
      </c>
      <c r="G37" s="236">
        <f>'2564-บิลค่าไฟฟ้า'!I41</f>
        <v>6275.12</v>
      </c>
      <c r="H37" s="236">
        <f>'2565-บิลค่าไฟฟ้า'!I41</f>
        <v>2741.12</v>
      </c>
    </row>
    <row r="38" spans="2:8" x14ac:dyDescent="0.5">
      <c r="B38" s="235" t="s">
        <v>86</v>
      </c>
      <c r="C38" s="236">
        <f>'2564-บิลค่าไฟฟ้า'!M39</f>
        <v>20059.02</v>
      </c>
      <c r="D38" s="236">
        <f>'2565-บิลค่าไฟฟ้า'!M39</f>
        <v>17924.88</v>
      </c>
      <c r="E38" s="236">
        <f>'2564-บิลค่าไฟฟ้า'!M40</f>
        <v>24084.13</v>
      </c>
      <c r="F38" s="236">
        <f>'2565-บิลค่าไฟฟ้า'!M40</f>
        <v>20220.8</v>
      </c>
      <c r="G38" s="236">
        <f>'2564-บิลค่าไฟฟ้า'!M41</f>
        <v>6441.88</v>
      </c>
      <c r="H38" s="236">
        <f>'2565-บิลค่าไฟฟ้า'!M41</f>
        <v>4759.92</v>
      </c>
    </row>
    <row r="39" spans="2:8" x14ac:dyDescent="0.5">
      <c r="B39" s="235" t="s">
        <v>87</v>
      </c>
      <c r="C39" s="236">
        <f>'2564-บิลค่าไฟฟ้า'!Q39</f>
        <v>11019.5</v>
      </c>
      <c r="D39" s="236">
        <f>'2565-บิลค่าไฟฟ้า'!Q39</f>
        <v>10239.18</v>
      </c>
      <c r="E39" s="236">
        <f>'2564-บิลค่าไฟฟ้า'!Q40</f>
        <v>17681.009999999998</v>
      </c>
      <c r="F39" s="236">
        <f>'2565-บิลค่าไฟฟ้า'!Q40</f>
        <v>17828.07</v>
      </c>
      <c r="G39" s="236">
        <f>'2564-บิลค่าไฟฟ้า'!Q41</f>
        <v>3735.57</v>
      </c>
      <c r="H39" s="236">
        <f>'2565-บิลค่าไฟฟ้า'!Q41</f>
        <v>3878.57</v>
      </c>
    </row>
    <row r="40" spans="2:8" x14ac:dyDescent="0.5">
      <c r="B40" s="235" t="s">
        <v>88</v>
      </c>
      <c r="C40" s="236">
        <f>'2564-บิลค่าไฟฟ้า'!U39</f>
        <v>8859.2800000000007</v>
      </c>
      <c r="D40" s="236">
        <f>'2565-บิลค่าไฟฟ้า'!U39</f>
        <v>8609.52</v>
      </c>
      <c r="E40" s="236">
        <f>'2564-บิลค่าไฟฟ้า'!U40</f>
        <v>20828.32</v>
      </c>
      <c r="F40" s="236">
        <f>'2565-บิลค่าไฟฟ้า'!U40</f>
        <v>20684.080000000002</v>
      </c>
      <c r="G40" s="236">
        <f>'2564-บิลค่าไฟฟ้า'!U41</f>
        <v>1611.9</v>
      </c>
      <c r="H40" s="236">
        <f>'2565-บิลค่าไฟฟ้า'!U41</f>
        <v>1303.5899999999999</v>
      </c>
    </row>
    <row r="41" spans="2:8" x14ac:dyDescent="0.5">
      <c r="B41" s="235" t="s">
        <v>89</v>
      </c>
      <c r="C41" s="236">
        <f>'2564-บิลค่าไฟฟ้า'!Y39</f>
        <v>8634.26</v>
      </c>
      <c r="D41" s="236">
        <f>'2565-บิลค่าไฟฟ้า'!Y39</f>
        <v>6307.63</v>
      </c>
      <c r="E41" s="236">
        <f>'2564-บิลค่าไฟฟ้า'!Y40</f>
        <v>21472.240000000002</v>
      </c>
      <c r="F41" s="236">
        <f>'2565-บิลค่าไฟฟ้า'!Y40</f>
        <v>20117.810000000001</v>
      </c>
      <c r="G41" s="236">
        <f>'2564-บิลค่าไฟฟ้า'!Y41</f>
        <v>2449.7199999999998</v>
      </c>
      <c r="H41" s="236">
        <f>'2565-บิลค่าไฟฟ้า'!Y41</f>
        <v>2342.04</v>
      </c>
    </row>
    <row r="42" spans="2:8" x14ac:dyDescent="0.5">
      <c r="B42" s="235" t="s">
        <v>90</v>
      </c>
      <c r="C42" s="236">
        <f>'2564-บิลค่าไฟฟ้า'!AC39</f>
        <v>14365.93</v>
      </c>
      <c r="D42" s="236">
        <f>'2565-บิลค่าไฟฟ้า'!AC39</f>
        <v>25295.57</v>
      </c>
      <c r="E42" s="236">
        <f>'2564-บิลค่าไฟฟ้า'!AC40</f>
        <v>23059.47</v>
      </c>
      <c r="F42" s="236">
        <f>'2565-บิลค่าไฟฟ้า'!AC40</f>
        <v>21744.53</v>
      </c>
      <c r="G42" s="236">
        <f>'2564-บิลค่าไฟฟ้า'!AC41</f>
        <v>1991.62</v>
      </c>
      <c r="H42" s="236">
        <f>'2565-บิลค่าไฟฟ้า'!AC41</f>
        <v>2375.37</v>
      </c>
    </row>
    <row r="43" spans="2:8" x14ac:dyDescent="0.5">
      <c r="B43" s="235" t="s">
        <v>91</v>
      </c>
      <c r="C43" s="236">
        <f>'2564-บิลค่าไฟฟ้า'!AG39</f>
        <v>17953.439999999999</v>
      </c>
      <c r="D43" s="236">
        <f>'2565-บิลค่าไฟฟ้า'!AG39</f>
        <v>28116.89</v>
      </c>
      <c r="E43" s="236">
        <f>'2564-บิลค่าไฟฟ้า'!AG40</f>
        <v>24419.66</v>
      </c>
      <c r="F43" s="236">
        <f>'2565-บิลค่าไฟฟ้า'!AG40</f>
        <v>22710.03</v>
      </c>
      <c r="G43" s="236">
        <f>'2564-บิลค่าไฟฟ้า'!AG41</f>
        <v>1415.01</v>
      </c>
      <c r="H43" s="236">
        <f>'2565-บิลค่าไฟฟ้า'!AG41</f>
        <v>3771.81</v>
      </c>
    </row>
    <row r="44" spans="2:8" x14ac:dyDescent="0.5">
      <c r="B44" s="235" t="s">
        <v>92</v>
      </c>
      <c r="C44" s="236">
        <f>'2564-บิลค่าไฟฟ้า'!AK39</f>
        <v>18258.830000000002</v>
      </c>
      <c r="D44" s="236">
        <f>'2565-บิลค่าไฟฟ้า'!AK39</f>
        <v>30119.68</v>
      </c>
      <c r="E44" s="236">
        <f>'2564-บิลค่าไฟฟ้า'!AK40</f>
        <v>22277.9</v>
      </c>
      <c r="F44" s="236">
        <f>'2565-บิลค่าไฟฟ้า'!AK40</f>
        <v>24993.82</v>
      </c>
      <c r="G44" s="236">
        <f>'2564-บิลค่าไฟฟ้า'!AK41</f>
        <v>1728.44</v>
      </c>
      <c r="H44" s="236">
        <f>'2565-บิลค่าไฟฟ้า'!AK41</f>
        <v>3305.91</v>
      </c>
    </row>
    <row r="45" spans="2:8" x14ac:dyDescent="0.5">
      <c r="B45" s="235" t="s">
        <v>93</v>
      </c>
      <c r="C45" s="236">
        <f>'2564-บิลค่าไฟฟ้า'!AO39</f>
        <v>17111.22</v>
      </c>
      <c r="D45" s="236">
        <f>'2565-บิลค่าไฟฟ้า'!AO39</f>
        <v>27690.400000000001</v>
      </c>
      <c r="E45" s="236">
        <f>'2564-บิลค่าไฟฟ้า'!AO40</f>
        <v>22837.26</v>
      </c>
      <c r="F45" s="236">
        <f>'2565-บิลค่าไฟฟ้า'!AO40</f>
        <v>20928.93</v>
      </c>
      <c r="G45" s="236">
        <f>'2564-บิลค่าไฟฟ้า'!AO41</f>
        <v>1189.98</v>
      </c>
      <c r="H45" s="236">
        <f>'2565-บิลค่าไฟฟ้า'!AO41</f>
        <v>1090.6600000000001</v>
      </c>
    </row>
    <row r="46" spans="2:8" x14ac:dyDescent="0.5">
      <c r="B46" s="235" t="s">
        <v>94</v>
      </c>
      <c r="C46" s="236">
        <f>'2564-บิลค่าไฟฟ้า'!AS39</f>
        <v>13481.89</v>
      </c>
      <c r="D46" s="236">
        <f>'2565-บิลค่าไฟฟ้า'!AS39</f>
        <v>16178.28</v>
      </c>
      <c r="E46" s="236">
        <f>'2564-บิลค่าไฟฟ้า'!AS40</f>
        <v>17413.8</v>
      </c>
      <c r="F46" s="236">
        <f>'2565-บิลค่าไฟฟ้า'!AS40</f>
        <v>23105.98</v>
      </c>
      <c r="G46" s="236">
        <f>'2564-บิลค่าไฟฟ้า'!AS41</f>
        <v>480.76</v>
      </c>
      <c r="H46" s="236">
        <f>'2565-บิลค่าไฟฟ้า'!AS41</f>
        <v>1785.03</v>
      </c>
    </row>
    <row r="47" spans="2:8" x14ac:dyDescent="0.5">
      <c r="B47" s="235" t="s">
        <v>95</v>
      </c>
      <c r="C47" s="236">
        <f>'2564-บิลค่าไฟฟ้า'!AW39</f>
        <v>15246.73</v>
      </c>
      <c r="D47" s="236">
        <f>'2565-บิลค่าไฟฟ้า'!AW39</f>
        <v>23076.43</v>
      </c>
      <c r="E47" s="236">
        <f>'2564-บิลค่าไฟฟ้า'!AW40</f>
        <v>16437.53</v>
      </c>
      <c r="F47" s="236">
        <f>'2565-บิลค่าไฟฟ้า'!AW40</f>
        <v>24422.16</v>
      </c>
      <c r="G47" s="236">
        <f>'2564-บิลค่าไฟฟ้า'!AW41</f>
        <v>1153.82</v>
      </c>
      <c r="H47" s="236">
        <f>'2565-บิลค่าไฟฟ้า'!AW41</f>
        <v>2152.96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3"/>
  <dimension ref="A1:DH130"/>
  <sheetViews>
    <sheetView showGridLines="0" view="pageBreakPreview" zoomScaleNormal="100" zoomScaleSheetLayoutView="100" workbookViewId="0">
      <pane xSplit="5880" ySplit="1740" activePane="bottomRight"/>
      <selection activeCell="O36" sqref="O36"/>
      <selection pane="topRight" activeCell="O36" sqref="O36"/>
      <selection pane="bottomLeft" activeCell="O36" sqref="O36"/>
      <selection pane="bottomRight" activeCell="D5" sqref="D5"/>
    </sheetView>
  </sheetViews>
  <sheetFormatPr defaultColWidth="9.109375" defaultRowHeight="20.399999999999999" x14ac:dyDescent="0.55000000000000004"/>
  <cols>
    <col min="1" max="1" width="6.6640625" style="58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93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93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93" customWidth="1"/>
    <col min="16" max="16" width="10.77734375" style="59" customWidth="1"/>
    <col min="17" max="17" width="10.77734375" style="60" customWidth="1"/>
    <col min="18" max="18" width="5.21875" style="6" hidden="1" customWidth="1"/>
    <col min="19" max="19" width="6.77734375" style="93" customWidth="1"/>
    <col min="20" max="20" width="10.77734375" style="59" customWidth="1"/>
    <col min="21" max="21" width="10.77734375" style="60" customWidth="1"/>
    <col min="22" max="22" width="5.21875" style="6" hidden="1" customWidth="1"/>
    <col min="23" max="23" width="6.77734375" style="93" customWidth="1"/>
    <col min="24" max="25" width="10.77734375" style="4" customWidth="1"/>
    <col min="26" max="26" width="5.21875" style="6" hidden="1" customWidth="1"/>
    <col min="27" max="27" width="6.77734375" style="93" customWidth="1"/>
    <col min="28" max="29" width="10.77734375" style="4" customWidth="1"/>
    <col min="30" max="30" width="5.21875" style="6" hidden="1" customWidth="1"/>
    <col min="31" max="31" width="6.77734375" style="93" customWidth="1"/>
    <col min="32" max="33" width="10.77734375" style="4" customWidth="1"/>
    <col min="34" max="34" width="5.21875" style="6" hidden="1" customWidth="1"/>
    <col min="35" max="35" width="6.77734375" style="93" customWidth="1"/>
    <col min="36" max="37" width="10.77734375" style="4" customWidth="1"/>
    <col min="38" max="38" width="5.21875" style="6" hidden="1" customWidth="1"/>
    <col min="39" max="39" width="6.77734375" style="93" customWidth="1"/>
    <col min="40" max="41" width="10.77734375" style="4" customWidth="1"/>
    <col min="42" max="42" width="5.21875" style="6" hidden="1" customWidth="1"/>
    <col min="43" max="43" width="6.77734375" style="93" customWidth="1"/>
    <col min="44" max="45" width="10.77734375" style="4" customWidth="1"/>
    <col min="46" max="46" width="5.21875" style="6" hidden="1" customWidth="1"/>
    <col min="47" max="47" width="6.77734375" style="93" customWidth="1"/>
    <col min="48" max="49" width="10.77734375" style="4" customWidth="1"/>
    <col min="50" max="50" width="5.21875" style="6" hidden="1" customWidth="1"/>
    <col min="51" max="51" width="6.77734375" style="93" customWidth="1"/>
    <col min="52" max="52" width="13.6640625" style="4" hidden="1" customWidth="1"/>
    <col min="53" max="53" width="12.88671875" style="4" hidden="1" customWidth="1"/>
    <col min="54" max="57" width="12.77734375" style="4" hidden="1" customWidth="1"/>
    <col min="58" max="59" width="9.109375" style="4" hidden="1" customWidth="1"/>
    <col min="60" max="75" width="13.77734375" style="4" hidden="1" customWidth="1"/>
    <col min="76" max="79" width="9.109375" style="4" hidden="1" customWidth="1"/>
    <col min="80" max="82" width="12.77734375" style="4" hidden="1" customWidth="1"/>
    <col min="83" max="112" width="9.109375" style="4" hidden="1" customWidth="1"/>
    <col min="113" max="515" width="9.109375" style="4" customWidth="1"/>
    <col min="516" max="16384" width="9.109375" style="4"/>
  </cols>
  <sheetData>
    <row r="1" spans="1:82" ht="31.5" customHeight="1" x14ac:dyDescent="0.6">
      <c r="A1" s="1" t="s">
        <v>23</v>
      </c>
      <c r="E1" s="79"/>
      <c r="F1" s="79"/>
      <c r="I1" s="7"/>
      <c r="J1" s="79"/>
      <c r="L1" s="8"/>
      <c r="N1" s="79"/>
      <c r="P1" s="9"/>
      <c r="Q1" s="10"/>
      <c r="R1" s="79"/>
      <c r="T1" s="9"/>
      <c r="U1" s="10"/>
      <c r="V1" s="79"/>
      <c r="Z1" s="79"/>
      <c r="AD1" s="79"/>
      <c r="AH1" s="79"/>
      <c r="AL1" s="79"/>
      <c r="AP1" s="79"/>
      <c r="AT1" s="79"/>
      <c r="AX1" s="79"/>
    </row>
    <row r="2" spans="1:82" x14ac:dyDescent="0.55000000000000004">
      <c r="A2" s="11" t="s">
        <v>0</v>
      </c>
      <c r="B2" s="12" t="s">
        <v>1</v>
      </c>
      <c r="C2" s="68" t="s">
        <v>3</v>
      </c>
      <c r="D2" s="66" t="s">
        <v>69</v>
      </c>
      <c r="E2" s="14"/>
      <c r="F2" s="78"/>
      <c r="G2" s="94"/>
      <c r="H2" s="66" t="s">
        <v>70</v>
      </c>
      <c r="I2" s="14"/>
      <c r="J2" s="78"/>
      <c r="K2" s="94"/>
      <c r="L2" s="66" t="s">
        <v>71</v>
      </c>
      <c r="M2" s="14"/>
      <c r="N2" s="78"/>
      <c r="O2" s="94"/>
      <c r="P2" s="17" t="s">
        <v>72</v>
      </c>
      <c r="Q2" s="16"/>
      <c r="R2" s="78"/>
      <c r="S2" s="94"/>
      <c r="T2" s="17" t="s">
        <v>73</v>
      </c>
      <c r="U2" s="16"/>
      <c r="V2" s="78"/>
      <c r="W2" s="94"/>
      <c r="X2" s="13" t="s">
        <v>80</v>
      </c>
      <c r="Y2" s="14"/>
      <c r="Z2" s="78"/>
      <c r="AA2" s="94"/>
      <c r="AB2" s="13" t="s">
        <v>79</v>
      </c>
      <c r="AC2" s="14"/>
      <c r="AD2" s="78"/>
      <c r="AE2" s="94"/>
      <c r="AF2" s="13" t="s">
        <v>78</v>
      </c>
      <c r="AG2" s="14"/>
      <c r="AH2" s="78"/>
      <c r="AI2" s="94"/>
      <c r="AJ2" s="13" t="s">
        <v>77</v>
      </c>
      <c r="AK2" s="14"/>
      <c r="AL2" s="78"/>
      <c r="AM2" s="94"/>
      <c r="AN2" s="13" t="s">
        <v>76</v>
      </c>
      <c r="AO2" s="14"/>
      <c r="AP2" s="78"/>
      <c r="AQ2" s="94"/>
      <c r="AR2" s="13" t="s">
        <v>75</v>
      </c>
      <c r="AS2" s="14"/>
      <c r="AT2" s="78"/>
      <c r="AU2" s="94"/>
      <c r="AV2" s="13" t="s">
        <v>74</v>
      </c>
      <c r="AW2" s="14"/>
      <c r="AX2" s="78"/>
      <c r="AY2" s="94"/>
      <c r="AZ2" s="143" t="s">
        <v>66</v>
      </c>
      <c r="BA2" s="144"/>
      <c r="BB2" s="143" t="s">
        <v>121</v>
      </c>
      <c r="BC2" s="144"/>
      <c r="BD2" s="143" t="s">
        <v>143</v>
      </c>
      <c r="BE2" s="144"/>
      <c r="BG2" s="84" t="s">
        <v>53</v>
      </c>
      <c r="BH2" s="88" t="s">
        <v>10</v>
      </c>
      <c r="BI2" s="89"/>
      <c r="BJ2" s="90" t="s">
        <v>21</v>
      </c>
      <c r="BK2" s="89"/>
      <c r="BL2" s="88" t="s">
        <v>25</v>
      </c>
      <c r="BM2" s="89"/>
      <c r="BN2" s="90" t="s">
        <v>26</v>
      </c>
      <c r="BO2" s="89"/>
      <c r="BP2" s="88" t="s">
        <v>29</v>
      </c>
      <c r="BQ2" s="89"/>
      <c r="BR2" s="91" t="s">
        <v>30</v>
      </c>
      <c r="BS2" s="89"/>
      <c r="BT2" s="89" t="s">
        <v>31</v>
      </c>
      <c r="BU2" s="89"/>
      <c r="BV2" s="91" t="s">
        <v>32</v>
      </c>
      <c r="BW2" s="89"/>
      <c r="CB2" s="84" t="s">
        <v>53</v>
      </c>
      <c r="CC2" s="88" t="s">
        <v>10</v>
      </c>
      <c r="CD2" s="89"/>
    </row>
    <row r="3" spans="1:82" ht="22.2" x14ac:dyDescent="0.55000000000000004">
      <c r="A3" s="18"/>
      <c r="B3" s="19"/>
      <c r="C3" s="191" t="s">
        <v>22</v>
      </c>
      <c r="D3" s="67" t="s">
        <v>6</v>
      </c>
      <c r="E3" s="21" t="s">
        <v>7</v>
      </c>
      <c r="F3" s="192" t="s">
        <v>49</v>
      </c>
      <c r="G3" s="193" t="s">
        <v>48</v>
      </c>
      <c r="H3" s="67" t="s">
        <v>6</v>
      </c>
      <c r="I3" s="21" t="s">
        <v>7</v>
      </c>
      <c r="J3" s="192" t="s">
        <v>49</v>
      </c>
      <c r="K3" s="193" t="s">
        <v>48</v>
      </c>
      <c r="L3" s="67" t="s">
        <v>6</v>
      </c>
      <c r="M3" s="21" t="s">
        <v>7</v>
      </c>
      <c r="N3" s="192" t="s">
        <v>49</v>
      </c>
      <c r="O3" s="193" t="s">
        <v>48</v>
      </c>
      <c r="P3" s="23" t="s">
        <v>6</v>
      </c>
      <c r="Q3" s="21" t="s">
        <v>7</v>
      </c>
      <c r="R3" s="194" t="s">
        <v>49</v>
      </c>
      <c r="S3" s="193" t="s">
        <v>48</v>
      </c>
      <c r="T3" s="23" t="s">
        <v>6</v>
      </c>
      <c r="U3" s="21" t="s">
        <v>7</v>
      </c>
      <c r="V3" s="194" t="s">
        <v>49</v>
      </c>
      <c r="W3" s="193" t="s">
        <v>48</v>
      </c>
      <c r="X3" s="20" t="s">
        <v>6</v>
      </c>
      <c r="Y3" s="21" t="s">
        <v>7</v>
      </c>
      <c r="Z3" s="194" t="s">
        <v>49</v>
      </c>
      <c r="AA3" s="193" t="s">
        <v>48</v>
      </c>
      <c r="AB3" s="20" t="s">
        <v>6</v>
      </c>
      <c r="AC3" s="21" t="s">
        <v>7</v>
      </c>
      <c r="AD3" s="194" t="s">
        <v>49</v>
      </c>
      <c r="AE3" s="193" t="s">
        <v>48</v>
      </c>
      <c r="AF3" s="20" t="s">
        <v>6</v>
      </c>
      <c r="AG3" s="21" t="s">
        <v>7</v>
      </c>
      <c r="AH3" s="194" t="s">
        <v>49</v>
      </c>
      <c r="AI3" s="193" t="s">
        <v>48</v>
      </c>
      <c r="AJ3" s="20" t="s">
        <v>6</v>
      </c>
      <c r="AK3" s="21" t="s">
        <v>7</v>
      </c>
      <c r="AL3" s="194" t="s">
        <v>49</v>
      </c>
      <c r="AM3" s="193" t="s">
        <v>48</v>
      </c>
      <c r="AN3" s="20" t="s">
        <v>6</v>
      </c>
      <c r="AO3" s="21" t="s">
        <v>7</v>
      </c>
      <c r="AP3" s="194" t="s">
        <v>49</v>
      </c>
      <c r="AQ3" s="193" t="s">
        <v>48</v>
      </c>
      <c r="AR3" s="20" t="s">
        <v>6</v>
      </c>
      <c r="AS3" s="21" t="s">
        <v>7</v>
      </c>
      <c r="AT3" s="194" t="s">
        <v>49</v>
      </c>
      <c r="AU3" s="193" t="s">
        <v>48</v>
      </c>
      <c r="AV3" s="20" t="s">
        <v>6</v>
      </c>
      <c r="AW3" s="21" t="s">
        <v>7</v>
      </c>
      <c r="AX3" s="194" t="s">
        <v>49</v>
      </c>
      <c r="AY3" s="193" t="s">
        <v>48</v>
      </c>
      <c r="AZ3" s="195" t="s">
        <v>6</v>
      </c>
      <c r="BA3" s="21" t="s">
        <v>7</v>
      </c>
      <c r="BB3" s="134" t="s">
        <v>6</v>
      </c>
      <c r="BC3" s="21" t="s">
        <v>7</v>
      </c>
      <c r="BD3" s="134" t="s">
        <v>6</v>
      </c>
      <c r="BE3" s="21" t="s">
        <v>7</v>
      </c>
      <c r="BG3" s="92"/>
      <c r="BH3" s="85" t="s">
        <v>58</v>
      </c>
      <c r="BI3" s="85" t="s">
        <v>55</v>
      </c>
      <c r="BJ3" s="85" t="s">
        <v>56</v>
      </c>
      <c r="BK3" s="85" t="s">
        <v>57</v>
      </c>
      <c r="BL3" s="85" t="s">
        <v>56</v>
      </c>
      <c r="BM3" s="85" t="s">
        <v>57</v>
      </c>
      <c r="BN3" s="85" t="s">
        <v>56</v>
      </c>
      <c r="BO3" s="85" t="s">
        <v>57</v>
      </c>
      <c r="BP3" s="85" t="s">
        <v>56</v>
      </c>
      <c r="BQ3" s="85" t="s">
        <v>57</v>
      </c>
      <c r="BR3" s="85" t="s">
        <v>56</v>
      </c>
      <c r="BS3" s="85" t="s">
        <v>57</v>
      </c>
      <c r="BT3" s="85" t="s">
        <v>56</v>
      </c>
      <c r="BU3" s="85" t="s">
        <v>57</v>
      </c>
      <c r="BV3" s="85" t="s">
        <v>56</v>
      </c>
      <c r="BW3" s="85" t="s">
        <v>57</v>
      </c>
      <c r="CB3" s="92"/>
      <c r="CC3" s="85" t="s">
        <v>58</v>
      </c>
      <c r="CD3" s="85" t="s">
        <v>55</v>
      </c>
    </row>
    <row r="4" spans="1:82" x14ac:dyDescent="0.55000000000000004">
      <c r="A4" s="42" t="s">
        <v>24</v>
      </c>
      <c r="B4" s="25"/>
      <c r="C4" s="69"/>
      <c r="D4" s="43"/>
      <c r="E4" s="43"/>
      <c r="F4" s="43"/>
      <c r="G4" s="95"/>
      <c r="H4" s="43"/>
      <c r="I4" s="43"/>
      <c r="J4" s="43"/>
      <c r="K4" s="95"/>
      <c r="L4" s="43"/>
      <c r="M4" s="43"/>
      <c r="N4" s="43"/>
      <c r="O4" s="95"/>
      <c r="P4" s="43"/>
      <c r="Q4" s="43"/>
      <c r="R4" s="43"/>
      <c r="S4" s="95"/>
      <c r="T4" s="43"/>
      <c r="U4" s="43"/>
      <c r="V4" s="43"/>
      <c r="W4" s="95"/>
      <c r="X4" s="43"/>
      <c r="Y4" s="43"/>
      <c r="Z4" s="43"/>
      <c r="AA4" s="95"/>
      <c r="AB4" s="43"/>
      <c r="AC4" s="43"/>
      <c r="AD4" s="43"/>
      <c r="AE4" s="95"/>
      <c r="AF4" s="43"/>
      <c r="AG4" s="43"/>
      <c r="AH4" s="43"/>
      <c r="AI4" s="95"/>
      <c r="AJ4" s="43"/>
      <c r="AK4" s="43"/>
      <c r="AL4" s="43"/>
      <c r="AM4" s="95"/>
      <c r="AN4" s="43"/>
      <c r="AO4" s="43"/>
      <c r="AP4" s="43"/>
      <c r="AQ4" s="95"/>
      <c r="AR4" s="43"/>
      <c r="AS4" s="43"/>
      <c r="AT4" s="43"/>
      <c r="AU4" s="95"/>
      <c r="AV4" s="43"/>
      <c r="AW4" s="43"/>
      <c r="AX4" s="43"/>
      <c r="AY4" s="95"/>
      <c r="AZ4" s="165"/>
      <c r="BA4" s="165"/>
      <c r="BG4" s="86">
        <v>23377</v>
      </c>
      <c r="BH4" s="87">
        <f>D5</f>
        <v>589554</v>
      </c>
      <c r="BI4" s="87">
        <f>E5</f>
        <v>2041390.99</v>
      </c>
      <c r="BJ4" s="87">
        <f>D7</f>
        <v>45599.99</v>
      </c>
      <c r="BK4" s="87">
        <f>E7</f>
        <v>175210.48</v>
      </c>
      <c r="BL4" s="87">
        <f>D9</f>
        <v>8580</v>
      </c>
      <c r="BM4" s="87">
        <f>E9</f>
        <v>33409.11</v>
      </c>
      <c r="BN4" s="87">
        <f>D11</f>
        <v>1512.5</v>
      </c>
      <c r="BO4" s="87">
        <f>E11</f>
        <v>6411.73</v>
      </c>
      <c r="BP4" s="87">
        <f>D16</f>
        <v>48568.32</v>
      </c>
      <c r="BQ4" s="87">
        <f>E16</f>
        <v>184659.77000000002</v>
      </c>
      <c r="BR4" s="87">
        <f>D30</f>
        <v>724</v>
      </c>
      <c r="BS4" s="87">
        <f>E30</f>
        <v>3577.42</v>
      </c>
      <c r="BT4" s="87">
        <f>D35</f>
        <v>80309.11</v>
      </c>
      <c r="BU4" s="87">
        <f>E35</f>
        <v>250532.57</v>
      </c>
      <c r="BV4" s="87">
        <f>D42</f>
        <v>21757.53</v>
      </c>
      <c r="BW4" s="87">
        <f>E42</f>
        <v>98007.700000000012</v>
      </c>
      <c r="CB4" s="86">
        <v>23377</v>
      </c>
      <c r="CC4" s="87">
        <f>BH4</f>
        <v>589554</v>
      </c>
      <c r="CD4" s="87">
        <f>BI4</f>
        <v>2041390.99</v>
      </c>
    </row>
    <row r="5" spans="1:82" x14ac:dyDescent="0.55000000000000004">
      <c r="A5" s="45">
        <v>1</v>
      </c>
      <c r="B5" s="46" t="s">
        <v>24</v>
      </c>
      <c r="C5" s="70" t="s">
        <v>11</v>
      </c>
      <c r="D5" s="48">
        <v>589554</v>
      </c>
      <c r="E5" s="49">
        <v>2041390.99</v>
      </c>
      <c r="F5" s="64">
        <f>E5-(G5*D5)</f>
        <v>7.9012010246515274E-4</v>
      </c>
      <c r="G5" s="97">
        <f>ROUND(E5/D5,8)</f>
        <v>3.46260222</v>
      </c>
      <c r="H5" s="48">
        <v>664198</v>
      </c>
      <c r="I5" s="49">
        <v>2414686.4300000002</v>
      </c>
      <c r="J5" s="64">
        <f>I5-(K5*H5)</f>
        <v>9.2974025756120682E-4</v>
      </c>
      <c r="K5" s="97">
        <f>ROUND(I5/H5,8)</f>
        <v>3.6354918700000001</v>
      </c>
      <c r="L5" s="48">
        <v>902403</v>
      </c>
      <c r="M5" s="49">
        <v>3427526.47</v>
      </c>
      <c r="N5" s="64">
        <f>M5-(O5*L5)</f>
        <v>2.759530209004879E-3</v>
      </c>
      <c r="O5" s="97">
        <f>ROUND(M5/L5,8)</f>
        <v>3.79822149</v>
      </c>
      <c r="P5" s="48">
        <v>655039.89</v>
      </c>
      <c r="Q5" s="49">
        <v>2372144.63</v>
      </c>
      <c r="R5" s="64">
        <f>Q5-(S5*P5)</f>
        <v>3.2877363264560699E-4</v>
      </c>
      <c r="S5" s="97">
        <f>ROUND(Q5/P5,8)</f>
        <v>3.6213743100000002</v>
      </c>
      <c r="T5" s="50">
        <v>728918.87</v>
      </c>
      <c r="U5" s="49">
        <v>2720534.32</v>
      </c>
      <c r="V5" s="64">
        <f>U5-(W5*T5)</f>
        <v>-5.0704833120107651E-4</v>
      </c>
      <c r="W5" s="97">
        <f>ROUND(U5/T5,8)</f>
        <v>3.7322868599999999</v>
      </c>
      <c r="X5" s="50">
        <v>699023</v>
      </c>
      <c r="Y5" s="49">
        <v>2666222.11</v>
      </c>
      <c r="Z5" s="64">
        <f>Y5-(AA5*X5)</f>
        <v>-6.0243997722864151E-4</v>
      </c>
      <c r="AA5" s="97">
        <f>ROUND(Y5/X5,8)</f>
        <v>3.81421228</v>
      </c>
      <c r="AB5" s="50">
        <v>679697</v>
      </c>
      <c r="AC5" s="49">
        <v>2555174.63</v>
      </c>
      <c r="AD5" s="64">
        <f>AC5-(AE5*AB5)</f>
        <v>2.1065198816359043E-3</v>
      </c>
      <c r="AE5" s="97">
        <f>ROUND(AC5/AB5,8)</f>
        <v>3.7592848399999998</v>
      </c>
      <c r="AF5" s="50">
        <v>699194</v>
      </c>
      <c r="AG5" s="49">
        <v>2598642.27</v>
      </c>
      <c r="AH5" s="64">
        <f>AG5-(AI5*AF5)</f>
        <v>-8.2281976938247681E-4</v>
      </c>
      <c r="AI5" s="97">
        <f>ROUND(AG5/AF5,8)</f>
        <v>3.71662553</v>
      </c>
      <c r="AJ5" s="50">
        <v>684131</v>
      </c>
      <c r="AK5" s="49">
        <v>2548738.92</v>
      </c>
      <c r="AL5" s="64">
        <f>AK5-(AM5*AJ5)</f>
        <v>-5.2038021385669708E-4</v>
      </c>
      <c r="AM5" s="97">
        <f>ROUND(AK5/AJ5,8)</f>
        <v>3.72551298</v>
      </c>
      <c r="AN5" s="50">
        <v>652862.99</v>
      </c>
      <c r="AO5" s="49">
        <v>2396785.39</v>
      </c>
      <c r="AP5" s="64">
        <f>AO5-(AQ5*AN5)</f>
        <v>-2.512709703296423E-3</v>
      </c>
      <c r="AQ5" s="97">
        <f>ROUND(AO5/AN5,8)</f>
        <v>3.67119201</v>
      </c>
      <c r="AR5" s="50">
        <v>637537.01</v>
      </c>
      <c r="AS5" s="49">
        <v>2393212.88</v>
      </c>
      <c r="AT5" s="64">
        <f>AS5-(AU5*AR5)</f>
        <v>4.5145489275455475E-4</v>
      </c>
      <c r="AU5" s="97">
        <f>ROUND(AS5/AR5,8)</f>
        <v>3.7538414900000001</v>
      </c>
      <c r="AV5" s="50">
        <v>536652</v>
      </c>
      <c r="AW5" s="49">
        <v>1908925.73</v>
      </c>
      <c r="AX5" s="64">
        <f>AW5-(AY5*AV5)</f>
        <v>-7.7536003664135933E-4</v>
      </c>
      <c r="AY5" s="97">
        <f>ROUND(AW5/AV5,8)</f>
        <v>3.5571016800000002</v>
      </c>
      <c r="AZ5" s="50">
        <f>D5+H5+L5+P5+T5+X5+AB5+AF5+AJ5+AN5+AR5+AV5</f>
        <v>8129210.7599999998</v>
      </c>
      <c r="BA5" s="49">
        <f>E5+I5+M5+Q5+U5+Y5+AC5+AG5+AK5+AO5+AS5+AW5</f>
        <v>30043984.769999996</v>
      </c>
      <c r="BB5" s="167">
        <f>D5+H5+L5+P5+T5+X5+AB5+AF5+AJ5</f>
        <v>6302158.7599999998</v>
      </c>
      <c r="BC5" s="168">
        <f>E5+I5+M5+Q5+U5+Y5+AC5+AG5+AK5</f>
        <v>23345060.769999996</v>
      </c>
      <c r="BD5" s="167">
        <f>AN5+AR5+AV5</f>
        <v>1827052</v>
      </c>
      <c r="BE5" s="168">
        <f>AO5+AS5+AW5</f>
        <v>6698924</v>
      </c>
      <c r="BG5" s="86">
        <v>23408</v>
      </c>
      <c r="BH5" s="87">
        <f>H5</f>
        <v>664198</v>
      </c>
      <c r="BI5" s="87">
        <f>I5</f>
        <v>2414686.4300000002</v>
      </c>
      <c r="BJ5" s="87">
        <f>H7</f>
        <v>56792</v>
      </c>
      <c r="BK5" s="87">
        <f>I7</f>
        <v>221230.86</v>
      </c>
      <c r="BL5" s="87">
        <f>H9</f>
        <v>7960</v>
      </c>
      <c r="BM5" s="87">
        <f>I9</f>
        <v>31254.19</v>
      </c>
      <c r="BN5" s="87">
        <f>H11</f>
        <v>1442.49</v>
      </c>
      <c r="BO5" s="87">
        <f>I11</f>
        <v>6130.44</v>
      </c>
      <c r="BP5" s="87">
        <f>H16</f>
        <v>47336.32</v>
      </c>
      <c r="BQ5" s="87">
        <f>I16</f>
        <v>184417.33000000002</v>
      </c>
      <c r="BR5" s="87">
        <f>H30</f>
        <v>660</v>
      </c>
      <c r="BS5" s="87">
        <f>I30</f>
        <v>3220.2599999999998</v>
      </c>
      <c r="BT5" s="87">
        <f>H35</f>
        <v>83219.77</v>
      </c>
      <c r="BU5" s="87">
        <f>I35</f>
        <v>335476.98</v>
      </c>
      <c r="BV5" s="87">
        <f>H42</f>
        <v>28296.31</v>
      </c>
      <c r="BW5" s="87">
        <f>I42</f>
        <v>123391.97</v>
      </c>
      <c r="CB5" s="86">
        <v>23408</v>
      </c>
      <c r="CC5" s="87">
        <f t="shared" ref="CC5:CD15" si="0">BH5</f>
        <v>664198</v>
      </c>
      <c r="CD5" s="87">
        <f t="shared" si="0"/>
        <v>2414686.4300000002</v>
      </c>
    </row>
    <row r="6" spans="1:82" x14ac:dyDescent="0.55000000000000004">
      <c r="A6" s="42" t="s">
        <v>21</v>
      </c>
      <c r="B6" s="25"/>
      <c r="C6" s="69"/>
      <c r="D6" s="43"/>
      <c r="E6" s="43"/>
      <c r="F6" s="43"/>
      <c r="G6" s="95"/>
      <c r="H6" s="43"/>
      <c r="I6" s="43"/>
      <c r="J6" s="43"/>
      <c r="K6" s="95"/>
      <c r="L6" s="43"/>
      <c r="M6" s="43"/>
      <c r="N6" s="43"/>
      <c r="O6" s="95"/>
      <c r="P6" s="43"/>
      <c r="Q6" s="43"/>
      <c r="R6" s="43"/>
      <c r="S6" s="95"/>
      <c r="T6" s="43"/>
      <c r="U6" s="43"/>
      <c r="V6" s="43"/>
      <c r="W6" s="95"/>
      <c r="X6" s="43"/>
      <c r="Y6" s="43"/>
      <c r="Z6" s="43"/>
      <c r="AA6" s="95"/>
      <c r="AB6" s="43"/>
      <c r="AC6" s="43"/>
      <c r="AD6" s="43"/>
      <c r="AE6" s="95"/>
      <c r="AF6" s="43"/>
      <c r="AG6" s="43"/>
      <c r="AH6" s="43"/>
      <c r="AI6" s="95"/>
      <c r="AJ6" s="43"/>
      <c r="AK6" s="43"/>
      <c r="AL6" s="43"/>
      <c r="AM6" s="95"/>
      <c r="AN6" s="43"/>
      <c r="AO6" s="43"/>
      <c r="AP6" s="43"/>
      <c r="AQ6" s="95"/>
      <c r="AR6" s="43"/>
      <c r="AS6" s="43"/>
      <c r="AT6" s="43"/>
      <c r="AU6" s="95"/>
      <c r="AV6" s="43"/>
      <c r="AW6" s="43"/>
      <c r="AX6" s="43"/>
      <c r="AY6" s="95"/>
      <c r="AZ6" s="165"/>
      <c r="BA6" s="165"/>
      <c r="BG6" s="86">
        <v>23437</v>
      </c>
      <c r="BH6" s="87">
        <f>L5</f>
        <v>902403</v>
      </c>
      <c r="BI6" s="87">
        <f>M5</f>
        <v>3427526.47</v>
      </c>
      <c r="BJ6" s="87">
        <f>L7</f>
        <v>66940</v>
      </c>
      <c r="BK6" s="87">
        <f>M7</f>
        <v>263667.37</v>
      </c>
      <c r="BL6" s="87">
        <f>L9</f>
        <v>8920</v>
      </c>
      <c r="BM6" s="87">
        <f>M9</f>
        <v>35653</v>
      </c>
      <c r="BN6" s="87">
        <f>L11</f>
        <v>1679.5</v>
      </c>
      <c r="BO6" s="87">
        <f>M11</f>
        <v>7082.8</v>
      </c>
      <c r="BP6" s="87">
        <f>L16</f>
        <v>65301.33</v>
      </c>
      <c r="BQ6" s="87">
        <f>M16</f>
        <v>252416.46</v>
      </c>
      <c r="BR6" s="87">
        <f>L30</f>
        <v>856</v>
      </c>
      <c r="BS6" s="87">
        <f>M30</f>
        <v>4107.84</v>
      </c>
      <c r="BT6" s="87">
        <f>L35</f>
        <v>111286.3</v>
      </c>
      <c r="BU6" s="87">
        <f>M35</f>
        <v>456143.68</v>
      </c>
      <c r="BV6" s="87">
        <f>L42</f>
        <v>34358.929999999993</v>
      </c>
      <c r="BW6" s="87">
        <f>M42</f>
        <v>147746.71</v>
      </c>
      <c r="CB6" s="86">
        <v>23437</v>
      </c>
      <c r="CC6" s="87">
        <f t="shared" si="0"/>
        <v>902403</v>
      </c>
      <c r="CD6" s="87">
        <f t="shared" si="0"/>
        <v>3427526.47</v>
      </c>
    </row>
    <row r="7" spans="1:82" x14ac:dyDescent="0.55000000000000004">
      <c r="A7" s="45">
        <v>1</v>
      </c>
      <c r="B7" s="46" t="s">
        <v>12</v>
      </c>
      <c r="C7" s="70" t="s">
        <v>13</v>
      </c>
      <c r="D7" s="48">
        <v>45599.99</v>
      </c>
      <c r="E7" s="49">
        <v>175210.48</v>
      </c>
      <c r="F7" s="64">
        <f>E7-(G7*D7)</f>
        <v>1.5359313692897558E-5</v>
      </c>
      <c r="G7" s="97">
        <f>ROUND(E7/D7,8)</f>
        <v>3.84233593</v>
      </c>
      <c r="H7" s="48">
        <v>56792</v>
      </c>
      <c r="I7" s="49">
        <v>221230.86</v>
      </c>
      <c r="J7" s="64">
        <f>I7-(K7*H7)</f>
        <v>1.7727998783811927E-4</v>
      </c>
      <c r="K7" s="97">
        <f>ROUND(I7/H7,8)</f>
        <v>3.89545816</v>
      </c>
      <c r="L7" s="48">
        <v>66940</v>
      </c>
      <c r="M7" s="49">
        <v>263667.37</v>
      </c>
      <c r="N7" s="64">
        <f>M7-(O7*L7)</f>
        <v>-6.6800042986869812E-5</v>
      </c>
      <c r="O7" s="97">
        <f>ROUND(M7/L7,8)</f>
        <v>3.9388612200000002</v>
      </c>
      <c r="P7" s="48">
        <v>52084</v>
      </c>
      <c r="Q7" s="49">
        <v>197747.04</v>
      </c>
      <c r="R7" s="64">
        <f>Q7-(S7*P7)</f>
        <v>1.6120000509545207E-5</v>
      </c>
      <c r="S7" s="97">
        <f>ROUND(Q7/P7,8)</f>
        <v>3.7966945700000001</v>
      </c>
      <c r="T7" s="48">
        <v>59560.01</v>
      </c>
      <c r="U7" s="49">
        <v>230938.45</v>
      </c>
      <c r="V7" s="64">
        <f>U7-(W7*T7)</f>
        <v>2.7552159735932946E-4</v>
      </c>
      <c r="W7" s="97">
        <f>ROUND(U7/T7,8)</f>
        <v>3.87740784</v>
      </c>
      <c r="X7" s="48">
        <v>55548</v>
      </c>
      <c r="Y7" s="49">
        <v>208772.08</v>
      </c>
      <c r="Z7" s="64">
        <f>Y7-(AA7*X7)</f>
        <v>1.9815997802652419E-4</v>
      </c>
      <c r="AA7" s="97">
        <f>ROUND(Y7/X7,8)</f>
        <v>3.7584085800000002</v>
      </c>
      <c r="AB7" s="48">
        <v>50624</v>
      </c>
      <c r="AC7" s="49">
        <v>198854.43</v>
      </c>
      <c r="AD7" s="64">
        <f>AC7-(AE7*AB7)</f>
        <v>1.1008000001311302E-4</v>
      </c>
      <c r="AE7" s="97">
        <f>ROUND(AC7/AB7,8)</f>
        <v>3.9280663300000001</v>
      </c>
      <c r="AF7" s="48">
        <v>57282</v>
      </c>
      <c r="AG7" s="49">
        <v>221617.84</v>
      </c>
      <c r="AH7" s="64">
        <f>AG7-(AI7*AF7)</f>
        <v>-3.8900005165487528E-5</v>
      </c>
      <c r="AI7" s="97">
        <f>ROUND(AG7/AF7,8)</f>
        <v>3.86889145</v>
      </c>
      <c r="AJ7" s="48">
        <v>53240</v>
      </c>
      <c r="AK7" s="49">
        <v>200286.03</v>
      </c>
      <c r="AL7" s="64">
        <f>AK7-(AM7*AJ7)</f>
        <v>-6.2799983425065875E-5</v>
      </c>
      <c r="AM7" s="97">
        <f>ROUND(AK7/AJ7,8)</f>
        <v>3.7619464699999998</v>
      </c>
      <c r="AN7" s="48">
        <v>56984.01</v>
      </c>
      <c r="AO7" s="49">
        <v>220014.5</v>
      </c>
      <c r="AP7" s="64">
        <f>AO7-(AQ7*AN7)</f>
        <v>-1.6394618432968855E-4</v>
      </c>
      <c r="AQ7" s="97">
        <f>ROUND(AO7/AN7,8)</f>
        <v>3.8609866199999998</v>
      </c>
      <c r="AR7" s="48">
        <v>60628</v>
      </c>
      <c r="AS7" s="49">
        <v>232676.04</v>
      </c>
      <c r="AT7" s="64">
        <f>AS7-(AU7*AR7)</f>
        <v>-6.4919993747025728E-5</v>
      </c>
      <c r="AU7" s="97">
        <f>ROUND(AS7/AR7,8)</f>
        <v>3.8377653899999999</v>
      </c>
      <c r="AV7" s="48">
        <v>58435.99</v>
      </c>
      <c r="AW7" s="49">
        <v>224776.71</v>
      </c>
      <c r="AX7" s="64">
        <f>AW7-(AY7*AV7)</f>
        <v>-1.5026229084469378E-4</v>
      </c>
      <c r="AY7" s="97">
        <f>ROUND(AW7/AV7,8)</f>
        <v>3.8465457700000001</v>
      </c>
      <c r="AZ7" s="50">
        <f>D7+H7+L7+P7+T7+X7+AB7+AF7+AJ7+AN7+AR7+AV7</f>
        <v>673718</v>
      </c>
      <c r="BA7" s="49">
        <f>E7+I7+M7+Q7+U7+Y7+AC7+AG7+AK7+AO7+AS7+AW7</f>
        <v>2595791.83</v>
      </c>
      <c r="BB7" s="167">
        <f>D7+H7+L7+P7+T7+X7+AB7+AF7+AJ7</f>
        <v>497670</v>
      </c>
      <c r="BC7" s="168">
        <f>E7+I7+M7+Q7+U7+Y7+AC7+AG7+AK7</f>
        <v>1918324.58</v>
      </c>
      <c r="BD7" s="167">
        <f>AN7+AR7+AV7</f>
        <v>176048</v>
      </c>
      <c r="BE7" s="168">
        <f>AO7+AS7+AW7</f>
        <v>677467.25</v>
      </c>
      <c r="BG7" s="86">
        <v>23468</v>
      </c>
      <c r="BH7" s="87">
        <f>P5</f>
        <v>655039.89</v>
      </c>
      <c r="BI7" s="87">
        <f>Q5</f>
        <v>2372144.63</v>
      </c>
      <c r="BJ7" s="87">
        <f>P7</f>
        <v>52084</v>
      </c>
      <c r="BK7" s="87">
        <f>Q7</f>
        <v>197747.04</v>
      </c>
      <c r="BL7" s="87">
        <f>P9</f>
        <v>7980</v>
      </c>
      <c r="BM7" s="87">
        <f>Q9</f>
        <v>31041.919999999998</v>
      </c>
      <c r="BN7" s="87">
        <f>P11</f>
        <v>1365.49</v>
      </c>
      <c r="BO7" s="87">
        <f>Q11</f>
        <v>5821.01</v>
      </c>
      <c r="BP7" s="87">
        <f>P16</f>
        <v>67015.990000000005</v>
      </c>
      <c r="BQ7" s="87">
        <f>Q16</f>
        <v>256727.09</v>
      </c>
      <c r="BR7" s="87">
        <f>P30</f>
        <v>724</v>
      </c>
      <c r="BS7" s="87">
        <f>Q30</f>
        <v>3577.42</v>
      </c>
      <c r="BT7" s="87">
        <f>P35</f>
        <v>86480.6</v>
      </c>
      <c r="BU7" s="87">
        <f>Q35</f>
        <v>374441.07</v>
      </c>
      <c r="BV7" s="87">
        <f>P42</f>
        <v>28554.329999999998</v>
      </c>
      <c r="BW7" s="87">
        <f>Q42</f>
        <v>122960.97</v>
      </c>
      <c r="CB7" s="86">
        <v>23468</v>
      </c>
      <c r="CC7" s="87">
        <f t="shared" si="0"/>
        <v>655039.89</v>
      </c>
      <c r="CD7" s="87">
        <f t="shared" si="0"/>
        <v>2372144.63</v>
      </c>
    </row>
    <row r="8" spans="1:82" x14ac:dyDescent="0.55000000000000004">
      <c r="A8" s="54" t="s">
        <v>25</v>
      </c>
      <c r="B8" s="55"/>
      <c r="C8" s="71"/>
      <c r="D8" s="43"/>
      <c r="E8" s="43"/>
      <c r="F8" s="43"/>
      <c r="G8" s="95"/>
      <c r="H8" s="43"/>
      <c r="I8" s="43"/>
      <c r="J8" s="43"/>
      <c r="K8" s="95"/>
      <c r="L8" s="43"/>
      <c r="M8" s="43"/>
      <c r="N8" s="43"/>
      <c r="O8" s="95"/>
      <c r="P8" s="43"/>
      <c r="Q8" s="43"/>
      <c r="R8" s="43"/>
      <c r="S8" s="95"/>
      <c r="T8" s="43"/>
      <c r="U8" s="43"/>
      <c r="V8" s="43"/>
      <c r="W8" s="95"/>
      <c r="X8" s="43"/>
      <c r="Y8" s="43"/>
      <c r="Z8" s="43"/>
      <c r="AA8" s="95"/>
      <c r="AB8" s="43"/>
      <c r="AC8" s="43"/>
      <c r="AD8" s="43"/>
      <c r="AE8" s="95"/>
      <c r="AF8" s="43"/>
      <c r="AG8" s="43"/>
      <c r="AH8" s="43"/>
      <c r="AI8" s="95"/>
      <c r="AJ8" s="43"/>
      <c r="AK8" s="43"/>
      <c r="AL8" s="43"/>
      <c r="AM8" s="95"/>
      <c r="AN8" s="43"/>
      <c r="AO8" s="43"/>
      <c r="AP8" s="43"/>
      <c r="AQ8" s="95"/>
      <c r="AR8" s="43"/>
      <c r="AS8" s="43"/>
      <c r="AT8" s="43"/>
      <c r="AU8" s="95"/>
      <c r="AV8" s="43"/>
      <c r="AW8" s="43"/>
      <c r="AX8" s="43"/>
      <c r="AY8" s="95"/>
      <c r="AZ8" s="165"/>
      <c r="BA8" s="165"/>
      <c r="BG8" s="86">
        <v>23498</v>
      </c>
      <c r="BH8" s="87">
        <f>T5</f>
        <v>728918.87</v>
      </c>
      <c r="BI8" s="87">
        <f>U5</f>
        <v>2720534.32</v>
      </c>
      <c r="BJ8" s="87">
        <f>T7</f>
        <v>59560.01</v>
      </c>
      <c r="BK8" s="87">
        <f>U7</f>
        <v>230938.45</v>
      </c>
      <c r="BL8" s="87">
        <f>T9</f>
        <v>8020</v>
      </c>
      <c r="BM8" s="87">
        <f>U9</f>
        <v>33665.160000000003</v>
      </c>
      <c r="BN8" s="87">
        <f>T11</f>
        <v>1808</v>
      </c>
      <c r="BO8" s="87">
        <f>U11</f>
        <v>7599.14</v>
      </c>
      <c r="BP8" s="87">
        <f>T16</f>
        <v>69624.929999999993</v>
      </c>
      <c r="BQ8" s="87">
        <f>U16</f>
        <v>269523.62</v>
      </c>
      <c r="BR8" s="87">
        <f>T30</f>
        <v>736</v>
      </c>
      <c r="BS8" s="87">
        <f>U30</f>
        <v>3615.64</v>
      </c>
      <c r="BT8" s="87">
        <f>T35</f>
        <v>93258.13</v>
      </c>
      <c r="BU8" s="87">
        <f>U35</f>
        <v>386664.98000000004</v>
      </c>
      <c r="BV8" s="87">
        <f>T42</f>
        <v>29738.519999999997</v>
      </c>
      <c r="BW8" s="87">
        <f>U42</f>
        <v>123603.73000000001</v>
      </c>
      <c r="CB8" s="86">
        <v>23498</v>
      </c>
      <c r="CC8" s="87">
        <f t="shared" si="0"/>
        <v>728918.87</v>
      </c>
      <c r="CD8" s="87">
        <f t="shared" si="0"/>
        <v>2720534.32</v>
      </c>
    </row>
    <row r="9" spans="1:82" x14ac:dyDescent="0.55000000000000004">
      <c r="A9" s="45">
        <v>1</v>
      </c>
      <c r="B9" s="46" t="s">
        <v>14</v>
      </c>
      <c r="C9" s="70" t="s">
        <v>104</v>
      </c>
      <c r="D9" s="48">
        <v>8580</v>
      </c>
      <c r="E9" s="49">
        <v>33409.11</v>
      </c>
      <c r="F9" s="64">
        <f>E9-(G9*D9)</f>
        <v>3.7199999496806413E-5</v>
      </c>
      <c r="G9" s="97">
        <f>ROUND(E9/D9,8)</f>
        <v>3.8938356600000001</v>
      </c>
      <c r="H9" s="48">
        <v>7960</v>
      </c>
      <c r="I9" s="49">
        <v>31254.19</v>
      </c>
      <c r="J9" s="64">
        <f>I9-(K9*H9)</f>
        <v>-8.8000015239231288E-6</v>
      </c>
      <c r="K9" s="97">
        <f>ROUND(I9/H9,8)</f>
        <v>3.9264057800000001</v>
      </c>
      <c r="L9" s="48">
        <v>8920</v>
      </c>
      <c r="M9" s="49">
        <v>35653</v>
      </c>
      <c r="N9" s="64">
        <f>M9-(O9*L9)</f>
        <v>3.7199999496806413E-5</v>
      </c>
      <c r="O9" s="97">
        <f>ROUND(M9/L9,8)</f>
        <v>3.99697309</v>
      </c>
      <c r="P9" s="48">
        <v>7980</v>
      </c>
      <c r="Q9" s="49">
        <v>31041.919999999998</v>
      </c>
      <c r="R9" s="64">
        <f>Q9-(S9*P9)</f>
        <v>1.8199996702605858E-5</v>
      </c>
      <c r="S9" s="97">
        <f>ROUND(Q9/P9,8)</f>
        <v>3.8899649100000002</v>
      </c>
      <c r="T9" s="48">
        <v>8020</v>
      </c>
      <c r="U9" s="49">
        <v>33665.160000000003</v>
      </c>
      <c r="V9" s="64">
        <f>U9-(W9*T9)</f>
        <v>2.2599997464567423E-5</v>
      </c>
      <c r="W9" s="97">
        <f>ROUND(U9/T9,8)</f>
        <v>4.1976508700000004</v>
      </c>
      <c r="X9" s="48">
        <v>7980</v>
      </c>
      <c r="Y9" s="49">
        <v>31776.49</v>
      </c>
      <c r="Z9" s="64">
        <f>Y9-(AA9*X9)</f>
        <v>5.8000041462946683E-6</v>
      </c>
      <c r="AA9" s="97">
        <f>ROUND(Y9/X9,8)</f>
        <v>3.9820162899999998</v>
      </c>
      <c r="AB9" s="48">
        <v>8720</v>
      </c>
      <c r="AC9" s="49">
        <v>36494.51</v>
      </c>
      <c r="AD9" s="64">
        <f>AC9-(AE9*AB9)</f>
        <v>-5.599991709459573E-6</v>
      </c>
      <c r="AE9" s="97">
        <f>ROUND(AC9/AB9,8)</f>
        <v>4.1851502299999996</v>
      </c>
      <c r="AF9" s="48">
        <v>8680</v>
      </c>
      <c r="AG9" s="49">
        <v>34085.33</v>
      </c>
      <c r="AH9" s="64">
        <f>AG9-(AI9*AF9)</f>
        <v>-3.1199997465591878E-5</v>
      </c>
      <c r="AI9" s="97">
        <f>ROUND(AG9/AF9,8)</f>
        <v>3.92688134</v>
      </c>
      <c r="AJ9" s="48">
        <v>9160</v>
      </c>
      <c r="AK9" s="49">
        <v>36971.89</v>
      </c>
      <c r="AL9" s="64">
        <f>AK9-(AM9*AJ9)</f>
        <v>2.5199995434377342E-5</v>
      </c>
      <c r="AM9" s="97">
        <f>ROUND(AK9/AJ9,8)</f>
        <v>4.0362325300000004</v>
      </c>
      <c r="AN9" s="48">
        <v>9340</v>
      </c>
      <c r="AO9" s="49">
        <v>36120.230000000003</v>
      </c>
      <c r="AP9" s="64">
        <f>AO9-(AQ9*AN9)</f>
        <v>2.4600005417596549E-5</v>
      </c>
      <c r="AQ9" s="97">
        <f>ROUND(AO9/AN9,8)</f>
        <v>3.8672623100000001</v>
      </c>
      <c r="AR9" s="48">
        <v>10600</v>
      </c>
      <c r="AS9" s="49">
        <v>63359.89</v>
      </c>
      <c r="AT9" s="64">
        <f>AS9-(AU9*AR9)</f>
        <v>3.3999996958300471E-5</v>
      </c>
      <c r="AU9" s="97">
        <f>ROUND(AS9/AR9,8)</f>
        <v>5.9773481100000003</v>
      </c>
      <c r="AV9" s="48">
        <v>8760</v>
      </c>
      <c r="AW9" s="49">
        <v>32470</v>
      </c>
      <c r="AX9" s="64">
        <f>AW9-(AY9*AV9)</f>
        <v>3.9999998989515007E-5</v>
      </c>
      <c r="AY9" s="97">
        <f>ROUND(AW9/AV9,8)</f>
        <v>3.7066210000000002</v>
      </c>
      <c r="AZ9" s="50">
        <f>D9+H9+L9+P9+T9+X9+AB9+AF9+AJ9+AN9+AR9+AV9</f>
        <v>104700</v>
      </c>
      <c r="BA9" s="49">
        <f>E9+I9+M9+Q9+U9+Y9+AC9+AG9+AK9+AO9+AS9+AW9</f>
        <v>436301.72000000003</v>
      </c>
      <c r="BB9" s="167">
        <f>D9+H9+L9+P9+T9+X9+AB9+AF9+AJ9</f>
        <v>76000</v>
      </c>
      <c r="BC9" s="168">
        <f>E9+I9+M9+Q9+U9+Y9+AC9+AG9+AK9</f>
        <v>304351.60000000003</v>
      </c>
      <c r="BD9" s="167">
        <f>AN9+AR9+AV9</f>
        <v>28700</v>
      </c>
      <c r="BE9" s="168">
        <f>AO9+AS9+AW9</f>
        <v>131950.12</v>
      </c>
      <c r="BG9" s="86">
        <v>23529</v>
      </c>
      <c r="BH9" s="87">
        <f>X5</f>
        <v>699023</v>
      </c>
      <c r="BI9" s="87">
        <f>Y5</f>
        <v>2666222.11</v>
      </c>
      <c r="BJ9" s="87">
        <f>X7</f>
        <v>55548</v>
      </c>
      <c r="BK9" s="87">
        <f>Y7</f>
        <v>208772.08</v>
      </c>
      <c r="BL9" s="87">
        <f>X9</f>
        <v>7980</v>
      </c>
      <c r="BM9" s="87">
        <f>Y9</f>
        <v>31776.49</v>
      </c>
      <c r="BN9" s="87">
        <f>X11</f>
        <v>1636.5</v>
      </c>
      <c r="BO9" s="87">
        <f>Y11</f>
        <v>6910.01</v>
      </c>
      <c r="BP9" s="87">
        <f>X16</f>
        <v>62882.39</v>
      </c>
      <c r="BQ9" s="87">
        <f>Y16</f>
        <v>241839.13</v>
      </c>
      <c r="BR9" s="87">
        <f>X30</f>
        <v>912</v>
      </c>
      <c r="BS9" s="87">
        <f>Y30</f>
        <v>4332.8600000000006</v>
      </c>
      <c r="BT9" s="87">
        <f>X35</f>
        <v>88756.4</v>
      </c>
      <c r="BU9" s="87">
        <f>Y35</f>
        <v>362066.23000000004</v>
      </c>
      <c r="BV9" s="87">
        <f>X42</f>
        <v>27009.149999999998</v>
      </c>
      <c r="BW9" s="87">
        <f>Y42</f>
        <v>116320.18</v>
      </c>
      <c r="CB9" s="86">
        <v>23529</v>
      </c>
      <c r="CC9" s="87">
        <f t="shared" si="0"/>
        <v>699023</v>
      </c>
      <c r="CD9" s="87">
        <f t="shared" si="0"/>
        <v>2666222.11</v>
      </c>
    </row>
    <row r="10" spans="1:82" x14ac:dyDescent="0.55000000000000004">
      <c r="A10" s="42" t="s">
        <v>26</v>
      </c>
      <c r="B10" s="25"/>
      <c r="C10" s="69"/>
      <c r="D10" s="43"/>
      <c r="E10" s="43"/>
      <c r="F10" s="43"/>
      <c r="G10" s="95"/>
      <c r="H10" s="43"/>
      <c r="I10" s="43"/>
      <c r="J10" s="43"/>
      <c r="K10" s="95"/>
      <c r="L10" s="43"/>
      <c r="M10" s="43"/>
      <c r="N10" s="43"/>
      <c r="O10" s="95"/>
      <c r="P10" s="43"/>
      <c r="Q10" s="43"/>
      <c r="R10" s="43"/>
      <c r="S10" s="95"/>
      <c r="T10" s="43"/>
      <c r="U10" s="43"/>
      <c r="V10" s="43"/>
      <c r="W10" s="95"/>
      <c r="X10" s="43"/>
      <c r="Y10" s="43"/>
      <c r="Z10" s="43"/>
      <c r="AA10" s="95"/>
      <c r="AB10" s="43"/>
      <c r="AC10" s="43"/>
      <c r="AD10" s="43"/>
      <c r="AE10" s="95"/>
      <c r="AF10" s="43"/>
      <c r="AG10" s="43"/>
      <c r="AH10" s="43"/>
      <c r="AI10" s="95"/>
      <c r="AJ10" s="43"/>
      <c r="AK10" s="43"/>
      <c r="AL10" s="43"/>
      <c r="AM10" s="95"/>
      <c r="AN10" s="43"/>
      <c r="AO10" s="43"/>
      <c r="AP10" s="43"/>
      <c r="AQ10" s="95"/>
      <c r="AR10" s="43"/>
      <c r="AS10" s="43"/>
      <c r="AT10" s="43"/>
      <c r="AU10" s="95"/>
      <c r="AV10" s="43"/>
      <c r="AW10" s="43"/>
      <c r="AX10" s="43"/>
      <c r="AY10" s="95"/>
      <c r="AZ10" s="165"/>
      <c r="BA10" s="165"/>
      <c r="BG10" s="86">
        <v>23559</v>
      </c>
      <c r="BH10" s="87">
        <f>AB5</f>
        <v>679697</v>
      </c>
      <c r="BI10" s="87">
        <f>AC5</f>
        <v>2555174.63</v>
      </c>
      <c r="BJ10" s="87">
        <f>AB7</f>
        <v>50624</v>
      </c>
      <c r="BK10" s="87">
        <f>AC7</f>
        <v>198854.43</v>
      </c>
      <c r="BL10" s="87">
        <f>AB9</f>
        <v>8720</v>
      </c>
      <c r="BM10" s="87">
        <f>AC9</f>
        <v>36494.51</v>
      </c>
      <c r="BN10" s="87">
        <f>AB11</f>
        <v>1950</v>
      </c>
      <c r="BO10" s="87">
        <f>AC11</f>
        <v>8169.75</v>
      </c>
      <c r="BP10" s="87">
        <f>AB16</f>
        <v>68466.13</v>
      </c>
      <c r="BQ10" s="87">
        <f>AC16</f>
        <v>259980.34</v>
      </c>
      <c r="BR10" s="87">
        <f>AB30</f>
        <v>736</v>
      </c>
      <c r="BS10" s="87">
        <f>AC30</f>
        <v>3615.64</v>
      </c>
      <c r="BT10" s="87">
        <f>AB35</f>
        <v>107296.93</v>
      </c>
      <c r="BU10" s="87">
        <f>AC35</f>
        <v>443170.14999999997</v>
      </c>
      <c r="BV10" s="87">
        <f>AB42</f>
        <v>30691.47</v>
      </c>
      <c r="BW10" s="87">
        <f>AC42</f>
        <v>130789.98000000001</v>
      </c>
      <c r="CB10" s="86">
        <v>23559</v>
      </c>
      <c r="CC10" s="87">
        <f t="shared" si="0"/>
        <v>679697</v>
      </c>
      <c r="CD10" s="87">
        <f t="shared" si="0"/>
        <v>2555174.63</v>
      </c>
    </row>
    <row r="11" spans="1:82" x14ac:dyDescent="0.55000000000000004">
      <c r="A11" s="45">
        <v>1</v>
      </c>
      <c r="B11" s="46" t="s">
        <v>18</v>
      </c>
      <c r="C11" s="70" t="s">
        <v>19</v>
      </c>
      <c r="D11" s="48">
        <v>1512.5</v>
      </c>
      <c r="E11" s="49">
        <v>6411.73</v>
      </c>
      <c r="F11" s="64">
        <f>E11-(G11*D11)</f>
        <v>8.7500029621878639E-7</v>
      </c>
      <c r="G11" s="97">
        <f>ROUND(E11/D11,8)</f>
        <v>4.2391603299999998</v>
      </c>
      <c r="H11" s="48">
        <v>1442.49</v>
      </c>
      <c r="I11" s="49">
        <v>6130.44</v>
      </c>
      <c r="J11" s="64">
        <f>I11-(K11*H11)</f>
        <v>3.5870998544851318E-6</v>
      </c>
      <c r="K11" s="97">
        <f>ROUND(I11/H11,8)</f>
        <v>4.24990121</v>
      </c>
      <c r="L11" s="48">
        <v>1679.5</v>
      </c>
      <c r="M11" s="49">
        <v>7082.8</v>
      </c>
      <c r="N11" s="64">
        <f>M11-(O11*L11)</f>
        <v>3.7500003600143827E-6</v>
      </c>
      <c r="O11" s="97">
        <f>ROUND(M11/L11,8)</f>
        <v>4.2172074999999998</v>
      </c>
      <c r="P11" s="48">
        <v>1365.49</v>
      </c>
      <c r="Q11" s="49">
        <v>5821.01</v>
      </c>
      <c r="R11" s="64">
        <f>Q11-(S11*P11)</f>
        <v>3.0090004656813107E-6</v>
      </c>
      <c r="S11" s="97">
        <f>ROUND(Q11/P11,8)</f>
        <v>4.2629459000000001</v>
      </c>
      <c r="T11" s="50">
        <v>1808</v>
      </c>
      <c r="U11" s="49">
        <v>7599.14</v>
      </c>
      <c r="V11" s="64">
        <f>U11-(W11*T11)</f>
        <v>-1.2800001059076749E-6</v>
      </c>
      <c r="W11" s="97">
        <f>ROUND(U11/T11,8)</f>
        <v>4.2030641600000003</v>
      </c>
      <c r="X11" s="48">
        <v>1636.5</v>
      </c>
      <c r="Y11" s="49">
        <v>6910.01</v>
      </c>
      <c r="Z11" s="64">
        <f>Y11-(AA11*X11)</f>
        <v>-7.3000046540983021E-7</v>
      </c>
      <c r="AA11" s="97">
        <f>ROUND(Y11/X11,8)</f>
        <v>4.2224320200000003</v>
      </c>
      <c r="AB11" s="50">
        <v>1950</v>
      </c>
      <c r="AC11" s="49">
        <v>8169.75</v>
      </c>
      <c r="AD11" s="64">
        <f>AC11-(AE11*AB11)</f>
        <v>8.9999994088429958E-6</v>
      </c>
      <c r="AE11" s="97">
        <f>ROUND(AC11/AB11,8)</f>
        <v>4.1896153800000002</v>
      </c>
      <c r="AF11" s="50">
        <v>2253.5</v>
      </c>
      <c r="AG11" s="49">
        <v>9389.2800000000007</v>
      </c>
      <c r="AH11" s="64">
        <f>AG11-(AI11*AF11)</f>
        <v>2.790000507957302E-6</v>
      </c>
      <c r="AI11" s="97">
        <f>ROUND(AG11/AF11,8)</f>
        <v>4.1665320599999998</v>
      </c>
      <c r="AJ11" s="50">
        <v>2215.0100000000002</v>
      </c>
      <c r="AK11" s="49">
        <v>9234.6200000000008</v>
      </c>
      <c r="AL11" s="64">
        <f>AK11-(AM11*AJ11)</f>
        <v>-8.8484994194004685E-6</v>
      </c>
      <c r="AM11" s="97">
        <f>ROUND(AK11/AJ11,8)</f>
        <v>4.1691098499999999</v>
      </c>
      <c r="AN11" s="50">
        <v>2327.0100000000002</v>
      </c>
      <c r="AO11" s="49">
        <v>9684.67</v>
      </c>
      <c r="AP11" s="64">
        <f>AO11-(AQ11*AN11)</f>
        <v>1.0795298294397071E-5</v>
      </c>
      <c r="AQ11" s="97">
        <f>ROUND(AO11/AN11,8)</f>
        <v>4.1618514700000002</v>
      </c>
      <c r="AR11" s="50">
        <v>2148</v>
      </c>
      <c r="AS11" s="49">
        <v>8965.36</v>
      </c>
      <c r="AT11" s="64">
        <f>AS11-(AU11*AR11)</f>
        <v>9.9999997473787516E-6</v>
      </c>
      <c r="AU11" s="97">
        <f>ROUND(AS11/AR11,8)</f>
        <v>4.1738175000000002</v>
      </c>
      <c r="AV11" s="50">
        <v>2349</v>
      </c>
      <c r="AW11" s="49">
        <v>9773.02</v>
      </c>
      <c r="AX11" s="64">
        <f>AW11-(AY11*AV11)</f>
        <v>3.3400010579498485E-6</v>
      </c>
      <c r="AY11" s="97">
        <f>ROUND(AW11/AV11,8)</f>
        <v>4.1605023399999999</v>
      </c>
      <c r="AZ11" s="50">
        <f>D11+H11+L11+P11+T11+X11+AB11+AF11+AJ11+AN11+AR11+AV11</f>
        <v>22687</v>
      </c>
      <c r="BA11" s="49">
        <f>E11+I11+M11+Q11+U11+Y11+AC11+AG11+AK11+AO11+AS11+AW11</f>
        <v>95171.83</v>
      </c>
      <c r="BB11" s="167">
        <f>D11+H11+L11+P11+T11+X11+AB11+AF11+AJ11</f>
        <v>15862.99</v>
      </c>
      <c r="BC11" s="168">
        <f>E11+I11+M11+Q11+U11+Y11+AC11+AG11+AK11</f>
        <v>66748.78</v>
      </c>
      <c r="BD11" s="167">
        <f>AN11+AR11+AV11</f>
        <v>6824.01</v>
      </c>
      <c r="BE11" s="168">
        <f>AO11+AS11+AW11</f>
        <v>28423.05</v>
      </c>
      <c r="BG11" s="86">
        <v>23590</v>
      </c>
      <c r="BH11" s="87">
        <f>AF5</f>
        <v>699194</v>
      </c>
      <c r="BI11" s="87">
        <f>AG5</f>
        <v>2598642.27</v>
      </c>
      <c r="BJ11" s="87">
        <f>AF7</f>
        <v>57282</v>
      </c>
      <c r="BK11" s="87">
        <f>AG7</f>
        <v>221617.84</v>
      </c>
      <c r="BL11" s="87">
        <f>AF9</f>
        <v>8680</v>
      </c>
      <c r="BM11" s="87">
        <f>AG9</f>
        <v>34085.33</v>
      </c>
      <c r="BN11" s="87">
        <f>AF11</f>
        <v>2253.5</v>
      </c>
      <c r="BO11" s="87">
        <f>AG11</f>
        <v>9389.2800000000007</v>
      </c>
      <c r="BP11" s="87">
        <f>AF16</f>
        <v>65026.33</v>
      </c>
      <c r="BQ11" s="87">
        <f>AG16</f>
        <v>250790.48</v>
      </c>
      <c r="BR11" s="87">
        <f>AF30</f>
        <v>688</v>
      </c>
      <c r="BS11" s="87">
        <f>AG30</f>
        <v>3432.7799999999997</v>
      </c>
      <c r="BT11" s="87">
        <f>AF35</f>
        <v>119316.14</v>
      </c>
      <c r="BU11" s="87">
        <f>AG35</f>
        <v>471262.94000000006</v>
      </c>
      <c r="BV11" s="87">
        <f>AF42</f>
        <v>31328.880000000001</v>
      </c>
      <c r="BW11" s="87">
        <f>AG42</f>
        <v>129232.53</v>
      </c>
      <c r="CB11" s="86">
        <v>23590</v>
      </c>
      <c r="CC11" s="87">
        <f t="shared" si="0"/>
        <v>699194</v>
      </c>
      <c r="CD11" s="87">
        <f t="shared" si="0"/>
        <v>2598642.27</v>
      </c>
    </row>
    <row r="12" spans="1:82" x14ac:dyDescent="0.55000000000000004">
      <c r="A12" s="42" t="s">
        <v>29</v>
      </c>
      <c r="B12" s="25"/>
      <c r="C12" s="69"/>
      <c r="D12" s="43"/>
      <c r="E12" s="43"/>
      <c r="F12" s="43"/>
      <c r="G12" s="95"/>
      <c r="H12" s="43"/>
      <c r="I12" s="32"/>
      <c r="J12" s="43"/>
      <c r="K12" s="95"/>
      <c r="L12" s="43"/>
      <c r="M12" s="43"/>
      <c r="N12" s="43"/>
      <c r="O12" s="95"/>
      <c r="P12" s="43"/>
      <c r="Q12" s="43"/>
      <c r="R12" s="43"/>
      <c r="S12" s="95"/>
      <c r="T12" s="43"/>
      <c r="U12" s="43"/>
      <c r="V12" s="43"/>
      <c r="W12" s="95"/>
      <c r="X12" s="43"/>
      <c r="Y12" s="43"/>
      <c r="Z12" s="43"/>
      <c r="AA12" s="95"/>
      <c r="AB12" s="43"/>
      <c r="AC12" s="43"/>
      <c r="AD12" s="43"/>
      <c r="AE12" s="95"/>
      <c r="AF12" s="43"/>
      <c r="AG12" s="43"/>
      <c r="AH12" s="43"/>
      <c r="AI12" s="95"/>
      <c r="AJ12" s="43"/>
      <c r="AK12" s="43"/>
      <c r="AL12" s="43"/>
      <c r="AM12" s="95"/>
      <c r="AN12" s="43"/>
      <c r="AO12" s="43"/>
      <c r="AP12" s="43"/>
      <c r="AQ12" s="95"/>
      <c r="AR12" s="43"/>
      <c r="AS12" s="43"/>
      <c r="AT12" s="43"/>
      <c r="AU12" s="95"/>
      <c r="AV12" s="43"/>
      <c r="AW12" s="43"/>
      <c r="AX12" s="43"/>
      <c r="AY12" s="95"/>
      <c r="AZ12" s="165"/>
      <c r="BA12" s="165"/>
      <c r="BG12" s="86">
        <v>23621</v>
      </c>
      <c r="BH12" s="87">
        <f>AJ5</f>
        <v>684131</v>
      </c>
      <c r="BI12" s="87">
        <f>AK5</f>
        <v>2548738.92</v>
      </c>
      <c r="BJ12" s="87">
        <f>AJ7</f>
        <v>53240</v>
      </c>
      <c r="BK12" s="87">
        <f>AK7</f>
        <v>200286.03</v>
      </c>
      <c r="BL12" s="87">
        <f>AJ9</f>
        <v>9160</v>
      </c>
      <c r="BM12" s="87">
        <f>AK9</f>
        <v>36971.89</v>
      </c>
      <c r="BN12" s="87">
        <f>AJ11</f>
        <v>2215.0100000000002</v>
      </c>
      <c r="BO12" s="87">
        <f>AK11</f>
        <v>9234.6200000000008</v>
      </c>
      <c r="BP12" s="87">
        <f>AJ16</f>
        <v>49155.99</v>
      </c>
      <c r="BQ12" s="87">
        <f>AK16</f>
        <v>195068.42</v>
      </c>
      <c r="BR12" s="87">
        <f>AJ30</f>
        <v>660</v>
      </c>
      <c r="BS12" s="87">
        <f>AK30</f>
        <v>3220.2599999999998</v>
      </c>
      <c r="BT12" s="87">
        <f>AJ35</f>
        <v>105052.25</v>
      </c>
      <c r="BU12" s="87">
        <f>AK35</f>
        <v>426527.24</v>
      </c>
      <c r="BV12" s="87">
        <f>AJ42</f>
        <v>31638.1</v>
      </c>
      <c r="BW12" s="87">
        <f>AK42</f>
        <v>128870.85</v>
      </c>
      <c r="CB12" s="86">
        <v>23621</v>
      </c>
      <c r="CC12" s="87">
        <f t="shared" si="0"/>
        <v>684131</v>
      </c>
      <c r="CD12" s="87">
        <f t="shared" si="0"/>
        <v>2548738.92</v>
      </c>
    </row>
    <row r="13" spans="1:82" x14ac:dyDescent="0.55000000000000004">
      <c r="A13" s="30">
        <v>1</v>
      </c>
      <c r="B13" s="56" t="s">
        <v>101</v>
      </c>
      <c r="C13" s="72" t="s">
        <v>125</v>
      </c>
      <c r="D13" s="32">
        <v>47647.32</v>
      </c>
      <c r="E13" s="33">
        <v>180792.31</v>
      </c>
      <c r="F13" s="64">
        <f>E13-(G13*D13)</f>
        <v>-1.2779718963429332E-4</v>
      </c>
      <c r="G13" s="96">
        <f>ROUND(E13/D13,8)</f>
        <v>3.7943857099999998</v>
      </c>
      <c r="H13" s="32">
        <v>46425.32</v>
      </c>
      <c r="I13" s="33">
        <v>180593.39</v>
      </c>
      <c r="J13" s="64">
        <f>I13-(K13*H13)</f>
        <v>1.2261600932106376E-4</v>
      </c>
      <c r="K13" s="96">
        <f>ROUND(I13/H13,8)</f>
        <v>3.8899762</v>
      </c>
      <c r="L13" s="32">
        <v>64171.33</v>
      </c>
      <c r="M13" s="33">
        <v>247596.77</v>
      </c>
      <c r="N13" s="64">
        <f>M13-(O13*L13)</f>
        <v>1.7366846441291273E-4</v>
      </c>
      <c r="O13" s="96">
        <f>ROUND(M13/L13,8)</f>
        <v>3.8583705500000001</v>
      </c>
      <c r="P13" s="32">
        <v>66003.990000000005</v>
      </c>
      <c r="Q13" s="33">
        <v>252449.56</v>
      </c>
      <c r="R13" s="64">
        <f>Q13-(S13*P13)</f>
        <v>-6.0818914789706469E-5</v>
      </c>
      <c r="S13" s="96">
        <f>ROUND(Q13/P13,8)</f>
        <v>3.82476211</v>
      </c>
      <c r="T13" s="32">
        <v>68392.929999999993</v>
      </c>
      <c r="U13" s="33">
        <v>264256.40000000002</v>
      </c>
      <c r="V13" s="64">
        <f>U13-(W13*T13)</f>
        <v>1.9300210988149047E-4</v>
      </c>
      <c r="W13" s="96">
        <f>ROUND(U13/T13,8)</f>
        <v>3.8637970300000002</v>
      </c>
      <c r="X13" s="32">
        <v>61590.39</v>
      </c>
      <c r="Y13" s="33">
        <v>236312.06</v>
      </c>
      <c r="Z13" s="64">
        <f>Y13-(AA13*X13)</f>
        <v>7.2109105531126261E-5</v>
      </c>
      <c r="AA13" s="96">
        <f>ROUND(Y13/X13,8)</f>
        <v>3.8368333099999998</v>
      </c>
      <c r="AB13" s="32">
        <v>67120.13</v>
      </c>
      <c r="AC13" s="33">
        <v>254199.37</v>
      </c>
      <c r="AD13" s="64">
        <f>AC13-(AE13*AB13)</f>
        <v>6.0099962865933776E-5</v>
      </c>
      <c r="AE13" s="96">
        <f>ROUND(AC13/AB13,8)</f>
        <v>3.7872300000000001</v>
      </c>
      <c r="AF13" s="32">
        <v>64087.33</v>
      </c>
      <c r="AG13" s="33">
        <v>246644.79</v>
      </c>
      <c r="AH13" s="64">
        <f>AG13-(AI13*AF13)</f>
        <v>-3.1065550865605474E-4</v>
      </c>
      <c r="AI13" s="96">
        <f>ROUND(AG13/AF13,8)</f>
        <v>3.8485733500000001</v>
      </c>
      <c r="AJ13" s="32">
        <v>48281.99</v>
      </c>
      <c r="AK13" s="33">
        <v>191219.6</v>
      </c>
      <c r="AL13" s="64">
        <f>AK13-(AM13*AJ13)</f>
        <v>1.3934701564721763E-4</v>
      </c>
      <c r="AM13" s="96">
        <f>ROUND(AK13/AJ13,8)</f>
        <v>3.9604746999999998</v>
      </c>
      <c r="AN13" s="32">
        <v>39824.129999999997</v>
      </c>
      <c r="AO13" s="33">
        <v>159263.69</v>
      </c>
      <c r="AP13" s="64">
        <f>AO13-(AQ13*AN13)</f>
        <v>-1.8195188022218645E-4</v>
      </c>
      <c r="AQ13" s="96">
        <f>ROUND(AO13/AN13,8)</f>
        <v>3.9991756299999999</v>
      </c>
      <c r="AR13" s="32">
        <v>50579.4</v>
      </c>
      <c r="AS13" s="33">
        <v>209812.13</v>
      </c>
      <c r="AT13" s="64">
        <f>AS13-(AU13*AR13)</f>
        <v>2.3933599004521966E-4</v>
      </c>
      <c r="AU13" s="96">
        <f>ROUND(AS13/AR13,8)</f>
        <v>4.14817356</v>
      </c>
      <c r="AV13" s="32">
        <v>43129.29</v>
      </c>
      <c r="AW13" s="33">
        <v>171099.86</v>
      </c>
      <c r="AX13" s="64">
        <f>AW13-(AY13*AV13)</f>
        <v>6.4021383877843618E-5</v>
      </c>
      <c r="AY13" s="96">
        <f>ROUND(AW13/AV13,8)</f>
        <v>3.96713834</v>
      </c>
      <c r="AZ13" s="165"/>
      <c r="BA13" s="165"/>
      <c r="BG13" s="86">
        <v>23651</v>
      </c>
      <c r="BH13" s="87">
        <f>AN5</f>
        <v>652862.99</v>
      </c>
      <c r="BI13" s="87">
        <f>AO5</f>
        <v>2396785.39</v>
      </c>
      <c r="BJ13" s="87">
        <f>AN7</f>
        <v>56984.01</v>
      </c>
      <c r="BK13" s="87">
        <f>AO7</f>
        <v>220014.5</v>
      </c>
      <c r="BL13" s="87">
        <f>AN9</f>
        <v>9340</v>
      </c>
      <c r="BM13" s="87">
        <f>AO9</f>
        <v>36120.230000000003</v>
      </c>
      <c r="BN13" s="87">
        <f>AN11</f>
        <v>2327.0100000000002</v>
      </c>
      <c r="BO13" s="87">
        <f>AO11</f>
        <v>9684.67</v>
      </c>
      <c r="BP13" s="87">
        <f>AN16</f>
        <v>40704.129999999997</v>
      </c>
      <c r="BQ13" s="87">
        <f>AO16</f>
        <v>163139.91</v>
      </c>
      <c r="BR13" s="87">
        <f>AN30</f>
        <v>1220</v>
      </c>
      <c r="BS13" s="87">
        <f>AO30</f>
        <v>5570.5</v>
      </c>
      <c r="BT13" s="87">
        <f>AN35</f>
        <v>106709.52</v>
      </c>
      <c r="BU13" s="87">
        <f>AO35</f>
        <v>422039.57</v>
      </c>
      <c r="BV13" s="87">
        <f>AN42</f>
        <v>30272.78</v>
      </c>
      <c r="BW13" s="87">
        <f>AO42</f>
        <v>126949.82999999999</v>
      </c>
      <c r="CB13" s="86">
        <v>23651</v>
      </c>
      <c r="CC13" s="87">
        <f t="shared" si="0"/>
        <v>652862.99</v>
      </c>
      <c r="CD13" s="87">
        <f t="shared" si="0"/>
        <v>2396785.39</v>
      </c>
    </row>
    <row r="14" spans="1:82" x14ac:dyDescent="0.55000000000000004">
      <c r="A14" s="30">
        <v>2</v>
      </c>
      <c r="B14" s="56" t="s">
        <v>15</v>
      </c>
      <c r="C14" s="72" t="s">
        <v>16</v>
      </c>
      <c r="D14" s="32">
        <v>735</v>
      </c>
      <c r="E14" s="33">
        <v>3164.57</v>
      </c>
      <c r="F14" s="64">
        <f>E14-(G14*D14)</f>
        <v>3.6500000533123966E-6</v>
      </c>
      <c r="G14" s="96">
        <f>ROUND(E14/D14,8)</f>
        <v>4.3055374100000003</v>
      </c>
      <c r="H14" s="32">
        <v>735</v>
      </c>
      <c r="I14" s="33">
        <v>3164.57</v>
      </c>
      <c r="J14" s="64">
        <f>I14-(K14*H14)</f>
        <v>3.6500000533123966E-6</v>
      </c>
      <c r="K14" s="96">
        <f>ROUND(I14/H14,8)</f>
        <v>4.3055374100000003</v>
      </c>
      <c r="L14" s="32">
        <v>933</v>
      </c>
      <c r="M14" s="33">
        <v>4068.9</v>
      </c>
      <c r="N14" s="64">
        <f>M14-(O14*L14)</f>
        <v>-2.2499998522107489E-6</v>
      </c>
      <c r="O14" s="96">
        <f>ROUND(M14/L14,8)</f>
        <v>4.3610932499999997</v>
      </c>
      <c r="P14" s="32">
        <v>800</v>
      </c>
      <c r="Q14" s="33">
        <v>3461.45</v>
      </c>
      <c r="R14" s="64">
        <f>Q14-(S14*P14)</f>
        <v>0</v>
      </c>
      <c r="S14" s="96">
        <f>ROUND(Q14/P14,8)</f>
        <v>4.3268125</v>
      </c>
      <c r="T14" s="32">
        <v>928</v>
      </c>
      <c r="U14" s="33">
        <v>4050.62</v>
      </c>
      <c r="V14" s="64">
        <f>U14-(W14*T14)</f>
        <v>1.2800001059076749E-6</v>
      </c>
      <c r="W14" s="96">
        <f>ROUND(U14/T14,8)</f>
        <v>4.3648922399999996</v>
      </c>
      <c r="X14" s="32">
        <v>943</v>
      </c>
      <c r="Y14" s="33">
        <v>4114.57</v>
      </c>
      <c r="Z14" s="64">
        <f>Y14-(AA14*X14)</f>
        <v>-3.5399998523644172E-6</v>
      </c>
      <c r="AA14" s="96">
        <f>ROUND(Y14/X14,8)</f>
        <v>4.3632767799999996</v>
      </c>
      <c r="AB14" s="32">
        <v>1031</v>
      </c>
      <c r="AC14" s="33">
        <v>4516.49</v>
      </c>
      <c r="AD14" s="64">
        <f>AC14-(AE14*AB14)</f>
        <v>1.850000444392208E-6</v>
      </c>
      <c r="AE14" s="96">
        <f>ROUND(AC14/AB14,8)</f>
        <v>4.3806886499999997</v>
      </c>
      <c r="AF14" s="32">
        <v>939</v>
      </c>
      <c r="AG14" s="33">
        <v>4096.3</v>
      </c>
      <c r="AH14" s="64">
        <f>AG14-(AI14*AF14)</f>
        <v>-3.9799997466616333E-6</v>
      </c>
      <c r="AI14" s="96">
        <f>ROUND(AG14/AF14,8)</f>
        <v>4.3624068200000004</v>
      </c>
      <c r="AJ14" s="32">
        <v>874</v>
      </c>
      <c r="AK14" s="33">
        <v>3799.43</v>
      </c>
      <c r="AL14" s="64">
        <f>AK14-(AM14*AJ14)</f>
        <v>2.6599996090226341E-6</v>
      </c>
      <c r="AM14" s="96">
        <f>ROUND(AK14/AJ14,8)</f>
        <v>4.3471739100000004</v>
      </c>
      <c r="AN14" s="32">
        <v>880</v>
      </c>
      <c r="AO14" s="33">
        <v>3826.83</v>
      </c>
      <c r="AP14" s="64">
        <f>AO14-(AQ14*AN14)</f>
        <v>3.9999995351536199E-6</v>
      </c>
      <c r="AQ14" s="96">
        <f>ROUND(AO14/AN14,8)</f>
        <v>4.3486704500000002</v>
      </c>
      <c r="AR14" s="32">
        <v>619</v>
      </c>
      <c r="AS14" s="33">
        <v>2634.78</v>
      </c>
      <c r="AT14" s="64">
        <f>AS14-(AU14*AR14)</f>
        <v>5.0000016926787794E-7</v>
      </c>
      <c r="AU14" s="96">
        <f>ROUND(AS14/AR14,8)</f>
        <v>4.2565105000000001</v>
      </c>
      <c r="AV14" s="32">
        <v>663</v>
      </c>
      <c r="AW14" s="33">
        <v>2835.74</v>
      </c>
      <c r="AX14" s="64">
        <f>AW14-(AY14*AV14)</f>
        <v>-1.1199999789823778E-6</v>
      </c>
      <c r="AY14" s="96">
        <f>ROUND(AW14/AV14,8)</f>
        <v>4.2771342399999996</v>
      </c>
      <c r="AZ14" s="165"/>
      <c r="BA14" s="165"/>
      <c r="BG14" s="86">
        <v>23682</v>
      </c>
      <c r="BH14" s="87">
        <f>AR5</f>
        <v>637537.01</v>
      </c>
      <c r="BI14" s="87">
        <f>AS5</f>
        <v>2393212.88</v>
      </c>
      <c r="BJ14" s="87">
        <f>AR7</f>
        <v>60628</v>
      </c>
      <c r="BK14" s="87">
        <f>AS7</f>
        <v>232676.04</v>
      </c>
      <c r="BL14" s="87">
        <f>AR9</f>
        <v>10600</v>
      </c>
      <c r="BM14" s="87">
        <f>AS9</f>
        <v>63359.89</v>
      </c>
      <c r="BN14" s="87">
        <f>AR11</f>
        <v>2148</v>
      </c>
      <c r="BO14" s="87">
        <f>AS11</f>
        <v>8965.36</v>
      </c>
      <c r="BP14" s="87">
        <f>AR16</f>
        <v>51198.400000000001</v>
      </c>
      <c r="BQ14" s="87">
        <f>AS16</f>
        <v>212496.30000000002</v>
      </c>
      <c r="BR14" s="87">
        <f>AR30</f>
        <v>1796</v>
      </c>
      <c r="BS14" s="87">
        <f>AS30</f>
        <v>7885.0300000000007</v>
      </c>
      <c r="BT14" s="87">
        <f>AR35</f>
        <v>86228.62</v>
      </c>
      <c r="BU14" s="87">
        <f>AS35</f>
        <v>345168.22</v>
      </c>
      <c r="BV14" s="87">
        <f>AR42</f>
        <v>26337.24</v>
      </c>
      <c r="BW14" s="87">
        <f>AS42</f>
        <v>108059.28</v>
      </c>
      <c r="CB14" s="86">
        <v>23682</v>
      </c>
      <c r="CC14" s="87">
        <f t="shared" si="0"/>
        <v>637537.01</v>
      </c>
      <c r="CD14" s="87">
        <f t="shared" si="0"/>
        <v>2393212.88</v>
      </c>
    </row>
    <row r="15" spans="1:82" x14ac:dyDescent="0.55000000000000004">
      <c r="A15" s="30">
        <v>3</v>
      </c>
      <c r="B15" s="56" t="s">
        <v>15</v>
      </c>
      <c r="C15" s="72" t="s">
        <v>17</v>
      </c>
      <c r="D15" s="32">
        <v>186</v>
      </c>
      <c r="E15" s="33">
        <v>702.89</v>
      </c>
      <c r="F15" s="64">
        <f>E15-(G15*D15)</f>
        <v>8.6000000010244548E-7</v>
      </c>
      <c r="G15" s="96">
        <f>ROUND(E15/D15,8)</f>
        <v>3.7789784900000001</v>
      </c>
      <c r="H15" s="32">
        <v>176</v>
      </c>
      <c r="I15" s="33">
        <v>659.37</v>
      </c>
      <c r="J15" s="64">
        <f>I15-(K15*H15)</f>
        <v>7.9999995250545908E-7</v>
      </c>
      <c r="K15" s="96">
        <f>ROUND(I15/H15,8)</f>
        <v>3.74642045</v>
      </c>
      <c r="L15" s="32">
        <v>197</v>
      </c>
      <c r="M15" s="33">
        <v>750.79</v>
      </c>
      <c r="N15" s="64">
        <f>M15-(O15*L15)</f>
        <v>2.4999997094710125E-7</v>
      </c>
      <c r="O15" s="96">
        <f>ROUND(M15/L15,8)</f>
        <v>3.8111167500000001</v>
      </c>
      <c r="P15" s="32">
        <v>212</v>
      </c>
      <c r="Q15" s="33">
        <v>816.08</v>
      </c>
      <c r="R15" s="64">
        <f>Q15-(S15*P15)</f>
        <v>4.8000003971537808E-7</v>
      </c>
      <c r="S15" s="96">
        <f>ROUND(Q15/P15,8)</f>
        <v>3.8494339599999998</v>
      </c>
      <c r="T15" s="32">
        <v>304</v>
      </c>
      <c r="U15" s="33">
        <v>1216.5999999999999</v>
      </c>
      <c r="V15" s="64">
        <f>U15-(W15*T15)</f>
        <v>1.2799998785339994E-6</v>
      </c>
      <c r="W15" s="96">
        <f>ROUND(U15/T15,8)</f>
        <v>4.0019736799999999</v>
      </c>
      <c r="X15" s="32">
        <v>349</v>
      </c>
      <c r="Y15" s="33">
        <v>1412.5</v>
      </c>
      <c r="Z15" s="64">
        <f>Y15-(AA15*X15)</f>
        <v>-1.0599999313853914E-6</v>
      </c>
      <c r="AA15" s="96">
        <f>ROUND(Y15/X15,8)</f>
        <v>4.0472779399999999</v>
      </c>
      <c r="AB15" s="32">
        <v>315</v>
      </c>
      <c r="AC15" s="33">
        <v>1264.48</v>
      </c>
      <c r="AD15" s="64">
        <f>AC15-(AE15*AB15)</f>
        <v>7.0000010055082384E-7</v>
      </c>
      <c r="AE15" s="96">
        <f>ROUND(AC15/AB15,8)</f>
        <v>4.0142222199999997</v>
      </c>
      <c r="AF15" s="32">
        <v>0</v>
      </c>
      <c r="AG15" s="33">
        <v>49.39</v>
      </c>
      <c r="AH15" s="64" t="s">
        <v>47</v>
      </c>
      <c r="AI15" s="96" t="s">
        <v>47</v>
      </c>
      <c r="AJ15" s="32">
        <v>0</v>
      </c>
      <c r="AK15" s="33">
        <v>49.39</v>
      </c>
      <c r="AL15" s="64" t="s">
        <v>47</v>
      </c>
      <c r="AM15" s="96" t="s">
        <v>47</v>
      </c>
      <c r="AN15" s="32">
        <v>0</v>
      </c>
      <c r="AO15" s="33">
        <v>49.39</v>
      </c>
      <c r="AP15" s="64" t="s">
        <v>47</v>
      </c>
      <c r="AQ15" s="96" t="s">
        <v>47</v>
      </c>
      <c r="AR15" s="32">
        <v>0</v>
      </c>
      <c r="AS15" s="33">
        <v>49.39</v>
      </c>
      <c r="AT15" s="64" t="s">
        <v>47</v>
      </c>
      <c r="AU15" s="96" t="s">
        <v>47</v>
      </c>
      <c r="AV15" s="32">
        <v>0</v>
      </c>
      <c r="AW15" s="33">
        <v>49.39</v>
      </c>
      <c r="AX15" s="64" t="s">
        <v>47</v>
      </c>
      <c r="AY15" s="96" t="s">
        <v>47</v>
      </c>
      <c r="AZ15" s="165"/>
      <c r="BA15" s="165"/>
      <c r="BG15" s="86">
        <v>23712</v>
      </c>
      <c r="BH15" s="87">
        <f>AV5</f>
        <v>536652</v>
      </c>
      <c r="BI15" s="87">
        <f>AW5</f>
        <v>1908925.73</v>
      </c>
      <c r="BJ15" s="87">
        <f>AV7</f>
        <v>58435.99</v>
      </c>
      <c r="BK15" s="87">
        <f>AW7</f>
        <v>224776.71</v>
      </c>
      <c r="BL15" s="87">
        <f>AV9</f>
        <v>8760</v>
      </c>
      <c r="BM15" s="87">
        <f>AW9</f>
        <v>32470</v>
      </c>
      <c r="BN15" s="87">
        <f>AV11</f>
        <v>2349</v>
      </c>
      <c r="BO15" s="87">
        <f>AW11</f>
        <v>9773.02</v>
      </c>
      <c r="BP15" s="87">
        <f>AV16</f>
        <v>43792.29</v>
      </c>
      <c r="BQ15" s="87">
        <f>AW16</f>
        <v>173984.99</v>
      </c>
      <c r="BR15" s="87">
        <f>AV30</f>
        <v>1104</v>
      </c>
      <c r="BS15" s="87">
        <f>AW30</f>
        <v>5104.3700000000008</v>
      </c>
      <c r="BT15" s="87">
        <f>AV35</f>
        <v>81209.89</v>
      </c>
      <c r="BU15" s="87">
        <f>AW35</f>
        <v>319508.01</v>
      </c>
      <c r="BV15" s="87">
        <f>AV42</f>
        <v>25671.07</v>
      </c>
      <c r="BW15" s="87">
        <f>AW42</f>
        <v>104748.18000000001</v>
      </c>
      <c r="CB15" s="86">
        <v>23712</v>
      </c>
      <c r="CC15" s="87">
        <f t="shared" si="0"/>
        <v>536652</v>
      </c>
      <c r="CD15" s="87">
        <f t="shared" si="0"/>
        <v>1908925.73</v>
      </c>
    </row>
    <row r="16" spans="1:82" x14ac:dyDescent="0.55000000000000004">
      <c r="A16" s="35" t="s">
        <v>9</v>
      </c>
      <c r="B16" s="36"/>
      <c r="C16" s="57"/>
      <c r="D16" s="48">
        <f>SUM(D13:D15)</f>
        <v>48568.32</v>
      </c>
      <c r="E16" s="49">
        <f>SUM(E13:E15)</f>
        <v>184659.77000000002</v>
      </c>
      <c r="F16" s="64"/>
      <c r="G16" s="97" t="s">
        <v>47</v>
      </c>
      <c r="H16" s="48">
        <f>SUM(H13:H15)</f>
        <v>47336.32</v>
      </c>
      <c r="I16" s="49">
        <f>SUM(I13:I15)</f>
        <v>184417.33000000002</v>
      </c>
      <c r="J16" s="64"/>
      <c r="K16" s="97" t="s">
        <v>47</v>
      </c>
      <c r="L16" s="48">
        <f>SUM(L13:L15)</f>
        <v>65301.33</v>
      </c>
      <c r="M16" s="49">
        <f>SUM(M13:M15)</f>
        <v>252416.46</v>
      </c>
      <c r="N16" s="64"/>
      <c r="O16" s="97" t="s">
        <v>47</v>
      </c>
      <c r="P16" s="48">
        <f>SUM(P13:P15)</f>
        <v>67015.990000000005</v>
      </c>
      <c r="Q16" s="49">
        <f>SUM(Q13:Q15)</f>
        <v>256727.09</v>
      </c>
      <c r="R16" s="64"/>
      <c r="S16" s="97" t="s">
        <v>47</v>
      </c>
      <c r="T16" s="50">
        <f>SUM(T13:T15)</f>
        <v>69624.929999999993</v>
      </c>
      <c r="U16" s="49">
        <f>SUM(U13:U15)</f>
        <v>269523.62</v>
      </c>
      <c r="V16" s="64"/>
      <c r="W16" s="97" t="s">
        <v>47</v>
      </c>
      <c r="X16" s="48">
        <f>SUM(X13:X15)</f>
        <v>62882.39</v>
      </c>
      <c r="Y16" s="49">
        <f>SUM(Y13:Y15)</f>
        <v>241839.13</v>
      </c>
      <c r="Z16" s="64"/>
      <c r="AA16" s="97" t="s">
        <v>47</v>
      </c>
      <c r="AB16" s="48">
        <f>SUM(AB13:AB15)</f>
        <v>68466.13</v>
      </c>
      <c r="AC16" s="49">
        <f>SUM(AC13:AC15)</f>
        <v>259980.34</v>
      </c>
      <c r="AD16" s="64"/>
      <c r="AE16" s="97" t="s">
        <v>47</v>
      </c>
      <c r="AF16" s="48">
        <f>SUM(AF13:AF15)</f>
        <v>65026.33</v>
      </c>
      <c r="AG16" s="49">
        <f>SUM(AG13:AG15)</f>
        <v>250790.48</v>
      </c>
      <c r="AH16" s="64"/>
      <c r="AI16" s="97" t="s">
        <v>47</v>
      </c>
      <c r="AJ16" s="48">
        <f>SUM(AJ13:AJ15)</f>
        <v>49155.99</v>
      </c>
      <c r="AK16" s="49">
        <f>SUM(AK13:AK15)</f>
        <v>195068.42</v>
      </c>
      <c r="AL16" s="64"/>
      <c r="AM16" s="97" t="s">
        <v>47</v>
      </c>
      <c r="AN16" s="50">
        <f>SUM(AN13:AN15)</f>
        <v>40704.129999999997</v>
      </c>
      <c r="AO16" s="49">
        <f>SUM(AO13:AO15)</f>
        <v>163139.91</v>
      </c>
      <c r="AP16" s="64"/>
      <c r="AQ16" s="97" t="s">
        <v>47</v>
      </c>
      <c r="AR16" s="48">
        <f>SUM(AR13:AR15)</f>
        <v>51198.400000000001</v>
      </c>
      <c r="AS16" s="49">
        <f>SUM(AS13:AS15)</f>
        <v>212496.30000000002</v>
      </c>
      <c r="AT16" s="64"/>
      <c r="AU16" s="97" t="s">
        <v>47</v>
      </c>
      <c r="AV16" s="50">
        <f>SUM(AV13:AV15)</f>
        <v>43792.29</v>
      </c>
      <c r="AW16" s="49">
        <f>SUM(AW13:AW15)</f>
        <v>173984.99</v>
      </c>
      <c r="AX16" s="64"/>
      <c r="AY16" s="97" t="s">
        <v>47</v>
      </c>
      <c r="AZ16" s="50">
        <f>D16+H16+L16+P16+T16+X16+AB16+AF16+AJ16+AN16+AR16+AV16</f>
        <v>679072.55000000016</v>
      </c>
      <c r="BA16" s="49">
        <f>E16+I16+M16+Q16+U16+Y16+AC16+AG16+AK16+AO16+AS16+AW16</f>
        <v>2645043.84</v>
      </c>
      <c r="BB16" s="167">
        <f>D16+H16+L16+P16+T16+X16+AB16+AF16+AJ16</f>
        <v>543377.7300000001</v>
      </c>
      <c r="BC16" s="168">
        <f>E16+I16+M16+Q16+U16+Y16+AC16+AG16+AK16</f>
        <v>2095422.64</v>
      </c>
      <c r="BD16" s="167">
        <f>AN16+AR16+AV16</f>
        <v>135694.82</v>
      </c>
      <c r="BE16" s="168">
        <f>AO16+AS16+AW16</f>
        <v>549621.19999999995</v>
      </c>
    </row>
    <row r="17" spans="1:82" x14ac:dyDescent="0.55000000000000004">
      <c r="A17" s="42" t="s">
        <v>106</v>
      </c>
      <c r="B17" s="25"/>
      <c r="C17" s="69"/>
      <c r="D17" s="43"/>
      <c r="E17" s="43"/>
      <c r="F17" s="43"/>
      <c r="G17" s="95"/>
      <c r="H17" s="43"/>
      <c r="I17" s="43"/>
      <c r="J17" s="43"/>
      <c r="K17" s="95"/>
      <c r="L17" s="43"/>
      <c r="M17" s="43"/>
      <c r="N17" s="43"/>
      <c r="O17" s="95"/>
      <c r="P17" s="43"/>
      <c r="Q17" s="43"/>
      <c r="R17" s="43"/>
      <c r="S17" s="95"/>
      <c r="T17" s="43"/>
      <c r="U17" s="43"/>
      <c r="V17" s="43"/>
      <c r="W17" s="95"/>
      <c r="X17" s="43"/>
      <c r="Y17" s="43"/>
      <c r="Z17" s="43"/>
      <c r="AA17" s="95"/>
      <c r="AB17" s="43"/>
      <c r="AC17" s="43"/>
      <c r="AD17" s="43"/>
      <c r="AE17" s="95"/>
      <c r="AF17" s="43"/>
      <c r="AG17" s="43"/>
      <c r="AH17" s="43"/>
      <c r="AI17" s="95"/>
      <c r="AJ17" s="43"/>
      <c r="AK17" s="43"/>
      <c r="AL17" s="43"/>
      <c r="AM17" s="95"/>
      <c r="AN17" s="43"/>
      <c r="AO17" s="43"/>
      <c r="AP17" s="43"/>
      <c r="AQ17" s="95"/>
      <c r="AR17" s="43"/>
      <c r="AS17" s="43"/>
      <c r="AT17" s="43"/>
      <c r="AU17" s="95"/>
      <c r="AV17" s="43"/>
      <c r="AW17" s="43"/>
      <c r="AX17" s="43"/>
      <c r="AY17" s="95"/>
      <c r="AZ17" s="165"/>
      <c r="BA17" s="165"/>
    </row>
    <row r="18" spans="1:82" x14ac:dyDescent="0.55000000000000004">
      <c r="A18" s="30">
        <v>1</v>
      </c>
      <c r="B18" s="56" t="s">
        <v>123</v>
      </c>
      <c r="C18" s="72" t="s">
        <v>107</v>
      </c>
      <c r="D18" s="32" t="s">
        <v>47</v>
      </c>
      <c r="E18" s="33" t="s">
        <v>47</v>
      </c>
      <c r="F18" s="64" t="s">
        <v>47</v>
      </c>
      <c r="G18" s="96" t="s">
        <v>47</v>
      </c>
      <c r="H18" s="32" t="s">
        <v>47</v>
      </c>
      <c r="I18" s="33" t="s">
        <v>47</v>
      </c>
      <c r="J18" s="64" t="s">
        <v>47</v>
      </c>
      <c r="K18" s="96" t="s">
        <v>47</v>
      </c>
      <c r="L18" s="32" t="s">
        <v>47</v>
      </c>
      <c r="M18" s="33" t="s">
        <v>47</v>
      </c>
      <c r="N18" s="64" t="s">
        <v>47</v>
      </c>
      <c r="O18" s="96" t="s">
        <v>47</v>
      </c>
      <c r="P18" s="32" t="s">
        <v>47</v>
      </c>
      <c r="Q18" s="33" t="s">
        <v>47</v>
      </c>
      <c r="R18" s="64" t="s">
        <v>47</v>
      </c>
      <c r="S18" s="96" t="s">
        <v>47</v>
      </c>
      <c r="T18" s="32">
        <v>4232</v>
      </c>
      <c r="U18" s="33">
        <v>16804.439999999999</v>
      </c>
      <c r="V18" s="64">
        <f>U18-(W18*T18)</f>
        <v>1.1199997970834374E-5</v>
      </c>
      <c r="W18" s="96">
        <f>ROUND(U18/T18,8)</f>
        <v>3.9708033999999999</v>
      </c>
      <c r="X18" s="32">
        <v>5660</v>
      </c>
      <c r="Y18" s="33">
        <v>22542.52</v>
      </c>
      <c r="Z18" s="64">
        <f>Y18-(AA18*X18)</f>
        <v>-2.7399997634347528E-5</v>
      </c>
      <c r="AA18" s="96">
        <f>ROUND(Y18/X18,8)</f>
        <v>3.9827773899999999</v>
      </c>
      <c r="AB18" s="32">
        <v>6548</v>
      </c>
      <c r="AC18" s="33">
        <v>25909.86</v>
      </c>
      <c r="AD18" s="64">
        <f>AC18-(AE18*AB18)</f>
        <v>2.7560003218241036E-5</v>
      </c>
      <c r="AE18" s="96">
        <f>ROUND(AC18/AB18,8)</f>
        <v>3.9569120299999998</v>
      </c>
      <c r="AF18" s="32">
        <v>7064</v>
      </c>
      <c r="AG18" s="33">
        <v>27983.279999999999</v>
      </c>
      <c r="AH18" s="64">
        <f>AG18-(AI18*AF18)</f>
        <v>-1.0719999409047887E-5</v>
      </c>
      <c r="AI18" s="96">
        <f>ROUND(AG18/AF18,8)</f>
        <v>3.9613929799999998</v>
      </c>
      <c r="AJ18" s="32">
        <v>6404</v>
      </c>
      <c r="AK18" s="33">
        <v>26057.15</v>
      </c>
      <c r="AL18" s="64">
        <f>AK18-(AM18*AJ18)</f>
        <v>2.1480002033058554E-5</v>
      </c>
      <c r="AM18" s="96">
        <f>ROUND(AK18/AJ18,8)</f>
        <v>4.0688866299999997</v>
      </c>
      <c r="AN18" s="32">
        <v>5068</v>
      </c>
      <c r="AO18" s="33">
        <v>20698.72</v>
      </c>
      <c r="AP18" s="64">
        <f>AO18-(AQ18*AN18)</f>
        <v>-2.5199995434377342E-5</v>
      </c>
      <c r="AQ18" s="96">
        <f>ROUND(AO18/AN18,8)</f>
        <v>4.0841988999999996</v>
      </c>
      <c r="AR18" s="32">
        <v>2668</v>
      </c>
      <c r="AS18" s="33">
        <v>11054.85</v>
      </c>
      <c r="AT18" s="64">
        <f>AS18-(AU18*AR18)</f>
        <v>3.9999995351536199E-6</v>
      </c>
      <c r="AU18" s="96">
        <f>ROUND(AS18/AR18,8)</f>
        <v>4.143497</v>
      </c>
      <c r="AV18" s="32">
        <v>2600</v>
      </c>
      <c r="AW18" s="33">
        <v>10781.62</v>
      </c>
      <c r="AX18" s="64">
        <f>AW18-(AY18*AV18)</f>
        <v>8.0000008892966434E-6</v>
      </c>
      <c r="AY18" s="96">
        <f>ROUND(AW18/AV18,8)</f>
        <v>4.1467769199999998</v>
      </c>
      <c r="AZ18" s="165"/>
      <c r="BA18" s="165"/>
      <c r="CB18" s="84" t="s">
        <v>53</v>
      </c>
      <c r="CC18" s="90" t="s">
        <v>21</v>
      </c>
      <c r="CD18" s="89"/>
    </row>
    <row r="19" spans="1:82" ht="22.2" x14ac:dyDescent="0.55000000000000004">
      <c r="A19" s="30">
        <v>2</v>
      </c>
      <c r="B19" s="56" t="s">
        <v>124</v>
      </c>
      <c r="C19" s="72" t="s">
        <v>108</v>
      </c>
      <c r="D19" s="32" t="s">
        <v>47</v>
      </c>
      <c r="E19" s="33" t="s">
        <v>47</v>
      </c>
      <c r="F19" s="64" t="s">
        <v>47</v>
      </c>
      <c r="G19" s="96" t="s">
        <v>47</v>
      </c>
      <c r="H19" s="32" t="s">
        <v>47</v>
      </c>
      <c r="I19" s="33" t="s">
        <v>47</v>
      </c>
      <c r="J19" s="64" t="s">
        <v>47</v>
      </c>
      <c r="K19" s="96" t="s">
        <v>47</v>
      </c>
      <c r="L19" s="32" t="s">
        <v>47</v>
      </c>
      <c r="M19" s="33" t="s">
        <v>47</v>
      </c>
      <c r="N19" s="64" t="s">
        <v>47</v>
      </c>
      <c r="O19" s="96" t="s">
        <v>47</v>
      </c>
      <c r="P19" s="32" t="s">
        <v>47</v>
      </c>
      <c r="Q19" s="33" t="s">
        <v>47</v>
      </c>
      <c r="R19" s="64" t="s">
        <v>47</v>
      </c>
      <c r="S19" s="96" t="s">
        <v>47</v>
      </c>
      <c r="T19" s="32">
        <v>202.4</v>
      </c>
      <c r="U19" s="33">
        <v>1440.03</v>
      </c>
      <c r="V19" s="64">
        <v>0</v>
      </c>
      <c r="W19" s="96">
        <f>ROUND(U19/T19,8)</f>
        <v>7.1147727300000003</v>
      </c>
      <c r="X19" s="32">
        <v>109.6</v>
      </c>
      <c r="Y19" s="33">
        <v>779.77</v>
      </c>
      <c r="Z19" s="64">
        <v>0</v>
      </c>
      <c r="AA19" s="96">
        <f>ROUND(Y19/X19,8)</f>
        <v>7.11468978</v>
      </c>
      <c r="AB19" s="32">
        <v>1171.2</v>
      </c>
      <c r="AC19" s="33">
        <v>8332.7999999999993</v>
      </c>
      <c r="AD19" s="64">
        <v>0</v>
      </c>
      <c r="AE19" s="96">
        <f>ROUND(AC19/AB19,8)</f>
        <v>7.1147540999999999</v>
      </c>
      <c r="AF19" s="32">
        <v>7528</v>
      </c>
      <c r="AG19" s="33">
        <v>53559.85</v>
      </c>
      <c r="AH19" s="64">
        <v>0</v>
      </c>
      <c r="AI19" s="96">
        <f>ROUND(AG19/AF19,8)</f>
        <v>7.11475159</v>
      </c>
      <c r="AJ19" s="32">
        <v>11464</v>
      </c>
      <c r="AK19" s="33">
        <v>81563.509999999995</v>
      </c>
      <c r="AL19" s="64">
        <v>0</v>
      </c>
      <c r="AM19" s="96">
        <f>ROUND(AK19/AJ19,8)</f>
        <v>7.1147514000000003</v>
      </c>
      <c r="AN19" s="32">
        <v>7307.2</v>
      </c>
      <c r="AO19" s="33">
        <v>51988.91</v>
      </c>
      <c r="AP19" s="64">
        <v>0</v>
      </c>
      <c r="AQ19" s="96">
        <f>ROUND(AO19/AN19,8)</f>
        <v>7.1147511999999997</v>
      </c>
      <c r="AR19" s="32">
        <v>8312.59</v>
      </c>
      <c r="AS19" s="33">
        <v>45292.98</v>
      </c>
      <c r="AT19" s="64">
        <v>0</v>
      </c>
      <c r="AU19" s="96">
        <f>ROUND(AS19/AR19,8)</f>
        <v>5.4487205599999999</v>
      </c>
      <c r="AV19" s="32">
        <v>13877.71</v>
      </c>
      <c r="AW19" s="33">
        <v>63624.74</v>
      </c>
      <c r="AX19" s="64">
        <v>0</v>
      </c>
      <c r="AY19" s="96">
        <f>ROUND(AW19/AV19,8)</f>
        <v>4.5846713899999996</v>
      </c>
      <c r="AZ19" s="165"/>
      <c r="BA19" s="165"/>
      <c r="CB19" s="92"/>
      <c r="CC19" s="85" t="s">
        <v>56</v>
      </c>
      <c r="CD19" s="85" t="s">
        <v>57</v>
      </c>
    </row>
    <row r="20" spans="1:82" x14ac:dyDescent="0.55000000000000004">
      <c r="A20" s="35" t="s">
        <v>9</v>
      </c>
      <c r="B20" s="36"/>
      <c r="C20" s="57"/>
      <c r="D20" s="48">
        <f>SUM(D18:D19)</f>
        <v>0</v>
      </c>
      <c r="E20" s="49">
        <f>SUM(E18:E19)</f>
        <v>0</v>
      </c>
      <c r="F20" s="64"/>
      <c r="G20" s="97" t="s">
        <v>47</v>
      </c>
      <c r="H20" s="48">
        <f>SUM(H18:H19)</f>
        <v>0</v>
      </c>
      <c r="I20" s="49">
        <f>SUM(I18:I19)</f>
        <v>0</v>
      </c>
      <c r="J20" s="64"/>
      <c r="K20" s="97" t="s">
        <v>47</v>
      </c>
      <c r="L20" s="48">
        <f>SUM(L18:L19)</f>
        <v>0</v>
      </c>
      <c r="M20" s="49">
        <f>SUM(M18:M19)</f>
        <v>0</v>
      </c>
      <c r="N20" s="64"/>
      <c r="O20" s="97" t="s">
        <v>47</v>
      </c>
      <c r="P20" s="48">
        <f>SUM(P18:P19)</f>
        <v>0</v>
      </c>
      <c r="Q20" s="49">
        <f>SUM(Q18:Q19)</f>
        <v>0</v>
      </c>
      <c r="R20" s="64"/>
      <c r="S20" s="97" t="s">
        <v>47</v>
      </c>
      <c r="T20" s="50">
        <f>SUM(T18:T19)</f>
        <v>4434.3999999999996</v>
      </c>
      <c r="U20" s="49">
        <f>SUM(U18:U19)</f>
        <v>18244.469999999998</v>
      </c>
      <c r="V20" s="64"/>
      <c r="W20" s="97" t="s">
        <v>47</v>
      </c>
      <c r="X20" s="48">
        <f>SUM(X18:X19)</f>
        <v>5769.6</v>
      </c>
      <c r="Y20" s="49">
        <f>SUM(Y18:Y19)</f>
        <v>23322.29</v>
      </c>
      <c r="Z20" s="64"/>
      <c r="AA20" s="97" t="s">
        <v>47</v>
      </c>
      <c r="AB20" s="48">
        <f>SUM(AB18:AB19)</f>
        <v>7719.2</v>
      </c>
      <c r="AC20" s="49">
        <f>SUM(AC18:AC19)</f>
        <v>34242.660000000003</v>
      </c>
      <c r="AD20" s="64"/>
      <c r="AE20" s="97" t="s">
        <v>47</v>
      </c>
      <c r="AF20" s="48">
        <f>SUM(AF18:AF19)</f>
        <v>14592</v>
      </c>
      <c r="AG20" s="49">
        <f>SUM(AG18:AG19)</f>
        <v>81543.13</v>
      </c>
      <c r="AH20" s="64"/>
      <c r="AI20" s="97" t="s">
        <v>47</v>
      </c>
      <c r="AJ20" s="48">
        <f>SUM(AJ18:AJ19)</f>
        <v>17868</v>
      </c>
      <c r="AK20" s="49">
        <f>SUM(AK18:AK19)</f>
        <v>107620.66</v>
      </c>
      <c r="AL20" s="64"/>
      <c r="AM20" s="97" t="s">
        <v>47</v>
      </c>
      <c r="AN20" s="50">
        <f>SUM(AN18:AN19)</f>
        <v>12375.2</v>
      </c>
      <c r="AO20" s="49">
        <f>SUM(AO18:AO19)</f>
        <v>72687.63</v>
      </c>
      <c r="AP20" s="64"/>
      <c r="AQ20" s="97" t="s">
        <v>47</v>
      </c>
      <c r="AR20" s="48">
        <f>SUM(AR18:AR19)</f>
        <v>10980.59</v>
      </c>
      <c r="AS20" s="49">
        <f>SUM(AS18:AS19)</f>
        <v>56347.83</v>
      </c>
      <c r="AT20" s="64"/>
      <c r="AU20" s="97" t="s">
        <v>47</v>
      </c>
      <c r="AV20" s="50">
        <f>SUM(AV18:AV19)</f>
        <v>16477.71</v>
      </c>
      <c r="AW20" s="49">
        <f>SUM(AW18:AW19)</f>
        <v>74406.36</v>
      </c>
      <c r="AX20" s="64"/>
      <c r="AY20" s="97" t="s">
        <v>47</v>
      </c>
      <c r="AZ20" s="50">
        <f>D20+H20+L20+P20+T20+X20+AB20+AF20+AJ20+AN20+AR20+AV20</f>
        <v>90216.699999999983</v>
      </c>
      <c r="BA20" s="49">
        <f>E20+I20+M20+Q20+U20+Y20+AC20+AG20+AK20+AO20+AS20+AW20</f>
        <v>468415.02999999997</v>
      </c>
      <c r="BB20" s="167">
        <f>D20+H20+L20+P20+T20+X20+AB20+AF20+AJ20</f>
        <v>50383.199999999997</v>
      </c>
      <c r="BC20" s="168">
        <f>E20+I20+M20+Q20+U20+Y20+AC20+AG20+AK20</f>
        <v>264973.20999999996</v>
      </c>
      <c r="BD20" s="167">
        <f>AN20+AR20+AV20</f>
        <v>39833.5</v>
      </c>
      <c r="BE20" s="168">
        <f>AO20+AS20+AW20</f>
        <v>203441.82</v>
      </c>
      <c r="CB20" s="86">
        <v>23377</v>
      </c>
      <c r="CC20" s="87">
        <f>BJ4</f>
        <v>45599.99</v>
      </c>
      <c r="CD20" s="87">
        <f>BK4</f>
        <v>175210.48</v>
      </c>
    </row>
    <row r="21" spans="1:82" x14ac:dyDescent="0.55000000000000004">
      <c r="A21" s="42" t="s">
        <v>144</v>
      </c>
      <c r="B21" s="25"/>
      <c r="C21" s="69"/>
      <c r="D21" s="43"/>
      <c r="E21" s="43"/>
      <c r="F21" s="43"/>
      <c r="G21" s="95"/>
      <c r="H21" s="43"/>
      <c r="I21" s="43"/>
      <c r="J21" s="43"/>
      <c r="K21" s="95"/>
      <c r="L21" s="43"/>
      <c r="M21" s="43"/>
      <c r="N21" s="43"/>
      <c r="O21" s="95"/>
      <c r="P21" s="43"/>
      <c r="Q21" s="43"/>
      <c r="R21" s="43"/>
      <c r="S21" s="95"/>
      <c r="T21" s="43"/>
      <c r="U21" s="43"/>
      <c r="V21" s="43"/>
      <c r="W21" s="95"/>
      <c r="X21" s="43"/>
      <c r="Y21" s="43"/>
      <c r="Z21" s="43"/>
      <c r="AA21" s="95"/>
      <c r="AB21" s="43"/>
      <c r="AC21" s="43"/>
      <c r="AD21" s="43"/>
      <c r="AE21" s="95"/>
      <c r="AF21" s="43"/>
      <c r="AG21" s="43"/>
      <c r="AH21" s="43"/>
      <c r="AI21" s="95"/>
      <c r="AJ21" s="43"/>
      <c r="AK21" s="43"/>
      <c r="AL21" s="43"/>
      <c r="AM21" s="95"/>
      <c r="AN21" s="43"/>
      <c r="AO21" s="43"/>
      <c r="AP21" s="43"/>
      <c r="AQ21" s="95"/>
      <c r="AR21" s="43"/>
      <c r="AS21" s="43"/>
      <c r="AT21" s="43"/>
      <c r="AU21" s="95"/>
      <c r="AV21" s="43"/>
      <c r="AW21" s="43"/>
      <c r="AX21" s="43"/>
      <c r="AY21" s="95"/>
      <c r="AZ21" s="165"/>
      <c r="BA21" s="165"/>
      <c r="CB21" s="86">
        <v>23408</v>
      </c>
      <c r="CC21" s="87" t="str">
        <f t="shared" ref="CC21:CD33" si="1">BJ3</f>
        <v>ค่าพลังงานไฟฟ้า (kWh)</v>
      </c>
      <c r="CD21" s="87" t="str">
        <f t="shared" si="1"/>
        <v>ค่าไฟฟ้า (บาท)</v>
      </c>
    </row>
    <row r="22" spans="1:82" x14ac:dyDescent="0.55000000000000004">
      <c r="A22" s="45">
        <v>1</v>
      </c>
      <c r="B22" s="46" t="s">
        <v>144</v>
      </c>
      <c r="C22" s="70" t="s">
        <v>145</v>
      </c>
      <c r="D22" s="263">
        <v>0</v>
      </c>
      <c r="E22" s="264">
        <v>0</v>
      </c>
      <c r="F22" s="64" t="s">
        <v>47</v>
      </c>
      <c r="G22" s="97" t="s">
        <v>47</v>
      </c>
      <c r="H22" s="263">
        <v>0</v>
      </c>
      <c r="I22" s="264">
        <v>0</v>
      </c>
      <c r="J22" s="64" t="s">
        <v>47</v>
      </c>
      <c r="K22" s="97" t="s">
        <v>47</v>
      </c>
      <c r="L22" s="263">
        <v>0</v>
      </c>
      <c r="M22" s="264">
        <v>0</v>
      </c>
      <c r="N22" s="64" t="s">
        <v>47</v>
      </c>
      <c r="O22" s="97" t="s">
        <v>47</v>
      </c>
      <c r="P22" s="263">
        <v>0</v>
      </c>
      <c r="Q22" s="264">
        <v>0</v>
      </c>
      <c r="R22" s="64" t="s">
        <v>47</v>
      </c>
      <c r="S22" s="97" t="s">
        <v>47</v>
      </c>
      <c r="T22" s="263">
        <v>0</v>
      </c>
      <c r="U22" s="264">
        <v>0</v>
      </c>
      <c r="V22" s="64" t="s">
        <v>47</v>
      </c>
      <c r="W22" s="97" t="s">
        <v>47</v>
      </c>
      <c r="X22" s="263">
        <v>0</v>
      </c>
      <c r="Y22" s="264">
        <v>0</v>
      </c>
      <c r="Z22" s="64" t="s">
        <v>47</v>
      </c>
      <c r="AA22" s="97" t="s">
        <v>47</v>
      </c>
      <c r="AB22" s="263">
        <v>0</v>
      </c>
      <c r="AC22" s="264">
        <v>0</v>
      </c>
      <c r="AD22" s="64" t="s">
        <v>47</v>
      </c>
      <c r="AE22" s="97" t="s">
        <v>47</v>
      </c>
      <c r="AF22" s="263">
        <v>0</v>
      </c>
      <c r="AG22" s="264">
        <v>0</v>
      </c>
      <c r="AH22" s="64" t="s">
        <v>47</v>
      </c>
      <c r="AI22" s="97" t="s">
        <v>47</v>
      </c>
      <c r="AJ22" s="263">
        <v>0</v>
      </c>
      <c r="AK22" s="264">
        <v>0</v>
      </c>
      <c r="AL22" s="64" t="s">
        <v>47</v>
      </c>
      <c r="AM22" s="97" t="s">
        <v>47</v>
      </c>
      <c r="AN22" s="263">
        <v>0</v>
      </c>
      <c r="AO22" s="264">
        <v>0</v>
      </c>
      <c r="AP22" s="64" t="s">
        <v>47</v>
      </c>
      <c r="AQ22" s="97" t="s">
        <v>47</v>
      </c>
      <c r="AR22" s="263">
        <v>0</v>
      </c>
      <c r="AS22" s="264">
        <v>0</v>
      </c>
      <c r="AT22" s="64" t="s">
        <v>47</v>
      </c>
      <c r="AU22" s="97" t="s">
        <v>47</v>
      </c>
      <c r="AV22" s="50">
        <v>408</v>
      </c>
      <c r="AW22" s="49">
        <v>2902.81</v>
      </c>
      <c r="AX22" s="64">
        <f>AW22-(AY22*AV22)</f>
        <v>8.7999978859443218E-7</v>
      </c>
      <c r="AY22" s="97">
        <f>ROUND(AW22/AV22,8)</f>
        <v>7.1147303900000001</v>
      </c>
      <c r="AZ22" s="50">
        <f>D22+H22+L22+P22+T22+X22+AB22+AF22+AJ22+AN22+AR22+AV22</f>
        <v>408</v>
      </c>
      <c r="BA22" s="49">
        <f>E22+I22+M22+Q22+U22+Y22+AC22+AG22+AK22+AO22+AS22+AW22</f>
        <v>2902.81</v>
      </c>
      <c r="BB22" s="167">
        <f>D22+H22+L22+P22+T22+X22+AB22+AF22+AJ22</f>
        <v>0</v>
      </c>
      <c r="BC22" s="168">
        <f>E22+I22+M22+Q22+U22+Y22+AC22+AG22+AK22</f>
        <v>0</v>
      </c>
      <c r="BD22" s="167">
        <f>AN22+AR22+AV22</f>
        <v>408</v>
      </c>
      <c r="BE22" s="168">
        <f>AO22+AS22+AW22</f>
        <v>2902.81</v>
      </c>
      <c r="CB22" s="86">
        <v>23437</v>
      </c>
      <c r="CC22" s="87">
        <f t="shared" si="1"/>
        <v>45599.99</v>
      </c>
      <c r="CD22" s="87">
        <f t="shared" si="1"/>
        <v>175210.48</v>
      </c>
    </row>
    <row r="23" spans="1:82" x14ac:dyDescent="0.55000000000000004">
      <c r="A23" s="42" t="s">
        <v>146</v>
      </c>
      <c r="B23" s="25"/>
      <c r="C23" s="69"/>
      <c r="D23" s="43"/>
      <c r="E23" s="43"/>
      <c r="F23" s="43"/>
      <c r="G23" s="95"/>
      <c r="H23" s="43"/>
      <c r="I23" s="43"/>
      <c r="J23" s="43"/>
      <c r="K23" s="95"/>
      <c r="L23" s="43"/>
      <c r="M23" s="43"/>
      <c r="N23" s="43"/>
      <c r="O23" s="95"/>
      <c r="P23" s="43"/>
      <c r="Q23" s="43"/>
      <c r="R23" s="43"/>
      <c r="S23" s="95"/>
      <c r="T23" s="43"/>
      <c r="U23" s="43"/>
      <c r="V23" s="43"/>
      <c r="W23" s="95"/>
      <c r="X23" s="43"/>
      <c r="Y23" s="43"/>
      <c r="Z23" s="43"/>
      <c r="AA23" s="95"/>
      <c r="AB23" s="43"/>
      <c r="AC23" s="43"/>
      <c r="AD23" s="43"/>
      <c r="AE23" s="95"/>
      <c r="AF23" s="43"/>
      <c r="AG23" s="43"/>
      <c r="AH23" s="43"/>
      <c r="AI23" s="95"/>
      <c r="AJ23" s="43"/>
      <c r="AK23" s="43"/>
      <c r="AL23" s="43"/>
      <c r="AM23" s="95"/>
      <c r="AN23" s="43"/>
      <c r="AO23" s="43"/>
      <c r="AP23" s="43"/>
      <c r="AQ23" s="95"/>
      <c r="AR23" s="43"/>
      <c r="AS23" s="43"/>
      <c r="AT23" s="43"/>
      <c r="AU23" s="95"/>
      <c r="AV23" s="43"/>
      <c r="AW23" s="43"/>
      <c r="AX23" s="43"/>
      <c r="AY23" s="95"/>
      <c r="AZ23" s="165"/>
      <c r="BA23" s="165"/>
      <c r="CB23" s="86">
        <v>23408</v>
      </c>
      <c r="CC23" s="87">
        <f t="shared" si="1"/>
        <v>56792</v>
      </c>
      <c r="CD23" s="87">
        <f t="shared" si="1"/>
        <v>221230.86</v>
      </c>
    </row>
    <row r="24" spans="1:82" x14ac:dyDescent="0.55000000000000004">
      <c r="A24" s="45">
        <v>1</v>
      </c>
      <c r="B24" s="46" t="s">
        <v>146</v>
      </c>
      <c r="C24" s="70" t="s">
        <v>27</v>
      </c>
      <c r="D24" s="48">
        <v>10666.54</v>
      </c>
      <c r="E24" s="49">
        <v>58815.15</v>
      </c>
      <c r="F24" s="64">
        <f>E24-(G24*D24)</f>
        <v>1.1533389624673873E-5</v>
      </c>
      <c r="G24" s="97">
        <f>ROUND(E24/D24,8)</f>
        <v>5.5139857900000004</v>
      </c>
      <c r="H24" s="48">
        <v>12728.09</v>
      </c>
      <c r="I24" s="49">
        <v>59162.35</v>
      </c>
      <c r="J24" s="64">
        <f>I24-(K24*H24)</f>
        <v>-2.4109198420774192E-5</v>
      </c>
      <c r="K24" s="97">
        <f>ROUND(I24/H24,8)</f>
        <v>4.6481718799999996</v>
      </c>
      <c r="L24" s="48">
        <v>16081.93</v>
      </c>
      <c r="M24" s="49">
        <v>69938.97</v>
      </c>
      <c r="N24" s="64">
        <f>M24-(O24*L24)</f>
        <v>7.5251504313200712E-5</v>
      </c>
      <c r="O24" s="97">
        <f>ROUND(M24/L24,8)</f>
        <v>4.3489164499999999</v>
      </c>
      <c r="P24" s="48">
        <v>12350.16</v>
      </c>
      <c r="Q24" s="49">
        <v>56781.86</v>
      </c>
      <c r="R24" s="64">
        <f>Q24-(S24*P24)</f>
        <v>3.2597599783912301E-5</v>
      </c>
      <c r="S24" s="97">
        <f>ROUND(Q24/P24,8)</f>
        <v>4.5976618900000004</v>
      </c>
      <c r="T24" s="50">
        <v>6692.22</v>
      </c>
      <c r="U24" s="49">
        <v>37635.199999999997</v>
      </c>
      <c r="V24" s="64">
        <f>U24-(W24*T24)</f>
        <v>3.2742791518103331E-5</v>
      </c>
      <c r="W24" s="97">
        <f>ROUND(U24/T24,8)</f>
        <v>5.6237242600000004</v>
      </c>
      <c r="X24" s="50">
        <v>6783</v>
      </c>
      <c r="Y24" s="49">
        <v>38928.800000000003</v>
      </c>
      <c r="Z24" s="64">
        <f>Y24-(AA24*X24)</f>
        <v>-1.3179997040424496E-5</v>
      </c>
      <c r="AA24" s="97">
        <f>ROUND(Y24/X24,8)</f>
        <v>5.7391714599999997</v>
      </c>
      <c r="AB24" s="50">
        <v>3542.97</v>
      </c>
      <c r="AC24" s="49">
        <v>25958.28</v>
      </c>
      <c r="AD24" s="64">
        <f>AC24-(AE24*AB24)</f>
        <v>3.7439895095303655E-7</v>
      </c>
      <c r="AE24" s="97">
        <f>ROUND(AC24/AB24,8)</f>
        <v>7.3267004800000004</v>
      </c>
      <c r="AF24" s="50">
        <v>4608.3599999999997</v>
      </c>
      <c r="AG24" s="49">
        <v>28687.599999999999</v>
      </c>
      <c r="AH24" s="64">
        <f>AG24-(AI24*AF24)</f>
        <v>5.9320009313523769E-6</v>
      </c>
      <c r="AI24" s="97">
        <f>ROUND(AG24/AF24,8)</f>
        <v>6.2251212999999996</v>
      </c>
      <c r="AJ24" s="50">
        <v>2050.1999999999998</v>
      </c>
      <c r="AK24" s="49">
        <v>19279.599999999999</v>
      </c>
      <c r="AL24" s="64">
        <f>AK24-(AM24*AJ24)</f>
        <v>-7.5979987741447985E-6</v>
      </c>
      <c r="AM24" s="97">
        <f>ROUND(AK24/AJ24,8)</f>
        <v>9.4037654899999996</v>
      </c>
      <c r="AN24" s="50">
        <v>2323.56</v>
      </c>
      <c r="AO24" s="49">
        <v>20228.099999999999</v>
      </c>
      <c r="AP24" s="64">
        <f>AO24-(AQ24*AN24)</f>
        <v>2.1779997041448951E-6</v>
      </c>
      <c r="AQ24" s="97">
        <f>ROUND(AO24/AN24,8)</f>
        <v>8.7056499499999997</v>
      </c>
      <c r="AR24" s="50">
        <v>8529.24</v>
      </c>
      <c r="AS24" s="49">
        <v>44209.79</v>
      </c>
      <c r="AT24" s="64">
        <f>AS24-(AU24*AR24)</f>
        <v>-1.3360113371163607E-7</v>
      </c>
      <c r="AU24" s="97">
        <f>ROUND(AS24/AR24,8)</f>
        <v>5.1833211400000003</v>
      </c>
      <c r="AV24" s="50">
        <v>16486.259999999998</v>
      </c>
      <c r="AW24" s="49">
        <v>73068.94</v>
      </c>
      <c r="AX24" s="64">
        <f>AW24-(AY24*AV24)</f>
        <v>-6.5050990087911487E-5</v>
      </c>
      <c r="AY24" s="97">
        <f>ROUND(AW24/AV24,8)</f>
        <v>4.4321113499999996</v>
      </c>
      <c r="AZ24" s="50">
        <f>D24+H24+L24+P24+T24+X24+AB24+AF24+AJ24+AN24+AR24+AV24</f>
        <v>102842.53</v>
      </c>
      <c r="BA24" s="49">
        <f>E24+I24+M24+Q24+U24+Y24+AC24+AG24+AK24+AO24+AS24+AW24</f>
        <v>532694.6399999999</v>
      </c>
      <c r="BB24" s="167">
        <f>D24+H24+L24+P24+T24+X24+AB24+AF24+AJ24</f>
        <v>75503.47</v>
      </c>
      <c r="BC24" s="168">
        <f>E24+I24+M24+Q24+U24+Y24+AC24+AG24+AK24</f>
        <v>395187.80999999994</v>
      </c>
      <c r="BD24" s="167">
        <f>AN24+AR24+AV24</f>
        <v>27339.059999999998</v>
      </c>
      <c r="BE24" s="168">
        <f>AO24+AS24+AW24</f>
        <v>137506.83000000002</v>
      </c>
      <c r="CB24" s="86">
        <v>23437</v>
      </c>
      <c r="CC24" s="87">
        <f t="shared" si="1"/>
        <v>66940</v>
      </c>
      <c r="CD24" s="87">
        <f t="shared" si="1"/>
        <v>263667.37</v>
      </c>
    </row>
    <row r="25" spans="1:82" x14ac:dyDescent="0.55000000000000004">
      <c r="A25" s="42" t="s">
        <v>64</v>
      </c>
      <c r="B25" s="25"/>
      <c r="C25" s="69"/>
      <c r="D25" s="43"/>
      <c r="E25" s="43"/>
      <c r="F25" s="43"/>
      <c r="G25" s="95"/>
      <c r="H25" s="43"/>
      <c r="I25" s="32"/>
      <c r="J25" s="43"/>
      <c r="K25" s="95"/>
      <c r="L25" s="43"/>
      <c r="M25" s="43"/>
      <c r="N25" s="43"/>
      <c r="O25" s="95"/>
      <c r="P25" s="43"/>
      <c r="Q25" s="43"/>
      <c r="R25" s="43"/>
      <c r="S25" s="95"/>
      <c r="T25" s="43"/>
      <c r="U25" s="43"/>
      <c r="V25" s="43"/>
      <c r="W25" s="95"/>
      <c r="X25" s="43"/>
      <c r="Y25" s="43"/>
      <c r="Z25" s="43"/>
      <c r="AA25" s="95"/>
      <c r="AB25" s="43"/>
      <c r="AC25" s="43"/>
      <c r="AD25" s="43"/>
      <c r="AE25" s="95"/>
      <c r="AF25" s="43"/>
      <c r="AG25" s="43"/>
      <c r="AH25" s="43"/>
      <c r="AI25" s="95"/>
      <c r="AJ25" s="43"/>
      <c r="AK25" s="43"/>
      <c r="AL25" s="43"/>
      <c r="AM25" s="95"/>
      <c r="AN25" s="43"/>
      <c r="AO25" s="43"/>
      <c r="AP25" s="43"/>
      <c r="AQ25" s="95"/>
      <c r="AR25" s="43"/>
      <c r="AS25" s="43"/>
      <c r="AT25" s="43"/>
      <c r="AU25" s="95"/>
      <c r="AV25" s="43"/>
      <c r="AW25" s="43"/>
      <c r="AX25" s="43"/>
      <c r="AY25" s="95"/>
      <c r="AZ25" s="165"/>
      <c r="BA25" s="165"/>
      <c r="CB25" s="86">
        <v>23468</v>
      </c>
      <c r="CC25" s="87">
        <f t="shared" si="1"/>
        <v>52084</v>
      </c>
      <c r="CD25" s="87">
        <f t="shared" si="1"/>
        <v>197747.04</v>
      </c>
    </row>
    <row r="26" spans="1:82" x14ac:dyDescent="0.55000000000000004">
      <c r="A26" s="45">
        <v>1</v>
      </c>
      <c r="B26" s="46" t="s">
        <v>64</v>
      </c>
      <c r="C26" s="70" t="s">
        <v>28</v>
      </c>
      <c r="D26" s="48">
        <v>1433</v>
      </c>
      <c r="E26" s="49">
        <v>6352.55</v>
      </c>
      <c r="F26" s="64">
        <f>E26-(G26*D26)</f>
        <v>-2.809999386954587E-6</v>
      </c>
      <c r="G26" s="97">
        <f>ROUND(E26/D26,8)</f>
        <v>4.4330425699999996</v>
      </c>
      <c r="H26" s="48">
        <v>989</v>
      </c>
      <c r="I26" s="49">
        <v>4324.66</v>
      </c>
      <c r="J26" s="64">
        <f>I26-(K26*H26)</f>
        <v>3.9599999581696466E-6</v>
      </c>
      <c r="K26" s="97">
        <f>ROUND(I26/H26,8)</f>
        <v>4.37276036</v>
      </c>
      <c r="L26" s="48">
        <v>1382</v>
      </c>
      <c r="M26" s="49">
        <v>6119.62</v>
      </c>
      <c r="N26" s="64">
        <f>M26-(O26*L26)</f>
        <v>-6.8600002123275772E-6</v>
      </c>
      <c r="O26" s="97">
        <f>ROUND(M26/L26,8)</f>
        <v>4.4280897299999999</v>
      </c>
      <c r="P26" s="48">
        <v>769</v>
      </c>
      <c r="Q26" s="49">
        <v>3319.87</v>
      </c>
      <c r="R26" s="64">
        <f>Q26-(S26*P26)</f>
        <v>-1.66000017998158E-6</v>
      </c>
      <c r="S26" s="97">
        <f>ROUND(Q26/P26,8)</f>
        <v>4.3171261400000001</v>
      </c>
      <c r="T26" s="50">
        <v>780</v>
      </c>
      <c r="U26" s="49">
        <v>3370.1</v>
      </c>
      <c r="V26" s="64">
        <f>U26-(W26*T26)</f>
        <v>-3.3999999686784577E-6</v>
      </c>
      <c r="W26" s="97">
        <f>ROUND(U26/T26,8)</f>
        <v>4.32064103</v>
      </c>
      <c r="X26" s="50">
        <v>739</v>
      </c>
      <c r="Y26" s="49">
        <v>3182.84</v>
      </c>
      <c r="Z26" s="64">
        <f>Y26-(AA26*X26)</f>
        <v>-3.6499995985650457E-6</v>
      </c>
      <c r="AA26" s="97">
        <f>ROUND(Y26/X26,8)</f>
        <v>4.30695535</v>
      </c>
      <c r="AB26" s="50">
        <v>743</v>
      </c>
      <c r="AC26" s="49">
        <v>3201.11</v>
      </c>
      <c r="AD26" s="64">
        <f>AC26-(AE26*AB26)</f>
        <v>-1.4299998838396277E-6</v>
      </c>
      <c r="AE26" s="97">
        <f>ROUND(AC26/AB26,8)</f>
        <v>4.3083580100000001</v>
      </c>
      <c r="AF26" s="50">
        <v>522</v>
      </c>
      <c r="AG26" s="49">
        <v>2191.73</v>
      </c>
      <c r="AH26" s="64">
        <f>AG26-(AI26*AF26)</f>
        <v>-2.5599997570679989E-6</v>
      </c>
      <c r="AI26" s="97">
        <f>ROUND(AG26/AF26,8)</f>
        <v>4.1987164799999999</v>
      </c>
      <c r="AJ26" s="50">
        <v>828</v>
      </c>
      <c r="AK26" s="49">
        <v>3589.34</v>
      </c>
      <c r="AL26" s="64">
        <f>AK26-(AM26*AJ26)</f>
        <v>6.800005394325126E-7</v>
      </c>
      <c r="AM26" s="97">
        <f>ROUND(AK26/AJ26,8)</f>
        <v>4.3349516899999996</v>
      </c>
      <c r="AN26" s="50">
        <v>691</v>
      </c>
      <c r="AO26" s="49">
        <v>2963.61</v>
      </c>
      <c r="AP26" s="64">
        <f>AO26-(AQ26*AN26)</f>
        <v>8.0000017987913452E-7</v>
      </c>
      <c r="AQ26" s="97">
        <f>ROUND(AO26/AN26,8)</f>
        <v>4.2888712</v>
      </c>
      <c r="AR26" s="50">
        <v>675</v>
      </c>
      <c r="AS26" s="49">
        <v>2890.54</v>
      </c>
      <c r="AT26" s="64">
        <f>AS26-(AU26*AR26)</f>
        <v>9.9999988378840499E-7</v>
      </c>
      <c r="AU26" s="97">
        <f>ROUND(AS26/AR26,8)</f>
        <v>4.28228148</v>
      </c>
      <c r="AV26" s="50">
        <v>539</v>
      </c>
      <c r="AW26" s="49">
        <v>2269.38</v>
      </c>
      <c r="AX26" s="64">
        <f>AW26-(AY26*AV26)</f>
        <v>2.4999999368446879E-6</v>
      </c>
      <c r="AY26" s="97">
        <f>ROUND(AW26/AV26,8)</f>
        <v>4.2103524999999999</v>
      </c>
      <c r="AZ26" s="50">
        <f>D26+H26+L26+P26+T26+X26+AB26+AF26+AJ26+AN26+AR26+AV26</f>
        <v>10090</v>
      </c>
      <c r="BA26" s="49">
        <f>E26+I26+M26+Q26+U26+Y26+AC26+AG26+AK26+AO26+AS26+AW26</f>
        <v>43775.349999999991</v>
      </c>
      <c r="BB26" s="167">
        <f>D26+H26+L26+P26+T26+X26+AB26+AF26+AJ26</f>
        <v>8185</v>
      </c>
      <c r="BC26" s="168">
        <f>E26+I26+M26+Q26+U26+Y26+AC26+AG26+AK26</f>
        <v>35651.819999999992</v>
      </c>
      <c r="BD26" s="167">
        <f>AN26+AR26+AV26</f>
        <v>1905</v>
      </c>
      <c r="BE26" s="168">
        <f>AO26+AS26+AW26</f>
        <v>8123.53</v>
      </c>
      <c r="CB26" s="86">
        <v>23498</v>
      </c>
      <c r="CC26" s="87">
        <f t="shared" si="1"/>
        <v>59560.01</v>
      </c>
      <c r="CD26" s="87">
        <f t="shared" si="1"/>
        <v>230938.45</v>
      </c>
    </row>
    <row r="27" spans="1:82" x14ac:dyDescent="0.55000000000000004">
      <c r="A27" s="42" t="s">
        <v>30</v>
      </c>
      <c r="B27" s="25"/>
      <c r="C27" s="69"/>
      <c r="D27" s="43"/>
      <c r="E27" s="43"/>
      <c r="F27" s="43"/>
      <c r="G27" s="95"/>
      <c r="H27" s="43"/>
      <c r="I27" s="43"/>
      <c r="J27" s="43"/>
      <c r="K27" s="95"/>
      <c r="L27" s="43"/>
      <c r="M27" s="43"/>
      <c r="N27" s="43"/>
      <c r="O27" s="95"/>
      <c r="P27" s="43"/>
      <c r="Q27" s="43"/>
      <c r="R27" s="43"/>
      <c r="S27" s="95"/>
      <c r="T27" s="43"/>
      <c r="U27" s="43"/>
      <c r="V27" s="43"/>
      <c r="W27" s="95"/>
      <c r="X27" s="43"/>
      <c r="Y27" s="43"/>
      <c r="Z27" s="43"/>
      <c r="AA27" s="95"/>
      <c r="AB27" s="43"/>
      <c r="AC27" s="43"/>
      <c r="AD27" s="43"/>
      <c r="AE27" s="95"/>
      <c r="AF27" s="43"/>
      <c r="AG27" s="43"/>
      <c r="AH27" s="43"/>
      <c r="AI27" s="95"/>
      <c r="AJ27" s="43"/>
      <c r="AK27" s="43"/>
      <c r="AL27" s="43"/>
      <c r="AM27" s="95"/>
      <c r="AN27" s="43"/>
      <c r="AO27" s="43"/>
      <c r="AP27" s="43"/>
      <c r="AQ27" s="95"/>
      <c r="AR27" s="43"/>
      <c r="AS27" s="43"/>
      <c r="AT27" s="43"/>
      <c r="AU27" s="95"/>
      <c r="AV27" s="43"/>
      <c r="AW27" s="43"/>
      <c r="AX27" s="43"/>
      <c r="AY27" s="95"/>
      <c r="AZ27" s="165"/>
      <c r="BA27" s="165"/>
      <c r="CB27" s="86">
        <v>23529</v>
      </c>
      <c r="CC27" s="87">
        <f t="shared" si="1"/>
        <v>55548</v>
      </c>
      <c r="CD27" s="87">
        <f t="shared" si="1"/>
        <v>208772.08</v>
      </c>
    </row>
    <row r="28" spans="1:82" x14ac:dyDescent="0.55000000000000004">
      <c r="A28" s="30">
        <v>1</v>
      </c>
      <c r="B28" s="56" t="s">
        <v>33</v>
      </c>
      <c r="C28" s="72" t="s">
        <v>34</v>
      </c>
      <c r="D28" s="32">
        <v>724</v>
      </c>
      <c r="E28" s="33">
        <v>3243.32</v>
      </c>
      <c r="F28" s="64">
        <f>E28-(G28*D28)</f>
        <v>-2.2399995032174047E-6</v>
      </c>
      <c r="G28" s="96">
        <f>ROUND(E28/D28,8)</f>
        <v>4.4797237599999997</v>
      </c>
      <c r="H28" s="32">
        <v>660</v>
      </c>
      <c r="I28" s="33">
        <v>2886.16</v>
      </c>
      <c r="J28" s="64">
        <f>I28-(K28*H28)</f>
        <v>-1.99999976757681E-6</v>
      </c>
      <c r="K28" s="96">
        <f>ROUND(I28/H28,8)</f>
        <v>4.3729696999999996</v>
      </c>
      <c r="L28" s="32">
        <v>856</v>
      </c>
      <c r="M28" s="33">
        <v>3773.74</v>
      </c>
      <c r="N28" s="64">
        <f>M28-(O28*L28)</f>
        <v>-3.1200006560538895E-6</v>
      </c>
      <c r="O28" s="96">
        <f>ROUND(M28/L28,8)</f>
        <v>4.4085747700000004</v>
      </c>
      <c r="P28" s="32">
        <v>724</v>
      </c>
      <c r="Q28" s="33">
        <v>3243.32</v>
      </c>
      <c r="R28" s="64">
        <f>Q28-(S28*P28)</f>
        <v>-2.2399995032174047E-6</v>
      </c>
      <c r="S28" s="96">
        <f>ROUND(Q28/P28,8)</f>
        <v>4.4797237599999997</v>
      </c>
      <c r="T28" s="32">
        <v>736</v>
      </c>
      <c r="U28" s="33">
        <v>3281.54</v>
      </c>
      <c r="V28" s="64">
        <f>U28-(W28*T28)</f>
        <v>3.1999979910324328E-7</v>
      </c>
      <c r="W28" s="96">
        <f>ROUND(U28/T28,8)</f>
        <v>4.45861413</v>
      </c>
      <c r="X28" s="32">
        <v>912</v>
      </c>
      <c r="Y28" s="33">
        <v>3998.76</v>
      </c>
      <c r="Z28" s="64">
        <f>Y28-(AA28*X28)</f>
        <v>2.8800004656659439E-6</v>
      </c>
      <c r="AA28" s="96">
        <f>ROUND(Y28/X28,8)</f>
        <v>4.3846052599999998</v>
      </c>
      <c r="AB28" s="32">
        <v>736</v>
      </c>
      <c r="AC28" s="33">
        <v>3281.54</v>
      </c>
      <c r="AD28" s="64">
        <f>AC28-(AE28*AB28)</f>
        <v>3.1999979910324328E-7</v>
      </c>
      <c r="AE28" s="96">
        <f>ROUND(AC28/AB28,8)</f>
        <v>4.45861413</v>
      </c>
      <c r="AF28" s="32">
        <v>688</v>
      </c>
      <c r="AG28" s="33">
        <v>3098.68</v>
      </c>
      <c r="AH28" s="64">
        <f>AG28-(AI28*AF28)</f>
        <v>-7.9999972513178363E-7</v>
      </c>
      <c r="AI28" s="96">
        <f>ROUND(AG28/AF28,8)</f>
        <v>4.5038953499999996</v>
      </c>
      <c r="AJ28" s="32">
        <v>660</v>
      </c>
      <c r="AK28" s="33">
        <v>2886.16</v>
      </c>
      <c r="AL28" s="64">
        <f>AK28-(AM28*AJ28)</f>
        <v>-1.99999976757681E-6</v>
      </c>
      <c r="AM28" s="96">
        <f>ROUND(AK28/AJ28,8)</f>
        <v>4.3729696999999996</v>
      </c>
      <c r="AN28" s="32">
        <v>1220</v>
      </c>
      <c r="AO28" s="33">
        <v>5236.3999999999996</v>
      </c>
      <c r="AP28" s="64">
        <f>AO28-(AQ28*AN28)</f>
        <v>-3.0000010156072676E-6</v>
      </c>
      <c r="AQ28" s="96">
        <f>ROUND(AO28/AN28,8)</f>
        <v>4.2921311500000003</v>
      </c>
      <c r="AR28" s="32">
        <v>1796</v>
      </c>
      <c r="AS28" s="33">
        <v>7550.93</v>
      </c>
      <c r="AT28" s="64">
        <f>AS28-(AU28*AR28)</f>
        <v>-1.9600001905928366E-6</v>
      </c>
      <c r="AU28" s="96">
        <f>ROUND(AS28/AR28,8)</f>
        <v>4.2043040100000004</v>
      </c>
      <c r="AV28" s="32">
        <v>1104</v>
      </c>
      <c r="AW28" s="33">
        <v>4770.2700000000004</v>
      </c>
      <c r="AX28" s="64">
        <f>AW28-(AY28*AV28)</f>
        <v>-9.5999985205708072E-7</v>
      </c>
      <c r="AY28" s="96">
        <f>ROUND(AW28/AV28,8)</f>
        <v>4.3208967400000002</v>
      </c>
      <c r="AZ28" s="165"/>
      <c r="BA28" s="165"/>
      <c r="CB28" s="86">
        <v>23559</v>
      </c>
      <c r="CC28" s="87">
        <f t="shared" si="1"/>
        <v>50624</v>
      </c>
      <c r="CD28" s="87">
        <f t="shared" si="1"/>
        <v>198854.43</v>
      </c>
    </row>
    <row r="29" spans="1:82" x14ac:dyDescent="0.55000000000000004">
      <c r="A29" s="30">
        <v>2</v>
      </c>
      <c r="B29" s="56" t="s">
        <v>24</v>
      </c>
      <c r="C29" s="72" t="s">
        <v>35</v>
      </c>
      <c r="D29" s="32">
        <v>0</v>
      </c>
      <c r="E29" s="33">
        <v>334.1</v>
      </c>
      <c r="F29" s="64">
        <v>0</v>
      </c>
      <c r="G29" s="96" t="s">
        <v>47</v>
      </c>
      <c r="H29" s="32">
        <v>0</v>
      </c>
      <c r="I29" s="33">
        <v>334.1</v>
      </c>
      <c r="J29" s="64">
        <v>0</v>
      </c>
      <c r="K29" s="96" t="s">
        <v>47</v>
      </c>
      <c r="L29" s="32">
        <v>0</v>
      </c>
      <c r="M29" s="33">
        <v>334.1</v>
      </c>
      <c r="N29" s="64">
        <v>0</v>
      </c>
      <c r="O29" s="96" t="s">
        <v>47</v>
      </c>
      <c r="P29" s="32">
        <v>0</v>
      </c>
      <c r="Q29" s="33">
        <v>334.1</v>
      </c>
      <c r="R29" s="64">
        <v>0</v>
      </c>
      <c r="S29" s="96" t="s">
        <v>47</v>
      </c>
      <c r="T29" s="32">
        <v>0</v>
      </c>
      <c r="U29" s="33">
        <v>334.1</v>
      </c>
      <c r="V29" s="64">
        <v>0</v>
      </c>
      <c r="W29" s="96" t="s">
        <v>47</v>
      </c>
      <c r="X29" s="32">
        <v>0</v>
      </c>
      <c r="Y29" s="33">
        <v>334.1</v>
      </c>
      <c r="Z29" s="64">
        <v>0</v>
      </c>
      <c r="AA29" s="96" t="s">
        <v>47</v>
      </c>
      <c r="AB29" s="32">
        <v>0</v>
      </c>
      <c r="AC29" s="33">
        <v>334.1</v>
      </c>
      <c r="AD29" s="64">
        <v>0</v>
      </c>
      <c r="AE29" s="96" t="s">
        <v>47</v>
      </c>
      <c r="AF29" s="32">
        <v>0</v>
      </c>
      <c r="AG29" s="33">
        <v>334.1</v>
      </c>
      <c r="AH29" s="64">
        <v>0</v>
      </c>
      <c r="AI29" s="96" t="s">
        <v>47</v>
      </c>
      <c r="AJ29" s="32">
        <v>0</v>
      </c>
      <c r="AK29" s="33">
        <v>334.1</v>
      </c>
      <c r="AL29" s="64">
        <v>0</v>
      </c>
      <c r="AM29" s="96" t="s">
        <v>47</v>
      </c>
      <c r="AN29" s="32">
        <v>0</v>
      </c>
      <c r="AO29" s="33">
        <v>334.1</v>
      </c>
      <c r="AP29" s="64">
        <v>0</v>
      </c>
      <c r="AQ29" s="96" t="s">
        <v>47</v>
      </c>
      <c r="AR29" s="32">
        <v>0</v>
      </c>
      <c r="AS29" s="33">
        <v>334.1</v>
      </c>
      <c r="AT29" s="64">
        <v>0</v>
      </c>
      <c r="AU29" s="96" t="s">
        <v>47</v>
      </c>
      <c r="AV29" s="32">
        <v>0</v>
      </c>
      <c r="AW29" s="33">
        <v>334.1</v>
      </c>
      <c r="AX29" s="64">
        <v>0</v>
      </c>
      <c r="AY29" s="96" t="s">
        <v>47</v>
      </c>
      <c r="AZ29" s="165"/>
      <c r="BA29" s="165"/>
      <c r="CB29" s="86">
        <v>23590</v>
      </c>
      <c r="CC29" s="87">
        <f t="shared" si="1"/>
        <v>57282</v>
      </c>
      <c r="CD29" s="87">
        <f t="shared" si="1"/>
        <v>221617.84</v>
      </c>
    </row>
    <row r="30" spans="1:82" x14ac:dyDescent="0.55000000000000004">
      <c r="A30" s="35" t="s">
        <v>9</v>
      </c>
      <c r="B30" s="36"/>
      <c r="C30" s="57"/>
      <c r="D30" s="48">
        <f>SUM(D28:D29)</f>
        <v>724</v>
      </c>
      <c r="E30" s="49">
        <f>SUM(E28:E29)</f>
        <v>3577.42</v>
      </c>
      <c r="F30" s="64"/>
      <c r="G30" s="97" t="s">
        <v>47</v>
      </c>
      <c r="H30" s="48">
        <f>SUM(H28:H29)</f>
        <v>660</v>
      </c>
      <c r="I30" s="49">
        <f>SUM(I28:I29)</f>
        <v>3220.2599999999998</v>
      </c>
      <c r="J30" s="64"/>
      <c r="K30" s="97" t="s">
        <v>47</v>
      </c>
      <c r="L30" s="48">
        <f>SUM(L28:L29)</f>
        <v>856</v>
      </c>
      <c r="M30" s="49">
        <f>SUM(M28:M29)</f>
        <v>4107.84</v>
      </c>
      <c r="N30" s="64"/>
      <c r="O30" s="97" t="s">
        <v>47</v>
      </c>
      <c r="P30" s="48">
        <f>SUM(P28:P29)</f>
        <v>724</v>
      </c>
      <c r="Q30" s="49">
        <f>SUM(Q28:Q29)</f>
        <v>3577.42</v>
      </c>
      <c r="R30" s="64"/>
      <c r="S30" s="97" t="s">
        <v>47</v>
      </c>
      <c r="T30" s="50">
        <f>SUM(T28:T29)</f>
        <v>736</v>
      </c>
      <c r="U30" s="49">
        <f>SUM(U28:U29)</f>
        <v>3615.64</v>
      </c>
      <c r="V30" s="64"/>
      <c r="W30" s="97" t="s">
        <v>47</v>
      </c>
      <c r="X30" s="48">
        <f>SUM(X28:X29)</f>
        <v>912</v>
      </c>
      <c r="Y30" s="49">
        <f>SUM(Y28:Y29)</f>
        <v>4332.8600000000006</v>
      </c>
      <c r="Z30" s="64"/>
      <c r="AA30" s="97" t="s">
        <v>47</v>
      </c>
      <c r="AB30" s="48">
        <f>SUM(AB28:AB29)</f>
        <v>736</v>
      </c>
      <c r="AC30" s="49">
        <f>SUM(AC28:AC29)</f>
        <v>3615.64</v>
      </c>
      <c r="AD30" s="64"/>
      <c r="AE30" s="97" t="s">
        <v>47</v>
      </c>
      <c r="AF30" s="48">
        <f>SUM(AF28:AF29)</f>
        <v>688</v>
      </c>
      <c r="AG30" s="49">
        <f>SUM(AG28:AG29)</f>
        <v>3432.7799999999997</v>
      </c>
      <c r="AH30" s="64"/>
      <c r="AI30" s="97" t="s">
        <v>47</v>
      </c>
      <c r="AJ30" s="48">
        <f>SUM(AJ28:AJ29)</f>
        <v>660</v>
      </c>
      <c r="AK30" s="49">
        <f>SUM(AK28:AK29)</f>
        <v>3220.2599999999998</v>
      </c>
      <c r="AL30" s="64"/>
      <c r="AM30" s="97" t="s">
        <v>47</v>
      </c>
      <c r="AN30" s="50">
        <f>SUM(AN28:AN29)</f>
        <v>1220</v>
      </c>
      <c r="AO30" s="49">
        <f>SUM(AO28:AO29)</f>
        <v>5570.5</v>
      </c>
      <c r="AP30" s="64"/>
      <c r="AQ30" s="97" t="s">
        <v>47</v>
      </c>
      <c r="AR30" s="48">
        <f>SUM(AR28:AR29)</f>
        <v>1796</v>
      </c>
      <c r="AS30" s="49">
        <f>SUM(AS28:AS29)</f>
        <v>7885.0300000000007</v>
      </c>
      <c r="AT30" s="64"/>
      <c r="AU30" s="97" t="s">
        <v>47</v>
      </c>
      <c r="AV30" s="50">
        <f>SUM(AV28:AV29)</f>
        <v>1104</v>
      </c>
      <c r="AW30" s="49">
        <f>SUM(AW28:AW29)</f>
        <v>5104.3700000000008</v>
      </c>
      <c r="AX30" s="64"/>
      <c r="AY30" s="97" t="s">
        <v>47</v>
      </c>
      <c r="AZ30" s="50">
        <f>D30+H30+L30+P30+T30+X30+AB30+AF30+AJ30+AN30+AR30+AV30</f>
        <v>10816</v>
      </c>
      <c r="BA30" s="49">
        <f>E30+I30+M30+Q30+U30+Y30+AC30+AG30+AK30+AO30+AS30+AW30</f>
        <v>51260.02</v>
      </c>
      <c r="BB30" s="167">
        <f>D30+H30+L30+P30+T30+X30+AB30+AF30+AJ30</f>
        <v>6696</v>
      </c>
      <c r="BC30" s="168">
        <f>E30+I30+M30+Q30+U30+Y30+AC30+AG30+AK30</f>
        <v>32700.12</v>
      </c>
      <c r="BD30" s="167">
        <f>AN30+AR30+AV30</f>
        <v>4120</v>
      </c>
      <c r="BE30" s="168">
        <f>AO30+AS30+AW30</f>
        <v>18559.900000000001</v>
      </c>
      <c r="CB30" s="86">
        <v>23621</v>
      </c>
      <c r="CC30" s="87">
        <f t="shared" si="1"/>
        <v>53240</v>
      </c>
      <c r="CD30" s="87">
        <f t="shared" si="1"/>
        <v>200286.03</v>
      </c>
    </row>
    <row r="31" spans="1:82" x14ac:dyDescent="0.55000000000000004">
      <c r="A31" s="42" t="s">
        <v>31</v>
      </c>
      <c r="B31" s="25"/>
      <c r="C31" s="69"/>
      <c r="D31" s="43"/>
      <c r="E31" s="43"/>
      <c r="F31" s="43"/>
      <c r="G31" s="95"/>
      <c r="H31" s="43"/>
      <c r="I31" s="43"/>
      <c r="J31" s="43"/>
      <c r="K31" s="95"/>
      <c r="L31" s="43"/>
      <c r="M31" s="43"/>
      <c r="N31" s="43"/>
      <c r="O31" s="95"/>
      <c r="P31" s="43"/>
      <c r="Q31" s="43"/>
      <c r="R31" s="43"/>
      <c r="S31" s="95"/>
      <c r="T31" s="43"/>
      <c r="U31" s="43"/>
      <c r="V31" s="43"/>
      <c r="W31" s="95"/>
      <c r="X31" s="43"/>
      <c r="Y31" s="43"/>
      <c r="Z31" s="43"/>
      <c r="AA31" s="95"/>
      <c r="AB31" s="43"/>
      <c r="AC31" s="43"/>
      <c r="AD31" s="43"/>
      <c r="AE31" s="95"/>
      <c r="AF31" s="43"/>
      <c r="AG31" s="43"/>
      <c r="AH31" s="43"/>
      <c r="AI31" s="95"/>
      <c r="AJ31" s="43"/>
      <c r="AK31" s="43"/>
      <c r="AL31" s="43"/>
      <c r="AM31" s="95"/>
      <c r="AN31" s="43"/>
      <c r="AO31" s="43"/>
      <c r="AP31" s="43"/>
      <c r="AQ31" s="95"/>
      <c r="AR31" s="43"/>
      <c r="AS31" s="43"/>
      <c r="AT31" s="43"/>
      <c r="AU31" s="95"/>
      <c r="AV31" s="43"/>
      <c r="AW31" s="43"/>
      <c r="AX31" s="43"/>
      <c r="AY31" s="95"/>
      <c r="AZ31" s="165"/>
      <c r="BA31" s="165"/>
      <c r="CB31" s="86">
        <v>23651</v>
      </c>
      <c r="CC31" s="87">
        <f t="shared" si="1"/>
        <v>56984.01</v>
      </c>
      <c r="CD31" s="87">
        <f t="shared" si="1"/>
        <v>220014.5</v>
      </c>
    </row>
    <row r="32" spans="1:82" x14ac:dyDescent="0.55000000000000004">
      <c r="A32" s="30">
        <v>1</v>
      </c>
      <c r="B32" s="56" t="s">
        <v>36</v>
      </c>
      <c r="C32" s="72" t="s">
        <v>37</v>
      </c>
      <c r="D32" s="32">
        <v>72120</v>
      </c>
      <c r="E32" s="33">
        <v>217688.23</v>
      </c>
      <c r="F32" s="64">
        <f>E32-(G32*D32)</f>
        <v>2.8720003319904208E-4</v>
      </c>
      <c r="G32" s="96">
        <f>ROUND(E32/D32,8)</f>
        <v>3.0184169399999998</v>
      </c>
      <c r="H32" s="32">
        <v>75120</v>
      </c>
      <c r="I32" s="33">
        <v>301458.46999999997</v>
      </c>
      <c r="J32" s="64">
        <f>I32-(K32*H32)</f>
        <v>-3.0160002643242478E-4</v>
      </c>
      <c r="K32" s="96">
        <f>ROUND(I32/H32,8)</f>
        <v>4.0130254299999999</v>
      </c>
      <c r="L32" s="32">
        <v>102480</v>
      </c>
      <c r="M32" s="33">
        <v>419345.23</v>
      </c>
      <c r="N32" s="64">
        <f>M32-(O32*L32)</f>
        <v>-9.680003859102726E-5</v>
      </c>
      <c r="O32" s="96">
        <f>ROUND(M32/L32,8)</f>
        <v>4.0919714100000002</v>
      </c>
      <c r="P32" s="32">
        <v>78960</v>
      </c>
      <c r="Q32" s="33">
        <v>343999.55</v>
      </c>
      <c r="R32" s="64">
        <f>Q32-(S32*P32)</f>
        <v>1.92799954675138E-4</v>
      </c>
      <c r="S32" s="96">
        <f>ROUND(Q32/P32,8)</f>
        <v>4.3566305700000001</v>
      </c>
      <c r="T32" s="32">
        <v>86400</v>
      </c>
      <c r="U32" s="33">
        <v>357753</v>
      </c>
      <c r="V32" s="64">
        <f>U32-(W32*T32)</f>
        <v>1.919999485835433E-4</v>
      </c>
      <c r="W32" s="96">
        <f>ROUND(U32/T32,8)</f>
        <v>4.1406597200000004</v>
      </c>
      <c r="X32" s="32">
        <v>81000</v>
      </c>
      <c r="Y32" s="33">
        <v>330374.81</v>
      </c>
      <c r="Z32" s="64">
        <f>Y32-(AA32*X32)</f>
        <v>-1.5999999595806003E-4</v>
      </c>
      <c r="AA32" s="96">
        <f>ROUND(Y32/X32,8)</f>
        <v>4.0787013600000002</v>
      </c>
      <c r="AB32" s="32">
        <v>98520</v>
      </c>
      <c r="AC32" s="33">
        <v>406659.48</v>
      </c>
      <c r="AD32" s="64">
        <f>AC32-(AE32*AB32)</f>
        <v>1.0439998004585505E-4</v>
      </c>
      <c r="AE32" s="96">
        <f>ROUND(AC32/AB32,8)</f>
        <v>4.1276845299999998</v>
      </c>
      <c r="AF32" s="32">
        <v>108840</v>
      </c>
      <c r="AG32" s="33">
        <v>428639.4</v>
      </c>
      <c r="AH32" s="64">
        <f>AG32-(AI32*AF32)</f>
        <v>7.6800002716481686E-5</v>
      </c>
      <c r="AI32" s="96">
        <f>ROUND(AG32/AF32,8)</f>
        <v>3.9382524800000001</v>
      </c>
      <c r="AJ32" s="32">
        <v>94680</v>
      </c>
      <c r="AK32" s="33">
        <v>384278.23</v>
      </c>
      <c r="AL32" s="64">
        <f>AK32-(AM32*AJ32)</f>
        <v>-1.1239998275414109E-4</v>
      </c>
      <c r="AM32" s="96">
        <f>ROUND(AK32/AJ32,8)</f>
        <v>4.0587054299999998</v>
      </c>
      <c r="AN32" s="32">
        <v>96480</v>
      </c>
      <c r="AO32" s="33">
        <v>379964.56</v>
      </c>
      <c r="AP32" s="64">
        <f>AO32-(AQ32*AN32)</f>
        <v>2.5599997024983168E-4</v>
      </c>
      <c r="AQ32" s="96">
        <f>ROUND(AO32/AN32,8)</f>
        <v>3.9382728</v>
      </c>
      <c r="AR32" s="32">
        <v>78360</v>
      </c>
      <c r="AS32" s="33">
        <v>311837.73</v>
      </c>
      <c r="AT32" s="64">
        <f>AS32-(AU32*AR32)</f>
        <v>1.7999962437897921E-5</v>
      </c>
      <c r="AU32" s="96">
        <f>ROUND(AS32/AR32,8)</f>
        <v>3.9795524499999999</v>
      </c>
      <c r="AV32" s="32">
        <v>71640</v>
      </c>
      <c r="AW32" s="33">
        <v>280230.46000000002</v>
      </c>
      <c r="AX32" s="64">
        <f>AW32-(AY32*AV32)</f>
        <v>1.4560006093233824E-4</v>
      </c>
      <c r="AY32" s="96">
        <f>ROUND(AW32/AV32,8)</f>
        <v>3.9116479599999998</v>
      </c>
      <c r="AZ32" s="165"/>
      <c r="BA32" s="165"/>
      <c r="CB32" s="86">
        <v>23682</v>
      </c>
      <c r="CC32" s="87">
        <f t="shared" si="1"/>
        <v>60628</v>
      </c>
      <c r="CD32" s="87">
        <f t="shared" si="1"/>
        <v>232676.04</v>
      </c>
    </row>
    <row r="33" spans="1:82" x14ac:dyDescent="0.55000000000000004">
      <c r="A33" s="30">
        <v>2</v>
      </c>
      <c r="B33" s="56" t="s">
        <v>65</v>
      </c>
      <c r="C33" s="72" t="s">
        <v>39</v>
      </c>
      <c r="D33" s="32">
        <v>7885.11</v>
      </c>
      <c r="E33" s="33">
        <v>31627.74</v>
      </c>
      <c r="F33" s="64">
        <f>E33-(G33*D33)</f>
        <v>4.6350032789632678E-6</v>
      </c>
      <c r="G33" s="96">
        <f>ROUND(E33/D33,8)</f>
        <v>4.0110714999999999</v>
      </c>
      <c r="H33" s="32">
        <v>7765.77</v>
      </c>
      <c r="I33" s="33">
        <v>32671.32</v>
      </c>
      <c r="J33" s="64">
        <f>I33-(K33*H33)</f>
        <v>-2.3548804165329784E-5</v>
      </c>
      <c r="K33" s="96">
        <f>ROUND(I33/H33,8)</f>
        <v>4.2070934400000004</v>
      </c>
      <c r="L33" s="32">
        <v>8379.2999999999993</v>
      </c>
      <c r="M33" s="33">
        <v>35240.61</v>
      </c>
      <c r="N33" s="64">
        <f>M33-(O33*L33)</f>
        <v>-1.3709999620914459E-5</v>
      </c>
      <c r="O33" s="96">
        <f>ROUND(M33/L33,8)</f>
        <v>4.2056747000000003</v>
      </c>
      <c r="P33" s="32">
        <v>7068.6</v>
      </c>
      <c r="Q33" s="33">
        <v>28569.5</v>
      </c>
      <c r="R33" s="64">
        <f>Q33-(S33*P33)</f>
        <v>1.6513997252332047E-5</v>
      </c>
      <c r="S33" s="96">
        <f>ROUND(Q33/P33,8)</f>
        <v>4.0417480100000001</v>
      </c>
      <c r="T33" s="32">
        <v>6305.13</v>
      </c>
      <c r="U33" s="33">
        <v>26578.65</v>
      </c>
      <c r="V33" s="64">
        <f>U33-(W33*T33)</f>
        <v>1.6947298718150705E-5</v>
      </c>
      <c r="W33" s="96">
        <f>ROUND(U33/T33,8)</f>
        <v>4.2154007900000003</v>
      </c>
      <c r="X33" s="32">
        <v>7109.4</v>
      </c>
      <c r="Y33" s="33">
        <v>28928.77</v>
      </c>
      <c r="Z33" s="64">
        <f>Y33-(AA33*X33)</f>
        <v>-3.2653995731379837E-5</v>
      </c>
      <c r="AA33" s="96">
        <f>ROUND(Y33/X33,8)</f>
        <v>4.0690874099999998</v>
      </c>
      <c r="AB33" s="32">
        <v>8232.93</v>
      </c>
      <c r="AC33" s="33">
        <v>34228.44</v>
      </c>
      <c r="AD33" s="64">
        <f>AC33-(AE33*AB33)</f>
        <v>1.6974903701338917E-5</v>
      </c>
      <c r="AE33" s="96">
        <f>ROUND(AC33/AB33,8)</f>
        <v>4.1575040699999999</v>
      </c>
      <c r="AF33" s="32">
        <v>10054.14</v>
      </c>
      <c r="AG33" s="33">
        <v>40888.53</v>
      </c>
      <c r="AH33" s="64">
        <f>AG33-(AI33*AF33)</f>
        <v>4.4979002268519253E-5</v>
      </c>
      <c r="AI33" s="96">
        <f>ROUND(AG33/AF33,8)</f>
        <v>4.0668351500000002</v>
      </c>
      <c r="AJ33" s="32">
        <v>9779.25</v>
      </c>
      <c r="AK33" s="33">
        <v>39732.99</v>
      </c>
      <c r="AL33" s="64">
        <f>AK33-(AM33*AJ33)</f>
        <v>2.9917500796727836E-5</v>
      </c>
      <c r="AM33" s="96">
        <f>ROUND(AK33/AJ33,8)</f>
        <v>4.0629894899999996</v>
      </c>
      <c r="AN33" s="32">
        <v>9512.52</v>
      </c>
      <c r="AO33" s="33">
        <v>38992.639999999999</v>
      </c>
      <c r="AP33" s="64">
        <f>AO33-(AQ33*AN33)</f>
        <v>-2.9975199140608311E-5</v>
      </c>
      <c r="AQ33" s="96">
        <f>ROUND(AO33/AN33,8)</f>
        <v>4.09908626</v>
      </c>
      <c r="AR33" s="32">
        <v>7273.62</v>
      </c>
      <c r="AS33" s="33">
        <v>30805.33</v>
      </c>
      <c r="AT33" s="64">
        <f>AS33-(AU33*AR33)</f>
        <v>1.8940001609735191E-5</v>
      </c>
      <c r="AU33" s="96">
        <f>ROUND(AS33/AR33,8)</f>
        <v>4.2352129999999999</v>
      </c>
      <c r="AV33" s="32">
        <v>9097.89</v>
      </c>
      <c r="AW33" s="33">
        <v>37314.17</v>
      </c>
      <c r="AX33" s="64">
        <f>AW33-(AY33*AV33)</f>
        <v>-1.9524697563610971E-5</v>
      </c>
      <c r="AY33" s="96">
        <f>ROUND(AW33/AV33,8)</f>
        <v>4.1014092299999998</v>
      </c>
      <c r="AZ33" s="165"/>
      <c r="BA33" s="165"/>
      <c r="CB33" s="86">
        <v>23712</v>
      </c>
      <c r="CC33" s="87">
        <f t="shared" si="1"/>
        <v>58435.99</v>
      </c>
      <c r="CD33" s="87">
        <f t="shared" si="1"/>
        <v>224776.71</v>
      </c>
    </row>
    <row r="34" spans="1:82" x14ac:dyDescent="0.55000000000000004">
      <c r="A34" s="30">
        <v>3</v>
      </c>
      <c r="B34" s="56" t="s">
        <v>38</v>
      </c>
      <c r="C34" s="72" t="s">
        <v>83</v>
      </c>
      <c r="D34" s="32">
        <v>304</v>
      </c>
      <c r="E34" s="33">
        <v>1216.5999999999999</v>
      </c>
      <c r="F34" s="64">
        <f>E34-(G34*D34)</f>
        <v>1.2799998785339994E-6</v>
      </c>
      <c r="G34" s="96">
        <f>ROUND(E34/D34,8)</f>
        <v>4.0019736799999999</v>
      </c>
      <c r="H34" s="32">
        <v>334</v>
      </c>
      <c r="I34" s="33">
        <v>1347.19</v>
      </c>
      <c r="J34" s="64">
        <f>I34-(K34*H34)</f>
        <v>1.3400001535046613E-6</v>
      </c>
      <c r="K34" s="96">
        <f>ROUND(I34/H34,8)</f>
        <v>4.0335029899999997</v>
      </c>
      <c r="L34" s="32">
        <v>427</v>
      </c>
      <c r="M34" s="33">
        <v>1557.84</v>
      </c>
      <c r="N34" s="64">
        <f>M34-(O34*L34)</f>
        <v>-1.4800000371906208E-6</v>
      </c>
      <c r="O34" s="96">
        <f>ROUND(M34/L34,8)</f>
        <v>3.64833724</v>
      </c>
      <c r="P34" s="32">
        <v>452</v>
      </c>
      <c r="Q34" s="33">
        <v>1872.02</v>
      </c>
      <c r="R34" s="64">
        <f>Q34-(S34*P34)</f>
        <v>-8.3999998423678335E-7</v>
      </c>
      <c r="S34" s="96">
        <f>ROUND(Q34/P34,8)</f>
        <v>4.1416371700000001</v>
      </c>
      <c r="T34" s="32">
        <v>553</v>
      </c>
      <c r="U34" s="33">
        <v>2333.33</v>
      </c>
      <c r="V34" s="64">
        <f>U34-(W34*T34)</f>
        <v>2.7500000214786269E-6</v>
      </c>
      <c r="W34" s="96">
        <f>ROUND(U34/T34,8)</f>
        <v>4.21940325</v>
      </c>
      <c r="X34" s="32">
        <v>647</v>
      </c>
      <c r="Y34" s="33">
        <v>2762.65</v>
      </c>
      <c r="Z34" s="64">
        <f>Y34-(AA34*X34)</f>
        <v>-2.4599994503660128E-6</v>
      </c>
      <c r="AA34" s="96">
        <f>ROUND(Y34/X34,8)</f>
        <v>4.2699381799999996</v>
      </c>
      <c r="AB34" s="32">
        <v>544</v>
      </c>
      <c r="AC34" s="33">
        <v>2282.23</v>
      </c>
      <c r="AD34" s="64">
        <f>AC34-(AE34*AB34)</f>
        <v>-2.5599997570679989E-6</v>
      </c>
      <c r="AE34" s="96">
        <f>ROUND(AC34/AB34,8)</f>
        <v>4.1952757399999996</v>
      </c>
      <c r="AF34" s="32">
        <v>422</v>
      </c>
      <c r="AG34" s="33">
        <v>1735.01</v>
      </c>
      <c r="AH34" s="64">
        <f>AG34-(AI34*AF34)</f>
        <v>1.8000000636675395E-6</v>
      </c>
      <c r="AI34" s="96">
        <f>ROUND(AG34/AF34,8)</f>
        <v>4.1113980999999997</v>
      </c>
      <c r="AJ34" s="32">
        <v>593</v>
      </c>
      <c r="AK34" s="33">
        <v>2516.02</v>
      </c>
      <c r="AL34" s="64">
        <f>AK34-(AM34*AJ34)</f>
        <v>-5.4000020099920221E-7</v>
      </c>
      <c r="AM34" s="96">
        <f>ROUND(AK34/AJ34,8)</f>
        <v>4.2428667799999999</v>
      </c>
      <c r="AN34" s="32">
        <v>717</v>
      </c>
      <c r="AO34" s="33">
        <v>3082.37</v>
      </c>
      <c r="AP34" s="64">
        <f>AO34-(AQ34*AN34)</f>
        <v>-7.9000028563314117E-7</v>
      </c>
      <c r="AQ34" s="96">
        <f>ROUND(AO34/AN34,8)</f>
        <v>4.2989818700000004</v>
      </c>
      <c r="AR34" s="32">
        <v>595</v>
      </c>
      <c r="AS34" s="33">
        <v>2525.16</v>
      </c>
      <c r="AT34" s="64">
        <f>AS34-(AU34*AR34)</f>
        <v>-2.0500001483014785E-6</v>
      </c>
      <c r="AU34" s="96">
        <f>ROUND(AS34/AR34,8)</f>
        <v>4.2439663899999998</v>
      </c>
      <c r="AV34" s="32">
        <v>472</v>
      </c>
      <c r="AW34" s="33">
        <v>1963.38</v>
      </c>
      <c r="AX34" s="64">
        <f>AW34-(AY34*AV34)</f>
        <v>-7.9999836088973098E-8</v>
      </c>
      <c r="AY34" s="96">
        <f>ROUND(AW34/AV34,8)</f>
        <v>4.1597033899999998</v>
      </c>
      <c r="AZ34" s="165"/>
      <c r="BA34" s="165"/>
    </row>
    <row r="35" spans="1:82" x14ac:dyDescent="0.55000000000000004">
      <c r="A35" s="35" t="s">
        <v>9</v>
      </c>
      <c r="B35" s="36"/>
      <c r="C35" s="57"/>
      <c r="D35" s="48">
        <f>SUM(D32:D34)</f>
        <v>80309.11</v>
      </c>
      <c r="E35" s="49">
        <f>SUM(E32:E34)</f>
        <v>250532.57</v>
      </c>
      <c r="F35" s="64"/>
      <c r="G35" s="97" t="s">
        <v>47</v>
      </c>
      <c r="H35" s="48">
        <f>SUM(H32:H34)</f>
        <v>83219.77</v>
      </c>
      <c r="I35" s="49">
        <f>SUM(I32:I34)</f>
        <v>335476.98</v>
      </c>
      <c r="J35" s="64"/>
      <c r="K35" s="97" t="s">
        <v>47</v>
      </c>
      <c r="L35" s="48">
        <f>SUM(L32:L34)</f>
        <v>111286.3</v>
      </c>
      <c r="M35" s="49">
        <f>SUM(M32:M34)</f>
        <v>456143.68</v>
      </c>
      <c r="N35" s="64"/>
      <c r="O35" s="97" t="s">
        <v>47</v>
      </c>
      <c r="P35" s="48">
        <f>SUM(P32:P34)</f>
        <v>86480.6</v>
      </c>
      <c r="Q35" s="49">
        <f>SUM(Q32:Q34)</f>
        <v>374441.07</v>
      </c>
      <c r="R35" s="64"/>
      <c r="S35" s="97" t="s">
        <v>47</v>
      </c>
      <c r="T35" s="50">
        <f>SUM(T32:T34)</f>
        <v>93258.13</v>
      </c>
      <c r="U35" s="49">
        <f>SUM(U32:U34)</f>
        <v>386664.98000000004</v>
      </c>
      <c r="V35" s="64"/>
      <c r="W35" s="97" t="s">
        <v>47</v>
      </c>
      <c r="X35" s="48">
        <f>SUM(X32:X34)</f>
        <v>88756.4</v>
      </c>
      <c r="Y35" s="49">
        <f>SUM(Y32:Y34)</f>
        <v>362066.23000000004</v>
      </c>
      <c r="Z35" s="64"/>
      <c r="AA35" s="97" t="s">
        <v>47</v>
      </c>
      <c r="AB35" s="48">
        <f>SUM(AB32:AB34)</f>
        <v>107296.93</v>
      </c>
      <c r="AC35" s="49">
        <f>SUM(AC32:AC34)</f>
        <v>443170.14999999997</v>
      </c>
      <c r="AD35" s="64"/>
      <c r="AE35" s="97" t="s">
        <v>47</v>
      </c>
      <c r="AF35" s="48">
        <f>SUM(AF32:AF34)</f>
        <v>119316.14</v>
      </c>
      <c r="AG35" s="49">
        <f>SUM(AG32:AG34)</f>
        <v>471262.94000000006</v>
      </c>
      <c r="AH35" s="64"/>
      <c r="AI35" s="97" t="s">
        <v>47</v>
      </c>
      <c r="AJ35" s="48">
        <f>SUM(AJ32:AJ34)</f>
        <v>105052.25</v>
      </c>
      <c r="AK35" s="49">
        <f>SUM(AK32:AK34)</f>
        <v>426527.24</v>
      </c>
      <c r="AL35" s="64"/>
      <c r="AM35" s="97" t="s">
        <v>47</v>
      </c>
      <c r="AN35" s="50">
        <f>SUM(AN32:AN34)</f>
        <v>106709.52</v>
      </c>
      <c r="AO35" s="49">
        <f>SUM(AO32:AO34)</f>
        <v>422039.57</v>
      </c>
      <c r="AP35" s="64"/>
      <c r="AQ35" s="97" t="s">
        <v>47</v>
      </c>
      <c r="AR35" s="48">
        <f>SUM(AR32:AR34)</f>
        <v>86228.62</v>
      </c>
      <c r="AS35" s="49">
        <f>SUM(AS32:AS34)</f>
        <v>345168.22</v>
      </c>
      <c r="AT35" s="64"/>
      <c r="AU35" s="97" t="s">
        <v>47</v>
      </c>
      <c r="AV35" s="50">
        <f>SUM(AV32:AV34)</f>
        <v>81209.89</v>
      </c>
      <c r="AW35" s="49">
        <f>SUM(AW32:AW34)</f>
        <v>319508.01</v>
      </c>
      <c r="AX35" s="64"/>
      <c r="AY35" s="97" t="s">
        <v>47</v>
      </c>
      <c r="AZ35" s="50">
        <f>D35+H35+L35+P35+T35+X35+AB35+AF35+AJ35+AN35+AR35+AV35</f>
        <v>1149123.6599999999</v>
      </c>
      <c r="BA35" s="49">
        <f>E35+I35+M35+Q35+U35+Y35+AC35+AG35+AK35+AO35+AS35+AW35</f>
        <v>4593001.6399999997</v>
      </c>
      <c r="BB35" s="167">
        <f>D35+H35+L35+P35+T35+X35+AB35+AF35+AJ35</f>
        <v>874975.63</v>
      </c>
      <c r="BC35" s="168">
        <f>E35+I35+M35+Q35+U35+Y35+AC35+AG35+AK35</f>
        <v>3506285.84</v>
      </c>
      <c r="BD35" s="167">
        <f>AN35+AR35+AV35</f>
        <v>274148.03000000003</v>
      </c>
      <c r="BE35" s="168">
        <f>AO35+AS35+AW35</f>
        <v>1086715.8</v>
      </c>
    </row>
    <row r="36" spans="1:82" x14ac:dyDescent="0.55000000000000004">
      <c r="A36" s="42" t="s">
        <v>32</v>
      </c>
      <c r="B36" s="25"/>
      <c r="C36" s="69"/>
      <c r="D36" s="43"/>
      <c r="E36" s="43"/>
      <c r="F36" s="43"/>
      <c r="G36" s="95"/>
      <c r="H36" s="43"/>
      <c r="I36" s="43"/>
      <c r="J36" s="43"/>
      <c r="K36" s="95"/>
      <c r="L36" s="43"/>
      <c r="M36" s="43"/>
      <c r="N36" s="43"/>
      <c r="O36" s="95"/>
      <c r="P36" s="43"/>
      <c r="Q36" s="43"/>
      <c r="R36" s="43"/>
      <c r="S36" s="95"/>
      <c r="T36" s="43"/>
      <c r="U36" s="43"/>
      <c r="V36" s="43"/>
      <c r="W36" s="95"/>
      <c r="X36" s="43"/>
      <c r="Y36" s="43"/>
      <c r="Z36" s="43"/>
      <c r="AA36" s="95"/>
      <c r="AB36" s="43"/>
      <c r="AC36" s="43"/>
      <c r="AD36" s="43"/>
      <c r="AE36" s="95"/>
      <c r="AF36" s="43"/>
      <c r="AG36" s="43"/>
      <c r="AH36" s="43"/>
      <c r="AI36" s="95"/>
      <c r="AJ36" s="43"/>
      <c r="AK36" s="43"/>
      <c r="AL36" s="43"/>
      <c r="AM36" s="95"/>
      <c r="AN36" s="43"/>
      <c r="AO36" s="43"/>
      <c r="AP36" s="43"/>
      <c r="AQ36" s="95"/>
      <c r="AR36" s="43"/>
      <c r="AS36" s="43"/>
      <c r="AT36" s="43"/>
      <c r="AU36" s="95"/>
      <c r="AV36" s="43"/>
      <c r="AW36" s="43"/>
      <c r="AX36" s="43"/>
      <c r="AY36" s="95"/>
      <c r="AZ36" s="165"/>
      <c r="BA36" s="165"/>
    </row>
    <row r="37" spans="1:82" x14ac:dyDescent="0.55000000000000004">
      <c r="A37" s="30">
        <v>1</v>
      </c>
      <c r="B37" s="56" t="s">
        <v>40</v>
      </c>
      <c r="C37" s="72" t="s">
        <v>41</v>
      </c>
      <c r="D37" s="32">
        <v>10645.53</v>
      </c>
      <c r="E37" s="33">
        <v>44658.53</v>
      </c>
      <c r="F37" s="64">
        <f>E37-(G37*D37)</f>
        <v>1.2231801520101726E-5</v>
      </c>
      <c r="G37" s="96">
        <f>ROUND(E37/D37,8)</f>
        <v>4.1950499399999996</v>
      </c>
      <c r="H37" s="32">
        <v>13000.51</v>
      </c>
      <c r="I37" s="33">
        <v>57495.26</v>
      </c>
      <c r="J37" s="64">
        <f>I37-(K37*H37)</f>
        <v>-2.4793094780761749E-5</v>
      </c>
      <c r="K37" s="96">
        <f>ROUND(I37/H37,8)</f>
        <v>4.4225388099999998</v>
      </c>
      <c r="L37" s="32">
        <v>15907.63</v>
      </c>
      <c r="M37" s="33">
        <v>68681.36</v>
      </c>
      <c r="N37" s="64">
        <f>M37-(O37*L37)</f>
        <v>-3.2343887141905725E-5</v>
      </c>
      <c r="O37" s="96">
        <f>ROUND(M37/L37,8)</f>
        <v>4.3175105299999998</v>
      </c>
      <c r="P37" s="32">
        <v>15907.63</v>
      </c>
      <c r="Q37" s="33">
        <v>68681.36</v>
      </c>
      <c r="R37" s="64">
        <f>Q37-(S37*P37)</f>
        <v>-3.2343887141905725E-5</v>
      </c>
      <c r="S37" s="96">
        <f>ROUND(Q37/P37,8)</f>
        <v>4.3175105299999998</v>
      </c>
      <c r="T37" s="32">
        <v>17050.419999999998</v>
      </c>
      <c r="U37" s="33">
        <v>69697.820000000007</v>
      </c>
      <c r="V37" s="64">
        <f>U37-(W37*T37)</f>
        <v>-8.3655788330361247E-5</v>
      </c>
      <c r="W37" s="96">
        <f>ROUND(U37/T37,8)</f>
        <v>4.0877479900000004</v>
      </c>
      <c r="X37" s="32">
        <v>13492.55</v>
      </c>
      <c r="Y37" s="33">
        <v>58287.28</v>
      </c>
      <c r="Z37" s="64">
        <f>Y37-(AA37*X37)</f>
        <v>5.9011501434724778E-5</v>
      </c>
      <c r="AA37" s="96">
        <f>ROUND(Y37/X37,8)</f>
        <v>4.3199602700000002</v>
      </c>
      <c r="AB37" s="32">
        <v>15803.47</v>
      </c>
      <c r="AC37" s="33">
        <v>67176.55</v>
      </c>
      <c r="AD37" s="64">
        <f>AC37-(AE37*AB37)</f>
        <v>-5.5000855354592204E-6</v>
      </c>
      <c r="AE37" s="96">
        <f>ROUND(AC37/AB37,8)</f>
        <v>4.2507468299999998</v>
      </c>
      <c r="AF37" s="32">
        <v>15814.08</v>
      </c>
      <c r="AG37" s="33">
        <v>64315.85</v>
      </c>
      <c r="AH37" s="64">
        <f>AG37-(AI37*AF37)</f>
        <v>-7.6172800618223846E-5</v>
      </c>
      <c r="AI37" s="96">
        <f>ROUND(AG37/AF37,8)</f>
        <v>4.0669991599999999</v>
      </c>
      <c r="AJ37" s="32">
        <v>16988.3</v>
      </c>
      <c r="AK37" s="33">
        <v>67226.45</v>
      </c>
      <c r="AL37" s="64">
        <f>AK37-(AM37*AJ37)</f>
        <v>-3.9448001189157367E-5</v>
      </c>
      <c r="AM37" s="96">
        <f>ROUND(AK37/AJ37,8)</f>
        <v>3.9572205600000001</v>
      </c>
      <c r="AN37" s="32">
        <v>15744.28</v>
      </c>
      <c r="AO37" s="33">
        <v>64916.02</v>
      </c>
      <c r="AP37" s="64">
        <f>AO37-(AQ37*AN37)</f>
        <v>-5.2417213737498969E-5</v>
      </c>
      <c r="AQ37" s="96">
        <f>ROUND(AO37/AN37,8)</f>
        <v>4.1231494900000003</v>
      </c>
      <c r="AR37" s="32">
        <v>14050.7</v>
      </c>
      <c r="AS37" s="33">
        <v>57302.98</v>
      </c>
      <c r="AT37" s="64">
        <f>AS37-(AU37*AR37)</f>
        <v>-6.7010994825977832E-5</v>
      </c>
      <c r="AU37" s="96">
        <f>ROUND(AS37/AR37,8)</f>
        <v>4.0783007299999996</v>
      </c>
      <c r="AV37" s="32">
        <v>12891.17</v>
      </c>
      <c r="AW37" s="33">
        <v>51735.01</v>
      </c>
      <c r="AX37" s="64">
        <f>AW37-(AY37*AV37)</f>
        <v>2.0836014300584793E-6</v>
      </c>
      <c r="AY37" s="96">
        <f>ROUND(AW37/AV37,8)</f>
        <v>4.01321292</v>
      </c>
      <c r="AZ37" s="165"/>
      <c r="BA37" s="165"/>
      <c r="CB37" s="84" t="s">
        <v>53</v>
      </c>
      <c r="CC37" s="88" t="s">
        <v>25</v>
      </c>
      <c r="CD37" s="89"/>
    </row>
    <row r="38" spans="1:82" ht="22.2" x14ac:dyDescent="0.55000000000000004">
      <c r="A38" s="30">
        <v>2</v>
      </c>
      <c r="B38" s="56" t="s">
        <v>42</v>
      </c>
      <c r="C38" s="72" t="s">
        <v>43</v>
      </c>
      <c r="D38" s="32">
        <v>2460</v>
      </c>
      <c r="E38" s="33">
        <v>17914.82</v>
      </c>
      <c r="F38" s="64">
        <f>E38-(G38*D38)</f>
        <v>1.1000000085914508E-5</v>
      </c>
      <c r="G38" s="96">
        <f>ROUND(E38/D38,8)</f>
        <v>7.2824471500000003</v>
      </c>
      <c r="H38" s="32">
        <v>5844</v>
      </c>
      <c r="I38" s="33">
        <v>27248.57</v>
      </c>
      <c r="J38" s="64">
        <f>I38-(K38*H38)</f>
        <v>-2.0920000679325312E-5</v>
      </c>
      <c r="K38" s="96">
        <f>ROUND(I38/H38,8)</f>
        <v>4.6626574300000003</v>
      </c>
      <c r="L38" s="32">
        <v>7632</v>
      </c>
      <c r="M38" s="33">
        <v>34922.199999999997</v>
      </c>
      <c r="N38" s="64">
        <f>M38-(O38*L38)</f>
        <v>-1.4720004401169717E-5</v>
      </c>
      <c r="O38" s="96">
        <f>ROUND(M38/L38,8)</f>
        <v>4.5757599600000001</v>
      </c>
      <c r="P38" s="32">
        <v>4824</v>
      </c>
      <c r="Q38" s="33">
        <v>21843.53</v>
      </c>
      <c r="R38" s="64">
        <f>Q38-(S38*P38)</f>
        <v>9.4399983936455101E-6</v>
      </c>
      <c r="S38" s="96">
        <f>ROUND(Q38/P38,8)</f>
        <v>4.5280949399999999</v>
      </c>
      <c r="T38" s="32">
        <v>5148</v>
      </c>
      <c r="U38" s="33">
        <v>22606.41</v>
      </c>
      <c r="V38" s="64">
        <f>U38-(W38*T38)</f>
        <v>1.9559996871976182E-5</v>
      </c>
      <c r="W38" s="96">
        <f>ROUND(U38/T38,8)</f>
        <v>4.3912995300000004</v>
      </c>
      <c r="X38" s="32">
        <v>5664</v>
      </c>
      <c r="Y38" s="33">
        <v>25476.68</v>
      </c>
      <c r="Z38" s="64">
        <f>Y38-(AA38*X38)</f>
        <v>1.3760003639617935E-5</v>
      </c>
      <c r="AA38" s="96">
        <f>ROUND(Y38/X38,8)</f>
        <v>4.4980014099999996</v>
      </c>
      <c r="AB38" s="32">
        <v>5328</v>
      </c>
      <c r="AC38" s="33">
        <v>24196.41</v>
      </c>
      <c r="AD38" s="64">
        <f>AC38-(AE38*AB38)</f>
        <v>1.7280002793995664E-5</v>
      </c>
      <c r="AE38" s="96">
        <f>ROUND(AC38/AB38,8)</f>
        <v>4.5413682399999997</v>
      </c>
      <c r="AF38" s="32">
        <v>5136</v>
      </c>
      <c r="AG38" s="33">
        <v>22543.58</v>
      </c>
      <c r="AH38" s="64">
        <f>AG38-(AI38*AF38)</f>
        <v>2.0480001694522798E-5</v>
      </c>
      <c r="AI38" s="96">
        <f>ROUND(AG38/AF38,8)</f>
        <v>4.3893263200000003</v>
      </c>
      <c r="AJ38" s="32">
        <v>4728</v>
      </c>
      <c r="AK38" s="33">
        <v>21107.67</v>
      </c>
      <c r="AL38" s="64">
        <f>AK38-(AM38*AJ38)</f>
        <v>-8.8800006778910756E-6</v>
      </c>
      <c r="AM38" s="96">
        <f>ROUND(AK38/AJ38,8)</f>
        <v>4.4643972099999996</v>
      </c>
      <c r="AN38" s="32">
        <v>4464</v>
      </c>
      <c r="AO38" s="33">
        <v>20895.349999999999</v>
      </c>
      <c r="AP38" s="64">
        <f>AO38-(AQ38*AN38)</f>
        <v>2.1919997379882261E-5</v>
      </c>
      <c r="AQ38" s="96">
        <f>ROUND(AO38/AN38,8)</f>
        <v>4.6808579699999999</v>
      </c>
      <c r="AR38" s="32">
        <v>4284</v>
      </c>
      <c r="AS38" s="33">
        <v>19379.849999999999</v>
      </c>
      <c r="AT38" s="64">
        <f>AS38-(AU38*AR38)</f>
        <v>-8.4000203059986234E-7</v>
      </c>
      <c r="AU38" s="96">
        <f>ROUND(AS38/AR38,8)</f>
        <v>4.52377451</v>
      </c>
      <c r="AV38" s="32">
        <v>4392</v>
      </c>
      <c r="AW38" s="33">
        <v>20175.09</v>
      </c>
      <c r="AX38" s="64">
        <f>AW38-(AY38*AV38)</f>
        <v>-1.4159999409457669E-5</v>
      </c>
      <c r="AY38" s="96">
        <f>ROUND(AW38/AV38,8)</f>
        <v>4.5935997300000002</v>
      </c>
      <c r="AZ38" s="165"/>
      <c r="BA38" s="165"/>
      <c r="BG38" s="84" t="s">
        <v>53</v>
      </c>
      <c r="BH38" s="85" t="s">
        <v>54</v>
      </c>
      <c r="BI38" s="85" t="s">
        <v>55</v>
      </c>
      <c r="CB38" s="92"/>
      <c r="CC38" s="85" t="s">
        <v>56</v>
      </c>
      <c r="CD38" s="85" t="s">
        <v>57</v>
      </c>
    </row>
    <row r="39" spans="1:82" x14ac:dyDescent="0.55000000000000004">
      <c r="A39" s="30">
        <v>3</v>
      </c>
      <c r="B39" s="56" t="s">
        <v>42</v>
      </c>
      <c r="C39" s="72" t="s">
        <v>44</v>
      </c>
      <c r="D39" s="32">
        <v>4388</v>
      </c>
      <c r="E39" s="33">
        <v>17966.310000000001</v>
      </c>
      <c r="F39" s="64">
        <f>E39-(G39*D39)</f>
        <v>-1.5599980542901903E-6</v>
      </c>
      <c r="G39" s="96">
        <f>ROUND(E39/D39,8)</f>
        <v>4.0944188700000002</v>
      </c>
      <c r="H39" s="32">
        <v>4624.8</v>
      </c>
      <c r="I39" s="33">
        <v>18917.82</v>
      </c>
      <c r="J39" s="64">
        <f>I39-(K39*H39)</f>
        <v>-1.5480000001844019E-5</v>
      </c>
      <c r="K39" s="96">
        <f>ROUND(I39/H39,8)</f>
        <v>4.0905163499999997</v>
      </c>
      <c r="L39" s="32">
        <v>4908.8</v>
      </c>
      <c r="M39" s="33">
        <v>20059.02</v>
      </c>
      <c r="N39" s="64">
        <f>M39-(O39*L39)</f>
        <v>3.8399957702495158E-7</v>
      </c>
      <c r="O39" s="96">
        <f>ROUND(M39/L39,8)</f>
        <v>4.0863388199999999</v>
      </c>
      <c r="P39" s="32">
        <v>2659.2</v>
      </c>
      <c r="Q39" s="33">
        <v>11019.5</v>
      </c>
      <c r="R39" s="64">
        <f>Q39-(S39*P39)</f>
        <v>8.7680018623359501E-6</v>
      </c>
      <c r="S39" s="96">
        <f>ROUND(Q39/P39,8)</f>
        <v>4.1439154599999997</v>
      </c>
      <c r="T39" s="32">
        <v>2121.6</v>
      </c>
      <c r="U39" s="33">
        <v>8859.2800000000007</v>
      </c>
      <c r="V39" s="64">
        <f>U39-(W39*T39)</f>
        <v>-4.6400000428548083E-6</v>
      </c>
      <c r="W39" s="96">
        <f>ROUND(U39/T39,8)</f>
        <v>4.1757541500000004</v>
      </c>
      <c r="X39" s="32">
        <v>2065.6</v>
      </c>
      <c r="Y39" s="33">
        <v>8634.26</v>
      </c>
      <c r="Z39" s="64">
        <f>Y39-(AA39*X39)</f>
        <v>8.8479991973144934E-6</v>
      </c>
      <c r="AA39" s="96">
        <f>ROUND(Y39/X39,8)</f>
        <v>4.1800251700000004</v>
      </c>
      <c r="AB39" s="32">
        <v>3492</v>
      </c>
      <c r="AC39" s="33">
        <v>14365.93</v>
      </c>
      <c r="AD39" s="64">
        <f>AC39-(AE39*AB39)</f>
        <v>1.2999998943996616E-5</v>
      </c>
      <c r="AE39" s="96">
        <f>ROUND(AC39/AB39,8)</f>
        <v>4.1139547500000004</v>
      </c>
      <c r="AF39" s="32">
        <v>4384.8</v>
      </c>
      <c r="AG39" s="33">
        <v>17953.439999999999</v>
      </c>
      <c r="AH39" s="64">
        <f>AG39-(AI39*AF39)</f>
        <v>7.5119969551451504E-6</v>
      </c>
      <c r="AI39" s="96">
        <f>ROUND(AG39/AF39,8)</f>
        <v>4.0944718099999999</v>
      </c>
      <c r="AJ39" s="32">
        <v>4460.8</v>
      </c>
      <c r="AK39" s="33">
        <v>18258.830000000002</v>
      </c>
      <c r="AL39" s="64">
        <f>AK39-(AM39*AJ39)</f>
        <v>7.0399983087554574E-7</v>
      </c>
      <c r="AM39" s="96">
        <f>ROUND(AK39/AJ39,8)</f>
        <v>4.0931738700000002</v>
      </c>
      <c r="AN39" s="32">
        <v>4175.2</v>
      </c>
      <c r="AO39" s="33">
        <v>17111.22</v>
      </c>
      <c r="AP39" s="64">
        <f>AO39-(AQ39*AN39)</f>
        <v>1.1104002624051645E-5</v>
      </c>
      <c r="AQ39" s="96">
        <f>ROUND(AO39/AN39,8)</f>
        <v>4.0982994799999997</v>
      </c>
      <c r="AR39" s="32">
        <v>3272</v>
      </c>
      <c r="AS39" s="33">
        <v>13481.89</v>
      </c>
      <c r="AT39" s="64">
        <f>AS39-(AU39*AR39)</f>
        <v>-2.1600008039968088E-6</v>
      </c>
      <c r="AU39" s="96">
        <f>ROUND(AS39/AR39,8)</f>
        <v>4.12038203</v>
      </c>
      <c r="AV39" s="32">
        <v>3711.2</v>
      </c>
      <c r="AW39" s="33">
        <v>15246.73</v>
      </c>
      <c r="AX39" s="64">
        <f>AW39-(AY39*AV39)</f>
        <v>-1.1279998943791725E-5</v>
      </c>
      <c r="AY39" s="96">
        <f>ROUND(AW39/AV39,8)</f>
        <v>4.1083018999999998</v>
      </c>
      <c r="AZ39" s="165"/>
      <c r="BA39" s="165"/>
      <c r="BG39" s="86">
        <v>23377</v>
      </c>
      <c r="BH39" s="87">
        <f>D44</f>
        <v>808704.99</v>
      </c>
      <c r="BI39" s="87">
        <f>E44</f>
        <v>2858367.4699999997</v>
      </c>
      <c r="CB39" s="86">
        <v>23377</v>
      </c>
      <c r="CC39" s="87">
        <f t="shared" ref="CC39:CD50" si="2">BL4</f>
        <v>8580</v>
      </c>
      <c r="CD39" s="87">
        <f t="shared" si="2"/>
        <v>33409.11</v>
      </c>
    </row>
    <row r="40" spans="1:82" x14ac:dyDescent="0.55000000000000004">
      <c r="A40" s="30">
        <v>4</v>
      </c>
      <c r="B40" s="56" t="s">
        <v>45</v>
      </c>
      <c r="C40" s="72" t="s">
        <v>46</v>
      </c>
      <c r="D40" s="32">
        <v>4264</v>
      </c>
      <c r="E40" s="33">
        <v>17468.04</v>
      </c>
      <c r="F40" s="64">
        <f>E40-(G40*D40)</f>
        <v>7.2000329964794219E-7</v>
      </c>
      <c r="G40" s="96">
        <f>ROUND(E40/D40,8)</f>
        <v>4.0966322699999997</v>
      </c>
      <c r="H40" s="32">
        <v>4827</v>
      </c>
      <c r="I40" s="33">
        <v>19730.32</v>
      </c>
      <c r="J40" s="64">
        <f>I40-(K40*H40)</f>
        <v>-2.2399999579647556E-5</v>
      </c>
      <c r="K40" s="96">
        <f>ROUND(I40/H40,8)</f>
        <v>4.0874911999999997</v>
      </c>
      <c r="L40" s="32">
        <v>5910.5</v>
      </c>
      <c r="M40" s="33">
        <v>24084.13</v>
      </c>
      <c r="N40" s="64">
        <f>M40-(O40*L40)</f>
        <v>1.2320000678300858E-5</v>
      </c>
      <c r="O40" s="96">
        <f>ROUND(M40/L40,8)</f>
        <v>4.0748041600000002</v>
      </c>
      <c r="P40" s="32">
        <v>4317</v>
      </c>
      <c r="Q40" s="33">
        <v>17681.009999999998</v>
      </c>
      <c r="R40" s="64">
        <f>Q40-(S40*P40)</f>
        <v>1.9799997971858829E-5</v>
      </c>
      <c r="S40" s="96">
        <f>ROUND(Q40/P40,8)</f>
        <v>4.0956706000000001</v>
      </c>
      <c r="T40" s="32">
        <v>5100.5</v>
      </c>
      <c r="U40" s="33">
        <v>20828.32</v>
      </c>
      <c r="V40" s="64">
        <f>U40-(W40*T40)</f>
        <v>1.2019998393952847E-5</v>
      </c>
      <c r="W40" s="96">
        <f>ROUND(U40/T40,8)</f>
        <v>4.0835839600000003</v>
      </c>
      <c r="X40" s="32">
        <v>5260.5</v>
      </c>
      <c r="Y40" s="33">
        <v>21472.240000000002</v>
      </c>
      <c r="Z40" s="64">
        <f>Y40-(AA40*X40)</f>
        <v>1.255000097444281E-5</v>
      </c>
      <c r="AA40" s="96">
        <f>ROUND(Y40/X40,8)</f>
        <v>4.0817869</v>
      </c>
      <c r="AB40" s="32">
        <v>5655.5</v>
      </c>
      <c r="AC40" s="33">
        <v>23059.47</v>
      </c>
      <c r="AD40" s="64">
        <f>AC40-(AE40*AB40)</f>
        <v>-4.6099994506221265E-6</v>
      </c>
      <c r="AE40" s="96">
        <f>ROUND(AC40/AB40,8)</f>
        <v>4.0773530200000003</v>
      </c>
      <c r="AF40" s="32">
        <v>5994</v>
      </c>
      <c r="AG40" s="33">
        <v>24419.66</v>
      </c>
      <c r="AH40" s="64">
        <f>AG40-(AI40*AF40)</f>
        <v>4.0999984776135534E-6</v>
      </c>
      <c r="AI40" s="96">
        <f>ROUND(AG40/AF40,8)</f>
        <v>4.0740173500000001</v>
      </c>
      <c r="AJ40" s="32">
        <v>5461</v>
      </c>
      <c r="AK40" s="33">
        <v>22277.9</v>
      </c>
      <c r="AL40" s="64">
        <f>AK40-(AM40*AJ40)</f>
        <v>1.3090000720694661E-5</v>
      </c>
      <c r="AM40" s="96">
        <f>ROUND(AK40/AJ40,8)</f>
        <v>4.07945431</v>
      </c>
      <c r="AN40" s="32">
        <v>5676.3</v>
      </c>
      <c r="AO40" s="33">
        <v>22837.26</v>
      </c>
      <c r="AP40" s="64">
        <f>AO40-(AQ40*AN40)</f>
        <v>-2.7708003472071141E-5</v>
      </c>
      <c r="AQ40" s="96">
        <f>ROUND(AO40/AN40,8)</f>
        <v>4.0232651600000002</v>
      </c>
      <c r="AR40" s="32">
        <v>4694.04</v>
      </c>
      <c r="AS40" s="33">
        <v>17413.8</v>
      </c>
      <c r="AT40" s="64">
        <f>AS40-(AU40*AR40)</f>
        <v>7.0547976065427065E-6</v>
      </c>
      <c r="AU40" s="96">
        <f>ROUND(AS40/AR40,8)</f>
        <v>3.7097681300000001</v>
      </c>
      <c r="AV40" s="32">
        <v>4472.7</v>
      </c>
      <c r="AW40" s="33">
        <v>16437.53</v>
      </c>
      <c r="AX40" s="64">
        <f>AW40-(AY40*AV40)</f>
        <v>-2.911001502070576E-6</v>
      </c>
      <c r="AY40" s="96">
        <f>ROUND(AW40/AV40,8)</f>
        <v>3.6750799299999999</v>
      </c>
      <c r="AZ40" s="165"/>
      <c r="BA40" s="165"/>
      <c r="BG40" s="86">
        <v>23408</v>
      </c>
      <c r="BH40" s="87">
        <f>H44</f>
        <v>903621.98</v>
      </c>
      <c r="BI40" s="87">
        <f>I44</f>
        <v>3383295.47</v>
      </c>
      <c r="CB40" s="86">
        <v>23408</v>
      </c>
      <c r="CC40" s="87">
        <f t="shared" si="2"/>
        <v>7960</v>
      </c>
      <c r="CD40" s="87">
        <f t="shared" si="2"/>
        <v>31254.19</v>
      </c>
    </row>
    <row r="41" spans="1:82" x14ac:dyDescent="0.55000000000000004">
      <c r="A41" s="30">
        <v>5</v>
      </c>
      <c r="B41" s="56" t="s">
        <v>42</v>
      </c>
      <c r="C41" s="72" t="s">
        <v>59</v>
      </c>
      <c r="D41" s="32">
        <v>710</v>
      </c>
      <c r="E41" s="51">
        <v>3817.08</v>
      </c>
      <c r="F41" s="64">
        <f>E41-(G41*D41)</f>
        <v>2.8999997994105797E-6</v>
      </c>
      <c r="G41" s="96">
        <f>ROUND(E41/D41,8)</f>
        <v>5.3761690099999999</v>
      </c>
      <c r="H41" s="32">
        <v>1478.5</v>
      </c>
      <c r="I41" s="51">
        <v>6275.12</v>
      </c>
      <c r="J41" s="64">
        <f>I41-(K41*H41)</f>
        <v>-2.6750003598863259E-6</v>
      </c>
      <c r="K41" s="96">
        <f>ROUND(I41/H41,8)</f>
        <v>4.2442475499999999</v>
      </c>
      <c r="L41" s="32">
        <v>1520</v>
      </c>
      <c r="M41" s="33">
        <v>6441.88</v>
      </c>
      <c r="N41" s="64">
        <f>M41-(O41*L41)</f>
        <v>-4.0000004446483217E-6</v>
      </c>
      <c r="O41" s="96">
        <f>ROUND(M41/L41,8)</f>
        <v>4.2380789500000002</v>
      </c>
      <c r="P41" s="32">
        <v>846.5</v>
      </c>
      <c r="Q41" s="33">
        <v>3735.57</v>
      </c>
      <c r="R41" s="64">
        <f>Q41-(S41*P41)</f>
        <v>3.3400001484551467E-6</v>
      </c>
      <c r="S41" s="96">
        <f>ROUND(Q41/P41,8)</f>
        <v>4.4129592400000002</v>
      </c>
      <c r="T41" s="32">
        <v>318</v>
      </c>
      <c r="U41" s="33">
        <v>1611.9</v>
      </c>
      <c r="V41" s="64">
        <f>U41-(W41*T41)</f>
        <v>1.440000232832972E-6</v>
      </c>
      <c r="W41" s="96">
        <f>ROUND(U41/T41,8)</f>
        <v>5.0688679199999997</v>
      </c>
      <c r="X41" s="32">
        <v>526.5</v>
      </c>
      <c r="Y41" s="33">
        <v>2449.7199999999998</v>
      </c>
      <c r="Z41" s="64">
        <f>Y41-(AA41*X41)</f>
        <v>-2.0150000636931509E-6</v>
      </c>
      <c r="AA41" s="96">
        <f>ROUND(Y41/X41,8)</f>
        <v>4.6528395099999997</v>
      </c>
      <c r="AB41" s="32">
        <v>412.5</v>
      </c>
      <c r="AC41" s="33">
        <v>1991.62</v>
      </c>
      <c r="AD41" s="64">
        <f>AC41-(AE41*AB41)</f>
        <v>-1.2500001957960194E-6</v>
      </c>
      <c r="AE41" s="96">
        <f>ROUND(AC41/AB41,8)</f>
        <v>4.8281697000000001</v>
      </c>
      <c r="AF41" s="32">
        <v>269</v>
      </c>
      <c r="AG41" s="33">
        <v>1415.01</v>
      </c>
      <c r="AH41" s="64">
        <f>AG41-(AI41*AF41)</f>
        <v>8.1999996837112121E-7</v>
      </c>
      <c r="AI41" s="96">
        <f>ROUND(AG41/AF41,8)</f>
        <v>5.2602602200000002</v>
      </c>
      <c r="AJ41" s="32">
        <v>347</v>
      </c>
      <c r="AK41" s="33">
        <v>1728.44</v>
      </c>
      <c r="AL41" s="64">
        <f>AK41-(AM41*AJ41)</f>
        <v>3.0000001061125658E-7</v>
      </c>
      <c r="AM41" s="96">
        <f>ROUND(AK41/AJ41,8)</f>
        <v>4.9810951000000001</v>
      </c>
      <c r="AN41" s="32">
        <v>213</v>
      </c>
      <c r="AO41" s="33">
        <v>1189.98</v>
      </c>
      <c r="AP41" s="64">
        <f>AO41-(AQ41*AN41)</f>
        <v>7.1999988904281054E-7</v>
      </c>
      <c r="AQ41" s="96">
        <f>ROUND(AO41/AN41,8)</f>
        <v>5.5867605600000001</v>
      </c>
      <c r="AR41" s="32">
        <v>36.5</v>
      </c>
      <c r="AS41" s="33">
        <v>480.76</v>
      </c>
      <c r="AT41" s="64">
        <f>AS41-(AU41*AR41)</f>
        <v>-2.5000019832077669E-8</v>
      </c>
      <c r="AU41" s="96">
        <f>ROUND(AS41/AR41,8)</f>
        <v>13.17150685</v>
      </c>
      <c r="AV41" s="32">
        <v>204</v>
      </c>
      <c r="AW41" s="33">
        <v>1153.82</v>
      </c>
      <c r="AX41" s="64">
        <f>AW41-(AY41*AV41)</f>
        <v>4.3999989429721609E-7</v>
      </c>
      <c r="AY41" s="96">
        <f>ROUND(AW41/AV41,8)</f>
        <v>5.6559803899999999</v>
      </c>
      <c r="AZ41" s="165"/>
      <c r="BA41" s="165"/>
      <c r="BG41" s="86">
        <v>23437</v>
      </c>
      <c r="BH41" s="87">
        <f>L44</f>
        <v>1209208.99</v>
      </c>
      <c r="BI41" s="87">
        <f>M44</f>
        <v>4670402.92</v>
      </c>
      <c r="CB41" s="86">
        <v>23437</v>
      </c>
      <c r="CC41" s="87">
        <f t="shared" si="2"/>
        <v>8920</v>
      </c>
      <c r="CD41" s="87">
        <f t="shared" si="2"/>
        <v>35653</v>
      </c>
    </row>
    <row r="42" spans="1:82" x14ac:dyDescent="0.55000000000000004">
      <c r="A42" s="35" t="s">
        <v>9</v>
      </c>
      <c r="B42" s="36"/>
      <c r="C42" s="57"/>
      <c r="D42" s="48">
        <f>SUM(D37:D40)</f>
        <v>21757.53</v>
      </c>
      <c r="E42" s="49">
        <f>SUM(E37:E40)</f>
        <v>98007.700000000012</v>
      </c>
      <c r="F42" s="97"/>
      <c r="G42" s="97" t="s">
        <v>47</v>
      </c>
      <c r="H42" s="48">
        <f>SUM(H37:H40)</f>
        <v>28296.31</v>
      </c>
      <c r="I42" s="49">
        <f>SUM(I37:I40)</f>
        <v>123391.97</v>
      </c>
      <c r="J42" s="97"/>
      <c r="K42" s="97" t="s">
        <v>47</v>
      </c>
      <c r="L42" s="48">
        <f>SUM(L37:L40)</f>
        <v>34358.929999999993</v>
      </c>
      <c r="M42" s="49">
        <f>SUM(M37:M40)</f>
        <v>147746.71</v>
      </c>
      <c r="N42" s="97"/>
      <c r="O42" s="97" t="s">
        <v>47</v>
      </c>
      <c r="P42" s="48">
        <f>SUM(P37:P41)</f>
        <v>28554.329999999998</v>
      </c>
      <c r="Q42" s="49">
        <f>SUM(Q37:Q41)</f>
        <v>122960.97</v>
      </c>
      <c r="R42" s="64"/>
      <c r="S42" s="97" t="s">
        <v>47</v>
      </c>
      <c r="T42" s="48">
        <f>SUM(T37:T41)</f>
        <v>29738.519999999997</v>
      </c>
      <c r="U42" s="49">
        <f>SUM(U37:U41)</f>
        <v>123603.73000000001</v>
      </c>
      <c r="V42" s="64"/>
      <c r="W42" s="97" t="s">
        <v>47</v>
      </c>
      <c r="X42" s="48">
        <f>SUM(X37:X41)</f>
        <v>27009.149999999998</v>
      </c>
      <c r="Y42" s="49">
        <f>SUM(Y37:Y41)</f>
        <v>116320.18</v>
      </c>
      <c r="Z42" s="64"/>
      <c r="AA42" s="97" t="s">
        <v>47</v>
      </c>
      <c r="AB42" s="48">
        <f>SUM(AB37:AB41)</f>
        <v>30691.47</v>
      </c>
      <c r="AC42" s="49">
        <f>SUM(AC37:AC41)</f>
        <v>130789.98000000001</v>
      </c>
      <c r="AD42" s="64"/>
      <c r="AE42" s="97" t="s">
        <v>47</v>
      </c>
      <c r="AF42" s="48">
        <f t="shared" ref="AF42:AK42" si="3">SUM(AF37:AF40)</f>
        <v>31328.880000000001</v>
      </c>
      <c r="AG42" s="49">
        <f t="shared" si="3"/>
        <v>129232.53</v>
      </c>
      <c r="AH42" s="64"/>
      <c r="AI42" s="97" t="s">
        <v>47</v>
      </c>
      <c r="AJ42" s="48">
        <f t="shared" si="3"/>
        <v>31638.1</v>
      </c>
      <c r="AK42" s="49">
        <f t="shared" si="3"/>
        <v>128870.85</v>
      </c>
      <c r="AL42" s="64"/>
      <c r="AM42" s="97" t="s">
        <v>47</v>
      </c>
      <c r="AN42" s="48">
        <f>SUM(AN37:AN41)</f>
        <v>30272.78</v>
      </c>
      <c r="AO42" s="49">
        <f>SUM(AO37:AO41)</f>
        <v>126949.82999999999</v>
      </c>
      <c r="AP42" s="64"/>
      <c r="AQ42" s="97" t="s">
        <v>47</v>
      </c>
      <c r="AR42" s="48">
        <f>SUM(AR37:AR41)</f>
        <v>26337.24</v>
      </c>
      <c r="AS42" s="49">
        <f>SUM(AS37:AS41)</f>
        <v>108059.28</v>
      </c>
      <c r="AT42" s="64"/>
      <c r="AU42" s="97" t="s">
        <v>47</v>
      </c>
      <c r="AV42" s="50">
        <f>SUM(AV37:AV41)</f>
        <v>25671.07</v>
      </c>
      <c r="AW42" s="49">
        <f>SUM(AW37:AW41)</f>
        <v>104748.18000000001</v>
      </c>
      <c r="AX42" s="64"/>
      <c r="AY42" s="97" t="s">
        <v>47</v>
      </c>
      <c r="AZ42" s="50">
        <f>D42+H42+L42+P42+T42+X42+AB42+AF42+AJ42+AN42+AR42+AV42</f>
        <v>345654.31</v>
      </c>
      <c r="BA42" s="49">
        <f>E42+I42+M42+Q42+U42+Y42+AC42+AG42+AK42+AO42+AS42+AW42</f>
        <v>1460681.9100000001</v>
      </c>
      <c r="BB42" s="167">
        <f>D42+H42+L42+P42+T42+X42+AB42+AF42+AJ42</f>
        <v>263373.21999999997</v>
      </c>
      <c r="BC42" s="168">
        <f>E42+I42+M42+Q42+U42+Y42+AC42+AG42+AK42</f>
        <v>1120924.6200000001</v>
      </c>
      <c r="BD42" s="167">
        <f>AN42+AR42+AV42</f>
        <v>82281.09</v>
      </c>
      <c r="BE42" s="168">
        <f>AO42+AS42+AW42</f>
        <v>339757.29</v>
      </c>
      <c r="BG42" s="86">
        <v>23468</v>
      </c>
      <c r="BH42" s="87">
        <f>P44</f>
        <v>912363.46</v>
      </c>
      <c r="BI42" s="87">
        <f>Q44</f>
        <v>3424562.8799999994</v>
      </c>
      <c r="CB42" s="86">
        <v>23468</v>
      </c>
      <c r="CC42" s="87">
        <f t="shared" si="2"/>
        <v>7980</v>
      </c>
      <c r="CD42" s="87">
        <f t="shared" si="2"/>
        <v>31041.919999999998</v>
      </c>
    </row>
    <row r="43" spans="1:82" x14ac:dyDescent="0.55000000000000004">
      <c r="A43" s="80"/>
      <c r="C43" s="196"/>
      <c r="D43" s="3"/>
      <c r="E43" s="3"/>
      <c r="F43" s="3"/>
      <c r="G43" s="196"/>
      <c r="H43" s="3"/>
      <c r="I43" s="3"/>
      <c r="J43" s="3"/>
      <c r="K43" s="196"/>
      <c r="L43" s="3"/>
      <c r="M43" s="3"/>
      <c r="N43" s="3"/>
      <c r="O43" s="196"/>
      <c r="P43" s="3"/>
      <c r="Q43" s="3"/>
      <c r="R43" s="3"/>
      <c r="S43" s="196"/>
      <c r="T43" s="3"/>
      <c r="U43" s="3"/>
      <c r="V43" s="3"/>
      <c r="W43" s="239"/>
      <c r="X43" s="3"/>
      <c r="Y43" s="3"/>
      <c r="Z43" s="3"/>
      <c r="AA43" s="239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196"/>
      <c r="AN43" s="3"/>
      <c r="AO43" s="3"/>
      <c r="AP43" s="3"/>
      <c r="AQ43" s="196"/>
      <c r="AR43" s="3"/>
      <c r="AS43" s="3"/>
      <c r="AT43" s="3"/>
      <c r="AU43" s="3"/>
      <c r="AV43" s="3"/>
      <c r="AY43" s="96"/>
      <c r="AZ43" s="165"/>
      <c r="BA43" s="165"/>
      <c r="BG43" s="86">
        <v>23498</v>
      </c>
      <c r="BH43" s="87">
        <f>T44</f>
        <v>1003571.0800000001</v>
      </c>
      <c r="BI43" s="87">
        <f>U44</f>
        <v>3835394.810000001</v>
      </c>
      <c r="CB43" s="86">
        <v>23498</v>
      </c>
      <c r="CC43" s="87">
        <f t="shared" si="2"/>
        <v>8020</v>
      </c>
      <c r="CD43" s="87">
        <f t="shared" si="2"/>
        <v>33665.160000000003</v>
      </c>
    </row>
    <row r="44" spans="1:82" x14ac:dyDescent="0.55000000000000004">
      <c r="A44" s="35" t="s">
        <v>52</v>
      </c>
      <c r="B44" s="36"/>
      <c r="C44" s="57"/>
      <c r="D44" s="48">
        <f>D5+D7+D9+D11+D16+D20+D22+D24+D26+D30+D35+D42</f>
        <v>808704.99</v>
      </c>
      <c r="E44" s="64">
        <f>E5+E7+E9+E11+E16+E20+E22+E24+E26+E30+E35+E42</f>
        <v>2858367.4699999997</v>
      </c>
      <c r="F44" s="64"/>
      <c r="G44" s="97" t="s">
        <v>47</v>
      </c>
      <c r="H44" s="48">
        <f>H5+H7+H9+H11+H16+H20+H22+H24+H26+H30+H35+H42</f>
        <v>903621.98</v>
      </c>
      <c r="I44" s="64">
        <f>I5+I7+I9+I11+I16+I20+I22+I24+I26+I30+I35+I42</f>
        <v>3383295.47</v>
      </c>
      <c r="J44" s="64"/>
      <c r="K44" s="97" t="s">
        <v>47</v>
      </c>
      <c r="L44" s="48">
        <f>L5+L7+L9+L11+L16+L20+L22+L24+L26+L30+L35+L42</f>
        <v>1209208.99</v>
      </c>
      <c r="M44" s="64">
        <f>M5+M7+M9+M11+M16+M20+M22+M24+M26+M30+M35+M42</f>
        <v>4670402.92</v>
      </c>
      <c r="N44" s="64"/>
      <c r="O44" s="97" t="s">
        <v>47</v>
      </c>
      <c r="P44" s="48">
        <f>P5+P7+P9+P11+P16+P20+P22+P24+P26+P30+P35+P42</f>
        <v>912363.46</v>
      </c>
      <c r="Q44" s="64">
        <f>Q5+Q7+Q9+Q11+Q16+Q20+Q22+Q24+Q26+Q30+Q35+Q42</f>
        <v>3424562.8799999994</v>
      </c>
      <c r="R44" s="64"/>
      <c r="S44" s="97" t="s">
        <v>47</v>
      </c>
      <c r="T44" s="48">
        <f>T5+T7+T9+T11+T16+T20+T22+T24+T26+T30+T35+T42</f>
        <v>1003571.0800000001</v>
      </c>
      <c r="U44" s="64">
        <f>U5+U7+U9+U11+U16+U20+U22+U24+U26+U30+U35+U42</f>
        <v>3835394.810000001</v>
      </c>
      <c r="V44" s="64"/>
      <c r="W44" s="97" t="s">
        <v>47</v>
      </c>
      <c r="X44" s="48">
        <f>X5+X7+X9+X11+X16+X20+X22+X24+X26+X30+X35+X42</f>
        <v>957039.04</v>
      </c>
      <c r="Y44" s="64">
        <f>Y5+Y7+Y9+Y11+Y16+Y20+Y22+Y24+Y26+Y30+Y35+Y42</f>
        <v>3703673.0199999996</v>
      </c>
      <c r="Z44" s="64"/>
      <c r="AA44" s="97" t="s">
        <v>47</v>
      </c>
      <c r="AB44" s="48">
        <f>AB5+AB7+AB9+AB11+AB16+AB20+AB22+AB24+AB26+AB30+AB35+AB42</f>
        <v>960186.7</v>
      </c>
      <c r="AC44" s="64">
        <f>AC5+AC7+AC9+AC11+AC16+AC20+AC22+AC24+AC26+AC30+AC35+AC42</f>
        <v>3699651.4799999995</v>
      </c>
      <c r="AD44" s="64"/>
      <c r="AE44" s="97" t="s">
        <v>47</v>
      </c>
      <c r="AF44" s="48">
        <f>AF5+AF7+AF9+AF11+AF16+AF20+AF22+AF24+AF26+AF30+AF35+AF42</f>
        <v>1003491.21</v>
      </c>
      <c r="AG44" s="64">
        <f>AG5+AG7+AG9+AG11+AG16+AG20+AG22+AG24+AG26+AG30+AG35+AG42</f>
        <v>3830875.9099999992</v>
      </c>
      <c r="AH44" s="64"/>
      <c r="AI44" s="97" t="s">
        <v>47</v>
      </c>
      <c r="AJ44" s="48">
        <f>AJ5+AJ7+AJ9+AJ11+AJ16+AJ20+AJ22+AJ24+AJ26+AJ30+AJ35+AJ42</f>
        <v>955998.54999999993</v>
      </c>
      <c r="AK44" s="64">
        <f>AK5+AK7+AK9+AK11+AK16+AK20+AK22+AK24+AK26+AK30+AK35+AK42</f>
        <v>3679407.8299999996</v>
      </c>
      <c r="AL44" s="64"/>
      <c r="AM44" s="97" t="s">
        <v>47</v>
      </c>
      <c r="AN44" s="48">
        <f>AN5+AN7+AN9+AN11+AN16+AN20+AN22+AN24+AN26+AN30+AN35+AN42</f>
        <v>915810.20000000007</v>
      </c>
      <c r="AO44" s="64">
        <f>AO5+AO7+AO9+AO11+AO16+AO20+AO22+AO24+AO26+AO30+AO35+AO42</f>
        <v>3476183.94</v>
      </c>
      <c r="AP44" s="64"/>
      <c r="AQ44" s="97" t="s">
        <v>47</v>
      </c>
      <c r="AR44" s="48">
        <f>AR5+AR7+AR9+AR11+AR16+AR20+AR22+AR24+AR26+AR30+AR35+AR42</f>
        <v>896658.1</v>
      </c>
      <c r="AS44" s="64">
        <f>AS5+AS7+AS9+AS11+AS16+AS20+AS22+AS24+AS26+AS30+AS35+AS42</f>
        <v>3475271.1599999997</v>
      </c>
      <c r="AT44" s="64"/>
      <c r="AU44" s="97" t="s">
        <v>47</v>
      </c>
      <c r="AV44" s="48">
        <f>AV5+AV7+AV9+AV11+AV16+AV20+AV22+AV24+AV26+AV30+AV35+AV42</f>
        <v>791885.21</v>
      </c>
      <c r="AW44" s="64">
        <f>AW5+AW7+AW9+AW11+AW16+AW20+AW22+AW24+AW26+AW30+AW35+AW42</f>
        <v>2931938.5000000005</v>
      </c>
      <c r="AX44" s="64"/>
      <c r="AY44" s="97" t="s">
        <v>47</v>
      </c>
      <c r="AZ44" s="50">
        <f>D44+H44+L44+P44+T44+X44+AB44+AF44+AJ44+AN44+AR44+AV44</f>
        <v>11318539.509999998</v>
      </c>
      <c r="BA44" s="49">
        <f>E44+I44+M44+Q44+U44+Y44+AC44+AG44+AK44+AO44+AS44+AW44</f>
        <v>42969025.389999993</v>
      </c>
      <c r="BB44" s="167">
        <f>SUM(BB5:BB43)</f>
        <v>8714186.0000000019</v>
      </c>
      <c r="BC44" s="240">
        <f>SUM(BC5:BC43)</f>
        <v>33085631.789999999</v>
      </c>
      <c r="BD44" s="167">
        <f>AN44+AR44+AV44</f>
        <v>2604353.5099999998</v>
      </c>
      <c r="BE44" s="168">
        <f>AO44+AS44+AW44</f>
        <v>9883393.5999999996</v>
      </c>
      <c r="BG44" s="86">
        <v>23529</v>
      </c>
      <c r="BH44" s="87">
        <f>X44</f>
        <v>957039.04</v>
      </c>
      <c r="BI44" s="87">
        <f>Y44</f>
        <v>3703673.0199999996</v>
      </c>
      <c r="CB44" s="86">
        <v>23529</v>
      </c>
      <c r="CC44" s="87">
        <f t="shared" si="2"/>
        <v>7980</v>
      </c>
      <c r="CD44" s="87">
        <f t="shared" si="2"/>
        <v>31776.49</v>
      </c>
    </row>
    <row r="45" spans="1:82" x14ac:dyDescent="0.5500000000000000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165"/>
      <c r="BA45" s="165"/>
      <c r="BG45" s="86">
        <v>23559</v>
      </c>
      <c r="BH45" s="87">
        <f>AB44</f>
        <v>960186.7</v>
      </c>
      <c r="BI45" s="87">
        <f>AC44</f>
        <v>3699651.4799999995</v>
      </c>
      <c r="CB45" s="86">
        <v>23559</v>
      </c>
      <c r="CC45" s="87">
        <f t="shared" si="2"/>
        <v>8720</v>
      </c>
      <c r="CD45" s="87">
        <f t="shared" si="2"/>
        <v>36494.51</v>
      </c>
    </row>
    <row r="46" spans="1:82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Z46" s="4"/>
      <c r="AA46" s="4"/>
      <c r="AD46" s="4"/>
      <c r="AE46" s="4"/>
      <c r="AH46" s="4"/>
      <c r="AI46" s="4"/>
      <c r="AL46" s="4"/>
      <c r="AM46" s="4"/>
      <c r="AP46" s="4"/>
      <c r="AQ46" s="4"/>
      <c r="AT46" s="4"/>
      <c r="AU46" s="4"/>
      <c r="AX46" s="4"/>
      <c r="AY46" s="4"/>
      <c r="AZ46" s="165"/>
      <c r="BA46" s="165"/>
      <c r="BG46" s="86">
        <v>23590</v>
      </c>
      <c r="BH46" s="87">
        <f>AF44</f>
        <v>1003491.21</v>
      </c>
      <c r="BI46" s="87">
        <f>AG44</f>
        <v>3830875.9099999992</v>
      </c>
      <c r="CB46" s="86">
        <v>23590</v>
      </c>
      <c r="CC46" s="87">
        <f t="shared" si="2"/>
        <v>8680</v>
      </c>
      <c r="CD46" s="87">
        <f t="shared" si="2"/>
        <v>34085.33</v>
      </c>
    </row>
    <row r="47" spans="1:82" x14ac:dyDescent="0.55000000000000004">
      <c r="AZ47" s="165"/>
      <c r="BA47" s="165"/>
      <c r="BG47" s="86">
        <v>23621</v>
      </c>
      <c r="BH47" s="87">
        <f>AJ44</f>
        <v>955998.54999999993</v>
      </c>
      <c r="BI47" s="87">
        <f>AK44</f>
        <v>3679407.8299999996</v>
      </c>
      <c r="CB47" s="86">
        <v>23621</v>
      </c>
      <c r="CC47" s="87">
        <f t="shared" si="2"/>
        <v>9160</v>
      </c>
      <c r="CD47" s="87">
        <f t="shared" si="2"/>
        <v>36971.89</v>
      </c>
    </row>
    <row r="48" spans="1:82" x14ac:dyDescent="0.55000000000000004">
      <c r="BG48" s="86">
        <v>23651</v>
      </c>
      <c r="BH48" s="87">
        <f>AN44</f>
        <v>915810.20000000007</v>
      </c>
      <c r="BI48" s="87">
        <f>AO44</f>
        <v>3476183.94</v>
      </c>
      <c r="CB48" s="86">
        <v>23651</v>
      </c>
      <c r="CC48" s="87">
        <f t="shared" si="2"/>
        <v>9340</v>
      </c>
      <c r="CD48" s="87">
        <f t="shared" si="2"/>
        <v>36120.230000000003</v>
      </c>
    </row>
    <row r="49" spans="59:82" x14ac:dyDescent="0.55000000000000004">
      <c r="BG49" s="86">
        <v>23682</v>
      </c>
      <c r="BH49" s="87">
        <f>AR44</f>
        <v>896658.1</v>
      </c>
      <c r="BI49" s="87">
        <f>AS44</f>
        <v>3475271.1599999997</v>
      </c>
      <c r="CB49" s="86">
        <v>23682</v>
      </c>
      <c r="CC49" s="87">
        <f t="shared" si="2"/>
        <v>10600</v>
      </c>
      <c r="CD49" s="87">
        <f t="shared" si="2"/>
        <v>63359.89</v>
      </c>
    </row>
    <row r="50" spans="59:82" x14ac:dyDescent="0.55000000000000004">
      <c r="BG50" s="86">
        <v>23712</v>
      </c>
      <c r="BH50" s="87">
        <f>AV44</f>
        <v>791885.21</v>
      </c>
      <c r="BI50" s="87">
        <f>AW44</f>
        <v>2931938.5000000005</v>
      </c>
      <c r="CB50" s="86">
        <v>23712</v>
      </c>
      <c r="CC50" s="87">
        <f t="shared" si="2"/>
        <v>8760</v>
      </c>
      <c r="CD50" s="87">
        <f t="shared" si="2"/>
        <v>32470</v>
      </c>
    </row>
    <row r="53" spans="59:82" x14ac:dyDescent="0.55000000000000004">
      <c r="CB53" s="84" t="s">
        <v>53</v>
      </c>
      <c r="CC53" s="91" t="s">
        <v>26</v>
      </c>
      <c r="CD53" s="89"/>
    </row>
    <row r="54" spans="59:82" ht="22.2" x14ac:dyDescent="0.55000000000000004">
      <c r="CB54" s="92"/>
      <c r="CC54" s="85" t="s">
        <v>56</v>
      </c>
      <c r="CD54" s="85" t="s">
        <v>57</v>
      </c>
    </row>
    <row r="55" spans="59:82" x14ac:dyDescent="0.55000000000000004">
      <c r="CB55" s="86">
        <v>23377</v>
      </c>
      <c r="CC55" s="87">
        <f>BN4</f>
        <v>1512.5</v>
      </c>
      <c r="CD55" s="87">
        <f>BO4</f>
        <v>6411.73</v>
      </c>
    </row>
    <row r="56" spans="59:82" x14ac:dyDescent="0.55000000000000004">
      <c r="CB56" s="86">
        <v>23408</v>
      </c>
      <c r="CC56" s="87">
        <f t="shared" ref="CC56:CD66" si="4">BN5</f>
        <v>1442.49</v>
      </c>
      <c r="CD56" s="87">
        <f t="shared" si="4"/>
        <v>6130.44</v>
      </c>
    </row>
    <row r="57" spans="59:82" x14ac:dyDescent="0.55000000000000004">
      <c r="CB57" s="86">
        <v>23437</v>
      </c>
      <c r="CC57" s="87">
        <f t="shared" si="4"/>
        <v>1679.5</v>
      </c>
      <c r="CD57" s="87">
        <f t="shared" si="4"/>
        <v>7082.8</v>
      </c>
    </row>
    <row r="58" spans="59:82" x14ac:dyDescent="0.55000000000000004">
      <c r="CB58" s="86">
        <v>23468</v>
      </c>
      <c r="CC58" s="87">
        <f t="shared" si="4"/>
        <v>1365.49</v>
      </c>
      <c r="CD58" s="87">
        <f t="shared" si="4"/>
        <v>5821.01</v>
      </c>
    </row>
    <row r="59" spans="59:82" x14ac:dyDescent="0.55000000000000004">
      <c r="CB59" s="86">
        <v>23498</v>
      </c>
      <c r="CC59" s="87">
        <f t="shared" si="4"/>
        <v>1808</v>
      </c>
      <c r="CD59" s="87">
        <f t="shared" si="4"/>
        <v>7599.14</v>
      </c>
    </row>
    <row r="60" spans="59:82" x14ac:dyDescent="0.55000000000000004">
      <c r="CB60" s="86">
        <v>23529</v>
      </c>
      <c r="CC60" s="87">
        <f t="shared" si="4"/>
        <v>1636.5</v>
      </c>
      <c r="CD60" s="87">
        <f t="shared" si="4"/>
        <v>6910.01</v>
      </c>
    </row>
    <row r="61" spans="59:82" x14ac:dyDescent="0.55000000000000004">
      <c r="CB61" s="86">
        <v>23559</v>
      </c>
      <c r="CC61" s="87">
        <f t="shared" si="4"/>
        <v>1950</v>
      </c>
      <c r="CD61" s="87">
        <f t="shared" si="4"/>
        <v>8169.75</v>
      </c>
    </row>
    <row r="62" spans="59:82" x14ac:dyDescent="0.55000000000000004">
      <c r="CB62" s="86">
        <v>23590</v>
      </c>
      <c r="CC62" s="87">
        <f t="shared" si="4"/>
        <v>2253.5</v>
      </c>
      <c r="CD62" s="87">
        <f t="shared" si="4"/>
        <v>9389.2800000000007</v>
      </c>
    </row>
    <row r="63" spans="59:82" x14ac:dyDescent="0.55000000000000004">
      <c r="CB63" s="86">
        <v>23621</v>
      </c>
      <c r="CC63" s="87">
        <f t="shared" si="4"/>
        <v>2215.0100000000002</v>
      </c>
      <c r="CD63" s="87">
        <f t="shared" si="4"/>
        <v>9234.6200000000008</v>
      </c>
    </row>
    <row r="64" spans="59:82" x14ac:dyDescent="0.55000000000000004">
      <c r="CB64" s="86">
        <v>23651</v>
      </c>
      <c r="CC64" s="87">
        <f t="shared" si="4"/>
        <v>2327.0100000000002</v>
      </c>
      <c r="CD64" s="87">
        <f t="shared" si="4"/>
        <v>9684.67</v>
      </c>
    </row>
    <row r="65" spans="80:82" x14ac:dyDescent="0.55000000000000004">
      <c r="CB65" s="86">
        <v>23682</v>
      </c>
      <c r="CC65" s="87">
        <f t="shared" si="4"/>
        <v>2148</v>
      </c>
      <c r="CD65" s="87">
        <f t="shared" si="4"/>
        <v>8965.36</v>
      </c>
    </row>
    <row r="66" spans="80:82" x14ac:dyDescent="0.55000000000000004">
      <c r="CB66" s="86">
        <v>23712</v>
      </c>
      <c r="CC66" s="87">
        <f t="shared" si="4"/>
        <v>2349</v>
      </c>
      <c r="CD66" s="87">
        <f t="shared" si="4"/>
        <v>9773.02</v>
      </c>
    </row>
    <row r="69" spans="80:82" x14ac:dyDescent="0.55000000000000004">
      <c r="CB69" s="84" t="s">
        <v>53</v>
      </c>
      <c r="CC69" s="88" t="s">
        <v>29</v>
      </c>
      <c r="CD69" s="89"/>
    </row>
    <row r="70" spans="80:82" ht="22.2" x14ac:dyDescent="0.55000000000000004">
      <c r="CB70" s="92"/>
      <c r="CC70" s="85" t="s">
        <v>56</v>
      </c>
      <c r="CD70" s="85" t="s">
        <v>57</v>
      </c>
    </row>
    <row r="71" spans="80:82" x14ac:dyDescent="0.55000000000000004">
      <c r="CB71" s="86">
        <v>23377</v>
      </c>
      <c r="CC71" s="87">
        <f>BP4</f>
        <v>48568.32</v>
      </c>
      <c r="CD71" s="87">
        <f>BQ4</f>
        <v>184659.77000000002</v>
      </c>
    </row>
    <row r="72" spans="80:82" x14ac:dyDescent="0.55000000000000004">
      <c r="CB72" s="86">
        <v>23408</v>
      </c>
      <c r="CC72" s="87">
        <f t="shared" ref="CC72:CD82" si="5">BP5</f>
        <v>47336.32</v>
      </c>
      <c r="CD72" s="87">
        <f t="shared" si="5"/>
        <v>184417.33000000002</v>
      </c>
    </row>
    <row r="73" spans="80:82" x14ac:dyDescent="0.55000000000000004">
      <c r="CB73" s="86">
        <v>23437</v>
      </c>
      <c r="CC73" s="87">
        <f t="shared" si="5"/>
        <v>65301.33</v>
      </c>
      <c r="CD73" s="87">
        <f t="shared" si="5"/>
        <v>252416.46</v>
      </c>
    </row>
    <row r="74" spans="80:82" x14ac:dyDescent="0.55000000000000004">
      <c r="CB74" s="86">
        <v>23468</v>
      </c>
      <c r="CC74" s="87">
        <f t="shared" si="5"/>
        <v>67015.990000000005</v>
      </c>
      <c r="CD74" s="87">
        <f t="shared" si="5"/>
        <v>256727.09</v>
      </c>
    </row>
    <row r="75" spans="80:82" x14ac:dyDescent="0.55000000000000004">
      <c r="CB75" s="86">
        <v>23498</v>
      </c>
      <c r="CC75" s="87">
        <f t="shared" si="5"/>
        <v>69624.929999999993</v>
      </c>
      <c r="CD75" s="87">
        <f t="shared" si="5"/>
        <v>269523.62</v>
      </c>
    </row>
    <row r="76" spans="80:82" x14ac:dyDescent="0.55000000000000004">
      <c r="CB76" s="86">
        <v>23529</v>
      </c>
      <c r="CC76" s="87">
        <f t="shared" si="5"/>
        <v>62882.39</v>
      </c>
      <c r="CD76" s="87">
        <f t="shared" si="5"/>
        <v>241839.13</v>
      </c>
    </row>
    <row r="77" spans="80:82" x14ac:dyDescent="0.55000000000000004">
      <c r="CB77" s="86">
        <v>23559</v>
      </c>
      <c r="CC77" s="87">
        <f t="shared" si="5"/>
        <v>68466.13</v>
      </c>
      <c r="CD77" s="87">
        <f t="shared" si="5"/>
        <v>259980.34</v>
      </c>
    </row>
    <row r="78" spans="80:82" x14ac:dyDescent="0.55000000000000004">
      <c r="CB78" s="86">
        <v>23590</v>
      </c>
      <c r="CC78" s="87">
        <f t="shared" si="5"/>
        <v>65026.33</v>
      </c>
      <c r="CD78" s="87">
        <f t="shared" si="5"/>
        <v>250790.48</v>
      </c>
    </row>
    <row r="79" spans="80:82" x14ac:dyDescent="0.55000000000000004">
      <c r="CB79" s="86">
        <v>23621</v>
      </c>
      <c r="CC79" s="87">
        <f t="shared" si="5"/>
        <v>49155.99</v>
      </c>
      <c r="CD79" s="87">
        <f t="shared" si="5"/>
        <v>195068.42</v>
      </c>
    </row>
    <row r="80" spans="80:82" x14ac:dyDescent="0.55000000000000004">
      <c r="CB80" s="86">
        <v>23651</v>
      </c>
      <c r="CC80" s="87">
        <f t="shared" si="5"/>
        <v>40704.129999999997</v>
      </c>
      <c r="CD80" s="87">
        <f t="shared" si="5"/>
        <v>163139.91</v>
      </c>
    </row>
    <row r="81" spans="80:82" x14ac:dyDescent="0.55000000000000004">
      <c r="CB81" s="86">
        <v>23682</v>
      </c>
      <c r="CC81" s="87">
        <f t="shared" si="5"/>
        <v>51198.400000000001</v>
      </c>
      <c r="CD81" s="87">
        <f t="shared" si="5"/>
        <v>212496.30000000002</v>
      </c>
    </row>
    <row r="82" spans="80:82" x14ac:dyDescent="0.55000000000000004">
      <c r="CB82" s="86">
        <v>23712</v>
      </c>
      <c r="CC82" s="87">
        <f t="shared" si="5"/>
        <v>43792.29</v>
      </c>
      <c r="CD82" s="87">
        <f t="shared" si="5"/>
        <v>173984.99</v>
      </c>
    </row>
    <row r="85" spans="80:82" x14ac:dyDescent="0.55000000000000004">
      <c r="CB85" s="84" t="s">
        <v>53</v>
      </c>
      <c r="CC85" s="91" t="s">
        <v>30</v>
      </c>
      <c r="CD85" s="89"/>
    </row>
    <row r="86" spans="80:82" ht="22.2" x14ac:dyDescent="0.55000000000000004">
      <c r="CB86" s="92"/>
      <c r="CC86" s="85" t="s">
        <v>56</v>
      </c>
      <c r="CD86" s="85" t="s">
        <v>57</v>
      </c>
    </row>
    <row r="87" spans="80:82" x14ac:dyDescent="0.55000000000000004">
      <c r="CB87" s="86">
        <v>23377</v>
      </c>
      <c r="CC87" s="87">
        <f>BR4</f>
        <v>724</v>
      </c>
      <c r="CD87" s="87">
        <f>BS4</f>
        <v>3577.42</v>
      </c>
    </row>
    <row r="88" spans="80:82" x14ac:dyDescent="0.55000000000000004">
      <c r="CB88" s="86">
        <v>23408</v>
      </c>
      <c r="CC88" s="87">
        <f t="shared" ref="CC88:CD98" si="6">BR5</f>
        <v>660</v>
      </c>
      <c r="CD88" s="87">
        <f t="shared" si="6"/>
        <v>3220.2599999999998</v>
      </c>
    </row>
    <row r="89" spans="80:82" x14ac:dyDescent="0.55000000000000004">
      <c r="CB89" s="86">
        <v>23437</v>
      </c>
      <c r="CC89" s="87">
        <f t="shared" si="6"/>
        <v>856</v>
      </c>
      <c r="CD89" s="87">
        <f t="shared" si="6"/>
        <v>4107.84</v>
      </c>
    </row>
    <row r="90" spans="80:82" x14ac:dyDescent="0.55000000000000004">
      <c r="CB90" s="86">
        <v>23468</v>
      </c>
      <c r="CC90" s="87">
        <f t="shared" si="6"/>
        <v>724</v>
      </c>
      <c r="CD90" s="87">
        <f t="shared" si="6"/>
        <v>3577.42</v>
      </c>
    </row>
    <row r="91" spans="80:82" x14ac:dyDescent="0.55000000000000004">
      <c r="CB91" s="86">
        <v>23498</v>
      </c>
      <c r="CC91" s="87">
        <f t="shared" si="6"/>
        <v>736</v>
      </c>
      <c r="CD91" s="87">
        <f t="shared" si="6"/>
        <v>3615.64</v>
      </c>
    </row>
    <row r="92" spans="80:82" x14ac:dyDescent="0.55000000000000004">
      <c r="CB92" s="86">
        <v>23529</v>
      </c>
      <c r="CC92" s="87">
        <f t="shared" si="6"/>
        <v>912</v>
      </c>
      <c r="CD92" s="87">
        <f t="shared" si="6"/>
        <v>4332.8600000000006</v>
      </c>
    </row>
    <row r="93" spans="80:82" x14ac:dyDescent="0.55000000000000004">
      <c r="CB93" s="86">
        <v>23559</v>
      </c>
      <c r="CC93" s="87">
        <f t="shared" si="6"/>
        <v>736</v>
      </c>
      <c r="CD93" s="87">
        <f t="shared" si="6"/>
        <v>3615.64</v>
      </c>
    </row>
    <row r="94" spans="80:82" x14ac:dyDescent="0.55000000000000004">
      <c r="CB94" s="86">
        <v>23590</v>
      </c>
      <c r="CC94" s="87">
        <f t="shared" si="6"/>
        <v>688</v>
      </c>
      <c r="CD94" s="87">
        <f t="shared" si="6"/>
        <v>3432.7799999999997</v>
      </c>
    </row>
    <row r="95" spans="80:82" x14ac:dyDescent="0.55000000000000004">
      <c r="CB95" s="86">
        <v>23621</v>
      </c>
      <c r="CC95" s="87">
        <f t="shared" si="6"/>
        <v>660</v>
      </c>
      <c r="CD95" s="87">
        <f t="shared" si="6"/>
        <v>3220.2599999999998</v>
      </c>
    </row>
    <row r="96" spans="80:82" x14ac:dyDescent="0.55000000000000004">
      <c r="CB96" s="86">
        <v>23651</v>
      </c>
      <c r="CC96" s="87">
        <f t="shared" si="6"/>
        <v>1220</v>
      </c>
      <c r="CD96" s="87">
        <f t="shared" si="6"/>
        <v>5570.5</v>
      </c>
    </row>
    <row r="97" spans="80:82" x14ac:dyDescent="0.55000000000000004">
      <c r="CB97" s="86">
        <v>23682</v>
      </c>
      <c r="CC97" s="87">
        <f t="shared" si="6"/>
        <v>1796</v>
      </c>
      <c r="CD97" s="87">
        <f t="shared" si="6"/>
        <v>7885.0300000000007</v>
      </c>
    </row>
    <row r="98" spans="80:82" x14ac:dyDescent="0.55000000000000004">
      <c r="CB98" s="86">
        <v>23712</v>
      </c>
      <c r="CC98" s="87">
        <f t="shared" si="6"/>
        <v>1104</v>
      </c>
      <c r="CD98" s="87">
        <f t="shared" si="6"/>
        <v>5104.3700000000008</v>
      </c>
    </row>
    <row r="101" spans="80:82" x14ac:dyDescent="0.55000000000000004">
      <c r="CB101" s="84" t="s">
        <v>53</v>
      </c>
      <c r="CC101" s="89" t="s">
        <v>31</v>
      </c>
      <c r="CD101" s="89"/>
    </row>
    <row r="102" spans="80:82" ht="22.2" x14ac:dyDescent="0.55000000000000004">
      <c r="CB102" s="92"/>
      <c r="CC102" s="85" t="s">
        <v>56</v>
      </c>
      <c r="CD102" s="85" t="s">
        <v>57</v>
      </c>
    </row>
    <row r="103" spans="80:82" x14ac:dyDescent="0.55000000000000004">
      <c r="CB103" s="86">
        <v>23377</v>
      </c>
      <c r="CC103" s="87">
        <f>BT4</f>
        <v>80309.11</v>
      </c>
      <c r="CD103" s="87">
        <f>BU4</f>
        <v>250532.57</v>
      </c>
    </row>
    <row r="104" spans="80:82" x14ac:dyDescent="0.55000000000000004">
      <c r="CB104" s="86">
        <v>23408</v>
      </c>
      <c r="CC104" s="87">
        <f t="shared" ref="CC104:CD114" si="7">BT5</f>
        <v>83219.77</v>
      </c>
      <c r="CD104" s="87">
        <f t="shared" si="7"/>
        <v>335476.98</v>
      </c>
    </row>
    <row r="105" spans="80:82" x14ac:dyDescent="0.55000000000000004">
      <c r="CB105" s="86">
        <v>23437</v>
      </c>
      <c r="CC105" s="87">
        <f t="shared" si="7"/>
        <v>111286.3</v>
      </c>
      <c r="CD105" s="87">
        <f t="shared" si="7"/>
        <v>456143.68</v>
      </c>
    </row>
    <row r="106" spans="80:82" x14ac:dyDescent="0.55000000000000004">
      <c r="CB106" s="86">
        <v>23468</v>
      </c>
      <c r="CC106" s="87">
        <f t="shared" si="7"/>
        <v>86480.6</v>
      </c>
      <c r="CD106" s="87">
        <f t="shared" si="7"/>
        <v>374441.07</v>
      </c>
    </row>
    <row r="107" spans="80:82" x14ac:dyDescent="0.55000000000000004">
      <c r="CB107" s="86">
        <v>23498</v>
      </c>
      <c r="CC107" s="87">
        <f t="shared" si="7"/>
        <v>93258.13</v>
      </c>
      <c r="CD107" s="87">
        <f t="shared" si="7"/>
        <v>386664.98000000004</v>
      </c>
    </row>
    <row r="108" spans="80:82" x14ac:dyDescent="0.55000000000000004">
      <c r="CB108" s="86">
        <v>23529</v>
      </c>
      <c r="CC108" s="87">
        <f t="shared" si="7"/>
        <v>88756.4</v>
      </c>
      <c r="CD108" s="87">
        <f t="shared" si="7"/>
        <v>362066.23000000004</v>
      </c>
    </row>
    <row r="109" spans="80:82" x14ac:dyDescent="0.55000000000000004">
      <c r="CB109" s="86">
        <v>23559</v>
      </c>
      <c r="CC109" s="87">
        <f t="shared" si="7"/>
        <v>107296.93</v>
      </c>
      <c r="CD109" s="87">
        <f t="shared" si="7"/>
        <v>443170.14999999997</v>
      </c>
    </row>
    <row r="110" spans="80:82" x14ac:dyDescent="0.55000000000000004">
      <c r="CB110" s="86">
        <v>23590</v>
      </c>
      <c r="CC110" s="87">
        <f t="shared" si="7"/>
        <v>119316.14</v>
      </c>
      <c r="CD110" s="87">
        <f t="shared" si="7"/>
        <v>471262.94000000006</v>
      </c>
    </row>
    <row r="111" spans="80:82" x14ac:dyDescent="0.55000000000000004">
      <c r="CB111" s="86">
        <v>23621</v>
      </c>
      <c r="CC111" s="87">
        <f t="shared" si="7"/>
        <v>105052.25</v>
      </c>
      <c r="CD111" s="87">
        <f t="shared" si="7"/>
        <v>426527.24</v>
      </c>
    </row>
    <row r="112" spans="80:82" x14ac:dyDescent="0.55000000000000004">
      <c r="CB112" s="86">
        <v>23651</v>
      </c>
      <c r="CC112" s="87">
        <f t="shared" si="7"/>
        <v>106709.52</v>
      </c>
      <c r="CD112" s="87">
        <f t="shared" si="7"/>
        <v>422039.57</v>
      </c>
    </row>
    <row r="113" spans="80:82" x14ac:dyDescent="0.55000000000000004">
      <c r="CB113" s="86">
        <v>23682</v>
      </c>
      <c r="CC113" s="87">
        <f t="shared" si="7"/>
        <v>86228.62</v>
      </c>
      <c r="CD113" s="87">
        <f t="shared" si="7"/>
        <v>345168.22</v>
      </c>
    </row>
    <row r="114" spans="80:82" x14ac:dyDescent="0.55000000000000004">
      <c r="CB114" s="86">
        <v>23712</v>
      </c>
      <c r="CC114" s="87">
        <f t="shared" si="7"/>
        <v>81209.89</v>
      </c>
      <c r="CD114" s="87">
        <f t="shared" si="7"/>
        <v>319508.01</v>
      </c>
    </row>
    <row r="117" spans="80:82" x14ac:dyDescent="0.55000000000000004">
      <c r="CB117" s="84" t="s">
        <v>53</v>
      </c>
      <c r="CC117" s="91" t="s">
        <v>32</v>
      </c>
      <c r="CD117" s="89"/>
    </row>
    <row r="118" spans="80:82" ht="22.2" x14ac:dyDescent="0.55000000000000004">
      <c r="CB118" s="92"/>
      <c r="CC118" s="85" t="s">
        <v>56</v>
      </c>
      <c r="CD118" s="85" t="s">
        <v>57</v>
      </c>
    </row>
    <row r="119" spans="80:82" x14ac:dyDescent="0.55000000000000004">
      <c r="CB119" s="86">
        <v>23377</v>
      </c>
      <c r="CC119" s="87">
        <f>BV4</f>
        <v>21757.53</v>
      </c>
      <c r="CD119" s="87">
        <f>BW4</f>
        <v>98007.700000000012</v>
      </c>
    </row>
    <row r="120" spans="80:82" x14ac:dyDescent="0.55000000000000004">
      <c r="CB120" s="86">
        <v>23408</v>
      </c>
      <c r="CC120" s="87">
        <f t="shared" ref="CC120:CD130" si="8">BV5</f>
        <v>28296.31</v>
      </c>
      <c r="CD120" s="87">
        <f t="shared" si="8"/>
        <v>123391.97</v>
      </c>
    </row>
    <row r="121" spans="80:82" x14ac:dyDescent="0.55000000000000004">
      <c r="CB121" s="86">
        <v>23437</v>
      </c>
      <c r="CC121" s="87">
        <f t="shared" si="8"/>
        <v>34358.929999999993</v>
      </c>
      <c r="CD121" s="87">
        <f t="shared" si="8"/>
        <v>147746.71</v>
      </c>
    </row>
    <row r="122" spans="80:82" x14ac:dyDescent="0.55000000000000004">
      <c r="CB122" s="86">
        <v>23468</v>
      </c>
      <c r="CC122" s="87">
        <f t="shared" si="8"/>
        <v>28554.329999999998</v>
      </c>
      <c r="CD122" s="87">
        <f t="shared" si="8"/>
        <v>122960.97</v>
      </c>
    </row>
    <row r="123" spans="80:82" x14ac:dyDescent="0.55000000000000004">
      <c r="CB123" s="86">
        <v>23498</v>
      </c>
      <c r="CC123" s="87">
        <f t="shared" si="8"/>
        <v>29738.519999999997</v>
      </c>
      <c r="CD123" s="87">
        <f t="shared" si="8"/>
        <v>123603.73000000001</v>
      </c>
    </row>
    <row r="124" spans="80:82" x14ac:dyDescent="0.55000000000000004">
      <c r="CB124" s="86">
        <v>23529</v>
      </c>
      <c r="CC124" s="87">
        <f t="shared" si="8"/>
        <v>27009.149999999998</v>
      </c>
      <c r="CD124" s="87">
        <f t="shared" si="8"/>
        <v>116320.18</v>
      </c>
    </row>
    <row r="125" spans="80:82" x14ac:dyDescent="0.55000000000000004">
      <c r="CB125" s="86">
        <v>23559</v>
      </c>
      <c r="CC125" s="87">
        <f t="shared" si="8"/>
        <v>30691.47</v>
      </c>
      <c r="CD125" s="87">
        <f t="shared" si="8"/>
        <v>130789.98000000001</v>
      </c>
    </row>
    <row r="126" spans="80:82" x14ac:dyDescent="0.55000000000000004">
      <c r="CB126" s="86">
        <v>23590</v>
      </c>
      <c r="CC126" s="87">
        <f t="shared" si="8"/>
        <v>31328.880000000001</v>
      </c>
      <c r="CD126" s="87">
        <f t="shared" si="8"/>
        <v>129232.53</v>
      </c>
    </row>
    <row r="127" spans="80:82" x14ac:dyDescent="0.55000000000000004">
      <c r="CB127" s="86">
        <v>23621</v>
      </c>
      <c r="CC127" s="87">
        <f t="shared" si="8"/>
        <v>31638.1</v>
      </c>
      <c r="CD127" s="87">
        <f t="shared" si="8"/>
        <v>128870.85</v>
      </c>
    </row>
    <row r="128" spans="80:82" x14ac:dyDescent="0.55000000000000004">
      <c r="CB128" s="86">
        <v>23651</v>
      </c>
      <c r="CC128" s="87">
        <f t="shared" si="8"/>
        <v>30272.78</v>
      </c>
      <c r="CD128" s="87">
        <f t="shared" si="8"/>
        <v>126949.82999999999</v>
      </c>
    </row>
    <row r="129" spans="80:82" x14ac:dyDescent="0.55000000000000004">
      <c r="CB129" s="86">
        <v>23682</v>
      </c>
      <c r="CC129" s="87">
        <f t="shared" si="8"/>
        <v>26337.24</v>
      </c>
      <c r="CD129" s="87">
        <f t="shared" si="8"/>
        <v>108059.28</v>
      </c>
    </row>
    <row r="130" spans="80:82" x14ac:dyDescent="0.55000000000000004">
      <c r="CB130" s="86">
        <v>23712</v>
      </c>
      <c r="CC130" s="87">
        <f t="shared" si="8"/>
        <v>25671.07</v>
      </c>
      <c r="CD130" s="87">
        <f t="shared" si="8"/>
        <v>104748.18000000001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43"/>
  <sheetViews>
    <sheetView showGridLines="0" view="pageBreakPreview" topLeftCell="B7" zoomScaleNormal="100" zoomScaleSheetLayoutView="100" workbookViewId="0">
      <selection activeCell="M25" sqref="M25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'2565-คณะ,สำนัก'!B59</f>
        <v>มหาวิทยาลัยแม่โจ้-แพร่ เฉลิมพระเกียรติ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'[8]2564-คณะ,สำนัก'!C59</f>
        <v>80309.11</v>
      </c>
      <c r="D4" s="257">
        <f>'[8]2564-คณะ,สำนัก'!D59</f>
        <v>250532.57</v>
      </c>
      <c r="E4" s="236">
        <f>'2565-คณะ,สำนัก'!C59</f>
        <v>71396.100000000006</v>
      </c>
      <c r="F4" s="257">
        <f>'2565-คณะ,สำนัก'!D59</f>
        <v>290482.97000000003</v>
      </c>
    </row>
    <row r="5" spans="2:6" x14ac:dyDescent="0.5">
      <c r="B5" s="235" t="s">
        <v>85</v>
      </c>
      <c r="C5" s="236">
        <f>'[8]2564-คณะ,สำนัก'!E59</f>
        <v>83219.77</v>
      </c>
      <c r="D5" s="257">
        <f>'[8]2564-คณะ,สำนัก'!F59</f>
        <v>335476.98</v>
      </c>
      <c r="E5" s="236">
        <f>'2565-คณะ,สำนัก'!E59</f>
        <v>71013.19</v>
      </c>
      <c r="F5" s="257">
        <f>'2565-คณะ,สำนัก'!F59</f>
        <v>286489.69</v>
      </c>
    </row>
    <row r="6" spans="2:6" x14ac:dyDescent="0.5">
      <c r="B6" s="235" t="s">
        <v>86</v>
      </c>
      <c r="C6" s="236">
        <f>'[8]2564-คณะ,สำนัก'!G59</f>
        <v>111286.3</v>
      </c>
      <c r="D6" s="257">
        <f>'[8]2564-คณะ,สำนัก'!H59</f>
        <v>456143.68</v>
      </c>
      <c r="E6" s="236">
        <f>'2565-คณะ,สำนัก'!G59</f>
        <v>97627.14</v>
      </c>
      <c r="F6" s="257">
        <f>'2565-คณะ,สำนัก'!H59</f>
        <v>419295.05</v>
      </c>
    </row>
    <row r="7" spans="2:6" x14ac:dyDescent="0.5">
      <c r="B7" s="235" t="s">
        <v>87</v>
      </c>
      <c r="C7" s="236">
        <f>'[8]2564-คณะ,สำนัก'!I59</f>
        <v>86480.6</v>
      </c>
      <c r="D7" s="257">
        <f>'[8]2564-คณะ,สำนัก'!J59</f>
        <v>374441.07</v>
      </c>
      <c r="E7" s="236">
        <f>'2565-คณะ,สำนัก'!I59</f>
        <v>66294.67</v>
      </c>
      <c r="F7" s="257">
        <f>'2565-คณะ,สำนัก'!J59</f>
        <v>280161.43</v>
      </c>
    </row>
    <row r="8" spans="2:6" x14ac:dyDescent="0.5">
      <c r="B8" s="235" t="s">
        <v>88</v>
      </c>
      <c r="C8" s="236">
        <f>'[8]2564-คณะ,สำนัก'!K59</f>
        <v>93258.13</v>
      </c>
      <c r="D8" s="257">
        <f>'[8]2564-คณะ,สำนัก'!L59</f>
        <v>386664.98000000004</v>
      </c>
      <c r="E8" s="236">
        <f>'2565-คณะ,สำนัก'!K59</f>
        <v>66194.47</v>
      </c>
      <c r="F8" s="257">
        <f>'2565-คณะ,สำนัก'!L59</f>
        <v>297194.39</v>
      </c>
    </row>
    <row r="9" spans="2:6" x14ac:dyDescent="0.5">
      <c r="B9" s="235" t="s">
        <v>89</v>
      </c>
      <c r="C9" s="236">
        <f>'[8]2564-คณะ,สำนัก'!M59</f>
        <v>88756.4</v>
      </c>
      <c r="D9" s="257">
        <f>'[8]2564-คณะ,สำนัก'!N59</f>
        <v>362066.23000000004</v>
      </c>
      <c r="E9" s="236">
        <f>'2565-คณะ,สำนัก'!M59</f>
        <v>70840.53</v>
      </c>
      <c r="F9" s="257">
        <f>'2565-คณะ,สำนัก'!N59</f>
        <v>312871.33</v>
      </c>
    </row>
    <row r="10" spans="2:6" x14ac:dyDescent="0.5">
      <c r="B10" s="235" t="s">
        <v>90</v>
      </c>
      <c r="C10" s="236">
        <f>'[8]2564-คณะ,สำนัก'!O59</f>
        <v>107296.93</v>
      </c>
      <c r="D10" s="257">
        <f>'[8]2564-คณะ,สำนัก'!P59</f>
        <v>443170.14999999997</v>
      </c>
      <c r="E10" s="236">
        <f>'2565-คณะ,สำนัก'!O59</f>
        <v>100359.96</v>
      </c>
      <c r="F10" s="257">
        <f>'2565-คณะ,สำนัก'!P59</f>
        <v>449968.05</v>
      </c>
    </row>
    <row r="11" spans="2:6" x14ac:dyDescent="0.5">
      <c r="B11" s="235" t="s">
        <v>91</v>
      </c>
      <c r="C11" s="236">
        <f>'[8]2564-คณะ,สำนัก'!Q59</f>
        <v>119316.14</v>
      </c>
      <c r="D11" s="257">
        <f>'[8]2564-คณะ,สำนัก'!R59</f>
        <v>471262.94000000006</v>
      </c>
      <c r="E11" s="236">
        <f>'2565-คณะ,สำนัก'!Q59</f>
        <v>99160.07</v>
      </c>
      <c r="F11" s="257">
        <f>'2565-คณะ,สำนัก'!R59</f>
        <v>435158.04</v>
      </c>
    </row>
    <row r="12" spans="2:6" x14ac:dyDescent="0.5">
      <c r="B12" s="235" t="s">
        <v>92</v>
      </c>
      <c r="C12" s="236">
        <f>'[8]2564-คณะ,สำนัก'!S59</f>
        <v>105052.25</v>
      </c>
      <c r="D12" s="257">
        <f>'[8]2564-คณะ,สำนัก'!T59</f>
        <v>426527.24</v>
      </c>
      <c r="E12" s="236">
        <f>'2565-คณะ,สำนัก'!S59</f>
        <v>101468.32</v>
      </c>
      <c r="F12" s="257">
        <f>'2565-คณะ,สำนัก'!T59</f>
        <v>519539.62</v>
      </c>
    </row>
    <row r="13" spans="2:6" x14ac:dyDescent="0.5">
      <c r="B13" s="235" t="s">
        <v>93</v>
      </c>
      <c r="C13" s="236">
        <f>'[8]2564-คณะ,สำนัก'!U59</f>
        <v>106709.52</v>
      </c>
      <c r="D13" s="257">
        <f>'[8]2564-คณะ,สำนัก'!V59</f>
        <v>422039.57</v>
      </c>
      <c r="E13" s="236">
        <f>'2565-คณะ,สำนัก'!U59</f>
        <v>96520.13</v>
      </c>
      <c r="F13" s="257">
        <f>'2565-คณะ,สำนัก'!V59</f>
        <v>492075.28</v>
      </c>
    </row>
    <row r="14" spans="2:6" ht="19.2" customHeight="1" x14ac:dyDescent="0.5">
      <c r="B14" s="235" t="s">
        <v>94</v>
      </c>
      <c r="C14" s="236">
        <f>'[8]2564-คณะ,สำนัก'!W59</f>
        <v>86228.62</v>
      </c>
      <c r="D14" s="257">
        <f>'[8]2564-คณะ,สำนัก'!X59</f>
        <v>345168.22</v>
      </c>
      <c r="E14" s="236">
        <f>'2565-คณะ,สำนัก'!W59</f>
        <v>76745.14</v>
      </c>
      <c r="F14" s="257">
        <f>'2565-คณะ,สำนัก'!X59</f>
        <v>390558.72000000003</v>
      </c>
    </row>
    <row r="15" spans="2:6" x14ac:dyDescent="0.5">
      <c r="B15" s="235" t="s">
        <v>95</v>
      </c>
      <c r="C15" s="236">
        <f>'[8]2564-คณะ,สำนัก'!Y59</f>
        <v>81209.89</v>
      </c>
      <c r="D15" s="257">
        <f>'[8]2564-คณะ,สำนัก'!Z59</f>
        <v>319508.01</v>
      </c>
      <c r="E15" s="236">
        <f>'2565-คณะ,สำนัก'!Y59</f>
        <v>84288.1</v>
      </c>
      <c r="F15" s="257">
        <f>'2565-คณะ,สำนัก'!Z59</f>
        <v>427578.34</v>
      </c>
    </row>
    <row r="30" spans="2:6" x14ac:dyDescent="0.5">
      <c r="B30" s="230" t="s">
        <v>53</v>
      </c>
      <c r="C30" s="231" t="str">
        <f>C2</f>
        <v>มหาวิทยาลัยแม่โจ้-แพร่ เฉลิมพระเกียรติ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250532.57</v>
      </c>
      <c r="D32" s="257"/>
      <c r="E32" s="236">
        <f>F4</f>
        <v>290482.97000000003</v>
      </c>
      <c r="F32" s="259"/>
    </row>
    <row r="33" spans="2:6" x14ac:dyDescent="0.5">
      <c r="B33" s="235" t="s">
        <v>85</v>
      </c>
      <c r="C33" s="236">
        <f t="shared" ref="C33:C43" si="0">D5</f>
        <v>335476.98</v>
      </c>
      <c r="D33" s="257"/>
      <c r="E33" s="236">
        <f t="shared" ref="E33:E43" si="1">F5</f>
        <v>286489.69</v>
      </c>
      <c r="F33" s="259"/>
    </row>
    <row r="34" spans="2:6" x14ac:dyDescent="0.5">
      <c r="B34" s="235" t="s">
        <v>86</v>
      </c>
      <c r="C34" s="236">
        <f t="shared" si="0"/>
        <v>456143.68</v>
      </c>
      <c r="D34" s="257"/>
      <c r="E34" s="236">
        <f t="shared" si="1"/>
        <v>419295.05</v>
      </c>
      <c r="F34" s="259"/>
    </row>
    <row r="35" spans="2:6" x14ac:dyDescent="0.5">
      <c r="B35" s="235" t="s">
        <v>87</v>
      </c>
      <c r="C35" s="236">
        <f t="shared" si="0"/>
        <v>374441.07</v>
      </c>
      <c r="D35" s="257"/>
      <c r="E35" s="236">
        <f t="shared" si="1"/>
        <v>280161.43</v>
      </c>
      <c r="F35" s="259"/>
    </row>
    <row r="36" spans="2:6" x14ac:dyDescent="0.5">
      <c r="B36" s="235" t="s">
        <v>88</v>
      </c>
      <c r="C36" s="236">
        <f t="shared" si="0"/>
        <v>386664.98000000004</v>
      </c>
      <c r="D36" s="257"/>
      <c r="E36" s="236">
        <f t="shared" si="1"/>
        <v>297194.39</v>
      </c>
      <c r="F36" s="259"/>
    </row>
    <row r="37" spans="2:6" x14ac:dyDescent="0.5">
      <c r="B37" s="235" t="s">
        <v>89</v>
      </c>
      <c r="C37" s="236">
        <f t="shared" si="0"/>
        <v>362066.23000000004</v>
      </c>
      <c r="D37" s="257"/>
      <c r="E37" s="236">
        <f t="shared" si="1"/>
        <v>312871.33</v>
      </c>
      <c r="F37" s="259"/>
    </row>
    <row r="38" spans="2:6" x14ac:dyDescent="0.5">
      <c r="B38" s="235" t="s">
        <v>90</v>
      </c>
      <c r="C38" s="236">
        <f t="shared" si="0"/>
        <v>443170.14999999997</v>
      </c>
      <c r="D38" s="257"/>
      <c r="E38" s="236">
        <f t="shared" si="1"/>
        <v>449968.05</v>
      </c>
      <c r="F38" s="259"/>
    </row>
    <row r="39" spans="2:6" x14ac:dyDescent="0.5">
      <c r="B39" s="235" t="s">
        <v>91</v>
      </c>
      <c r="C39" s="236">
        <f t="shared" si="0"/>
        <v>471262.94000000006</v>
      </c>
      <c r="D39" s="257"/>
      <c r="E39" s="236">
        <f t="shared" si="1"/>
        <v>435158.04</v>
      </c>
      <c r="F39" s="259"/>
    </row>
    <row r="40" spans="2:6" x14ac:dyDescent="0.5">
      <c r="B40" s="235" t="s">
        <v>92</v>
      </c>
      <c r="C40" s="236">
        <f t="shared" si="0"/>
        <v>426527.24</v>
      </c>
      <c r="D40" s="257"/>
      <c r="E40" s="236">
        <f t="shared" si="1"/>
        <v>519539.62</v>
      </c>
      <c r="F40" s="259"/>
    </row>
    <row r="41" spans="2:6" x14ac:dyDescent="0.5">
      <c r="B41" s="235" t="s">
        <v>93</v>
      </c>
      <c r="C41" s="236">
        <f t="shared" si="0"/>
        <v>422039.57</v>
      </c>
      <c r="D41" s="257"/>
      <c r="E41" s="236">
        <f t="shared" si="1"/>
        <v>492075.28</v>
      </c>
      <c r="F41" s="259"/>
    </row>
    <row r="42" spans="2:6" x14ac:dyDescent="0.5">
      <c r="B42" s="235" t="s">
        <v>94</v>
      </c>
      <c r="C42" s="236">
        <f t="shared" si="0"/>
        <v>345168.22</v>
      </c>
      <c r="D42" s="257"/>
      <c r="E42" s="236">
        <f t="shared" si="1"/>
        <v>390558.72000000003</v>
      </c>
      <c r="F42" s="259"/>
    </row>
    <row r="43" spans="2:6" x14ac:dyDescent="0.5">
      <c r="B43" s="235" t="s">
        <v>95</v>
      </c>
      <c r="C43" s="236">
        <f t="shared" si="0"/>
        <v>319508.01</v>
      </c>
      <c r="D43" s="257"/>
      <c r="E43" s="236">
        <f t="shared" si="1"/>
        <v>427578.34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F43"/>
  <sheetViews>
    <sheetView showGridLines="0" view="pageBreakPreview" topLeftCell="B28" zoomScaleNormal="100" zoomScaleSheetLayoutView="100" workbookViewId="0">
      <selection activeCell="E19" sqref="E19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'2565-คณะ,สำนัก'!B57</f>
        <v xml:space="preserve">สำนักฟาร์มมหาวิทยาลัยแม่โจ้ (ฟาร์มพร้าว ) 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'[8]2564-คณะ,สำนัก'!C57</f>
        <v>724</v>
      </c>
      <c r="D4" s="257">
        <f>'[8]2564-คณะ,สำนัก'!D57</f>
        <v>3577.42</v>
      </c>
      <c r="E4" s="236">
        <f>'2565-คณะ,สำนัก'!C57</f>
        <v>836</v>
      </c>
      <c r="F4" s="257">
        <f>'2565-คณะ,สำนัก'!D57</f>
        <v>4176.95</v>
      </c>
    </row>
    <row r="5" spans="2:6" x14ac:dyDescent="0.5">
      <c r="B5" s="235" t="s">
        <v>85</v>
      </c>
      <c r="C5" s="236">
        <f>'[8]2564-คณะ,สำนัก'!E57</f>
        <v>660</v>
      </c>
      <c r="D5" s="257">
        <f>'[8]2564-คณะ,สำนัก'!F57</f>
        <v>3220.2599999999998</v>
      </c>
      <c r="E5" s="236">
        <f>'2565-คณะ,สำนัก'!E57</f>
        <v>984</v>
      </c>
      <c r="F5" s="257">
        <f>'2565-คณะ,สำนัก'!F57</f>
        <v>4798.13</v>
      </c>
    </row>
    <row r="6" spans="2:6" x14ac:dyDescent="0.5">
      <c r="B6" s="235" t="s">
        <v>86</v>
      </c>
      <c r="C6" s="236">
        <f>'[8]2564-คณะ,สำนัก'!G57</f>
        <v>660</v>
      </c>
      <c r="D6" s="257">
        <f>'[8]2564-คณะ,สำนัก'!H57</f>
        <v>3220.2599999999998</v>
      </c>
      <c r="E6" s="236">
        <f>'2565-คณะ,สำนัก'!G57</f>
        <v>984</v>
      </c>
      <c r="F6" s="257">
        <f>'2565-คณะ,สำนัก'!H57</f>
        <v>4798.13</v>
      </c>
    </row>
    <row r="7" spans="2:6" x14ac:dyDescent="0.5">
      <c r="B7" s="235" t="s">
        <v>87</v>
      </c>
      <c r="C7" s="236">
        <f>'[8]2564-คณะ,สำนัก'!I57</f>
        <v>724</v>
      </c>
      <c r="D7" s="257">
        <f>'[8]2564-คณะ,สำนัก'!J57</f>
        <v>3577.42</v>
      </c>
      <c r="E7" s="236">
        <f>'2565-คณะ,สำนัก'!I57</f>
        <v>724</v>
      </c>
      <c r="F7" s="257">
        <f>'2565-คณะ,สำนัก'!J57</f>
        <v>3706.87</v>
      </c>
    </row>
    <row r="8" spans="2:6" x14ac:dyDescent="0.5">
      <c r="B8" s="235" t="s">
        <v>88</v>
      </c>
      <c r="C8" s="236">
        <f>'[8]2564-คณะ,สำนัก'!K57</f>
        <v>736</v>
      </c>
      <c r="D8" s="257">
        <f>'[8]2564-คณะ,สำนัก'!L57</f>
        <v>3615.64</v>
      </c>
      <c r="E8" s="236">
        <f>'2565-คณะ,สำนัก'!K57</f>
        <v>628</v>
      </c>
      <c r="F8" s="257">
        <f>'2565-คณะ,สำนัก'!L57</f>
        <v>6467.98</v>
      </c>
    </row>
    <row r="9" spans="2:6" x14ac:dyDescent="0.5">
      <c r="B9" s="235" t="s">
        <v>89</v>
      </c>
      <c r="C9" s="236">
        <f>'[8]2564-คณะ,สำนัก'!M57</f>
        <v>912</v>
      </c>
      <c r="D9" s="257">
        <f>'[8]2564-คณะ,สำนัก'!N57</f>
        <v>4332.8600000000006</v>
      </c>
      <c r="E9" s="236">
        <f>'2565-คณะ,สำนัก'!M57</f>
        <v>580</v>
      </c>
      <c r="F9" s="257">
        <f>'2565-คณะ,สำนัก'!N57</f>
        <v>3247.6</v>
      </c>
    </row>
    <row r="10" spans="2:6" x14ac:dyDescent="0.5">
      <c r="B10" s="235" t="s">
        <v>90</v>
      </c>
      <c r="C10" s="236">
        <f>'[8]2564-คณะ,สำนัก'!O57</f>
        <v>736</v>
      </c>
      <c r="D10" s="257">
        <f>'[8]2564-คณะ,สำนัก'!P57</f>
        <v>3615.64</v>
      </c>
      <c r="E10" s="236">
        <f>'2565-คณะ,สำนัก'!O57</f>
        <v>600</v>
      </c>
      <c r="F10" s="257">
        <f>'2565-คณะ,สำนัก'!P57</f>
        <v>3336.54</v>
      </c>
    </row>
    <row r="11" spans="2:6" x14ac:dyDescent="0.5">
      <c r="B11" s="235" t="s">
        <v>91</v>
      </c>
      <c r="C11" s="236">
        <f>'[8]2564-คณะ,สำนัก'!Q57</f>
        <v>688</v>
      </c>
      <c r="D11" s="257">
        <f>'[8]2564-คณะ,สำนัก'!R57</f>
        <v>3432.7799999999997</v>
      </c>
      <c r="E11" s="236">
        <f>'2565-คณะ,สำนัก'!Q57</f>
        <v>604</v>
      </c>
      <c r="F11" s="257">
        <f>'2565-คณะ,สำนัก'!R57</f>
        <v>3354.3199999999997</v>
      </c>
    </row>
    <row r="12" spans="2:6" x14ac:dyDescent="0.5">
      <c r="B12" s="235" t="s">
        <v>92</v>
      </c>
      <c r="C12" s="236">
        <f>'[8]2564-คณะ,สำนัก'!S57</f>
        <v>660</v>
      </c>
      <c r="D12" s="257">
        <f>'[8]2564-คณะ,สำนัก'!T57</f>
        <v>3220.2599999999998</v>
      </c>
      <c r="E12" s="236">
        <f>'2565-คณะ,สำนัก'!S57</f>
        <v>596</v>
      </c>
      <c r="F12" s="257">
        <f>'2565-คณะ,สำนัก'!T57</f>
        <v>3756.61</v>
      </c>
    </row>
    <row r="13" spans="2:6" x14ac:dyDescent="0.5">
      <c r="B13" s="235" t="s">
        <v>93</v>
      </c>
      <c r="C13" s="236">
        <f>'[8]2564-คณะ,สำนัก'!U57</f>
        <v>1220</v>
      </c>
      <c r="D13" s="257">
        <f>'[8]2564-คณะ,สำนัก'!V57</f>
        <v>5570.5</v>
      </c>
      <c r="E13" s="236">
        <f>'2565-คณะ,สำนัก'!U57</f>
        <v>624</v>
      </c>
      <c r="F13" s="257">
        <f>'2565-คณะ,สำนัก'!V57</f>
        <v>3901.69</v>
      </c>
    </row>
    <row r="14" spans="2:6" ht="19.2" customHeight="1" x14ac:dyDescent="0.5">
      <c r="B14" s="235" t="s">
        <v>94</v>
      </c>
      <c r="C14" s="236">
        <f>'[8]2564-คณะ,สำนัก'!W57</f>
        <v>1796</v>
      </c>
      <c r="D14" s="257">
        <f>'[8]2564-คณะ,สำนัก'!X57</f>
        <v>7885.0300000000007</v>
      </c>
      <c r="E14" s="236">
        <f>'2565-คณะ,สำนัก'!W57</f>
        <v>1328</v>
      </c>
      <c r="F14" s="257">
        <f>'2565-คณะ,สำนัก'!X57</f>
        <v>7549.77</v>
      </c>
    </row>
    <row r="15" spans="2:6" x14ac:dyDescent="0.5">
      <c r="B15" s="235" t="s">
        <v>95</v>
      </c>
      <c r="C15" s="236">
        <f>'[8]2564-คณะ,สำนัก'!Y57</f>
        <v>1104</v>
      </c>
      <c r="D15" s="257">
        <f>'[8]2564-คณะ,สำนัก'!Z57</f>
        <v>5104.3700000000008</v>
      </c>
      <c r="E15" s="236">
        <f>'2565-คณะ,สำนัก'!Y57</f>
        <v>1892</v>
      </c>
      <c r="F15" s="257">
        <f>'2565-คณะ,สำนัก'!Z57</f>
        <v>10472.36</v>
      </c>
    </row>
    <row r="30" spans="2:6" x14ac:dyDescent="0.5">
      <c r="B30" s="230" t="s">
        <v>53</v>
      </c>
      <c r="C30" s="231" t="str">
        <f>C2</f>
        <v xml:space="preserve">สำนักฟาร์มมหาวิทยาลัยแม่โจ้ (ฟาร์มพร้าว ) 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3577.42</v>
      </c>
      <c r="D32" s="257"/>
      <c r="E32" s="236">
        <f>F4</f>
        <v>4176.95</v>
      </c>
      <c r="F32" s="259"/>
    </row>
    <row r="33" spans="2:6" x14ac:dyDescent="0.5">
      <c r="B33" s="235" t="s">
        <v>85</v>
      </c>
      <c r="C33" s="236">
        <f t="shared" ref="C33:C43" si="0">D5</f>
        <v>3220.2599999999998</v>
      </c>
      <c r="D33" s="257"/>
      <c r="E33" s="236">
        <f t="shared" ref="E33:E43" si="1">F5</f>
        <v>4798.13</v>
      </c>
      <c r="F33" s="259"/>
    </row>
    <row r="34" spans="2:6" x14ac:dyDescent="0.5">
      <c r="B34" s="235" t="s">
        <v>86</v>
      </c>
      <c r="C34" s="236">
        <f t="shared" si="0"/>
        <v>3220.2599999999998</v>
      </c>
      <c r="D34" s="257"/>
      <c r="E34" s="236">
        <f t="shared" si="1"/>
        <v>4798.13</v>
      </c>
      <c r="F34" s="259"/>
    </row>
    <row r="35" spans="2:6" x14ac:dyDescent="0.5">
      <c r="B35" s="235" t="s">
        <v>87</v>
      </c>
      <c r="C35" s="236">
        <f t="shared" si="0"/>
        <v>3577.42</v>
      </c>
      <c r="D35" s="257"/>
      <c r="E35" s="236">
        <f t="shared" si="1"/>
        <v>3706.87</v>
      </c>
      <c r="F35" s="259"/>
    </row>
    <row r="36" spans="2:6" x14ac:dyDescent="0.5">
      <c r="B36" s="235" t="s">
        <v>88</v>
      </c>
      <c r="C36" s="236">
        <f t="shared" si="0"/>
        <v>3615.64</v>
      </c>
      <c r="D36" s="257"/>
      <c r="E36" s="236">
        <f t="shared" si="1"/>
        <v>6467.98</v>
      </c>
      <c r="F36" s="259"/>
    </row>
    <row r="37" spans="2:6" x14ac:dyDescent="0.5">
      <c r="B37" s="235" t="s">
        <v>89</v>
      </c>
      <c r="C37" s="236">
        <f t="shared" si="0"/>
        <v>4332.8600000000006</v>
      </c>
      <c r="D37" s="257"/>
      <c r="E37" s="236">
        <f t="shared" si="1"/>
        <v>3247.6</v>
      </c>
      <c r="F37" s="259"/>
    </row>
    <row r="38" spans="2:6" x14ac:dyDescent="0.5">
      <c r="B38" s="235" t="s">
        <v>90</v>
      </c>
      <c r="C38" s="236">
        <f t="shared" si="0"/>
        <v>3615.64</v>
      </c>
      <c r="D38" s="257"/>
      <c r="E38" s="236">
        <f t="shared" si="1"/>
        <v>3336.54</v>
      </c>
      <c r="F38" s="259"/>
    </row>
    <row r="39" spans="2:6" x14ac:dyDescent="0.5">
      <c r="B39" s="235" t="s">
        <v>91</v>
      </c>
      <c r="C39" s="236">
        <f t="shared" si="0"/>
        <v>3432.7799999999997</v>
      </c>
      <c r="D39" s="257"/>
      <c r="E39" s="236">
        <f t="shared" si="1"/>
        <v>3354.3199999999997</v>
      </c>
      <c r="F39" s="259"/>
    </row>
    <row r="40" spans="2:6" x14ac:dyDescent="0.5">
      <c r="B40" s="235" t="s">
        <v>92</v>
      </c>
      <c r="C40" s="236">
        <f t="shared" si="0"/>
        <v>3220.2599999999998</v>
      </c>
      <c r="D40" s="257"/>
      <c r="E40" s="236">
        <f t="shared" si="1"/>
        <v>3756.61</v>
      </c>
      <c r="F40" s="259"/>
    </row>
    <row r="41" spans="2:6" x14ac:dyDescent="0.5">
      <c r="B41" s="235" t="s">
        <v>93</v>
      </c>
      <c r="C41" s="236">
        <f t="shared" si="0"/>
        <v>5570.5</v>
      </c>
      <c r="D41" s="257"/>
      <c r="E41" s="236">
        <f t="shared" si="1"/>
        <v>3901.69</v>
      </c>
      <c r="F41" s="259"/>
    </row>
    <row r="42" spans="2:6" x14ac:dyDescent="0.5">
      <c r="B42" s="235" t="s">
        <v>94</v>
      </c>
      <c r="C42" s="236">
        <f t="shared" si="0"/>
        <v>7885.0300000000007</v>
      </c>
      <c r="D42" s="257"/>
      <c r="E42" s="236">
        <f t="shared" si="1"/>
        <v>7549.77</v>
      </c>
      <c r="F42" s="259"/>
    </row>
    <row r="43" spans="2:6" x14ac:dyDescent="0.5">
      <c r="B43" s="235" t="s">
        <v>95</v>
      </c>
      <c r="C43" s="236">
        <f t="shared" si="0"/>
        <v>5104.3700000000008</v>
      </c>
      <c r="D43" s="257"/>
      <c r="E43" s="236">
        <f t="shared" si="1"/>
        <v>10472.36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F43"/>
  <sheetViews>
    <sheetView showGridLines="0" view="pageBreakPreview" topLeftCell="B25" zoomScaleNormal="100" zoomScaleSheetLayoutView="100" workbookViewId="0">
      <selection activeCell="J17" sqref="J17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'2565-คณะ,สำนัก'!B55</f>
        <v xml:space="preserve">สำนักฟาร์มมหาวิทยาลัยแม่โจ้ (ฟาร์มบ้านโปง) 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149</v>
      </c>
    </row>
    <row r="4" spans="2:6" x14ac:dyDescent="0.5">
      <c r="B4" s="235" t="s">
        <v>84</v>
      </c>
      <c r="C4" s="236">
        <f>'[8]2564-คณะ,สำนัก'!C55</f>
        <v>48568.32</v>
      </c>
      <c r="D4" s="257">
        <f>'[8]2564-คณะ,สำนัก'!D55</f>
        <v>184659.77000000002</v>
      </c>
      <c r="E4" s="236">
        <f>'2565-คณะ,สำนัก'!C55</f>
        <v>40602.68</v>
      </c>
      <c r="F4" s="257">
        <f>'2565-คณะ,สำนัก'!D55</f>
        <v>167187.42000000001</v>
      </c>
    </row>
    <row r="5" spans="2:6" x14ac:dyDescent="0.5">
      <c r="B5" s="235" t="s">
        <v>85</v>
      </c>
      <c r="C5" s="236">
        <f>'[8]2564-คณะ,สำนัก'!E55</f>
        <v>47336.32</v>
      </c>
      <c r="D5" s="257">
        <f>'[8]2564-คณะ,สำนัก'!F55</f>
        <v>184417.33000000002</v>
      </c>
      <c r="E5" s="236">
        <f>'2565-คณะ,สำนัก'!E55</f>
        <v>31593.95</v>
      </c>
      <c r="F5" s="257">
        <f>'2565-คณะ,สำนัก'!F55</f>
        <v>131965.71000000002</v>
      </c>
    </row>
    <row r="6" spans="2:6" x14ac:dyDescent="0.5">
      <c r="B6" s="235" t="s">
        <v>86</v>
      </c>
      <c r="C6" s="236">
        <f>'[8]2564-คณะ,สำนัก'!G55</f>
        <v>47336.32</v>
      </c>
      <c r="D6" s="257">
        <f>'[8]2564-คณะ,สำนัก'!H55</f>
        <v>184417.33000000002</v>
      </c>
      <c r="E6" s="236">
        <f>'2565-คณะ,สำนัก'!G55</f>
        <v>31593.95</v>
      </c>
      <c r="F6" s="257">
        <f>'2565-คณะ,สำนัก'!H55</f>
        <v>131965.71000000002</v>
      </c>
    </row>
    <row r="7" spans="2:6" x14ac:dyDescent="0.5">
      <c r="B7" s="235" t="s">
        <v>87</v>
      </c>
      <c r="C7" s="236">
        <f>'[8]2564-คณะ,สำนัก'!I55</f>
        <v>67015.990000000005</v>
      </c>
      <c r="D7" s="257">
        <f>'[8]2564-คณะ,สำนัก'!J55</f>
        <v>256727.09</v>
      </c>
      <c r="E7" s="236">
        <f>'2565-คณะ,สำนัก'!I55</f>
        <v>37018.49</v>
      </c>
      <c r="F7" s="257">
        <f>'2565-คณะ,สำนัก'!J55</f>
        <v>150100.93000000002</v>
      </c>
    </row>
    <row r="8" spans="2:6" x14ac:dyDescent="0.5">
      <c r="B8" s="235" t="s">
        <v>88</v>
      </c>
      <c r="C8" s="236">
        <f>'[8]2564-คณะ,สำนัก'!K55</f>
        <v>69624.929999999993</v>
      </c>
      <c r="D8" s="257">
        <f>'[8]2564-คณะ,สำนัก'!L55</f>
        <v>269523.62</v>
      </c>
      <c r="E8" s="236">
        <f>'2565-คณะ,สำนัก'!K55</f>
        <v>43053.919999999998</v>
      </c>
      <c r="F8" s="257">
        <f>'2565-คณะ,สำนัก'!L55</f>
        <v>186809.18000000002</v>
      </c>
    </row>
    <row r="9" spans="2:6" x14ac:dyDescent="0.5">
      <c r="B9" s="235" t="s">
        <v>89</v>
      </c>
      <c r="C9" s="236">
        <f>'[8]2564-คณะ,สำนัก'!M55</f>
        <v>62882.39</v>
      </c>
      <c r="D9" s="257">
        <f>'[8]2564-คณะ,สำนัก'!N55</f>
        <v>241839.13</v>
      </c>
      <c r="E9" s="236">
        <f>'2565-คณะ,สำนัก'!M55</f>
        <v>41566.54</v>
      </c>
      <c r="F9" s="257">
        <f>'2565-คณะ,สำนัก'!N55</f>
        <v>182441.37000000002</v>
      </c>
    </row>
    <row r="10" spans="2:6" x14ac:dyDescent="0.5">
      <c r="B10" s="235" t="s">
        <v>90</v>
      </c>
      <c r="C10" s="236">
        <f>'[8]2564-คณะ,สำนัก'!O55</f>
        <v>68466.13</v>
      </c>
      <c r="D10" s="257">
        <f>'[8]2564-คณะ,สำนัก'!P55</f>
        <v>259980.34</v>
      </c>
      <c r="E10" s="236">
        <f>'2565-คณะ,สำนัก'!O55</f>
        <v>43611.7</v>
      </c>
      <c r="F10" s="257">
        <f>'2565-คณะ,สำนัก'!P55</f>
        <v>178350.42</v>
      </c>
    </row>
    <row r="11" spans="2:6" x14ac:dyDescent="0.5">
      <c r="B11" s="235" t="s">
        <v>91</v>
      </c>
      <c r="C11" s="236">
        <f>'[8]2564-คณะ,สำนัก'!Q55</f>
        <v>65026.33</v>
      </c>
      <c r="D11" s="257">
        <f>'[8]2564-คณะ,สำนัก'!R55</f>
        <v>250790.48</v>
      </c>
      <c r="E11" s="236">
        <f>'2565-คณะ,สำนัก'!Q55</f>
        <v>52736.28</v>
      </c>
      <c r="F11" s="257">
        <f>'2565-คณะ,สำนัก'!R55</f>
        <v>226021.6</v>
      </c>
    </row>
    <row r="12" spans="2:6" x14ac:dyDescent="0.5">
      <c r="B12" s="235" t="s">
        <v>92</v>
      </c>
      <c r="C12" s="236">
        <f>'[8]2564-คณะ,สำนัก'!S55</f>
        <v>49155.99</v>
      </c>
      <c r="D12" s="257">
        <f>'[8]2564-คณะ,สำนัก'!T55</f>
        <v>195068.42</v>
      </c>
      <c r="E12" s="236">
        <f>'2565-คณะ,สำนัก'!S55</f>
        <v>43918.1</v>
      </c>
      <c r="F12" s="257">
        <f>'2565-คณะ,สำนัก'!T55</f>
        <v>227166.2</v>
      </c>
    </row>
    <row r="13" spans="2:6" x14ac:dyDescent="0.5">
      <c r="B13" s="235" t="s">
        <v>93</v>
      </c>
      <c r="C13" s="236">
        <f>'[8]2564-คณะ,สำนัก'!U55</f>
        <v>40704.129999999997</v>
      </c>
      <c r="D13" s="257">
        <f>'[8]2564-คณะ,สำนัก'!V55</f>
        <v>163139.91</v>
      </c>
      <c r="E13" s="236">
        <f>'2565-คณะ,สำนัก'!U55</f>
        <v>45924.88</v>
      </c>
      <c r="F13" s="257">
        <f>'2565-คณะ,สำนัก'!V55</f>
        <v>224097.39</v>
      </c>
    </row>
    <row r="14" spans="2:6" ht="19.2" customHeight="1" x14ac:dyDescent="0.5">
      <c r="B14" s="235" t="s">
        <v>94</v>
      </c>
      <c r="C14" s="236">
        <f>'[8]2564-คณะ,สำนัก'!W55</f>
        <v>51198.400000000001</v>
      </c>
      <c r="D14" s="257">
        <f>'[8]2564-คณะ,สำนัก'!X55</f>
        <v>212496.30000000002</v>
      </c>
      <c r="E14" s="236">
        <f>'2565-คณะ,สำนัก'!W55</f>
        <v>43136.61</v>
      </c>
      <c r="F14" s="257">
        <f>'2565-คณะ,สำนัก'!X55</f>
        <v>220770.90000000002</v>
      </c>
    </row>
    <row r="15" spans="2:6" x14ac:dyDescent="0.5">
      <c r="B15" s="235" t="s">
        <v>95</v>
      </c>
      <c r="C15" s="236">
        <f>'[8]2564-คณะ,สำนัก'!Y55</f>
        <v>43792.29</v>
      </c>
      <c r="D15" s="257">
        <f>'[8]2564-คณะ,สำนัก'!Z55</f>
        <v>173984.99</v>
      </c>
      <c r="E15" s="236">
        <f>'2565-คณะ,สำนัก'!Y55</f>
        <v>37096.74</v>
      </c>
      <c r="F15" s="257">
        <f>'2565-คณะ,สำนัก'!Z55</f>
        <v>186008.07</v>
      </c>
    </row>
    <row r="30" spans="2:6" x14ac:dyDescent="0.5">
      <c r="B30" s="230" t="s">
        <v>53</v>
      </c>
      <c r="C30" s="231" t="str">
        <f>C2</f>
        <v xml:space="preserve">สำนักฟาร์มมหาวิทยาลัยแม่โจ้ (ฟาร์มบ้านโปง) 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184659.77000000002</v>
      </c>
      <c r="D32" s="257"/>
      <c r="E32" s="236">
        <f>F4</f>
        <v>167187.42000000001</v>
      </c>
      <c r="F32" s="259"/>
    </row>
    <row r="33" spans="2:6" x14ac:dyDescent="0.5">
      <c r="B33" s="235" t="s">
        <v>85</v>
      </c>
      <c r="C33" s="236">
        <f t="shared" ref="C33:C43" si="0">D5</f>
        <v>184417.33000000002</v>
      </c>
      <c r="D33" s="257"/>
      <c r="E33" s="236">
        <f t="shared" ref="E33:E43" si="1">F5</f>
        <v>131965.71000000002</v>
      </c>
      <c r="F33" s="259"/>
    </row>
    <row r="34" spans="2:6" x14ac:dyDescent="0.5">
      <c r="B34" s="235" t="s">
        <v>86</v>
      </c>
      <c r="C34" s="236">
        <f t="shared" si="0"/>
        <v>184417.33000000002</v>
      </c>
      <c r="D34" s="257"/>
      <c r="E34" s="236">
        <f t="shared" si="1"/>
        <v>131965.71000000002</v>
      </c>
      <c r="F34" s="259"/>
    </row>
    <row r="35" spans="2:6" x14ac:dyDescent="0.5">
      <c r="B35" s="235" t="s">
        <v>87</v>
      </c>
      <c r="C35" s="236">
        <f t="shared" si="0"/>
        <v>256727.09</v>
      </c>
      <c r="D35" s="257"/>
      <c r="E35" s="236">
        <f t="shared" si="1"/>
        <v>150100.93000000002</v>
      </c>
      <c r="F35" s="259"/>
    </row>
    <row r="36" spans="2:6" x14ac:dyDescent="0.5">
      <c r="B36" s="235" t="s">
        <v>88</v>
      </c>
      <c r="C36" s="236">
        <f t="shared" si="0"/>
        <v>269523.62</v>
      </c>
      <c r="D36" s="257"/>
      <c r="E36" s="236">
        <f t="shared" si="1"/>
        <v>186809.18000000002</v>
      </c>
      <c r="F36" s="259"/>
    </row>
    <row r="37" spans="2:6" x14ac:dyDescent="0.5">
      <c r="B37" s="235" t="s">
        <v>89</v>
      </c>
      <c r="C37" s="236">
        <f t="shared" si="0"/>
        <v>241839.13</v>
      </c>
      <c r="D37" s="257"/>
      <c r="E37" s="236">
        <f t="shared" si="1"/>
        <v>182441.37000000002</v>
      </c>
      <c r="F37" s="259"/>
    </row>
    <row r="38" spans="2:6" x14ac:dyDescent="0.5">
      <c r="B38" s="235" t="s">
        <v>90</v>
      </c>
      <c r="C38" s="236">
        <f t="shared" si="0"/>
        <v>259980.34</v>
      </c>
      <c r="D38" s="257"/>
      <c r="E38" s="236">
        <f t="shared" si="1"/>
        <v>178350.42</v>
      </c>
      <c r="F38" s="259"/>
    </row>
    <row r="39" spans="2:6" x14ac:dyDescent="0.5">
      <c r="B39" s="235" t="s">
        <v>91</v>
      </c>
      <c r="C39" s="236">
        <f t="shared" si="0"/>
        <v>250790.48</v>
      </c>
      <c r="D39" s="257"/>
      <c r="E39" s="236">
        <f t="shared" si="1"/>
        <v>226021.6</v>
      </c>
      <c r="F39" s="259"/>
    </row>
    <row r="40" spans="2:6" x14ac:dyDescent="0.5">
      <c r="B40" s="235" t="s">
        <v>92</v>
      </c>
      <c r="C40" s="236">
        <f t="shared" si="0"/>
        <v>195068.42</v>
      </c>
      <c r="D40" s="257"/>
      <c r="E40" s="236">
        <f t="shared" si="1"/>
        <v>227166.2</v>
      </c>
      <c r="F40" s="259"/>
    </row>
    <row r="41" spans="2:6" x14ac:dyDescent="0.5">
      <c r="B41" s="235" t="s">
        <v>93</v>
      </c>
      <c r="C41" s="236">
        <f t="shared" si="0"/>
        <v>163139.91</v>
      </c>
      <c r="D41" s="257"/>
      <c r="E41" s="236">
        <f t="shared" si="1"/>
        <v>224097.39</v>
      </c>
      <c r="F41" s="259"/>
    </row>
    <row r="42" spans="2:6" x14ac:dyDescent="0.5">
      <c r="B42" s="235" t="s">
        <v>94</v>
      </c>
      <c r="C42" s="236">
        <f t="shared" si="0"/>
        <v>212496.30000000002</v>
      </c>
      <c r="D42" s="257"/>
      <c r="E42" s="236">
        <f t="shared" si="1"/>
        <v>220770.90000000002</v>
      </c>
      <c r="F42" s="259"/>
    </row>
    <row r="43" spans="2:6" x14ac:dyDescent="0.5">
      <c r="B43" s="235" t="s">
        <v>95</v>
      </c>
      <c r="C43" s="236">
        <f t="shared" si="0"/>
        <v>173984.99</v>
      </c>
      <c r="D43" s="257"/>
      <c r="E43" s="236">
        <f t="shared" si="1"/>
        <v>186008.07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F43"/>
  <sheetViews>
    <sheetView showGridLines="0" view="pageBreakPreview" topLeftCell="B31" zoomScaleNormal="100" zoomScaleSheetLayoutView="100" workbookViewId="0">
      <selection activeCell="H19" sqref="H19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'2565-คณะ,สำนัก'!B53</f>
        <v>โครงการแปรรูปผลิตผลทางการเกษตร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150</v>
      </c>
      <c r="F3" s="260" t="s">
        <v>148</v>
      </c>
    </row>
    <row r="4" spans="2:6" x14ac:dyDescent="0.5">
      <c r="B4" s="235" t="s">
        <v>84</v>
      </c>
      <c r="C4" s="236">
        <f>'[8]2564-คณะ,สำนัก'!C53</f>
        <v>1512.5</v>
      </c>
      <c r="D4" s="257">
        <f>'[8]2564-คณะ,สำนัก'!D53</f>
        <v>6411.73</v>
      </c>
      <c r="E4" s="236">
        <f>'2565-คณะ,สำนัก'!C53</f>
        <v>1791.5</v>
      </c>
      <c r="F4" s="257">
        <f>'2565-คณะ,สำนัก'!D53</f>
        <v>7853.15</v>
      </c>
    </row>
    <row r="5" spans="2:6" x14ac:dyDescent="0.5">
      <c r="B5" s="235" t="s">
        <v>85</v>
      </c>
      <c r="C5" s="236">
        <f>'[8]2564-คณะ,สำนัก'!E53</f>
        <v>1442.49</v>
      </c>
      <c r="D5" s="257">
        <f>'[8]2564-คณะ,สำนัก'!F53</f>
        <v>6130.44</v>
      </c>
      <c r="E5" s="236">
        <f>'2565-คณะ,สำนัก'!E53</f>
        <v>1521.99</v>
      </c>
      <c r="F5" s="257">
        <f>'2565-คณะ,สำนัก'!F53</f>
        <v>6722.01</v>
      </c>
    </row>
    <row r="6" spans="2:6" x14ac:dyDescent="0.5">
      <c r="B6" s="235" t="s">
        <v>86</v>
      </c>
      <c r="C6" s="236">
        <f>'[8]2564-คณะ,สำนัก'!G53</f>
        <v>1442.49</v>
      </c>
      <c r="D6" s="257">
        <f>'[8]2564-คณะ,สำนัก'!H53</f>
        <v>6130.44</v>
      </c>
      <c r="E6" s="236">
        <f>'2565-คณะ,สำนัก'!G53</f>
        <v>1521.99</v>
      </c>
      <c r="F6" s="257">
        <f>'2565-คณะ,สำนัก'!H53</f>
        <v>6722.01</v>
      </c>
    </row>
    <row r="7" spans="2:6" x14ac:dyDescent="0.5">
      <c r="B7" s="235" t="s">
        <v>87</v>
      </c>
      <c r="C7" s="236">
        <f>'[8]2564-คณะ,สำนัก'!I53</f>
        <v>1365.49</v>
      </c>
      <c r="D7" s="257">
        <f>'[8]2564-คณะ,สำนัก'!J53</f>
        <v>5821.01</v>
      </c>
      <c r="E7" s="236">
        <f>'2565-คณะ,สำนัก'!I53</f>
        <v>1812.01</v>
      </c>
      <c r="F7" s="257">
        <f>'2565-คณะ,สำนัก'!J53</f>
        <v>7939.24</v>
      </c>
    </row>
    <row r="8" spans="2:6" x14ac:dyDescent="0.5">
      <c r="B8" s="235" t="s">
        <v>88</v>
      </c>
      <c r="C8" s="236">
        <f>'[8]2564-คณะ,สำนัก'!K53</f>
        <v>1808</v>
      </c>
      <c r="D8" s="257">
        <f>'[8]2564-คณะ,สำนัก'!L53</f>
        <v>7599.14</v>
      </c>
      <c r="E8" s="236">
        <f>'2565-คณะ,สำนัก'!K53</f>
        <v>1758.99</v>
      </c>
      <c r="F8" s="257">
        <f>'2565-คณะ,สำนัก'!L53</f>
        <v>8156.75</v>
      </c>
    </row>
    <row r="9" spans="2:6" x14ac:dyDescent="0.5">
      <c r="B9" s="235" t="s">
        <v>89</v>
      </c>
      <c r="C9" s="236">
        <f>'[8]2564-คณะ,สำนัก'!M53</f>
        <v>1636.5</v>
      </c>
      <c r="D9" s="257">
        <f>'[8]2564-คณะ,สำนัก'!N53</f>
        <v>6910.01</v>
      </c>
      <c r="E9" s="236">
        <f>'2565-คณะ,สำนัก'!M53</f>
        <v>1909.01</v>
      </c>
      <c r="F9" s="257">
        <f>'2565-คณะ,สำนัก'!N53</f>
        <v>8823.92</v>
      </c>
    </row>
    <row r="10" spans="2:6" x14ac:dyDescent="0.5">
      <c r="B10" s="235" t="s">
        <v>90</v>
      </c>
      <c r="C10" s="236">
        <f>'[8]2564-คณะ,สำนัก'!O53</f>
        <v>1950</v>
      </c>
      <c r="D10" s="257">
        <f>'[8]2564-คณะ,สำนัก'!P53</f>
        <v>8169.75</v>
      </c>
      <c r="E10" s="236">
        <f>'2565-คณะ,สำนัก'!O53</f>
        <v>2114.5</v>
      </c>
      <c r="F10" s="257">
        <f>'2565-คณะ,สำนัก'!P53</f>
        <v>9737.7800000000007</v>
      </c>
    </row>
    <row r="11" spans="2:6" x14ac:dyDescent="0.5">
      <c r="B11" s="235" t="s">
        <v>91</v>
      </c>
      <c r="C11" s="236">
        <f>'[8]2564-คณะ,สำนัก'!Q53</f>
        <v>2253.5</v>
      </c>
      <c r="D11" s="257">
        <f>'[8]2564-คณะ,สำนัก'!R53</f>
        <v>9389.2800000000007</v>
      </c>
      <c r="E11" s="236">
        <f>'2565-คณะ,สำนัก'!Q53</f>
        <v>2153.5</v>
      </c>
      <c r="F11" s="257">
        <f>'2565-คณะ,สำนัก'!R53</f>
        <v>9911.23</v>
      </c>
    </row>
    <row r="12" spans="2:6" x14ac:dyDescent="0.5">
      <c r="B12" s="235" t="s">
        <v>92</v>
      </c>
      <c r="C12" s="236">
        <f>'[8]2564-คณะ,สำนัก'!S53</f>
        <v>2215.0100000000002</v>
      </c>
      <c r="D12" s="257">
        <f>'[8]2564-คณะ,สำนัก'!T53</f>
        <v>9234.6200000000008</v>
      </c>
      <c r="E12" s="236">
        <f>'2565-คณะ,สำนัก'!S53</f>
        <v>2514.5</v>
      </c>
      <c r="F12" s="257">
        <f>'2565-คณะ,สำนัก'!T53</f>
        <v>13363.99</v>
      </c>
    </row>
    <row r="13" spans="2:6" x14ac:dyDescent="0.5">
      <c r="B13" s="235" t="s">
        <v>93</v>
      </c>
      <c r="C13" s="236">
        <f>'[8]2564-คณะ,สำนัก'!U53</f>
        <v>2327.0100000000002</v>
      </c>
      <c r="D13" s="257">
        <f>'[8]2564-คณะ,สำนัก'!V53</f>
        <v>9684.67</v>
      </c>
      <c r="E13" s="236">
        <f>'2565-คณะ,สำนัก'!U53</f>
        <v>2956.01</v>
      </c>
      <c r="F13" s="257">
        <f>'2565-คณะ,สำนัก'!V53</f>
        <v>15651.85</v>
      </c>
    </row>
    <row r="14" spans="2:6" ht="19.2" customHeight="1" x14ac:dyDescent="0.5">
      <c r="B14" s="235" t="s">
        <v>94</v>
      </c>
      <c r="C14" s="236">
        <f>'[8]2564-คณะ,สำนัก'!W53</f>
        <v>2148</v>
      </c>
      <c r="D14" s="257">
        <f>'[8]2564-คณะ,สำนัก'!X53</f>
        <v>8965.36</v>
      </c>
      <c r="E14" s="236">
        <f>'2565-คณะ,สำนัก'!W53</f>
        <v>2306.5</v>
      </c>
      <c r="F14" s="257">
        <f>'2565-คณะ,สำนัก'!X53</f>
        <v>12286.16</v>
      </c>
    </row>
    <row r="15" spans="2:6" x14ac:dyDescent="0.5">
      <c r="B15" s="235" t="s">
        <v>95</v>
      </c>
      <c r="C15" s="236">
        <f>'[8]2564-คณะ,สำนัก'!Y53</f>
        <v>2349</v>
      </c>
      <c r="D15" s="257">
        <f>'[8]2564-คณะ,สำนัก'!Z53</f>
        <v>9773.02</v>
      </c>
      <c r="E15" s="236">
        <f>'2565-คณะ,สำนัก'!Y53</f>
        <v>1105.01</v>
      </c>
      <c r="F15" s="257">
        <f>'2565-คณะ,สำนัก'!Z53</f>
        <v>6060.15</v>
      </c>
    </row>
    <row r="30" spans="2:6" x14ac:dyDescent="0.5">
      <c r="B30" s="230" t="s">
        <v>53</v>
      </c>
      <c r="C30" s="231" t="str">
        <f>C2</f>
        <v>โครงการแปรรูปผลิตผลทางการเกษตร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6411.73</v>
      </c>
      <c r="D32" s="257"/>
      <c r="E32" s="236">
        <f>F4</f>
        <v>7853.15</v>
      </c>
      <c r="F32" s="259"/>
    </row>
    <row r="33" spans="2:6" x14ac:dyDescent="0.5">
      <c r="B33" s="235" t="s">
        <v>85</v>
      </c>
      <c r="C33" s="236">
        <f t="shared" ref="C33:C43" si="0">D5</f>
        <v>6130.44</v>
      </c>
      <c r="D33" s="257"/>
      <c r="E33" s="236">
        <f t="shared" ref="E33:E43" si="1">F5</f>
        <v>6722.01</v>
      </c>
      <c r="F33" s="259"/>
    </row>
    <row r="34" spans="2:6" x14ac:dyDescent="0.5">
      <c r="B34" s="235" t="s">
        <v>86</v>
      </c>
      <c r="C34" s="236">
        <f t="shared" si="0"/>
        <v>6130.44</v>
      </c>
      <c r="D34" s="257"/>
      <c r="E34" s="236">
        <f t="shared" si="1"/>
        <v>6722.01</v>
      </c>
      <c r="F34" s="259"/>
    </row>
    <row r="35" spans="2:6" x14ac:dyDescent="0.5">
      <c r="B35" s="235" t="s">
        <v>87</v>
      </c>
      <c r="C35" s="236">
        <f t="shared" si="0"/>
        <v>5821.01</v>
      </c>
      <c r="D35" s="257"/>
      <c r="E35" s="236">
        <f t="shared" si="1"/>
        <v>7939.24</v>
      </c>
      <c r="F35" s="259"/>
    </row>
    <row r="36" spans="2:6" x14ac:dyDescent="0.5">
      <c r="B36" s="235" t="s">
        <v>88</v>
      </c>
      <c r="C36" s="236">
        <f t="shared" si="0"/>
        <v>7599.14</v>
      </c>
      <c r="D36" s="257"/>
      <c r="E36" s="236">
        <f t="shared" si="1"/>
        <v>8156.75</v>
      </c>
      <c r="F36" s="259"/>
    </row>
    <row r="37" spans="2:6" x14ac:dyDescent="0.5">
      <c r="B37" s="235" t="s">
        <v>89</v>
      </c>
      <c r="C37" s="236">
        <f t="shared" si="0"/>
        <v>6910.01</v>
      </c>
      <c r="D37" s="257"/>
      <c r="E37" s="236">
        <f t="shared" si="1"/>
        <v>8823.92</v>
      </c>
      <c r="F37" s="259"/>
    </row>
    <row r="38" spans="2:6" x14ac:dyDescent="0.5">
      <c r="B38" s="235" t="s">
        <v>90</v>
      </c>
      <c r="C38" s="236">
        <f t="shared" si="0"/>
        <v>8169.75</v>
      </c>
      <c r="D38" s="257"/>
      <c r="E38" s="236">
        <f t="shared" si="1"/>
        <v>9737.7800000000007</v>
      </c>
      <c r="F38" s="259"/>
    </row>
    <row r="39" spans="2:6" x14ac:dyDescent="0.5">
      <c r="B39" s="235" t="s">
        <v>91</v>
      </c>
      <c r="C39" s="236">
        <f t="shared" si="0"/>
        <v>9389.2800000000007</v>
      </c>
      <c r="D39" s="257"/>
      <c r="E39" s="236">
        <f t="shared" si="1"/>
        <v>9911.23</v>
      </c>
      <c r="F39" s="259"/>
    </row>
    <row r="40" spans="2:6" x14ac:dyDescent="0.5">
      <c r="B40" s="235" t="s">
        <v>92</v>
      </c>
      <c r="C40" s="236">
        <f t="shared" si="0"/>
        <v>9234.6200000000008</v>
      </c>
      <c r="D40" s="257"/>
      <c r="E40" s="236">
        <f t="shared" si="1"/>
        <v>13363.99</v>
      </c>
      <c r="F40" s="259"/>
    </row>
    <row r="41" spans="2:6" x14ac:dyDescent="0.5">
      <c r="B41" s="235" t="s">
        <v>93</v>
      </c>
      <c r="C41" s="236">
        <f t="shared" si="0"/>
        <v>9684.67</v>
      </c>
      <c r="D41" s="257"/>
      <c r="E41" s="236">
        <f t="shared" si="1"/>
        <v>15651.85</v>
      </c>
      <c r="F41" s="259"/>
    </row>
    <row r="42" spans="2:6" x14ac:dyDescent="0.5">
      <c r="B42" s="235" t="s">
        <v>94</v>
      </c>
      <c r="C42" s="236">
        <f t="shared" si="0"/>
        <v>8965.36</v>
      </c>
      <c r="D42" s="257"/>
      <c r="E42" s="236">
        <f t="shared" si="1"/>
        <v>12286.16</v>
      </c>
      <c r="F42" s="259"/>
    </row>
    <row r="43" spans="2:6" x14ac:dyDescent="0.5">
      <c r="B43" s="235" t="s">
        <v>95</v>
      </c>
      <c r="C43" s="236">
        <f t="shared" si="0"/>
        <v>9773.02</v>
      </c>
      <c r="D43" s="257"/>
      <c r="E43" s="236">
        <f t="shared" si="1"/>
        <v>6060.15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F43"/>
  <sheetViews>
    <sheetView showGridLines="0" view="pageBreakPreview" topLeftCell="B4" zoomScaleNormal="100" zoomScaleSheetLayoutView="100" workbookViewId="0">
      <selection activeCell="K19" sqref="K19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'2565-คณะ,สำนัก'!B51</f>
        <v>วิทยาลัยพลังงานทดแทน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'[8]2564-คณะ,สำนัก'!C51</f>
        <v>8580</v>
      </c>
      <c r="D4" s="257">
        <f>'[8]2564-คณะ,สำนัก'!D51</f>
        <v>33409.11</v>
      </c>
      <c r="E4" s="236">
        <f>'2565-คณะ,สำนัก'!C51</f>
        <v>8440</v>
      </c>
      <c r="F4" s="257">
        <f>'2565-คณะ,สำนัก'!D51</f>
        <v>31930.11</v>
      </c>
    </row>
    <row r="5" spans="2:6" x14ac:dyDescent="0.5">
      <c r="B5" s="235" t="s">
        <v>85</v>
      </c>
      <c r="C5" s="236">
        <f>'[8]2564-คณะ,สำนัก'!E51</f>
        <v>7960</v>
      </c>
      <c r="D5" s="257">
        <f>'[8]2564-คณะ,สำนัก'!F51</f>
        <v>31254.19</v>
      </c>
      <c r="E5" s="236">
        <f>'2565-คณะ,สำนัก'!E51</f>
        <v>7380</v>
      </c>
      <c r="F5" s="257">
        <f>'2565-คณะ,สำนัก'!F51</f>
        <v>29103.02</v>
      </c>
    </row>
    <row r="6" spans="2:6" x14ac:dyDescent="0.5">
      <c r="B6" s="235" t="s">
        <v>86</v>
      </c>
      <c r="C6" s="236">
        <f>'[8]2564-คณะ,สำนัก'!G51</f>
        <v>8920</v>
      </c>
      <c r="D6" s="257">
        <f>'[8]2564-คณะ,สำนัก'!H51</f>
        <v>35653</v>
      </c>
      <c r="E6" s="236">
        <f>'2565-คณะ,สำนัก'!G51</f>
        <v>7820</v>
      </c>
      <c r="F6" s="257">
        <f>'2565-คณะ,สำนัก'!H51</f>
        <v>31815.8</v>
      </c>
    </row>
    <row r="7" spans="2:6" x14ac:dyDescent="0.5">
      <c r="B7" s="235" t="s">
        <v>87</v>
      </c>
      <c r="C7" s="236">
        <f>'[8]2564-คณะ,สำนัก'!I51</f>
        <v>7980</v>
      </c>
      <c r="D7" s="257">
        <f>'[8]2564-คณะ,สำนัก'!J51</f>
        <v>31041.919999999998</v>
      </c>
      <c r="E7" s="236">
        <f>'2565-คณะ,สำนัก'!I51</f>
        <v>7300</v>
      </c>
      <c r="F7" s="257">
        <f>'2565-คณะ,สำนัก'!J51</f>
        <v>32129.13</v>
      </c>
    </row>
    <row r="8" spans="2:6" x14ac:dyDescent="0.5">
      <c r="B8" s="235" t="s">
        <v>88</v>
      </c>
      <c r="C8" s="236">
        <f>'[8]2564-คณะ,สำนัก'!K51</f>
        <v>8020</v>
      </c>
      <c r="D8" s="257">
        <f>'[8]2564-คณะ,สำนัก'!L51</f>
        <v>33665.160000000003</v>
      </c>
      <c r="E8" s="236">
        <f>'2565-คณะ,สำนัก'!K51</f>
        <v>7820</v>
      </c>
      <c r="F8" s="257">
        <f>'2565-คณะ,สำนัก'!L51</f>
        <v>34062.410000000003</v>
      </c>
    </row>
    <row r="9" spans="2:6" x14ac:dyDescent="0.5">
      <c r="B9" s="235" t="s">
        <v>89</v>
      </c>
      <c r="C9" s="236">
        <f>'[8]2564-คณะ,สำนัก'!M51</f>
        <v>7980</v>
      </c>
      <c r="D9" s="257">
        <f>'[8]2564-คณะ,สำนัก'!N51</f>
        <v>31776.49</v>
      </c>
      <c r="E9" s="236">
        <f>'2565-คณะ,สำนัก'!M51</f>
        <v>9260</v>
      </c>
      <c r="F9" s="257">
        <f>'2565-คณะ,สำนัก'!N51</f>
        <v>42261.120000000003</v>
      </c>
    </row>
    <row r="10" spans="2:6" x14ac:dyDescent="0.5">
      <c r="B10" s="235" t="s">
        <v>90</v>
      </c>
      <c r="C10" s="236">
        <f>'[8]2564-คณะ,สำนัก'!O51</f>
        <v>8720</v>
      </c>
      <c r="D10" s="257">
        <f>'[8]2564-คณะ,สำนัก'!P51</f>
        <v>36494.51</v>
      </c>
      <c r="E10" s="236">
        <f>'2565-คณะ,สำนัก'!O51</f>
        <v>9760</v>
      </c>
      <c r="F10" s="257">
        <f>'2565-คณะ,สำนัก'!P51</f>
        <v>43929.42</v>
      </c>
    </row>
    <row r="11" spans="2:6" x14ac:dyDescent="0.5">
      <c r="B11" s="235" t="s">
        <v>91</v>
      </c>
      <c r="C11" s="236">
        <f>'[8]2564-คณะ,สำนัก'!Q51</f>
        <v>8680</v>
      </c>
      <c r="D11" s="257">
        <f>'[8]2564-คณะ,สำนัก'!R51</f>
        <v>34085.33</v>
      </c>
      <c r="E11" s="236">
        <f>'2565-คณะ,สำนัก'!Q51</f>
        <v>8880</v>
      </c>
      <c r="F11" s="257">
        <f>'2565-คณะ,สำนัก'!R51</f>
        <v>44467.4</v>
      </c>
    </row>
    <row r="12" spans="2:6" x14ac:dyDescent="0.5">
      <c r="B12" s="235" t="s">
        <v>92</v>
      </c>
      <c r="C12" s="236">
        <f>'[8]2564-คณะ,สำนัก'!S51</f>
        <v>9160</v>
      </c>
      <c r="D12" s="257">
        <f>'[8]2564-คณะ,สำนัก'!T51</f>
        <v>36971.89</v>
      </c>
      <c r="E12" s="236">
        <f>'2565-คณะ,สำนัก'!S51</f>
        <v>9040</v>
      </c>
      <c r="F12" s="257">
        <f>'2565-คณะ,สำนัก'!T51</f>
        <v>48698.13</v>
      </c>
    </row>
    <row r="13" spans="2:6" x14ac:dyDescent="0.5">
      <c r="B13" s="235" t="s">
        <v>93</v>
      </c>
      <c r="C13" s="236">
        <f>'[8]2564-คณะ,สำนัก'!U51</f>
        <v>9340</v>
      </c>
      <c r="D13" s="257">
        <f>'[8]2564-คณะ,สำนัก'!V51</f>
        <v>36120.230000000003</v>
      </c>
      <c r="E13" s="236">
        <f>'2565-คณะ,สำนัก'!U51</f>
        <v>8600</v>
      </c>
      <c r="F13" s="257">
        <f>'2565-คณะ,สำนัก'!V51</f>
        <v>46138</v>
      </c>
    </row>
    <row r="14" spans="2:6" ht="19.2" customHeight="1" x14ac:dyDescent="0.5">
      <c r="B14" s="235" t="s">
        <v>94</v>
      </c>
      <c r="C14" s="236">
        <f>'[8]2564-คณะ,สำนัก'!W51</f>
        <v>10600</v>
      </c>
      <c r="D14" s="257">
        <f>'[8]2564-คณะ,สำนัก'!X51</f>
        <v>63359.89</v>
      </c>
      <c r="E14" s="236">
        <f>'2565-คณะ,สำนัก'!W51</f>
        <v>7880</v>
      </c>
      <c r="F14" s="257">
        <f>'2565-คณะ,สำนัก'!X51</f>
        <v>40366.230000000003</v>
      </c>
    </row>
    <row r="15" spans="2:6" x14ac:dyDescent="0.5">
      <c r="B15" s="235" t="s">
        <v>95</v>
      </c>
      <c r="C15" s="236">
        <f>'[8]2564-คณะ,สำนัก'!Y51</f>
        <v>8760</v>
      </c>
      <c r="D15" s="257">
        <f>'[8]2564-คณะ,สำนัก'!Z51</f>
        <v>32470</v>
      </c>
      <c r="E15" s="236">
        <f>'2565-คณะ,สำนัก'!Y51</f>
        <v>7660</v>
      </c>
      <c r="F15" s="257">
        <f>'2565-คณะ,สำนัก'!Z51</f>
        <v>39103.15</v>
      </c>
    </row>
    <row r="30" spans="2:6" x14ac:dyDescent="0.5">
      <c r="B30" s="230" t="s">
        <v>53</v>
      </c>
      <c r="C30" s="231" t="str">
        <f>C2</f>
        <v>วิทยาลัยพลังงานทดแทน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33409.11</v>
      </c>
      <c r="D32" s="257"/>
      <c r="E32" s="236">
        <f>F4</f>
        <v>31930.11</v>
      </c>
      <c r="F32" s="259"/>
    </row>
    <row r="33" spans="2:6" x14ac:dyDescent="0.5">
      <c r="B33" s="235" t="s">
        <v>85</v>
      </c>
      <c r="C33" s="236">
        <f t="shared" ref="C33:C43" si="0">D5</f>
        <v>31254.19</v>
      </c>
      <c r="D33" s="257"/>
      <c r="E33" s="236">
        <f t="shared" ref="E33:E43" si="1">F5</f>
        <v>29103.02</v>
      </c>
      <c r="F33" s="259"/>
    </row>
    <row r="34" spans="2:6" x14ac:dyDescent="0.5">
      <c r="B34" s="235" t="s">
        <v>86</v>
      </c>
      <c r="C34" s="236">
        <f t="shared" si="0"/>
        <v>35653</v>
      </c>
      <c r="D34" s="257"/>
      <c r="E34" s="236">
        <f t="shared" si="1"/>
        <v>31815.8</v>
      </c>
      <c r="F34" s="259"/>
    </row>
    <row r="35" spans="2:6" x14ac:dyDescent="0.5">
      <c r="B35" s="235" t="s">
        <v>87</v>
      </c>
      <c r="C35" s="236">
        <f t="shared" si="0"/>
        <v>31041.919999999998</v>
      </c>
      <c r="D35" s="257"/>
      <c r="E35" s="236">
        <f t="shared" si="1"/>
        <v>32129.13</v>
      </c>
      <c r="F35" s="259"/>
    </row>
    <row r="36" spans="2:6" x14ac:dyDescent="0.5">
      <c r="B36" s="235" t="s">
        <v>88</v>
      </c>
      <c r="C36" s="236">
        <f t="shared" si="0"/>
        <v>33665.160000000003</v>
      </c>
      <c r="D36" s="257"/>
      <c r="E36" s="236">
        <f t="shared" si="1"/>
        <v>34062.410000000003</v>
      </c>
      <c r="F36" s="259"/>
    </row>
    <row r="37" spans="2:6" x14ac:dyDescent="0.5">
      <c r="B37" s="235" t="s">
        <v>89</v>
      </c>
      <c r="C37" s="236">
        <f t="shared" si="0"/>
        <v>31776.49</v>
      </c>
      <c r="D37" s="257"/>
      <c r="E37" s="236">
        <f t="shared" si="1"/>
        <v>42261.120000000003</v>
      </c>
      <c r="F37" s="259"/>
    </row>
    <row r="38" spans="2:6" x14ac:dyDescent="0.5">
      <c r="B38" s="235" t="s">
        <v>90</v>
      </c>
      <c r="C38" s="236">
        <f t="shared" si="0"/>
        <v>36494.51</v>
      </c>
      <c r="D38" s="257"/>
      <c r="E38" s="236">
        <f t="shared" si="1"/>
        <v>43929.42</v>
      </c>
      <c r="F38" s="259"/>
    </row>
    <row r="39" spans="2:6" x14ac:dyDescent="0.5">
      <c r="B39" s="235" t="s">
        <v>91</v>
      </c>
      <c r="C39" s="236">
        <f t="shared" si="0"/>
        <v>34085.33</v>
      </c>
      <c r="D39" s="257"/>
      <c r="E39" s="236">
        <f t="shared" si="1"/>
        <v>44467.4</v>
      </c>
      <c r="F39" s="259"/>
    </row>
    <row r="40" spans="2:6" x14ac:dyDescent="0.5">
      <c r="B40" s="235" t="s">
        <v>92</v>
      </c>
      <c r="C40" s="236">
        <f t="shared" si="0"/>
        <v>36971.89</v>
      </c>
      <c r="D40" s="257"/>
      <c r="E40" s="236">
        <f t="shared" si="1"/>
        <v>48698.13</v>
      </c>
      <c r="F40" s="259"/>
    </row>
    <row r="41" spans="2:6" x14ac:dyDescent="0.5">
      <c r="B41" s="235" t="s">
        <v>93</v>
      </c>
      <c r="C41" s="236">
        <f t="shared" si="0"/>
        <v>36120.230000000003</v>
      </c>
      <c r="D41" s="257"/>
      <c r="E41" s="236">
        <f t="shared" si="1"/>
        <v>46138</v>
      </c>
      <c r="F41" s="259"/>
    </row>
    <row r="42" spans="2:6" x14ac:dyDescent="0.5">
      <c r="B42" s="235" t="s">
        <v>94</v>
      </c>
      <c r="C42" s="236">
        <f t="shared" si="0"/>
        <v>63359.89</v>
      </c>
      <c r="D42" s="257"/>
      <c r="E42" s="236">
        <f t="shared" si="1"/>
        <v>40366.230000000003</v>
      </c>
      <c r="F42" s="259"/>
    </row>
    <row r="43" spans="2:6" x14ac:dyDescent="0.5">
      <c r="B43" s="235" t="s">
        <v>95</v>
      </c>
      <c r="C43" s="236">
        <f t="shared" si="0"/>
        <v>32470</v>
      </c>
      <c r="D43" s="257"/>
      <c r="E43" s="236">
        <f t="shared" si="1"/>
        <v>39103.15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49</vt:i4>
      </vt:variant>
      <vt:variant>
        <vt:lpstr>ช่วงที่มีชื่อ</vt:lpstr>
      </vt:variant>
      <vt:variant>
        <vt:i4>6</vt:i4>
      </vt:variant>
    </vt:vector>
  </HeadingPairs>
  <TitlesOfParts>
    <vt:vector size="55" baseType="lpstr">
      <vt:lpstr>2565-อาคาร-หักร้านค้าภายในอาคาร</vt:lpstr>
      <vt:lpstr>2565-คณะ,สำนัก</vt:lpstr>
      <vt:lpstr>พื้นที่อาคาร</vt:lpstr>
      <vt:lpstr>กราฟ64-65 แม่โจ้-ชุมพร1 </vt:lpstr>
      <vt:lpstr>กราฟ64-65 แม่โจ้-แพร่1</vt:lpstr>
      <vt:lpstr>กราฟ64-65 ฟาร์มพร้าว1</vt:lpstr>
      <vt:lpstr>กราฟ64-65 ฟาร์มบ้านโปง</vt:lpstr>
      <vt:lpstr>กราฟ64-65โครงการแปรรูปผลิต</vt:lpstr>
      <vt:lpstr>กราฟ64-65 วิทยาลัยพลังงานทดแทน</vt:lpstr>
      <vt:lpstr>กราฟ64-65 สัตวศาสตร์</vt:lpstr>
      <vt:lpstr>กราฟ64-65-คลินิกรักษาสัตว์</vt:lpstr>
      <vt:lpstr>กราฟ64-65 คณะเทคโนโลยีการประมง</vt:lpstr>
      <vt:lpstr>กราฟ64-65 คณะวิศกรรมศาสตร์</vt:lpstr>
      <vt:lpstr>กราฟ64-65 ศูนย์อาคารที่พัก</vt:lpstr>
      <vt:lpstr>กราฟ64-65 ศูนย์วิจัยพลังงาน</vt:lpstr>
      <vt:lpstr>กราฟ64-65 สำนักวิจัยและส่งเสริม</vt:lpstr>
      <vt:lpstr>กราฟ64-65 คณะผลิตกรรมการเกษตร</vt:lpstr>
      <vt:lpstr>กราฟ64-65 คณะสถาปัตยกรรมศาสตร์</vt:lpstr>
      <vt:lpstr>กราฟ64-65 คณะเทคโนโลยีการสือสาร</vt:lpstr>
      <vt:lpstr>กราฟ64-65 คณะเศรษศาสตร์</vt:lpstr>
      <vt:lpstr>กราฟ64-65 คณะวิทยาศาสตร์</vt:lpstr>
      <vt:lpstr>กราฟ64-65 ศูนย์กล้วยไม้</vt:lpstr>
      <vt:lpstr>กราฟ64-65 วิทยาลัยบริหารศาสตร์</vt:lpstr>
      <vt:lpstr>กราฟ64-65 คณะบริหารธุรกิจ</vt:lpstr>
      <vt:lpstr>กราฟ64-65 สำนักหอสมุด</vt:lpstr>
      <vt:lpstr>กราฟ64-65 คณะศิลป์ศาสตร์</vt:lpstr>
      <vt:lpstr>กราฟ64-65 คณะพัฒนาการท่องเที่ยว</vt:lpstr>
      <vt:lpstr>กราฟ64-65 หอพักนักศึกษา</vt:lpstr>
      <vt:lpstr>กราฟ64-65 โรงอาหาร</vt:lpstr>
      <vt:lpstr>กราฟ64-65 สระว่ายน้ำ</vt:lpstr>
      <vt:lpstr>กราฟ64-65 สำนักงานมหาวิทยาลัย </vt:lpstr>
      <vt:lpstr>กราฟ64-65 ส่วนกลาง</vt:lpstr>
      <vt:lpstr>2565-บิลค่าไฟฟ้า</vt:lpstr>
      <vt:lpstr>กราฟ64-65 มหาวิทยาลัยแม่โจ้</vt:lpstr>
      <vt:lpstr>กราฟ64-65 คณะสัตวศาสตร์</vt:lpstr>
      <vt:lpstr>กราฟ64-65 พลังงานทดแทน</vt:lpstr>
      <vt:lpstr>กราฟ64-65 โครงการแปรรูป</vt:lpstr>
      <vt:lpstr>กราฟ64-65 โครงการพัฒนา 907 ไร่</vt:lpstr>
      <vt:lpstr>กราฟ64-65  โครงการพัฒนาบ้านโปง</vt:lpstr>
      <vt:lpstr>กราฟ64-65เรือนเพาะพันธุ์กัญชา</vt:lpstr>
      <vt:lpstr>กราฟ64-65 วิจัยพัฒนากัญชง</vt:lpstr>
      <vt:lpstr>กราฟ64-65 โรงสูบน้ำศรีบุญเรือน</vt:lpstr>
      <vt:lpstr>กราฟ64-65 หมู่ 6 ตำบลป่าไผ่</vt:lpstr>
      <vt:lpstr>กราฟ64-65 ฟาร์มพร้าว</vt:lpstr>
      <vt:lpstr>กราฟ64-65 แม่โจ้-แพร่</vt:lpstr>
      <vt:lpstr>กราฟ64-65 ศูนย์ประสานงาน แพร่</vt:lpstr>
      <vt:lpstr>กราฟ64-65 แม่โจ้ - ชุมพร (1)</vt:lpstr>
      <vt:lpstr>กราฟ64-65 แม่โจ้ - ชุมพร (2)</vt:lpstr>
      <vt:lpstr>2564-บิลค่าไฟฟ้า</vt:lpstr>
      <vt:lpstr>'กราฟ64-65  โครงการพัฒนาบ้านโปง'!Print_Area</vt:lpstr>
      <vt:lpstr>'2564-บิลค่าไฟฟ้า'!Print_Titles</vt:lpstr>
      <vt:lpstr>'2565-คณะ,สำนัก'!Print_Titles</vt:lpstr>
      <vt:lpstr>'2565-บิลค่าไฟฟ้า'!Print_Titles</vt:lpstr>
      <vt:lpstr>'2565-อาคาร-หักร้านค้าภายในอาคาร'!Print_Titles</vt:lpstr>
      <vt:lpstr>พื้นที่อาคาร!Print_Titles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2022-12-14T08:31:59Z</cp:lastPrinted>
  <dcterms:created xsi:type="dcterms:W3CDTF">2019-06-17T11:45:57Z</dcterms:created>
  <dcterms:modified xsi:type="dcterms:W3CDTF">2023-02-15T04:56:54Z</dcterms:modified>
</cp:coreProperties>
</file>